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s01\共有\北海道運輸局\07　自動車交通部\31　作業用フォルダ（作業終了後、Ｗフォルダへ移動）\04　報告関係等\01　定例報告\02　旅客第二課\05　自家用有償旅客運送\04_登録簿HP公表\各支局による登録簿収納フォルダ\R6.3末\札幌\編集前マクロ形式登録簿\"/>
    </mc:Choice>
  </mc:AlternateContent>
  <xr:revisionPtr revIDLastSave="0" documentId="8_{AD52FD44-1387-4066-8BDF-268FA318F706}" xr6:coauthVersionLast="47" xr6:coauthVersionMax="47" xr10:uidLastSave="{00000000-0000-0000-0000-000000000000}"/>
  <bookViews>
    <workbookView xWindow="3645" yWindow="-13845" windowWidth="21600" windowHeight="11295" xr2:uid="{F40714BC-51A1-444C-B6D7-1F876E5432AC}"/>
  </bookViews>
  <sheets>
    <sheet name="交通空白" sheetId="1" r:id="rId1"/>
    <sheet name="市交1" sheetId="2" r:id="rId2"/>
    <sheet name="市交1別紙" sheetId="3" r:id="rId3"/>
    <sheet name="市交2" sheetId="4" r:id="rId4"/>
    <sheet name="市交2別紙" sheetId="5" r:id="rId5"/>
    <sheet name="市交3" sheetId="6" r:id="rId6"/>
    <sheet name="市交3別紙" sheetId="7" r:id="rId7"/>
    <sheet name="市交5" sheetId="8" r:id="rId8"/>
    <sheet name="市交5別紙" sheetId="9" r:id="rId9"/>
    <sheet name="市交6" sheetId="10" r:id="rId10"/>
    <sheet name="市交6別紙" sheetId="11" r:id="rId11"/>
    <sheet name="市交7" sheetId="12" r:id="rId12"/>
    <sheet name="市交7別紙" sheetId="13" r:id="rId13"/>
    <sheet name="市交8" sheetId="14" r:id="rId14"/>
    <sheet name="市交8別紙" sheetId="15" r:id="rId15"/>
    <sheet name="市交10" sheetId="16" r:id="rId16"/>
    <sheet name="市交10別紙" sheetId="17" r:id="rId17"/>
    <sheet name="市交11" sheetId="18" r:id="rId18"/>
    <sheet name="市交11別紙" sheetId="19" r:id="rId19"/>
    <sheet name="市交12" sheetId="20" r:id="rId20"/>
    <sheet name="市交12別紙" sheetId="21" r:id="rId21"/>
    <sheet name="市交14" sheetId="22" r:id="rId22"/>
    <sheet name="市交17" sheetId="23" r:id="rId23"/>
    <sheet name="市交17別紙" sheetId="24" r:id="rId24"/>
    <sheet name="市交18" sheetId="25" r:id="rId25"/>
    <sheet name="市交18別紙" sheetId="26" r:id="rId26"/>
    <sheet name="市交19" sheetId="27" r:id="rId27"/>
    <sheet name="市交19別紙" sheetId="28" r:id="rId28"/>
    <sheet name="市交20" sheetId="29" r:id="rId29"/>
    <sheet name="過3" sheetId="30" r:id="rId30"/>
    <sheet name="過4" sheetId="31" r:id="rId31"/>
    <sheet name="公1" sheetId="32" r:id="rId32"/>
    <sheet name="公2" sheetId="33" r:id="rId33"/>
    <sheet name="公2別紙 (2)" sheetId="34" r:id="rId34"/>
    <sheet name="公2別紙" sheetId="35" r:id="rId35"/>
    <sheet name="北札交1" sheetId="36" r:id="rId36"/>
    <sheet name="北札交２" sheetId="37" r:id="rId37"/>
    <sheet name="北札交３" sheetId="38" r:id="rId38"/>
    <sheet name="北札交３別紙" sheetId="39" r:id="rId39"/>
    <sheet name="北札交４" sheetId="40" r:id="rId40"/>
    <sheet name="北札交５" sheetId="41" r:id="rId41"/>
    <sheet name="北札交６" sheetId="42" r:id="rId42"/>
    <sheet name="北札交７" sheetId="43" r:id="rId43"/>
    <sheet name="北札交7別紙 " sheetId="44" r:id="rId44"/>
    <sheet name="北札交８" sheetId="45" r:id="rId45"/>
    <sheet name="北札交８別紙" sheetId="46" r:id="rId46"/>
  </sheets>
  <definedNames>
    <definedName name="_xlnm.Print_Area" localSheetId="29">過3!$A$1:$K$36</definedName>
    <definedName name="_xlnm.Print_Area" localSheetId="30">過4!$A$1:$K$36</definedName>
    <definedName name="_xlnm.Print_Area" localSheetId="0">交通空白!$A$1:$AG$32</definedName>
    <definedName name="_xlnm.Print_Area" localSheetId="31">公1!$A$1:$K$36</definedName>
    <definedName name="_xlnm.Print_Area" localSheetId="32">公2!$A$1:$K$36</definedName>
    <definedName name="_xlnm.Print_Area" localSheetId="34">公2別紙!$A$1:$F$7</definedName>
    <definedName name="_xlnm.Print_Area" localSheetId="33">'公2別紙 (2)'!$A$1:$F$7</definedName>
    <definedName name="_xlnm.Print_Area" localSheetId="1">市交1!$A$1:$K$36</definedName>
    <definedName name="_xlnm.Print_Area" localSheetId="15">市交10!$A$1:$K$36</definedName>
    <definedName name="_xlnm.Print_Area" localSheetId="16">市交10別紙!$A$1:$F$13</definedName>
    <definedName name="_xlnm.Print_Area" localSheetId="17">市交11!$A$1:$K$36</definedName>
    <definedName name="_xlnm.Print_Area" localSheetId="18">市交11別紙!$A$1:$F$61</definedName>
    <definedName name="_xlnm.Print_Area" localSheetId="19">市交12!$A$1:$K$36</definedName>
    <definedName name="_xlnm.Print_Area" localSheetId="20">市交12別紙!$A$1:$F$25</definedName>
    <definedName name="_xlnm.Print_Area" localSheetId="21">市交14!$A$1:$K$36</definedName>
    <definedName name="_xlnm.Print_Area" localSheetId="22">市交17!$A$1:$K$36</definedName>
    <definedName name="_xlnm.Print_Area" localSheetId="23">市交17別紙!$A$1:$F$31</definedName>
    <definedName name="_xlnm.Print_Area" localSheetId="24">市交18!$A$1:$K$36</definedName>
    <definedName name="_xlnm.Print_Area" localSheetId="25">市交18別紙!$A$1:$F$7</definedName>
    <definedName name="_xlnm.Print_Area" localSheetId="26">市交19!$A$1:$K$36</definedName>
    <definedName name="_xlnm.Print_Area" localSheetId="27">市交19別紙!$A$1:$F$13</definedName>
    <definedName name="_xlnm.Print_Area" localSheetId="2">市交1別紙!$A$1:$F$97</definedName>
    <definedName name="_xlnm.Print_Area" localSheetId="3">市交2!$A$1:$K$36</definedName>
    <definedName name="_xlnm.Print_Area" localSheetId="28">市交20!$A$1:$K$36</definedName>
    <definedName name="_xlnm.Print_Area" localSheetId="4">市交2別紙!$A$1:$F$199</definedName>
    <definedName name="_xlnm.Print_Area" localSheetId="5">市交3!$A$1:$K$36</definedName>
    <definedName name="_xlnm.Print_Area" localSheetId="6">市交3別紙!$A$1:$F$27</definedName>
    <definedName name="_xlnm.Print_Area" localSheetId="7">市交5!$A$1:$K$36</definedName>
    <definedName name="_xlnm.Print_Area" localSheetId="8">市交5別紙!$A$1:$F$13</definedName>
    <definedName name="_xlnm.Print_Area" localSheetId="9">市交6!$A$1:$K$36</definedName>
    <definedName name="_xlnm.Print_Area" localSheetId="10">市交6別紙!$A$1:$F$25</definedName>
    <definedName name="_xlnm.Print_Area" localSheetId="11">市交7!$A$1:$K$36</definedName>
    <definedName name="_xlnm.Print_Area" localSheetId="12">市交7別紙!$A$1:$F$115</definedName>
    <definedName name="_xlnm.Print_Area" localSheetId="13">市交8!$A$1:$K$36</definedName>
    <definedName name="_xlnm.Print_Area" localSheetId="14">市交8別紙!$A$1:$F$25</definedName>
    <definedName name="_xlnm.Print_Area" localSheetId="35">北札交1!$A$1:$K$36</definedName>
    <definedName name="_xlnm.Print_Area" localSheetId="36">北札交２!$A$1:$K$36</definedName>
    <definedName name="_xlnm.Print_Area" localSheetId="37">北札交３!$A$1:$K$36</definedName>
    <definedName name="_xlnm.Print_Area" localSheetId="38">北札交３別紙!$A$1:$F$13</definedName>
    <definedName name="_xlnm.Print_Area" localSheetId="39">北札交４!$A$1:$K$36</definedName>
    <definedName name="_xlnm.Print_Area" localSheetId="40">北札交５!$A$1:$K$36</definedName>
    <definedName name="_xlnm.Print_Area" localSheetId="41">北札交６!$A$1:$K$36</definedName>
    <definedName name="_xlnm.Print_Area" localSheetId="42">北札交７!$A$1:$K$36</definedName>
    <definedName name="_xlnm.Print_Area" localSheetId="43">'北札交7別紙 '!$A$1:$F$14</definedName>
    <definedName name="_xlnm.Print_Area" localSheetId="44">北札交８!$A$1:$K$36</definedName>
    <definedName name="_xlnm.Print_Area" localSheetId="45">北札交８別紙!$A$1:$F$49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 i="45" l="1"/>
  <c r="H33" i="45"/>
  <c r="G33" i="45"/>
  <c r="F33" i="45"/>
  <c r="E33" i="45"/>
  <c r="K33" i="45" s="1"/>
  <c r="J32" i="45"/>
  <c r="I32" i="45"/>
  <c r="H32" i="45"/>
  <c r="G32" i="45"/>
  <c r="F32" i="45"/>
  <c r="E32" i="45"/>
  <c r="K32" i="45" s="1"/>
  <c r="I30" i="45"/>
  <c r="H30" i="45"/>
  <c r="G30" i="45"/>
  <c r="F30" i="45"/>
  <c r="E30" i="45"/>
  <c r="K30" i="45" s="1"/>
  <c r="J29" i="45"/>
  <c r="I29" i="45"/>
  <c r="H29" i="45"/>
  <c r="G29" i="45"/>
  <c r="F29" i="45"/>
  <c r="E29" i="45"/>
  <c r="K29" i="45" s="1"/>
  <c r="I27" i="45"/>
  <c r="H27" i="45"/>
  <c r="G27" i="45"/>
  <c r="F27" i="45"/>
  <c r="E27" i="45"/>
  <c r="J26" i="45"/>
  <c r="I26" i="45"/>
  <c r="H26" i="45"/>
  <c r="G26" i="45"/>
  <c r="F26" i="45"/>
  <c r="E26" i="45"/>
  <c r="I24" i="45"/>
  <c r="H24" i="45"/>
  <c r="H36" i="45" s="1"/>
  <c r="G24" i="45"/>
  <c r="G36" i="45" s="1"/>
  <c r="F24" i="45"/>
  <c r="F36" i="45" s="1"/>
  <c r="E24" i="45"/>
  <c r="E36" i="45" s="1"/>
  <c r="J23" i="45"/>
  <c r="I23" i="45"/>
  <c r="H23" i="45"/>
  <c r="H35" i="45" s="1"/>
  <c r="G23" i="45"/>
  <c r="F23" i="45"/>
  <c r="E23" i="45"/>
  <c r="D15" i="45"/>
  <c r="D14" i="45"/>
  <c r="J13" i="45"/>
  <c r="H13" i="45"/>
  <c r="C31" i="45" s="1"/>
  <c r="F13" i="45"/>
  <c r="D13" i="45"/>
  <c r="C25" i="45" s="1"/>
  <c r="J12" i="45"/>
  <c r="H12" i="45"/>
  <c r="C28" i="45" s="1"/>
  <c r="F12" i="45"/>
  <c r="D12" i="45"/>
  <c r="C22" i="45" s="1"/>
  <c r="D8" i="45"/>
  <c r="D7" i="45"/>
  <c r="D6" i="45"/>
  <c r="D5" i="45"/>
  <c r="D4" i="45"/>
  <c r="D3" i="45"/>
  <c r="I33" i="43"/>
  <c r="H33" i="43"/>
  <c r="G33" i="43"/>
  <c r="F33" i="43"/>
  <c r="E33" i="43"/>
  <c r="K33" i="43" s="1"/>
  <c r="J32" i="43"/>
  <c r="I32" i="43"/>
  <c r="H32" i="43"/>
  <c r="G32" i="43"/>
  <c r="F32" i="43"/>
  <c r="E32" i="43"/>
  <c r="K32" i="43" s="1"/>
  <c r="I30" i="43"/>
  <c r="H30" i="43"/>
  <c r="G30" i="43"/>
  <c r="F30" i="43"/>
  <c r="E30" i="43"/>
  <c r="K30" i="43" s="1"/>
  <c r="J29" i="43"/>
  <c r="I29" i="43"/>
  <c r="H29" i="43"/>
  <c r="G29" i="43"/>
  <c r="F29" i="43"/>
  <c r="E29" i="43"/>
  <c r="K29" i="43" s="1"/>
  <c r="I27" i="43"/>
  <c r="H27" i="43"/>
  <c r="G27" i="43"/>
  <c r="K27" i="43" s="1"/>
  <c r="F27" i="43"/>
  <c r="E27" i="43"/>
  <c r="J26" i="43"/>
  <c r="I26" i="43"/>
  <c r="H26" i="43"/>
  <c r="G26" i="43"/>
  <c r="F26" i="43"/>
  <c r="E26" i="43"/>
  <c r="K26" i="43" s="1"/>
  <c r="I24" i="43"/>
  <c r="I36" i="43" s="1"/>
  <c r="H24" i="43"/>
  <c r="G24" i="43"/>
  <c r="G36" i="43" s="1"/>
  <c r="F24" i="43"/>
  <c r="E24" i="43"/>
  <c r="J23" i="43"/>
  <c r="I23" i="43"/>
  <c r="I35" i="43" s="1"/>
  <c r="H23" i="43"/>
  <c r="G23" i="43"/>
  <c r="G35" i="43" s="1"/>
  <c r="F23" i="43"/>
  <c r="E23" i="43"/>
  <c r="D15" i="43"/>
  <c r="D14" i="43"/>
  <c r="J13" i="43"/>
  <c r="H13" i="43"/>
  <c r="C31" i="43" s="1"/>
  <c r="F13" i="43"/>
  <c r="D13" i="43"/>
  <c r="C25" i="43" s="1"/>
  <c r="J12" i="43"/>
  <c r="H12" i="43"/>
  <c r="C28" i="43" s="1"/>
  <c r="F12" i="43"/>
  <c r="D12" i="43"/>
  <c r="C22" i="43" s="1"/>
  <c r="D8" i="43"/>
  <c r="D7" i="43"/>
  <c r="D6" i="43"/>
  <c r="D5" i="43"/>
  <c r="D4" i="43"/>
  <c r="D3" i="43"/>
  <c r="I33" i="42"/>
  <c r="H33" i="42"/>
  <c r="G33" i="42"/>
  <c r="F33" i="42"/>
  <c r="E33" i="42"/>
  <c r="J32" i="42"/>
  <c r="I32" i="42"/>
  <c r="H32" i="42"/>
  <c r="G32" i="42"/>
  <c r="F32" i="42"/>
  <c r="E32" i="42"/>
  <c r="I30" i="42"/>
  <c r="H30" i="42"/>
  <c r="G30" i="42"/>
  <c r="F30" i="42"/>
  <c r="E30" i="42"/>
  <c r="J29" i="42"/>
  <c r="I29" i="42"/>
  <c r="H29" i="42"/>
  <c r="G29" i="42"/>
  <c r="F29" i="42"/>
  <c r="E29" i="42"/>
  <c r="I27" i="42"/>
  <c r="H27" i="42"/>
  <c r="G27" i="42"/>
  <c r="F27" i="42"/>
  <c r="E27" i="42"/>
  <c r="J26" i="42"/>
  <c r="I26" i="42"/>
  <c r="H26" i="42"/>
  <c r="G26" i="42"/>
  <c r="F26" i="42"/>
  <c r="E26" i="42"/>
  <c r="I24" i="42"/>
  <c r="H24" i="42"/>
  <c r="G24" i="42"/>
  <c r="F24" i="42"/>
  <c r="E24" i="42"/>
  <c r="K24" i="42" s="1"/>
  <c r="J23" i="42"/>
  <c r="J35" i="42" s="1"/>
  <c r="I23" i="42"/>
  <c r="I35" i="42" s="1"/>
  <c r="H23" i="42"/>
  <c r="G23" i="42"/>
  <c r="F23" i="42"/>
  <c r="F35" i="42" s="1"/>
  <c r="E23" i="42"/>
  <c r="E35" i="42" s="1"/>
  <c r="D15" i="42"/>
  <c r="D14" i="42"/>
  <c r="J13" i="42"/>
  <c r="H13" i="42"/>
  <c r="C31" i="42" s="1"/>
  <c r="F13" i="42"/>
  <c r="D13" i="42"/>
  <c r="C25" i="42" s="1"/>
  <c r="J12" i="42"/>
  <c r="H12" i="42"/>
  <c r="C28" i="42" s="1"/>
  <c r="F12" i="42"/>
  <c r="D12" i="42"/>
  <c r="C22" i="42" s="1"/>
  <c r="D8" i="42"/>
  <c r="D7" i="42"/>
  <c r="D6" i="42"/>
  <c r="D5" i="42"/>
  <c r="D4" i="42"/>
  <c r="D3" i="42"/>
  <c r="I33" i="41"/>
  <c r="H33" i="41"/>
  <c r="G33" i="41"/>
  <c r="F33" i="41"/>
  <c r="E33" i="41"/>
  <c r="K33" i="41" s="1"/>
  <c r="J32" i="41"/>
  <c r="I32" i="41"/>
  <c r="H32" i="41"/>
  <c r="G32" i="41"/>
  <c r="F32" i="41"/>
  <c r="E32" i="41"/>
  <c r="I30" i="41"/>
  <c r="H30" i="41"/>
  <c r="G30" i="41"/>
  <c r="F30" i="41"/>
  <c r="E30" i="41"/>
  <c r="J29" i="41"/>
  <c r="I29" i="41"/>
  <c r="H29" i="41"/>
  <c r="G29" i="41"/>
  <c r="F29" i="41"/>
  <c r="E29" i="41"/>
  <c r="I27" i="41"/>
  <c r="H27" i="41"/>
  <c r="G27" i="41"/>
  <c r="F27" i="41"/>
  <c r="K27" i="41" s="1"/>
  <c r="E27" i="41"/>
  <c r="J26" i="41"/>
  <c r="I26" i="41"/>
  <c r="H26" i="41"/>
  <c r="G26" i="41"/>
  <c r="F26" i="41"/>
  <c r="E26" i="41"/>
  <c r="I24" i="41"/>
  <c r="H24" i="41"/>
  <c r="G24" i="41"/>
  <c r="F24" i="41"/>
  <c r="E24" i="41"/>
  <c r="J23" i="41"/>
  <c r="I23" i="41"/>
  <c r="H23" i="41"/>
  <c r="G23" i="41"/>
  <c r="G35" i="41" s="1"/>
  <c r="F23" i="41"/>
  <c r="F35" i="41" s="1"/>
  <c r="E23" i="41"/>
  <c r="D15" i="41"/>
  <c r="D14" i="41"/>
  <c r="J13" i="41"/>
  <c r="H13" i="41"/>
  <c r="C31" i="41" s="1"/>
  <c r="F13" i="41"/>
  <c r="D13" i="41"/>
  <c r="C25" i="41" s="1"/>
  <c r="J12" i="41"/>
  <c r="H12" i="41"/>
  <c r="C28" i="41" s="1"/>
  <c r="F12" i="41"/>
  <c r="D12" i="41"/>
  <c r="C22" i="41" s="1"/>
  <c r="D8" i="41"/>
  <c r="D7" i="41"/>
  <c r="D6" i="41"/>
  <c r="D5" i="41"/>
  <c r="D4" i="41"/>
  <c r="D3" i="41"/>
  <c r="I33" i="40"/>
  <c r="H33" i="40"/>
  <c r="G33" i="40"/>
  <c r="F33" i="40"/>
  <c r="K33" i="40" s="1"/>
  <c r="E33" i="40"/>
  <c r="J32" i="40"/>
  <c r="I32" i="40"/>
  <c r="H32" i="40"/>
  <c r="G32" i="40"/>
  <c r="F32" i="40"/>
  <c r="E32" i="40"/>
  <c r="I30" i="40"/>
  <c r="H30" i="40"/>
  <c r="G30" i="40"/>
  <c r="F30" i="40"/>
  <c r="E30" i="40"/>
  <c r="J29" i="40"/>
  <c r="I29" i="40"/>
  <c r="H29" i="40"/>
  <c r="G29" i="40"/>
  <c r="F29" i="40"/>
  <c r="E29" i="40"/>
  <c r="K29" i="40" s="1"/>
  <c r="I27" i="40"/>
  <c r="H27" i="40"/>
  <c r="G27" i="40"/>
  <c r="F27" i="40"/>
  <c r="E27" i="40"/>
  <c r="K27" i="40" s="1"/>
  <c r="J26" i="40"/>
  <c r="I26" i="40"/>
  <c r="H26" i="40"/>
  <c r="G26" i="40"/>
  <c r="F26" i="40"/>
  <c r="E26" i="40"/>
  <c r="K26" i="40" s="1"/>
  <c r="I24" i="40"/>
  <c r="H24" i="40"/>
  <c r="G24" i="40"/>
  <c r="G36" i="40" s="1"/>
  <c r="F24" i="40"/>
  <c r="E24" i="40"/>
  <c r="K24" i="40" s="1"/>
  <c r="J23" i="40"/>
  <c r="J35" i="40" s="1"/>
  <c r="I23" i="40"/>
  <c r="I35" i="40" s="1"/>
  <c r="H23" i="40"/>
  <c r="H35" i="40" s="1"/>
  <c r="G23" i="40"/>
  <c r="G35" i="40" s="1"/>
  <c r="F23" i="40"/>
  <c r="E23" i="40"/>
  <c r="C22" i="40"/>
  <c r="D15" i="40"/>
  <c r="D14" i="40"/>
  <c r="J13" i="40"/>
  <c r="H13" i="40"/>
  <c r="C31" i="40" s="1"/>
  <c r="F13" i="40"/>
  <c r="D13" i="40"/>
  <c r="C25" i="40" s="1"/>
  <c r="J12" i="40"/>
  <c r="H12" i="40"/>
  <c r="C28" i="40" s="1"/>
  <c r="F12" i="40"/>
  <c r="D12" i="40"/>
  <c r="D8" i="40"/>
  <c r="D7" i="40"/>
  <c r="D6" i="40"/>
  <c r="D5" i="40"/>
  <c r="D4" i="40"/>
  <c r="D3" i="40"/>
  <c r="F36" i="38"/>
  <c r="I33" i="38"/>
  <c r="H33" i="38"/>
  <c r="G33" i="38"/>
  <c r="F33" i="38"/>
  <c r="E33" i="38"/>
  <c r="J32" i="38"/>
  <c r="I32" i="38"/>
  <c r="H32" i="38"/>
  <c r="G32" i="38"/>
  <c r="F32" i="38"/>
  <c r="E32" i="38"/>
  <c r="K32" i="38" s="1"/>
  <c r="I30" i="38"/>
  <c r="I36" i="38" s="1"/>
  <c r="H30" i="38"/>
  <c r="G30" i="38"/>
  <c r="F30" i="38"/>
  <c r="E30" i="38"/>
  <c r="J29" i="38"/>
  <c r="I29" i="38"/>
  <c r="H29" i="38"/>
  <c r="G29" i="38"/>
  <c r="G35" i="38" s="1"/>
  <c r="F29" i="38"/>
  <c r="E29" i="38"/>
  <c r="I27" i="38"/>
  <c r="H27" i="38"/>
  <c r="G27" i="38"/>
  <c r="F27" i="38"/>
  <c r="E27" i="38"/>
  <c r="J26" i="38"/>
  <c r="I26" i="38"/>
  <c r="H26" i="38"/>
  <c r="G26" i="38"/>
  <c r="F26" i="38"/>
  <c r="F35" i="38" s="1"/>
  <c r="E26" i="38"/>
  <c r="I24" i="38"/>
  <c r="H24" i="38"/>
  <c r="H36" i="38" s="1"/>
  <c r="G24" i="38"/>
  <c r="G36" i="38" s="1"/>
  <c r="F24" i="38"/>
  <c r="E24" i="38"/>
  <c r="J23" i="38"/>
  <c r="I23" i="38"/>
  <c r="H23" i="38"/>
  <c r="G23" i="38"/>
  <c r="F23" i="38"/>
  <c r="E23" i="38"/>
  <c r="D15" i="38"/>
  <c r="D14" i="38"/>
  <c r="J13" i="38"/>
  <c r="H13" i="38"/>
  <c r="C31" i="38" s="1"/>
  <c r="F13" i="38"/>
  <c r="D13" i="38"/>
  <c r="C25" i="38" s="1"/>
  <c r="J12" i="38"/>
  <c r="H12" i="38"/>
  <c r="C28" i="38" s="1"/>
  <c r="F12" i="38"/>
  <c r="D12" i="38"/>
  <c r="C22" i="38" s="1"/>
  <c r="D8" i="38"/>
  <c r="D7" i="38"/>
  <c r="D6" i="38"/>
  <c r="D5" i="38"/>
  <c r="D4" i="38"/>
  <c r="D3" i="38"/>
  <c r="I33" i="37"/>
  <c r="H33" i="37"/>
  <c r="G33" i="37"/>
  <c r="F33" i="37"/>
  <c r="E33" i="37"/>
  <c r="J32" i="37"/>
  <c r="I32" i="37"/>
  <c r="H32" i="37"/>
  <c r="G32" i="37"/>
  <c r="F32" i="37"/>
  <c r="E32" i="37"/>
  <c r="I30" i="37"/>
  <c r="H30" i="37"/>
  <c r="G30" i="37"/>
  <c r="F30" i="37"/>
  <c r="E30" i="37"/>
  <c r="K30" i="37" s="1"/>
  <c r="J29" i="37"/>
  <c r="I29" i="37"/>
  <c r="H29" i="37"/>
  <c r="G29" i="37"/>
  <c r="F29" i="37"/>
  <c r="E29" i="37"/>
  <c r="I27" i="37"/>
  <c r="H27" i="37"/>
  <c r="G27" i="37"/>
  <c r="F27" i="37"/>
  <c r="E27" i="37"/>
  <c r="J26" i="37"/>
  <c r="I26" i="37"/>
  <c r="H26" i="37"/>
  <c r="G26" i="37"/>
  <c r="F26" i="37"/>
  <c r="E26" i="37"/>
  <c r="I24" i="37"/>
  <c r="I36" i="37" s="1"/>
  <c r="H24" i="37"/>
  <c r="G24" i="37"/>
  <c r="F24" i="37"/>
  <c r="E24" i="37"/>
  <c r="K24" i="37" s="1"/>
  <c r="J23" i="37"/>
  <c r="I23" i="37"/>
  <c r="I35" i="37" s="1"/>
  <c r="H23" i="37"/>
  <c r="H35" i="37" s="1"/>
  <c r="G23" i="37"/>
  <c r="F23" i="37"/>
  <c r="F35" i="37" s="1"/>
  <c r="E23" i="37"/>
  <c r="D15" i="37"/>
  <c r="D14" i="37"/>
  <c r="J13" i="37"/>
  <c r="H13" i="37"/>
  <c r="C31" i="37" s="1"/>
  <c r="F13" i="37"/>
  <c r="D13" i="37"/>
  <c r="C25" i="37" s="1"/>
  <c r="J12" i="37"/>
  <c r="H12" i="37"/>
  <c r="C28" i="37" s="1"/>
  <c r="F12" i="37"/>
  <c r="D12" i="37"/>
  <c r="C22" i="37" s="1"/>
  <c r="D8" i="37"/>
  <c r="D7" i="37"/>
  <c r="D6" i="37"/>
  <c r="D5" i="37"/>
  <c r="D4" i="37"/>
  <c r="D3" i="37"/>
  <c r="E35" i="36"/>
  <c r="I33" i="36"/>
  <c r="H33" i="36"/>
  <c r="G33" i="36"/>
  <c r="F33" i="36"/>
  <c r="E33" i="36"/>
  <c r="K33" i="36" s="1"/>
  <c r="J32" i="36"/>
  <c r="I32" i="36"/>
  <c r="H32" i="36"/>
  <c r="G32" i="36"/>
  <c r="F32" i="36"/>
  <c r="E32" i="36"/>
  <c r="I30" i="36"/>
  <c r="H30" i="36"/>
  <c r="G30" i="36"/>
  <c r="F30" i="36"/>
  <c r="E30" i="36"/>
  <c r="J29" i="36"/>
  <c r="I29" i="36"/>
  <c r="H29" i="36"/>
  <c r="G29" i="36"/>
  <c r="F29" i="36"/>
  <c r="E29" i="36"/>
  <c r="I27" i="36"/>
  <c r="H27" i="36"/>
  <c r="G27" i="36"/>
  <c r="F27" i="36"/>
  <c r="E27" i="36"/>
  <c r="J26" i="36"/>
  <c r="I26" i="36"/>
  <c r="H26" i="36"/>
  <c r="H35" i="36" s="1"/>
  <c r="G26" i="36"/>
  <c r="F26" i="36"/>
  <c r="E26" i="36"/>
  <c r="I24" i="36"/>
  <c r="H24" i="36"/>
  <c r="G24" i="36"/>
  <c r="G36" i="36" s="1"/>
  <c r="F24" i="36"/>
  <c r="E24" i="36"/>
  <c r="J23" i="36"/>
  <c r="I23" i="36"/>
  <c r="I35" i="36" s="1"/>
  <c r="H23" i="36"/>
  <c r="G23" i="36"/>
  <c r="F23" i="36"/>
  <c r="E23" i="36"/>
  <c r="D15" i="36"/>
  <c r="D14" i="36"/>
  <c r="J13" i="36"/>
  <c r="H13" i="36"/>
  <c r="C31" i="36" s="1"/>
  <c r="F13" i="36"/>
  <c r="D13" i="36"/>
  <c r="C25" i="36" s="1"/>
  <c r="J12" i="36"/>
  <c r="H12" i="36"/>
  <c r="C28" i="36" s="1"/>
  <c r="F12" i="36"/>
  <c r="D12" i="36"/>
  <c r="C22" i="36" s="1"/>
  <c r="D8" i="36"/>
  <c r="D7" i="36"/>
  <c r="D6" i="36"/>
  <c r="D5" i="36"/>
  <c r="D4" i="36"/>
  <c r="D3" i="36"/>
  <c r="I33" i="33"/>
  <c r="K33" i="33" s="1"/>
  <c r="H33" i="33"/>
  <c r="G33" i="33"/>
  <c r="F33" i="33"/>
  <c r="E33" i="33"/>
  <c r="J32" i="33"/>
  <c r="J35" i="33" s="1"/>
  <c r="I32" i="33"/>
  <c r="H32" i="33"/>
  <c r="G32" i="33"/>
  <c r="F32" i="33"/>
  <c r="E32" i="33"/>
  <c r="K32" i="33" s="1"/>
  <c r="I30" i="33"/>
  <c r="H30" i="33"/>
  <c r="G30" i="33"/>
  <c r="F30" i="33"/>
  <c r="E30" i="33"/>
  <c r="J29" i="33"/>
  <c r="I29" i="33"/>
  <c r="H29" i="33"/>
  <c r="G29" i="33"/>
  <c r="F29" i="33"/>
  <c r="E29" i="33"/>
  <c r="I27" i="33"/>
  <c r="H27" i="33"/>
  <c r="G27" i="33"/>
  <c r="F27" i="33"/>
  <c r="E27" i="33"/>
  <c r="J26" i="33"/>
  <c r="I26" i="33"/>
  <c r="H26" i="33"/>
  <c r="G26" i="33"/>
  <c r="F26" i="33"/>
  <c r="E26" i="33"/>
  <c r="I24" i="33"/>
  <c r="H24" i="33"/>
  <c r="G24" i="33"/>
  <c r="G36" i="33" s="1"/>
  <c r="F24" i="33"/>
  <c r="E24" i="33"/>
  <c r="E36" i="33" s="1"/>
  <c r="J23" i="33"/>
  <c r="I23" i="33"/>
  <c r="H23" i="33"/>
  <c r="H35" i="33" s="1"/>
  <c r="G23" i="33"/>
  <c r="G35" i="33" s="1"/>
  <c r="F23" i="33"/>
  <c r="F35" i="33" s="1"/>
  <c r="E23" i="33"/>
  <c r="D15" i="33"/>
  <c r="D14" i="33"/>
  <c r="J13" i="33"/>
  <c r="H13" i="33"/>
  <c r="C31" i="33" s="1"/>
  <c r="F13" i="33"/>
  <c r="D13" i="33"/>
  <c r="C25" i="33" s="1"/>
  <c r="J12" i="33"/>
  <c r="H12" i="33"/>
  <c r="C28" i="33" s="1"/>
  <c r="F12" i="33"/>
  <c r="D12" i="33"/>
  <c r="C22" i="33" s="1"/>
  <c r="D8" i="33"/>
  <c r="D6" i="33"/>
  <c r="D5" i="33"/>
  <c r="D4" i="33"/>
  <c r="D3" i="33"/>
  <c r="I33" i="32"/>
  <c r="H33" i="32"/>
  <c r="G33" i="32"/>
  <c r="F33" i="32"/>
  <c r="K33" i="32" s="1"/>
  <c r="E33" i="32"/>
  <c r="J32" i="32"/>
  <c r="I32" i="32"/>
  <c r="H32" i="32"/>
  <c r="G32" i="32"/>
  <c r="F32" i="32"/>
  <c r="E32" i="32"/>
  <c r="I30" i="32"/>
  <c r="H30" i="32"/>
  <c r="G30" i="32"/>
  <c r="F30" i="32"/>
  <c r="E30" i="32"/>
  <c r="K30" i="32" s="1"/>
  <c r="J29" i="32"/>
  <c r="I29" i="32"/>
  <c r="H29" i="32"/>
  <c r="G29" i="32"/>
  <c r="F29" i="32"/>
  <c r="K29" i="32" s="1"/>
  <c r="E29" i="32"/>
  <c r="I27" i="32"/>
  <c r="H27" i="32"/>
  <c r="G27" i="32"/>
  <c r="F27" i="32"/>
  <c r="E27" i="32"/>
  <c r="E36" i="32" s="1"/>
  <c r="J26" i="32"/>
  <c r="I26" i="32"/>
  <c r="I35" i="32" s="1"/>
  <c r="H26" i="32"/>
  <c r="G26" i="32"/>
  <c r="F26" i="32"/>
  <c r="E26" i="32"/>
  <c r="K26" i="32" s="1"/>
  <c r="I24" i="32"/>
  <c r="H24" i="32"/>
  <c r="H36" i="32" s="1"/>
  <c r="G24" i="32"/>
  <c r="F24" i="32"/>
  <c r="E24" i="32"/>
  <c r="J23" i="32"/>
  <c r="I23" i="32"/>
  <c r="H23" i="32"/>
  <c r="H35" i="32" s="1"/>
  <c r="G23" i="32"/>
  <c r="F23" i="32"/>
  <c r="F35" i="32" s="1"/>
  <c r="E23" i="32"/>
  <c r="C22" i="32"/>
  <c r="D15" i="32"/>
  <c r="D14" i="32"/>
  <c r="J13" i="32"/>
  <c r="H13" i="32"/>
  <c r="C31" i="32" s="1"/>
  <c r="F13" i="32"/>
  <c r="D13" i="32"/>
  <c r="C25" i="32" s="1"/>
  <c r="J12" i="32"/>
  <c r="H12" i="32"/>
  <c r="C28" i="32" s="1"/>
  <c r="F12" i="32"/>
  <c r="D12" i="32"/>
  <c r="D8" i="32"/>
  <c r="D7" i="32"/>
  <c r="D6" i="32"/>
  <c r="D5" i="32"/>
  <c r="D4" i="32"/>
  <c r="D3" i="32"/>
  <c r="G35" i="31"/>
  <c r="I33" i="31"/>
  <c r="H33" i="31"/>
  <c r="G33" i="31"/>
  <c r="F33" i="31"/>
  <c r="E33" i="31"/>
  <c r="K33" i="31" s="1"/>
  <c r="J32" i="31"/>
  <c r="K32" i="31" s="1"/>
  <c r="I32" i="31"/>
  <c r="H32" i="31"/>
  <c r="G32" i="31"/>
  <c r="F32" i="31"/>
  <c r="E32" i="31"/>
  <c r="I30" i="31"/>
  <c r="H30" i="31"/>
  <c r="G30" i="31"/>
  <c r="F30" i="31"/>
  <c r="E30" i="31"/>
  <c r="J29" i="31"/>
  <c r="I29" i="31"/>
  <c r="H29" i="31"/>
  <c r="G29" i="31"/>
  <c r="F29" i="31"/>
  <c r="E29" i="31"/>
  <c r="I27" i="31"/>
  <c r="H27" i="31"/>
  <c r="G27" i="31"/>
  <c r="F27" i="31"/>
  <c r="E27" i="31"/>
  <c r="J26" i="31"/>
  <c r="I26" i="31"/>
  <c r="H26" i="31"/>
  <c r="G26" i="31"/>
  <c r="F26" i="31"/>
  <c r="E26" i="31"/>
  <c r="I24" i="31"/>
  <c r="H24" i="31"/>
  <c r="G24" i="31"/>
  <c r="F24" i="31"/>
  <c r="E24" i="31"/>
  <c r="J23" i="31"/>
  <c r="I23" i="31"/>
  <c r="I35" i="31" s="1"/>
  <c r="H23" i="31"/>
  <c r="H35" i="31" s="1"/>
  <c r="G23" i="31"/>
  <c r="F23" i="31"/>
  <c r="F35" i="31" s="1"/>
  <c r="E23" i="31"/>
  <c r="D15" i="31"/>
  <c r="D14" i="31"/>
  <c r="J13" i="31"/>
  <c r="H13" i="31"/>
  <c r="C31" i="31" s="1"/>
  <c r="F13" i="31"/>
  <c r="D13" i="31"/>
  <c r="C25" i="31" s="1"/>
  <c r="J12" i="31"/>
  <c r="H12" i="31"/>
  <c r="C28" i="31" s="1"/>
  <c r="F12" i="31"/>
  <c r="D12" i="31"/>
  <c r="C22" i="31" s="1"/>
  <c r="D8" i="31"/>
  <c r="D7" i="31"/>
  <c r="D6" i="31"/>
  <c r="D5" i="31"/>
  <c r="D4" i="31"/>
  <c r="D3" i="31"/>
  <c r="I33" i="30"/>
  <c r="H33" i="30"/>
  <c r="G33" i="30"/>
  <c r="F33" i="30"/>
  <c r="E33" i="30"/>
  <c r="J32" i="30"/>
  <c r="I32" i="30"/>
  <c r="H32" i="30"/>
  <c r="G32" i="30"/>
  <c r="F32" i="30"/>
  <c r="E32" i="30"/>
  <c r="I30" i="30"/>
  <c r="H30" i="30"/>
  <c r="G30" i="30"/>
  <c r="F30" i="30"/>
  <c r="E30" i="30"/>
  <c r="J29" i="30"/>
  <c r="I29" i="30"/>
  <c r="H29" i="30"/>
  <c r="G29" i="30"/>
  <c r="F29" i="30"/>
  <c r="E29" i="30"/>
  <c r="K29" i="30" s="1"/>
  <c r="I27" i="30"/>
  <c r="H27" i="30"/>
  <c r="G27" i="30"/>
  <c r="G36" i="30" s="1"/>
  <c r="F27" i="30"/>
  <c r="E27" i="30"/>
  <c r="J26" i="30"/>
  <c r="I26" i="30"/>
  <c r="H26" i="30"/>
  <c r="G26" i="30"/>
  <c r="F26" i="30"/>
  <c r="E26" i="30"/>
  <c r="I24" i="30"/>
  <c r="I36" i="30" s="1"/>
  <c r="H24" i="30"/>
  <c r="G24" i="30"/>
  <c r="F24" i="30"/>
  <c r="F36" i="30" s="1"/>
  <c r="E24" i="30"/>
  <c r="K24" i="30" s="1"/>
  <c r="J23" i="30"/>
  <c r="J35" i="30" s="1"/>
  <c r="I23" i="30"/>
  <c r="H23" i="30"/>
  <c r="H35" i="30" s="1"/>
  <c r="G23" i="30"/>
  <c r="F23" i="30"/>
  <c r="F35" i="30" s="1"/>
  <c r="E23" i="30"/>
  <c r="D15" i="30"/>
  <c r="D14" i="30"/>
  <c r="J13" i="30"/>
  <c r="H13" i="30"/>
  <c r="C31" i="30" s="1"/>
  <c r="F13" i="30"/>
  <c r="D13" i="30"/>
  <c r="C25" i="30" s="1"/>
  <c r="J12" i="30"/>
  <c r="H12" i="30"/>
  <c r="C28" i="30" s="1"/>
  <c r="F12" i="30"/>
  <c r="D12" i="30"/>
  <c r="C22" i="30" s="1"/>
  <c r="D8" i="30"/>
  <c r="D7" i="30"/>
  <c r="D6" i="30"/>
  <c r="D5" i="30"/>
  <c r="D4" i="30"/>
  <c r="D3" i="30"/>
  <c r="I33" i="29"/>
  <c r="H33" i="29"/>
  <c r="G33" i="29"/>
  <c r="F33" i="29"/>
  <c r="E33" i="29"/>
  <c r="J32" i="29"/>
  <c r="I32" i="29"/>
  <c r="H32" i="29"/>
  <c r="G32" i="29"/>
  <c r="F32" i="29"/>
  <c r="E32" i="29"/>
  <c r="I30" i="29"/>
  <c r="H30" i="29"/>
  <c r="H36" i="29" s="1"/>
  <c r="G30" i="29"/>
  <c r="F30" i="29"/>
  <c r="F36" i="29" s="1"/>
  <c r="E30" i="29"/>
  <c r="J29" i="29"/>
  <c r="I29" i="29"/>
  <c r="H29" i="29"/>
  <c r="G29" i="29"/>
  <c r="F29" i="29"/>
  <c r="K29" i="29" s="1"/>
  <c r="E29" i="29"/>
  <c r="I27" i="29"/>
  <c r="H27" i="29"/>
  <c r="G27" i="29"/>
  <c r="F27" i="29"/>
  <c r="E27" i="29"/>
  <c r="J26" i="29"/>
  <c r="I26" i="29"/>
  <c r="H26" i="29"/>
  <c r="G26" i="29"/>
  <c r="F26" i="29"/>
  <c r="E26" i="29"/>
  <c r="K26" i="29" s="1"/>
  <c r="I24" i="29"/>
  <c r="I36" i="29" s="1"/>
  <c r="H24" i="29"/>
  <c r="G24" i="29"/>
  <c r="G36" i="29" s="1"/>
  <c r="F24" i="29"/>
  <c r="E24" i="29"/>
  <c r="J23" i="29"/>
  <c r="I23" i="29"/>
  <c r="I35" i="29" s="1"/>
  <c r="H23" i="29"/>
  <c r="H35" i="29" s="1"/>
  <c r="G23" i="29"/>
  <c r="F23" i="29"/>
  <c r="E23" i="29"/>
  <c r="K23" i="29" s="1"/>
  <c r="D15" i="29"/>
  <c r="D14" i="29"/>
  <c r="J13" i="29"/>
  <c r="H13" i="29"/>
  <c r="C31" i="29" s="1"/>
  <c r="F13" i="29"/>
  <c r="D13" i="29"/>
  <c r="C25" i="29" s="1"/>
  <c r="J12" i="29"/>
  <c r="H12" i="29"/>
  <c r="C28" i="29" s="1"/>
  <c r="F12" i="29"/>
  <c r="D12" i="29"/>
  <c r="C22" i="29" s="1"/>
  <c r="D8" i="29"/>
  <c r="D7" i="29"/>
  <c r="D6" i="29"/>
  <c r="D5" i="29"/>
  <c r="D4" i="29"/>
  <c r="D3" i="29"/>
  <c r="J35" i="27"/>
  <c r="I33" i="27"/>
  <c r="H33" i="27"/>
  <c r="G33" i="27"/>
  <c r="F33" i="27"/>
  <c r="E33" i="27"/>
  <c r="K33" i="27" s="1"/>
  <c r="K32" i="27"/>
  <c r="J32" i="27"/>
  <c r="I32" i="27"/>
  <c r="H32" i="27"/>
  <c r="G32" i="27"/>
  <c r="F32" i="27"/>
  <c r="E32" i="27"/>
  <c r="I30" i="27"/>
  <c r="H30" i="27"/>
  <c r="G30" i="27"/>
  <c r="F30" i="27"/>
  <c r="E30" i="27"/>
  <c r="K29" i="27"/>
  <c r="J29" i="27"/>
  <c r="I29" i="27"/>
  <c r="H29" i="27"/>
  <c r="G29" i="27"/>
  <c r="F29" i="27"/>
  <c r="E29" i="27"/>
  <c r="I27" i="27"/>
  <c r="I36" i="27" s="1"/>
  <c r="H27" i="27"/>
  <c r="G27" i="27"/>
  <c r="F27" i="27"/>
  <c r="E27" i="27"/>
  <c r="K27" i="27" s="1"/>
  <c r="J26" i="27"/>
  <c r="I26" i="27"/>
  <c r="H26" i="27"/>
  <c r="G26" i="27"/>
  <c r="F26" i="27"/>
  <c r="E26" i="27"/>
  <c r="K26" i="27" s="1"/>
  <c r="C25" i="27"/>
  <c r="I24" i="27"/>
  <c r="H24" i="27"/>
  <c r="G24" i="27"/>
  <c r="F24" i="27"/>
  <c r="K24" i="27" s="1"/>
  <c r="E24" i="27"/>
  <c r="E36" i="27" s="1"/>
  <c r="J23" i="27"/>
  <c r="I23" i="27"/>
  <c r="H23" i="27"/>
  <c r="H35" i="27" s="1"/>
  <c r="G23" i="27"/>
  <c r="F23" i="27"/>
  <c r="F35" i="27" s="1"/>
  <c r="E23" i="27"/>
  <c r="D15" i="27"/>
  <c r="D14" i="27"/>
  <c r="J13" i="27"/>
  <c r="H13" i="27"/>
  <c r="C31" i="27" s="1"/>
  <c r="F13" i="27"/>
  <c r="D13" i="27"/>
  <c r="J12" i="27"/>
  <c r="H12" i="27"/>
  <c r="C28" i="27" s="1"/>
  <c r="F12" i="27"/>
  <c r="D12" i="27"/>
  <c r="C22" i="27" s="1"/>
  <c r="D8" i="27"/>
  <c r="D7" i="27"/>
  <c r="D6" i="27"/>
  <c r="D5" i="27"/>
  <c r="D4" i="27"/>
  <c r="D3" i="27"/>
  <c r="F36" i="25"/>
  <c r="I33" i="25"/>
  <c r="H33" i="25"/>
  <c r="G33" i="25"/>
  <c r="F33" i="25"/>
  <c r="E33" i="25"/>
  <c r="J32" i="25"/>
  <c r="I32" i="25"/>
  <c r="H32" i="25"/>
  <c r="G32" i="25"/>
  <c r="F32" i="25"/>
  <c r="E32" i="25"/>
  <c r="I30" i="25"/>
  <c r="H30" i="25"/>
  <c r="G30" i="25"/>
  <c r="F30" i="25"/>
  <c r="E30" i="25"/>
  <c r="J29" i="25"/>
  <c r="I29" i="25"/>
  <c r="H29" i="25"/>
  <c r="G29" i="25"/>
  <c r="F29" i="25"/>
  <c r="E29" i="25"/>
  <c r="I27" i="25"/>
  <c r="H27" i="25"/>
  <c r="G27" i="25"/>
  <c r="F27" i="25"/>
  <c r="E27" i="25"/>
  <c r="J26" i="25"/>
  <c r="I26" i="25"/>
  <c r="H26" i="25"/>
  <c r="G26" i="25"/>
  <c r="F26" i="25"/>
  <c r="E26" i="25"/>
  <c r="I24" i="25"/>
  <c r="H24" i="25"/>
  <c r="G24" i="25"/>
  <c r="F24" i="25"/>
  <c r="E24" i="25"/>
  <c r="J23" i="25"/>
  <c r="I23" i="25"/>
  <c r="H23" i="25"/>
  <c r="H35" i="25" s="1"/>
  <c r="G23" i="25"/>
  <c r="F23" i="25"/>
  <c r="F35" i="25" s="1"/>
  <c r="E23" i="25"/>
  <c r="D15" i="25"/>
  <c r="D14" i="25"/>
  <c r="J13" i="25"/>
  <c r="H13" i="25"/>
  <c r="C31" i="25" s="1"/>
  <c r="F13" i="25"/>
  <c r="D13" i="25"/>
  <c r="C25" i="25" s="1"/>
  <c r="J12" i="25"/>
  <c r="H12" i="25"/>
  <c r="C28" i="25" s="1"/>
  <c r="F12" i="25"/>
  <c r="D12" i="25"/>
  <c r="C22" i="25" s="1"/>
  <c r="D8" i="25"/>
  <c r="D7" i="25"/>
  <c r="D6" i="25"/>
  <c r="D5" i="25"/>
  <c r="D4" i="25"/>
  <c r="D3" i="25"/>
  <c r="C21" i="24"/>
  <c r="C15" i="24"/>
  <c r="C9" i="24"/>
  <c r="E35" i="23"/>
  <c r="I33" i="23"/>
  <c r="H33" i="23"/>
  <c r="G33" i="23"/>
  <c r="F33" i="23"/>
  <c r="E33" i="23"/>
  <c r="J32" i="23"/>
  <c r="I32" i="23"/>
  <c r="H32" i="23"/>
  <c r="G32" i="23"/>
  <c r="F32" i="23"/>
  <c r="E32" i="23"/>
  <c r="I30" i="23"/>
  <c r="I36" i="23" s="1"/>
  <c r="H30" i="23"/>
  <c r="G30" i="23"/>
  <c r="F30" i="23"/>
  <c r="E30" i="23"/>
  <c r="J29" i="23"/>
  <c r="I29" i="23"/>
  <c r="H29" i="23"/>
  <c r="G29" i="23"/>
  <c r="F29" i="23"/>
  <c r="E29" i="23"/>
  <c r="I27" i="23"/>
  <c r="H27" i="23"/>
  <c r="G27" i="23"/>
  <c r="F27" i="23"/>
  <c r="E27" i="23"/>
  <c r="J26" i="23"/>
  <c r="I26" i="23"/>
  <c r="H26" i="23"/>
  <c r="K26" i="23" s="1"/>
  <c r="G26" i="23"/>
  <c r="F26" i="23"/>
  <c r="F35" i="23" s="1"/>
  <c r="E26" i="23"/>
  <c r="I24" i="23"/>
  <c r="H24" i="23"/>
  <c r="H36" i="23" s="1"/>
  <c r="G24" i="23"/>
  <c r="G36" i="23" s="1"/>
  <c r="F24" i="23"/>
  <c r="E24" i="23"/>
  <c r="J23" i="23"/>
  <c r="I23" i="23"/>
  <c r="H23" i="23"/>
  <c r="G23" i="23"/>
  <c r="F23" i="23"/>
  <c r="E23" i="23"/>
  <c r="D15" i="23"/>
  <c r="D14" i="23"/>
  <c r="J13" i="23"/>
  <c r="H13" i="23"/>
  <c r="C31" i="23" s="1"/>
  <c r="F13" i="23"/>
  <c r="D13" i="23"/>
  <c r="C25" i="23" s="1"/>
  <c r="J12" i="23"/>
  <c r="H12" i="23"/>
  <c r="C28" i="23" s="1"/>
  <c r="F12" i="23"/>
  <c r="D12" i="23"/>
  <c r="C22" i="23" s="1"/>
  <c r="D8" i="23"/>
  <c r="D7" i="23"/>
  <c r="D6" i="23"/>
  <c r="D5" i="23"/>
  <c r="D4" i="23"/>
  <c r="D3" i="23"/>
  <c r="I33" i="22"/>
  <c r="H33" i="22"/>
  <c r="G33" i="22"/>
  <c r="F33" i="22"/>
  <c r="E33" i="22"/>
  <c r="K33" i="22" s="1"/>
  <c r="J32" i="22"/>
  <c r="I32" i="22"/>
  <c r="H32" i="22"/>
  <c r="G32" i="22"/>
  <c r="F32" i="22"/>
  <c r="E32" i="22"/>
  <c r="I30" i="22"/>
  <c r="I36" i="22" s="1"/>
  <c r="H30" i="22"/>
  <c r="G30" i="22"/>
  <c r="F30" i="22"/>
  <c r="E30" i="22"/>
  <c r="K30" i="22" s="1"/>
  <c r="J29" i="22"/>
  <c r="I29" i="22"/>
  <c r="H29" i="22"/>
  <c r="G29" i="22"/>
  <c r="F29" i="22"/>
  <c r="E29" i="22"/>
  <c r="I27" i="22"/>
  <c r="H27" i="22"/>
  <c r="G27" i="22"/>
  <c r="F27" i="22"/>
  <c r="E27" i="22"/>
  <c r="J26" i="22"/>
  <c r="I26" i="22"/>
  <c r="H26" i="22"/>
  <c r="G26" i="22"/>
  <c r="F26" i="22"/>
  <c r="E26" i="22"/>
  <c r="K26" i="22" s="1"/>
  <c r="I24" i="22"/>
  <c r="H24" i="22"/>
  <c r="G24" i="22"/>
  <c r="G36" i="22" s="1"/>
  <c r="F24" i="22"/>
  <c r="E24" i="22"/>
  <c r="J23" i="22"/>
  <c r="I23" i="22"/>
  <c r="I35" i="22" s="1"/>
  <c r="H23" i="22"/>
  <c r="G23" i="22"/>
  <c r="F23" i="22"/>
  <c r="F35" i="22" s="1"/>
  <c r="E23" i="22"/>
  <c r="K23" i="22" s="1"/>
  <c r="D15" i="22"/>
  <c r="D14" i="22"/>
  <c r="J13" i="22"/>
  <c r="H13" i="22"/>
  <c r="C31" i="22" s="1"/>
  <c r="F13" i="22"/>
  <c r="D13" i="22"/>
  <c r="C25" i="22" s="1"/>
  <c r="J12" i="22"/>
  <c r="H12" i="22"/>
  <c r="C28" i="22" s="1"/>
  <c r="F12" i="22"/>
  <c r="D12" i="22"/>
  <c r="C22" i="22" s="1"/>
  <c r="D8" i="22"/>
  <c r="D7" i="22"/>
  <c r="D6" i="22"/>
  <c r="D5" i="22"/>
  <c r="D4" i="22"/>
  <c r="D3" i="22"/>
  <c r="C21" i="21"/>
  <c r="C15" i="21"/>
  <c r="C9" i="21"/>
  <c r="H35" i="20"/>
  <c r="I33" i="20"/>
  <c r="H33" i="20"/>
  <c r="G33" i="20"/>
  <c r="F33" i="20"/>
  <c r="E33" i="20"/>
  <c r="K33" i="20" s="1"/>
  <c r="J32" i="20"/>
  <c r="I32" i="20"/>
  <c r="H32" i="20"/>
  <c r="G32" i="20"/>
  <c r="F32" i="20"/>
  <c r="E32" i="20"/>
  <c r="K32" i="20" s="1"/>
  <c r="I30" i="20"/>
  <c r="H30" i="20"/>
  <c r="G30" i="20"/>
  <c r="F30" i="20"/>
  <c r="E30" i="20"/>
  <c r="K30" i="20" s="1"/>
  <c r="J29" i="20"/>
  <c r="I29" i="20"/>
  <c r="H29" i="20"/>
  <c r="G29" i="20"/>
  <c r="F29" i="20"/>
  <c r="E29" i="20"/>
  <c r="K29" i="20" s="1"/>
  <c r="I27" i="20"/>
  <c r="H27" i="20"/>
  <c r="G27" i="20"/>
  <c r="F27" i="20"/>
  <c r="E27" i="20"/>
  <c r="J26" i="20"/>
  <c r="I26" i="20"/>
  <c r="H26" i="20"/>
  <c r="G26" i="20"/>
  <c r="F26" i="20"/>
  <c r="E26" i="20"/>
  <c r="K26" i="20" s="1"/>
  <c r="C25" i="20"/>
  <c r="I24" i="20"/>
  <c r="H24" i="20"/>
  <c r="H36" i="20" s="1"/>
  <c r="G24" i="20"/>
  <c r="F24" i="20"/>
  <c r="E24" i="20"/>
  <c r="K24" i="20" s="1"/>
  <c r="J23" i="20"/>
  <c r="J35" i="20" s="1"/>
  <c r="I23" i="20"/>
  <c r="H23" i="20"/>
  <c r="G23" i="20"/>
  <c r="G35" i="20" s="1"/>
  <c r="F23" i="20"/>
  <c r="F35" i="20" s="1"/>
  <c r="E23" i="20"/>
  <c r="E35" i="20" s="1"/>
  <c r="D15" i="20"/>
  <c r="D14" i="20"/>
  <c r="J13" i="20"/>
  <c r="H13" i="20"/>
  <c r="C31" i="20" s="1"/>
  <c r="F13" i="20"/>
  <c r="D13" i="20"/>
  <c r="J12" i="20"/>
  <c r="H12" i="20"/>
  <c r="C28" i="20" s="1"/>
  <c r="F12" i="20"/>
  <c r="D12" i="20"/>
  <c r="C22" i="20" s="1"/>
  <c r="D8" i="20"/>
  <c r="D7" i="20"/>
  <c r="D6" i="20"/>
  <c r="D5" i="20"/>
  <c r="D4" i="20"/>
  <c r="D3" i="20"/>
  <c r="I33" i="18"/>
  <c r="H33" i="18"/>
  <c r="G33" i="18"/>
  <c r="F33" i="18"/>
  <c r="E33" i="18"/>
  <c r="J32" i="18"/>
  <c r="I32" i="18"/>
  <c r="H32" i="18"/>
  <c r="G32" i="18"/>
  <c r="F32" i="18"/>
  <c r="E32" i="18"/>
  <c r="C31" i="18"/>
  <c r="I30" i="18"/>
  <c r="H30" i="18"/>
  <c r="G30" i="18"/>
  <c r="F30" i="18"/>
  <c r="E30" i="18"/>
  <c r="J29" i="18"/>
  <c r="I29" i="18"/>
  <c r="H29" i="18"/>
  <c r="G29" i="18"/>
  <c r="F29" i="18"/>
  <c r="K29" i="18" s="1"/>
  <c r="E29" i="18"/>
  <c r="C28" i="18"/>
  <c r="I27" i="18"/>
  <c r="H27" i="18"/>
  <c r="G27" i="18"/>
  <c r="F27" i="18"/>
  <c r="E27" i="18"/>
  <c r="J26" i="18"/>
  <c r="I26" i="18"/>
  <c r="I35" i="18" s="1"/>
  <c r="H26" i="18"/>
  <c r="G26" i="18"/>
  <c r="G35" i="18" s="1"/>
  <c r="F26" i="18"/>
  <c r="E26" i="18"/>
  <c r="I24" i="18"/>
  <c r="I36" i="18" s="1"/>
  <c r="H24" i="18"/>
  <c r="G24" i="18"/>
  <c r="G36" i="18" s="1"/>
  <c r="F24" i="18"/>
  <c r="E24" i="18"/>
  <c r="J23" i="18"/>
  <c r="H23" i="18"/>
  <c r="G23" i="18"/>
  <c r="F23" i="18"/>
  <c r="E23" i="18"/>
  <c r="K23" i="18" s="1"/>
  <c r="D15" i="18"/>
  <c r="D14" i="18"/>
  <c r="J13" i="18"/>
  <c r="H13" i="18"/>
  <c r="F13" i="18"/>
  <c r="D13" i="18"/>
  <c r="C25" i="18" s="1"/>
  <c r="J12" i="18"/>
  <c r="H12" i="18"/>
  <c r="F12" i="18"/>
  <c r="D12" i="18"/>
  <c r="C22" i="18" s="1"/>
  <c r="D8" i="18"/>
  <c r="D7" i="18"/>
  <c r="D6" i="18"/>
  <c r="D5" i="18"/>
  <c r="D4" i="18"/>
  <c r="D3" i="18"/>
  <c r="I35" i="16"/>
  <c r="G35" i="16"/>
  <c r="I33" i="16"/>
  <c r="H33" i="16"/>
  <c r="G33" i="16"/>
  <c r="F33" i="16"/>
  <c r="E33" i="16"/>
  <c r="K33" i="16" s="1"/>
  <c r="J32" i="16"/>
  <c r="I32" i="16"/>
  <c r="H32" i="16"/>
  <c r="G32" i="16"/>
  <c r="F32" i="16"/>
  <c r="E32" i="16"/>
  <c r="C31" i="16"/>
  <c r="I30" i="16"/>
  <c r="H30" i="16"/>
  <c r="G30" i="16"/>
  <c r="F30" i="16"/>
  <c r="E30" i="16"/>
  <c r="K30" i="16" s="1"/>
  <c r="J29" i="16"/>
  <c r="I29" i="16"/>
  <c r="H29" i="16"/>
  <c r="G29" i="16"/>
  <c r="F29" i="16"/>
  <c r="E29" i="16"/>
  <c r="I27" i="16"/>
  <c r="H27" i="16"/>
  <c r="G27" i="16"/>
  <c r="F27" i="16"/>
  <c r="E27" i="16"/>
  <c r="J26" i="16"/>
  <c r="I26" i="16"/>
  <c r="H26" i="16"/>
  <c r="G26" i="16"/>
  <c r="F26" i="16"/>
  <c r="E26" i="16"/>
  <c r="I24" i="16"/>
  <c r="H24" i="16"/>
  <c r="H36" i="16" s="1"/>
  <c r="G24" i="16"/>
  <c r="G36" i="16" s="1"/>
  <c r="F24" i="16"/>
  <c r="E24" i="16"/>
  <c r="J23" i="16"/>
  <c r="I23" i="16"/>
  <c r="H23" i="16"/>
  <c r="G23" i="16"/>
  <c r="F23" i="16"/>
  <c r="F35" i="16" s="1"/>
  <c r="E23" i="16"/>
  <c r="C22" i="16"/>
  <c r="D15" i="16"/>
  <c r="D14" i="16"/>
  <c r="J13" i="16"/>
  <c r="H13" i="16"/>
  <c r="F13" i="16"/>
  <c r="D13" i="16"/>
  <c r="C25" i="16" s="1"/>
  <c r="J12" i="16"/>
  <c r="H12" i="16"/>
  <c r="C28" i="16" s="1"/>
  <c r="F12" i="16"/>
  <c r="D12" i="16"/>
  <c r="D8" i="16"/>
  <c r="D7" i="16"/>
  <c r="D6" i="16"/>
  <c r="D5" i="16"/>
  <c r="D4" i="16"/>
  <c r="D3" i="16"/>
  <c r="C21" i="15"/>
  <c r="C15" i="15"/>
  <c r="C9" i="15"/>
  <c r="H36" i="14"/>
  <c r="I33" i="14"/>
  <c r="H33" i="14"/>
  <c r="G33" i="14"/>
  <c r="F33" i="14"/>
  <c r="E33" i="14"/>
  <c r="K33" i="14" s="1"/>
  <c r="J32" i="14"/>
  <c r="I32" i="14"/>
  <c r="H32" i="14"/>
  <c r="G32" i="14"/>
  <c r="F32" i="14"/>
  <c r="E32" i="14"/>
  <c r="I30" i="14"/>
  <c r="H30" i="14"/>
  <c r="G30" i="14"/>
  <c r="G36" i="14" s="1"/>
  <c r="F30" i="14"/>
  <c r="E30" i="14"/>
  <c r="J29" i="14"/>
  <c r="I29" i="14"/>
  <c r="H29" i="14"/>
  <c r="G29" i="14"/>
  <c r="F29" i="14"/>
  <c r="E29" i="14"/>
  <c r="I27" i="14"/>
  <c r="H27" i="14"/>
  <c r="G27" i="14"/>
  <c r="F27" i="14"/>
  <c r="E27" i="14"/>
  <c r="J26" i="14"/>
  <c r="I26" i="14"/>
  <c r="H26" i="14"/>
  <c r="G26" i="14"/>
  <c r="F26" i="14"/>
  <c r="E26" i="14"/>
  <c r="I24" i="14"/>
  <c r="H24" i="14"/>
  <c r="G24" i="14"/>
  <c r="F24" i="14"/>
  <c r="F36" i="14" s="1"/>
  <c r="E24" i="14"/>
  <c r="K24" i="14" s="1"/>
  <c r="J23" i="14"/>
  <c r="I23" i="14"/>
  <c r="I35" i="14" s="1"/>
  <c r="H23" i="14"/>
  <c r="G23" i="14"/>
  <c r="F23" i="14"/>
  <c r="E23" i="14"/>
  <c r="D15" i="14"/>
  <c r="D14" i="14"/>
  <c r="J13" i="14"/>
  <c r="H13" i="14"/>
  <c r="C31" i="14" s="1"/>
  <c r="F13" i="14"/>
  <c r="D13" i="14"/>
  <c r="C25" i="14" s="1"/>
  <c r="J12" i="14"/>
  <c r="H12" i="14"/>
  <c r="C28" i="14" s="1"/>
  <c r="F12" i="14"/>
  <c r="D12" i="14"/>
  <c r="C22" i="14" s="1"/>
  <c r="D8" i="14"/>
  <c r="D7" i="14"/>
  <c r="D6" i="14"/>
  <c r="D5" i="14"/>
  <c r="D4" i="14"/>
  <c r="D3" i="14"/>
  <c r="I33" i="12"/>
  <c r="H33" i="12"/>
  <c r="G33" i="12"/>
  <c r="F33" i="12"/>
  <c r="E33" i="12"/>
  <c r="J32" i="12"/>
  <c r="I32" i="12"/>
  <c r="H32" i="12"/>
  <c r="G32" i="12"/>
  <c r="F32" i="12"/>
  <c r="E32" i="12"/>
  <c r="K32" i="12" s="1"/>
  <c r="I30" i="12"/>
  <c r="H30" i="12"/>
  <c r="G30" i="12"/>
  <c r="F30" i="12"/>
  <c r="K30" i="12" s="1"/>
  <c r="E30" i="12"/>
  <c r="J29" i="12"/>
  <c r="I29" i="12"/>
  <c r="H29" i="12"/>
  <c r="G29" i="12"/>
  <c r="F29" i="12"/>
  <c r="E29" i="12"/>
  <c r="I27" i="12"/>
  <c r="H27" i="12"/>
  <c r="G27" i="12"/>
  <c r="G36" i="12" s="1"/>
  <c r="F27" i="12"/>
  <c r="K27" i="12" s="1"/>
  <c r="E27" i="12"/>
  <c r="J26" i="12"/>
  <c r="I26" i="12"/>
  <c r="H26" i="12"/>
  <c r="G26" i="12"/>
  <c r="F26" i="12"/>
  <c r="F35" i="12" s="1"/>
  <c r="E26" i="12"/>
  <c r="I24" i="12"/>
  <c r="I36" i="12" s="1"/>
  <c r="H24" i="12"/>
  <c r="G24" i="12"/>
  <c r="F24" i="12"/>
  <c r="E24" i="12"/>
  <c r="K24" i="12" s="1"/>
  <c r="J23" i="12"/>
  <c r="I23" i="12"/>
  <c r="I35" i="12" s="1"/>
  <c r="H23" i="12"/>
  <c r="H35" i="12" s="1"/>
  <c r="G23" i="12"/>
  <c r="G35" i="12" s="1"/>
  <c r="F23" i="12"/>
  <c r="E23" i="12"/>
  <c r="C22" i="12"/>
  <c r="D15" i="12"/>
  <c r="D14" i="12"/>
  <c r="J13" i="12"/>
  <c r="H13" i="12"/>
  <c r="C31" i="12" s="1"/>
  <c r="F13" i="12"/>
  <c r="D13" i="12"/>
  <c r="C25" i="12" s="1"/>
  <c r="J12" i="12"/>
  <c r="H12" i="12"/>
  <c r="C28" i="12" s="1"/>
  <c r="F12" i="12"/>
  <c r="D12" i="12"/>
  <c r="D8" i="12"/>
  <c r="D7" i="12"/>
  <c r="D6" i="12"/>
  <c r="D5" i="12"/>
  <c r="D4" i="12"/>
  <c r="D3" i="12"/>
  <c r="H36" i="10"/>
  <c r="I33" i="10"/>
  <c r="H33" i="10"/>
  <c r="G33" i="10"/>
  <c r="F33" i="10"/>
  <c r="E33" i="10"/>
  <c r="J32" i="10"/>
  <c r="I32" i="10"/>
  <c r="H32" i="10"/>
  <c r="G32" i="10"/>
  <c r="F32" i="10"/>
  <c r="E32" i="10"/>
  <c r="C31" i="10"/>
  <c r="I30" i="10"/>
  <c r="H30" i="10"/>
  <c r="G30" i="10"/>
  <c r="F30" i="10"/>
  <c r="E30" i="10"/>
  <c r="J29" i="10"/>
  <c r="I29" i="10"/>
  <c r="H29" i="10"/>
  <c r="G29" i="10"/>
  <c r="F29" i="10"/>
  <c r="E29" i="10"/>
  <c r="I27" i="10"/>
  <c r="H27" i="10"/>
  <c r="G27" i="10"/>
  <c r="F27" i="10"/>
  <c r="E27" i="10"/>
  <c r="K27" i="10" s="1"/>
  <c r="J26" i="10"/>
  <c r="I26" i="10"/>
  <c r="H26" i="10"/>
  <c r="G26" i="10"/>
  <c r="F26" i="10"/>
  <c r="E26" i="10"/>
  <c r="I24" i="10"/>
  <c r="H24" i="10"/>
  <c r="G24" i="10"/>
  <c r="F24" i="10"/>
  <c r="F36" i="10" s="1"/>
  <c r="E24" i="10"/>
  <c r="J23" i="10"/>
  <c r="I23" i="10"/>
  <c r="H23" i="10"/>
  <c r="H35" i="10" s="1"/>
  <c r="G23" i="10"/>
  <c r="F23" i="10"/>
  <c r="E23" i="10"/>
  <c r="E35" i="10" s="1"/>
  <c r="C22" i="10"/>
  <c r="D15" i="10"/>
  <c r="D14" i="10"/>
  <c r="J13" i="10"/>
  <c r="H13" i="10"/>
  <c r="F13" i="10"/>
  <c r="D13" i="10"/>
  <c r="C25" i="10" s="1"/>
  <c r="J12" i="10"/>
  <c r="H12" i="10"/>
  <c r="C28" i="10" s="1"/>
  <c r="F12" i="10"/>
  <c r="D12" i="10"/>
  <c r="D8" i="10"/>
  <c r="D7" i="10"/>
  <c r="D6" i="10"/>
  <c r="D5" i="10"/>
  <c r="D4" i="10"/>
  <c r="D3" i="10"/>
  <c r="I33" i="8"/>
  <c r="H33" i="8"/>
  <c r="K33" i="8" s="1"/>
  <c r="G33" i="8"/>
  <c r="F33" i="8"/>
  <c r="E33" i="8"/>
  <c r="J32" i="8"/>
  <c r="I32" i="8"/>
  <c r="H32" i="8"/>
  <c r="G32" i="8"/>
  <c r="F32" i="8"/>
  <c r="E32" i="8"/>
  <c r="I30" i="8"/>
  <c r="H30" i="8"/>
  <c r="G30" i="8"/>
  <c r="F30" i="8"/>
  <c r="E30" i="8"/>
  <c r="K30" i="8" s="1"/>
  <c r="J29" i="8"/>
  <c r="I29" i="8"/>
  <c r="H29" i="8"/>
  <c r="G29" i="8"/>
  <c r="F29" i="8"/>
  <c r="E29" i="8"/>
  <c r="I27" i="8"/>
  <c r="H27" i="8"/>
  <c r="G27" i="8"/>
  <c r="F27" i="8"/>
  <c r="E27" i="8"/>
  <c r="J26" i="8"/>
  <c r="I26" i="8"/>
  <c r="H26" i="8"/>
  <c r="G26" i="8"/>
  <c r="G35" i="8" s="1"/>
  <c r="F26" i="8"/>
  <c r="E26" i="8"/>
  <c r="I24" i="8"/>
  <c r="I36" i="8" s="1"/>
  <c r="H24" i="8"/>
  <c r="G24" i="8"/>
  <c r="G36" i="8" s="1"/>
  <c r="F24" i="8"/>
  <c r="F36" i="8" s="1"/>
  <c r="E24" i="8"/>
  <c r="J23" i="8"/>
  <c r="I23" i="8"/>
  <c r="H23" i="8"/>
  <c r="G23" i="8"/>
  <c r="F23" i="8"/>
  <c r="E23" i="8"/>
  <c r="D15" i="8"/>
  <c r="D14" i="8"/>
  <c r="J13" i="8"/>
  <c r="H13" i="8"/>
  <c r="C31" i="8" s="1"/>
  <c r="F13" i="8"/>
  <c r="D13" i="8"/>
  <c r="C25" i="8" s="1"/>
  <c r="J12" i="8"/>
  <c r="H12" i="8"/>
  <c r="C28" i="8" s="1"/>
  <c r="F12" i="8"/>
  <c r="D12" i="8"/>
  <c r="C22" i="8" s="1"/>
  <c r="D8" i="8"/>
  <c r="D7" i="8"/>
  <c r="D6" i="8"/>
  <c r="D5" i="8"/>
  <c r="D4" i="8"/>
  <c r="D3" i="8"/>
  <c r="H36" i="6"/>
  <c r="I33" i="6"/>
  <c r="H33" i="6"/>
  <c r="G33" i="6"/>
  <c r="F33" i="6"/>
  <c r="E33" i="6"/>
  <c r="J32" i="6"/>
  <c r="I32" i="6"/>
  <c r="H32" i="6"/>
  <c r="G32" i="6"/>
  <c r="F32" i="6"/>
  <c r="E32" i="6"/>
  <c r="K32" i="6" s="1"/>
  <c r="I30" i="6"/>
  <c r="H30" i="6"/>
  <c r="G30" i="6"/>
  <c r="F30" i="6"/>
  <c r="E30" i="6"/>
  <c r="J29" i="6"/>
  <c r="I29" i="6"/>
  <c r="H29" i="6"/>
  <c r="G29" i="6"/>
  <c r="G35" i="6" s="1"/>
  <c r="F29" i="6"/>
  <c r="F35" i="6" s="1"/>
  <c r="E29" i="6"/>
  <c r="I27" i="6"/>
  <c r="H27" i="6"/>
  <c r="G27" i="6"/>
  <c r="F27" i="6"/>
  <c r="E27" i="6"/>
  <c r="J26" i="6"/>
  <c r="I26" i="6"/>
  <c r="H26" i="6"/>
  <c r="G26" i="6"/>
  <c r="F26" i="6"/>
  <c r="E26" i="6"/>
  <c r="I24" i="6"/>
  <c r="H24" i="6"/>
  <c r="G24" i="6"/>
  <c r="F24" i="6"/>
  <c r="E24" i="6"/>
  <c r="K24" i="6" s="1"/>
  <c r="J23" i="6"/>
  <c r="I23" i="6"/>
  <c r="H23" i="6"/>
  <c r="G23" i="6"/>
  <c r="F23" i="6"/>
  <c r="E23" i="6"/>
  <c r="E35" i="6" s="1"/>
  <c r="C22" i="6"/>
  <c r="D15" i="6"/>
  <c r="D14" i="6"/>
  <c r="J13" i="6"/>
  <c r="H13" i="6"/>
  <c r="C31" i="6" s="1"/>
  <c r="F13" i="6"/>
  <c r="D13" i="6"/>
  <c r="C25" i="6" s="1"/>
  <c r="J12" i="6"/>
  <c r="H12" i="6"/>
  <c r="C28" i="6" s="1"/>
  <c r="F12" i="6"/>
  <c r="D12" i="6"/>
  <c r="D8" i="6"/>
  <c r="D7" i="6"/>
  <c r="D6" i="6"/>
  <c r="D5" i="6"/>
  <c r="D4" i="6"/>
  <c r="D3" i="6"/>
  <c r="C195" i="5"/>
  <c r="C189" i="5"/>
  <c r="C183" i="5"/>
  <c r="C177" i="5"/>
  <c r="C171" i="5"/>
  <c r="C165" i="5"/>
  <c r="C159" i="5"/>
  <c r="C153" i="5"/>
  <c r="C147" i="5"/>
  <c r="C141" i="5"/>
  <c r="C135" i="5"/>
  <c r="C129" i="5"/>
  <c r="C123" i="5"/>
  <c r="C117" i="5"/>
  <c r="C111" i="5"/>
  <c r="C45" i="5"/>
  <c r="C39" i="5"/>
  <c r="C33" i="5"/>
  <c r="C27" i="5"/>
  <c r="C21" i="5"/>
  <c r="C15" i="5"/>
  <c r="C9" i="5"/>
  <c r="G36" i="4"/>
  <c r="I33" i="4"/>
  <c r="H33" i="4"/>
  <c r="G33" i="4"/>
  <c r="F33" i="4"/>
  <c r="E33" i="4"/>
  <c r="J32" i="4"/>
  <c r="I32" i="4"/>
  <c r="H32" i="4"/>
  <c r="G32" i="4"/>
  <c r="F32" i="4"/>
  <c r="E32" i="4"/>
  <c r="C31" i="4"/>
  <c r="K30" i="4"/>
  <c r="I30" i="4"/>
  <c r="H30" i="4"/>
  <c r="G30" i="4"/>
  <c r="F30" i="4"/>
  <c r="E30" i="4"/>
  <c r="J29" i="4"/>
  <c r="I29" i="4"/>
  <c r="H29" i="4"/>
  <c r="G29" i="4"/>
  <c r="F29" i="4"/>
  <c r="E29" i="4"/>
  <c r="I27" i="4"/>
  <c r="H27" i="4"/>
  <c r="G27" i="4"/>
  <c r="F27" i="4"/>
  <c r="E27" i="4"/>
  <c r="J26" i="4"/>
  <c r="I26" i="4"/>
  <c r="H26" i="4"/>
  <c r="G26" i="4"/>
  <c r="G35" i="4" s="1"/>
  <c r="F26" i="4"/>
  <c r="E26" i="4"/>
  <c r="I24" i="4"/>
  <c r="I36" i="4" s="1"/>
  <c r="H24" i="4"/>
  <c r="G24" i="4"/>
  <c r="F24" i="4"/>
  <c r="F36" i="4" s="1"/>
  <c r="E24" i="4"/>
  <c r="J23" i="4"/>
  <c r="I23" i="4"/>
  <c r="H23" i="4"/>
  <c r="G23" i="4"/>
  <c r="F23" i="4"/>
  <c r="E23" i="4"/>
  <c r="D15" i="4"/>
  <c r="D14" i="4"/>
  <c r="J13" i="4"/>
  <c r="H13" i="4"/>
  <c r="F13" i="4"/>
  <c r="D13" i="4"/>
  <c r="C25" i="4" s="1"/>
  <c r="J12" i="4"/>
  <c r="H12" i="4"/>
  <c r="C28" i="4" s="1"/>
  <c r="F12" i="4"/>
  <c r="D12" i="4"/>
  <c r="C22" i="4" s="1"/>
  <c r="D8" i="4"/>
  <c r="D7" i="4"/>
  <c r="D6" i="4"/>
  <c r="D5" i="4"/>
  <c r="D4" i="4"/>
  <c r="D3" i="4"/>
  <c r="C93" i="3"/>
  <c r="C87" i="3"/>
  <c r="C81" i="3"/>
  <c r="C75" i="3"/>
  <c r="C69" i="3"/>
  <c r="C63" i="3"/>
  <c r="C57" i="3"/>
  <c r="C51" i="3"/>
  <c r="C45" i="3"/>
  <c r="C39" i="3"/>
  <c r="C33" i="3"/>
  <c r="C27" i="3"/>
  <c r="C21" i="3"/>
  <c r="C15" i="3"/>
  <c r="C9" i="3"/>
  <c r="I33" i="2"/>
  <c r="H33" i="2"/>
  <c r="G33" i="2"/>
  <c r="F33" i="2"/>
  <c r="E33" i="2"/>
  <c r="J32" i="2"/>
  <c r="I32" i="2"/>
  <c r="H32" i="2"/>
  <c r="G32" i="2"/>
  <c r="F32" i="2"/>
  <c r="E32" i="2"/>
  <c r="I30" i="2"/>
  <c r="H30" i="2"/>
  <c r="G30" i="2"/>
  <c r="F30" i="2"/>
  <c r="E30" i="2"/>
  <c r="J29" i="2"/>
  <c r="I29" i="2"/>
  <c r="I35" i="2" s="1"/>
  <c r="H29" i="2"/>
  <c r="G29" i="2"/>
  <c r="F29" i="2"/>
  <c r="E29" i="2"/>
  <c r="I27" i="2"/>
  <c r="H27" i="2"/>
  <c r="G27" i="2"/>
  <c r="F27" i="2"/>
  <c r="E27" i="2"/>
  <c r="J26" i="2"/>
  <c r="I26" i="2"/>
  <c r="H26" i="2"/>
  <c r="G26" i="2"/>
  <c r="K26" i="2" s="1"/>
  <c r="F26" i="2"/>
  <c r="E26" i="2"/>
  <c r="I24" i="2"/>
  <c r="I36" i="2" s="1"/>
  <c r="H24" i="2"/>
  <c r="G24" i="2"/>
  <c r="F24" i="2"/>
  <c r="E24" i="2"/>
  <c r="J23" i="2"/>
  <c r="I23" i="2"/>
  <c r="H23" i="2"/>
  <c r="G23" i="2"/>
  <c r="F23" i="2"/>
  <c r="F35" i="2" s="1"/>
  <c r="E23" i="2"/>
  <c r="E35" i="2" s="1"/>
  <c r="D15" i="2"/>
  <c r="D14" i="2"/>
  <c r="J13" i="2"/>
  <c r="H13" i="2"/>
  <c r="C31" i="2" s="1"/>
  <c r="F13" i="2"/>
  <c r="D13" i="2"/>
  <c r="C25" i="2" s="1"/>
  <c r="J12" i="2"/>
  <c r="H12" i="2"/>
  <c r="C28" i="2" s="1"/>
  <c r="F12" i="2"/>
  <c r="D12" i="2"/>
  <c r="C22" i="2" s="1"/>
  <c r="D8" i="2"/>
  <c r="D7" i="2"/>
  <c r="D6" i="2"/>
  <c r="D5" i="2"/>
  <c r="D4" i="2"/>
  <c r="D3" i="2"/>
  <c r="AD33" i="1"/>
  <c r="AC33" i="1"/>
  <c r="AB33" i="1"/>
  <c r="AA33" i="1"/>
  <c r="Z33" i="1"/>
  <c r="Y33" i="1"/>
  <c r="X33" i="1"/>
  <c r="W33" i="1"/>
  <c r="V33" i="1"/>
  <c r="U33" i="1"/>
  <c r="T33" i="1"/>
  <c r="AG32" i="1"/>
  <c r="AF32" i="1"/>
  <c r="AG31" i="1"/>
  <c r="AF31" i="1"/>
  <c r="AG30" i="1"/>
  <c r="AF30" i="1"/>
  <c r="AG29" i="1"/>
  <c r="AF29" i="1"/>
  <c r="AG28" i="1"/>
  <c r="AF28" i="1"/>
  <c r="AG27" i="1"/>
  <c r="AF27" i="1"/>
  <c r="AG26" i="1"/>
  <c r="AF26" i="1"/>
  <c r="AG25" i="1"/>
  <c r="AF25" i="1"/>
  <c r="AG24" i="1"/>
  <c r="AF24" i="1"/>
  <c r="AG23" i="1"/>
  <c r="AF23" i="1"/>
  <c r="AG22" i="1"/>
  <c r="AF22" i="1"/>
  <c r="AG21" i="1"/>
  <c r="AF21" i="1"/>
  <c r="AG20" i="1"/>
  <c r="AF20" i="1"/>
  <c r="AG19" i="1"/>
  <c r="AF19" i="1"/>
  <c r="AG18" i="1"/>
  <c r="AF18" i="1"/>
  <c r="AF17" i="1"/>
  <c r="AF16" i="1"/>
  <c r="AG15" i="1"/>
  <c r="AF15" i="1"/>
  <c r="AG14" i="1"/>
  <c r="AF14" i="1"/>
  <c r="AG13" i="1"/>
  <c r="AF13" i="1"/>
  <c r="AG12" i="1"/>
  <c r="AF12" i="1"/>
  <c r="AG11" i="1"/>
  <c r="AF11" i="1"/>
  <c r="AG10" i="1"/>
  <c r="AF10" i="1"/>
  <c r="AG9" i="1"/>
  <c r="AF9" i="1"/>
  <c r="AG8" i="1"/>
  <c r="AF8" i="1"/>
  <c r="AG7" i="1"/>
  <c r="AF7" i="1"/>
  <c r="AG6" i="1"/>
  <c r="AF6" i="1"/>
  <c r="AG5" i="1"/>
  <c r="AF5" i="1"/>
  <c r="AG4" i="1"/>
  <c r="AF4" i="1"/>
  <c r="A4" i="1"/>
  <c r="A5" i="1" s="1"/>
  <c r="A6" i="1" s="1"/>
  <c r="A7" i="1" s="1"/>
  <c r="A8" i="1" s="1"/>
  <c r="A9" i="1" s="1"/>
  <c r="A10" i="1" s="1"/>
  <c r="A11" i="1" s="1"/>
  <c r="A12" i="1" s="1"/>
  <c r="A13" i="1" s="1"/>
  <c r="A14" i="1" s="1"/>
  <c r="A16" i="1" s="1"/>
  <c r="A17" i="1" s="1"/>
  <c r="A18" i="1" s="1"/>
  <c r="A19" i="1" s="1"/>
  <c r="A20" i="1" s="1"/>
  <c r="A23" i="1" s="1"/>
  <c r="A24" i="1" s="1"/>
  <c r="A25" i="1" s="1"/>
  <c r="A26" i="1" s="1"/>
  <c r="A27" i="1" s="1"/>
  <c r="A28" i="1" s="1"/>
  <c r="A29" i="1" s="1"/>
  <c r="AG3" i="1"/>
  <c r="AF3" i="1"/>
  <c r="AG2" i="1"/>
  <c r="AG33" i="1" s="1"/>
  <c r="AF2" i="1"/>
  <c r="H36" i="2" l="1"/>
  <c r="G35" i="2"/>
  <c r="K30" i="6"/>
  <c r="K29" i="14"/>
  <c r="H35" i="2"/>
  <c r="K33" i="4"/>
  <c r="J35" i="6"/>
  <c r="K27" i="6"/>
  <c r="H35" i="8"/>
  <c r="K29" i="10"/>
  <c r="K32" i="10"/>
  <c r="J35" i="12"/>
  <c r="K26" i="14"/>
  <c r="J35" i="16"/>
  <c r="K26" i="18"/>
  <c r="F36" i="20"/>
  <c r="F36" i="22"/>
  <c r="G36" i="25"/>
  <c r="H36" i="25"/>
  <c r="K27" i="30"/>
  <c r="K30" i="30"/>
  <c r="I36" i="32"/>
  <c r="F36" i="33"/>
  <c r="K36" i="33" s="1"/>
  <c r="K26" i="42"/>
  <c r="J35" i="2"/>
  <c r="K33" i="12"/>
  <c r="K27" i="20"/>
  <c r="F35" i="29"/>
  <c r="J35" i="31"/>
  <c r="E35" i="32"/>
  <c r="K35" i="32" s="1"/>
  <c r="K32" i="32"/>
  <c r="H36" i="33"/>
  <c r="G35" i="37"/>
  <c r="H35" i="41"/>
  <c r="G35" i="42"/>
  <c r="K35" i="42" s="1"/>
  <c r="I36" i="45"/>
  <c r="K36" i="45" s="1"/>
  <c r="H36" i="30"/>
  <c r="K29" i="4"/>
  <c r="F36" i="6"/>
  <c r="I35" i="8"/>
  <c r="K26" i="10"/>
  <c r="F35" i="18"/>
  <c r="H35" i="23"/>
  <c r="I36" i="25"/>
  <c r="F36" i="27"/>
  <c r="K30" i="2"/>
  <c r="K33" i="2"/>
  <c r="F35" i="4"/>
  <c r="K32" i="4"/>
  <c r="G36" i="6"/>
  <c r="I36" i="6"/>
  <c r="J35" i="8"/>
  <c r="K27" i="8"/>
  <c r="G35" i="10"/>
  <c r="H36" i="12"/>
  <c r="G35" i="14"/>
  <c r="F36" i="16"/>
  <c r="H35" i="18"/>
  <c r="K32" i="18"/>
  <c r="I36" i="20"/>
  <c r="G36" i="20"/>
  <c r="K30" i="23"/>
  <c r="K29" i="25"/>
  <c r="K32" i="25"/>
  <c r="H36" i="27"/>
  <c r="K30" i="27"/>
  <c r="G35" i="29"/>
  <c r="K32" i="29"/>
  <c r="K30" i="31"/>
  <c r="K24" i="33"/>
  <c r="K30" i="36"/>
  <c r="K29" i="38"/>
  <c r="F36" i="40"/>
  <c r="I35" i="41"/>
  <c r="H35" i="42"/>
  <c r="E35" i="43"/>
  <c r="K26" i="45"/>
  <c r="K23" i="14"/>
  <c r="E36" i="16"/>
  <c r="H36" i="22"/>
  <c r="I35" i="23"/>
  <c r="F36" i="2"/>
  <c r="E36" i="2"/>
  <c r="K36" i="2" s="1"/>
  <c r="K24" i="8"/>
  <c r="H35" i="14"/>
  <c r="K29" i="22"/>
  <c r="K32" i="22"/>
  <c r="J35" i="23"/>
  <c r="K27" i="23"/>
  <c r="K33" i="23"/>
  <c r="K23" i="25"/>
  <c r="K26" i="25"/>
  <c r="G36" i="27"/>
  <c r="E35" i="30"/>
  <c r="E36" i="31"/>
  <c r="K27" i="31"/>
  <c r="G35" i="32"/>
  <c r="K26" i="33"/>
  <c r="J35" i="36"/>
  <c r="K27" i="36"/>
  <c r="H36" i="40"/>
  <c r="I36" i="40"/>
  <c r="J35" i="41"/>
  <c r="F35" i="43"/>
  <c r="E35" i="45"/>
  <c r="J35" i="18"/>
  <c r="K24" i="23"/>
  <c r="K26" i="30"/>
  <c r="F36" i="31"/>
  <c r="J35" i="32"/>
  <c r="E35" i="33"/>
  <c r="K29" i="33"/>
  <c r="E36" i="36"/>
  <c r="E36" i="40"/>
  <c r="K36" i="40" s="1"/>
  <c r="E36" i="41"/>
  <c r="G36" i="41"/>
  <c r="H36" i="41"/>
  <c r="F35" i="45"/>
  <c r="I35" i="10"/>
  <c r="E35" i="12"/>
  <c r="K35" i="12" s="1"/>
  <c r="K29" i="12"/>
  <c r="E36" i="12"/>
  <c r="K36" i="12" s="1"/>
  <c r="J35" i="14"/>
  <c r="I36" i="16"/>
  <c r="E36" i="18"/>
  <c r="K30" i="18"/>
  <c r="K33" i="18"/>
  <c r="G35" i="22"/>
  <c r="F36" i="23"/>
  <c r="G35" i="25"/>
  <c r="E35" i="27"/>
  <c r="K35" i="27" s="1"/>
  <c r="J35" i="29"/>
  <c r="K30" i="29"/>
  <c r="K33" i="29"/>
  <c r="G35" i="30"/>
  <c r="G36" i="31"/>
  <c r="F36" i="36"/>
  <c r="J35" i="37"/>
  <c r="K27" i="37"/>
  <c r="K32" i="40"/>
  <c r="K30" i="42"/>
  <c r="K33" i="42"/>
  <c r="H35" i="43"/>
  <c r="G35" i="45"/>
  <c r="F36" i="41"/>
  <c r="G36" i="42"/>
  <c r="H35" i="22"/>
  <c r="I35" i="4"/>
  <c r="K29" i="8"/>
  <c r="K32" i="8"/>
  <c r="E36" i="10"/>
  <c r="K33" i="10"/>
  <c r="K23" i="16"/>
  <c r="K26" i="16"/>
  <c r="K32" i="23"/>
  <c r="I35" i="25"/>
  <c r="K33" i="25"/>
  <c r="G35" i="27"/>
  <c r="I35" i="30"/>
  <c r="K32" i="30"/>
  <c r="I36" i="31"/>
  <c r="K27" i="32"/>
  <c r="I35" i="33"/>
  <c r="H36" i="36"/>
  <c r="F36" i="37"/>
  <c r="K33" i="37"/>
  <c r="H35" i="38"/>
  <c r="F35" i="40"/>
  <c r="I36" i="41"/>
  <c r="K32" i="41"/>
  <c r="J35" i="43"/>
  <c r="F36" i="43"/>
  <c r="I35" i="45"/>
  <c r="G36" i="2"/>
  <c r="AF33" i="1"/>
  <c r="J35" i="10"/>
  <c r="J35" i="4"/>
  <c r="K27" i="4"/>
  <c r="K26" i="6"/>
  <c r="F35" i="8"/>
  <c r="H36" i="18"/>
  <c r="J35" i="22"/>
  <c r="K29" i="23"/>
  <c r="J35" i="25"/>
  <c r="K30" i="25"/>
  <c r="K27" i="29"/>
  <c r="F36" i="32"/>
  <c r="K30" i="33"/>
  <c r="I36" i="36"/>
  <c r="K32" i="36"/>
  <c r="G36" i="37"/>
  <c r="I35" i="38"/>
  <c r="K30" i="38"/>
  <c r="K29" i="41"/>
  <c r="H36" i="42"/>
  <c r="I36" i="42"/>
  <c r="K24" i="43"/>
  <c r="J35" i="45"/>
  <c r="H35" i="4"/>
  <c r="F36" i="18"/>
  <c r="H36" i="31"/>
  <c r="K24" i="4"/>
  <c r="I35" i="6"/>
  <c r="I36" i="10"/>
  <c r="I36" i="14"/>
  <c r="K32" i="16"/>
  <c r="I35" i="20"/>
  <c r="K35" i="20" s="1"/>
  <c r="K24" i="25"/>
  <c r="I35" i="27"/>
  <c r="K33" i="30"/>
  <c r="E35" i="31"/>
  <c r="G36" i="32"/>
  <c r="K29" i="36"/>
  <c r="G35" i="36"/>
  <c r="H36" i="37"/>
  <c r="J35" i="38"/>
  <c r="K27" i="38"/>
  <c r="K33" i="38"/>
  <c r="K26" i="41"/>
  <c r="E36" i="42"/>
  <c r="H36" i="43"/>
  <c r="K27" i="45"/>
  <c r="K32" i="14"/>
  <c r="K24" i="22"/>
  <c r="K27" i="22"/>
  <c r="G35" i="23"/>
  <c r="K35" i="23" s="1"/>
  <c r="E36" i="30"/>
  <c r="K36" i="30" s="1"/>
  <c r="K26" i="31"/>
  <c r="K27" i="33"/>
  <c r="K23" i="36"/>
  <c r="K29" i="37"/>
  <c r="K32" i="37"/>
  <c r="K24" i="38"/>
  <c r="K29" i="42"/>
  <c r="K32" i="42"/>
  <c r="K35" i="30"/>
  <c r="K36" i="31"/>
  <c r="K35" i="45"/>
  <c r="K36" i="18"/>
  <c r="K36" i="32"/>
  <c r="K36" i="27"/>
  <c r="K35" i="2"/>
  <c r="K35" i="31"/>
  <c r="K36" i="42"/>
  <c r="K23" i="8"/>
  <c r="K26" i="4"/>
  <c r="K26" i="8"/>
  <c r="K29" i="6"/>
  <c r="F35" i="10"/>
  <c r="K35" i="10" s="1"/>
  <c r="K27" i="16"/>
  <c r="K24" i="10"/>
  <c r="K23" i="2"/>
  <c r="E36" i="4"/>
  <c r="E36" i="8"/>
  <c r="K36" i="8" s="1"/>
  <c r="E35" i="16"/>
  <c r="E35" i="18"/>
  <c r="K23" i="20"/>
  <c r="E36" i="22"/>
  <c r="K36" i="22" s="1"/>
  <c r="E35" i="29"/>
  <c r="K23" i="30"/>
  <c r="E36" i="37"/>
  <c r="K24" i="2"/>
  <c r="K32" i="2"/>
  <c r="H35" i="6"/>
  <c r="K35" i="6" s="1"/>
  <c r="E35" i="25"/>
  <c r="E36" i="6"/>
  <c r="K36" i="6" s="1"/>
  <c r="E36" i="23"/>
  <c r="K36" i="23" s="1"/>
  <c r="K23" i="31"/>
  <c r="E36" i="38"/>
  <c r="K36" i="38" s="1"/>
  <c r="K24" i="41"/>
  <c r="K23" i="32"/>
  <c r="K23" i="33"/>
  <c r="I36" i="33"/>
  <c r="H36" i="4"/>
  <c r="K23" i="6"/>
  <c r="K33" i="6"/>
  <c r="H36" i="8"/>
  <c r="K30" i="10"/>
  <c r="G36" i="10"/>
  <c r="F36" i="12"/>
  <c r="K27" i="14"/>
  <c r="E36" i="14"/>
  <c r="K36" i="14" s="1"/>
  <c r="K29" i="16"/>
  <c r="H35" i="16"/>
  <c r="K23" i="37"/>
  <c r="K30" i="40"/>
  <c r="K27" i="42"/>
  <c r="K24" i="45"/>
  <c r="E35" i="4"/>
  <c r="E35" i="8"/>
  <c r="K23" i="10"/>
  <c r="K30" i="14"/>
  <c r="K24" i="16"/>
  <c r="K24" i="18"/>
  <c r="E35" i="22"/>
  <c r="K35" i="22" s="1"/>
  <c r="K23" i="23"/>
  <c r="K27" i="25"/>
  <c r="E36" i="25"/>
  <c r="K36" i="25" s="1"/>
  <c r="K24" i="29"/>
  <c r="K29" i="31"/>
  <c r="K26" i="36"/>
  <c r="F35" i="36"/>
  <c r="K35" i="36" s="1"/>
  <c r="E35" i="37"/>
  <c r="K23" i="38"/>
  <c r="K30" i="41"/>
  <c r="F36" i="42"/>
  <c r="E36" i="43"/>
  <c r="K36" i="43" s="1"/>
  <c r="K26" i="37"/>
  <c r="E35" i="38"/>
  <c r="K23" i="40"/>
  <c r="K29" i="2"/>
  <c r="E36" i="29"/>
  <c r="K36" i="29" s="1"/>
  <c r="K24" i="31"/>
  <c r="K26" i="38"/>
  <c r="E35" i="40"/>
  <c r="K23" i="41"/>
  <c r="K23" i="4"/>
  <c r="K23" i="12"/>
  <c r="K27" i="18"/>
  <c r="K24" i="32"/>
  <c r="E35" i="41"/>
  <c r="K35" i="41" s="1"/>
  <c r="K23" i="42"/>
  <c r="K27" i="2"/>
  <c r="K26" i="12"/>
  <c r="E35" i="14"/>
  <c r="E36" i="20"/>
  <c r="F35" i="14"/>
  <c r="K24" i="36"/>
  <c r="K23" i="43"/>
  <c r="K23" i="45"/>
  <c r="K23" i="27"/>
  <c r="K35" i="38" l="1"/>
  <c r="K36" i="37"/>
  <c r="K35" i="29"/>
  <c r="K36" i="41"/>
  <c r="K36" i="16"/>
  <c r="K36" i="36"/>
  <c r="K35" i="18"/>
  <c r="K35" i="43"/>
  <c r="K35" i="40"/>
  <c r="K35" i="37"/>
  <c r="K36" i="10"/>
  <c r="K35" i="16"/>
  <c r="K35" i="33"/>
  <c r="K36" i="20"/>
  <c r="K35" i="8"/>
  <c r="K35" i="4"/>
  <c r="K35" i="25"/>
  <c r="K36" i="4"/>
  <c r="K35" i="14"/>
</calcChain>
</file>

<file path=xl/sharedStrings.xml><?xml version="1.0" encoding="utf-8"?>
<sst xmlns="http://schemas.openxmlformats.org/spreadsheetml/2006/main" count="3789" uniqueCount="581">
  <si>
    <t>№</t>
    <phoneticPr fontId="6"/>
  </si>
  <si>
    <t>登録番号</t>
    <rPh sb="0" eb="2">
      <t>トウロク</t>
    </rPh>
    <rPh sb="2" eb="4">
      <t>バンゴウ</t>
    </rPh>
    <phoneticPr fontId="5"/>
  </si>
  <si>
    <t>初回登録年月日</t>
    <rPh sb="0" eb="2">
      <t>ショカイ</t>
    </rPh>
    <rPh sb="2" eb="4">
      <t>トウロク</t>
    </rPh>
    <rPh sb="4" eb="7">
      <t>ネンガッピ</t>
    </rPh>
    <phoneticPr fontId="5"/>
  </si>
  <si>
    <t>更新登録年月日</t>
    <rPh sb="0" eb="2">
      <t>コウシン</t>
    </rPh>
    <rPh sb="2" eb="4">
      <t>トウロク</t>
    </rPh>
    <rPh sb="4" eb="7">
      <t>ネンガッピ</t>
    </rPh>
    <phoneticPr fontId="5"/>
  </si>
  <si>
    <t>有効期間</t>
    <rPh sb="0" eb="2">
      <t>ユウコウ</t>
    </rPh>
    <rPh sb="2" eb="4">
      <t>キカン</t>
    </rPh>
    <phoneticPr fontId="5"/>
  </si>
  <si>
    <t>名称</t>
    <rPh sb="0" eb="2">
      <t>メイショウ</t>
    </rPh>
    <phoneticPr fontId="6"/>
  </si>
  <si>
    <t>代表者の氏名</t>
    <rPh sb="0" eb="3">
      <t>ダイヒョウシャ</t>
    </rPh>
    <rPh sb="4" eb="6">
      <t>シメイ</t>
    </rPh>
    <phoneticPr fontId="5"/>
  </si>
  <si>
    <t>郵便番号</t>
    <phoneticPr fontId="5"/>
  </si>
  <si>
    <t>住所</t>
    <rPh sb="0" eb="2">
      <t>ジュウショ</t>
    </rPh>
    <phoneticPr fontId="6"/>
  </si>
  <si>
    <t>事務所の名称</t>
    <rPh sb="0" eb="3">
      <t>ジムショ</t>
    </rPh>
    <rPh sb="4" eb="6">
      <t>メイショウ</t>
    </rPh>
    <phoneticPr fontId="5"/>
  </si>
  <si>
    <t>事務所の位置</t>
    <rPh sb="0" eb="3">
      <t>ジムショ</t>
    </rPh>
    <rPh sb="4" eb="6">
      <t>イチ</t>
    </rPh>
    <phoneticPr fontId="5"/>
  </si>
  <si>
    <t>事務所の名称</t>
    <phoneticPr fontId="6"/>
  </si>
  <si>
    <t>事務所の位置</t>
    <phoneticPr fontId="6"/>
  </si>
  <si>
    <t>路線又は運送の区域</t>
    <rPh sb="0" eb="2">
      <t>ロセン</t>
    </rPh>
    <rPh sb="2" eb="3">
      <t>マタ</t>
    </rPh>
    <rPh sb="4" eb="6">
      <t>ウンソウ</t>
    </rPh>
    <rPh sb="7" eb="9">
      <t>クイキ</t>
    </rPh>
    <phoneticPr fontId="5"/>
  </si>
  <si>
    <t>運送する旅客の範囲</t>
    <rPh sb="0" eb="2">
      <t>ウンソウ</t>
    </rPh>
    <rPh sb="4" eb="6">
      <t>リョカク</t>
    </rPh>
    <rPh sb="7" eb="9">
      <t>ハンイ</t>
    </rPh>
    <phoneticPr fontId="5"/>
  </si>
  <si>
    <t>事業者協力型有償運送の
事業者名称</t>
    <rPh sb="0" eb="3">
      <t>ジギョウシャ</t>
    </rPh>
    <rPh sb="3" eb="6">
      <t>キョウリョクガタ</t>
    </rPh>
    <rPh sb="6" eb="8">
      <t>ユウショウ</t>
    </rPh>
    <rPh sb="8" eb="10">
      <t>ウンソウ</t>
    </rPh>
    <rPh sb="12" eb="15">
      <t>ジギョウシャ</t>
    </rPh>
    <rPh sb="15" eb="17">
      <t>メイショウ</t>
    </rPh>
    <phoneticPr fontId="5"/>
  </si>
  <si>
    <t>事業者協力型有償運送の
事業者住所</t>
    <rPh sb="15" eb="17">
      <t>ジュウショ</t>
    </rPh>
    <phoneticPr fontId="5"/>
  </si>
  <si>
    <t>寝台車
(軽自動車)　　　　　　　　</t>
    <rPh sb="0" eb="1">
      <t>ネ</t>
    </rPh>
    <rPh sb="1" eb="2">
      <t>ダイ</t>
    </rPh>
    <rPh sb="2" eb="3">
      <t>クルマ</t>
    </rPh>
    <phoneticPr fontId="9"/>
  </si>
  <si>
    <t>車いす車
(軽自動車)</t>
    <rPh sb="0" eb="1">
      <t>クルマ</t>
    </rPh>
    <rPh sb="3" eb="4">
      <t>シャ</t>
    </rPh>
    <rPh sb="6" eb="10">
      <t>ケイジドウシャ</t>
    </rPh>
    <phoneticPr fontId="9"/>
  </si>
  <si>
    <t>兼用車
(軽自動車)</t>
    <rPh sb="0" eb="2">
      <t>ケンヨウ</t>
    </rPh>
    <rPh sb="2" eb="3">
      <t>シャ</t>
    </rPh>
    <phoneticPr fontId="9"/>
  </si>
  <si>
    <t>回転ｼｰﾄ車
(軽自動車)</t>
    <rPh sb="0" eb="2">
      <t>カイテン</t>
    </rPh>
    <rPh sb="5" eb="6">
      <t>シャ</t>
    </rPh>
    <phoneticPr fontId="9"/>
  </si>
  <si>
    <t>セダン等
(軽自動車)</t>
    <rPh sb="3" eb="4">
      <t>トウ</t>
    </rPh>
    <phoneticPr fontId="9"/>
  </si>
  <si>
    <t>バス</t>
    <phoneticPr fontId="9"/>
  </si>
  <si>
    <t>計</t>
    <rPh sb="0" eb="1">
      <t>ケイ</t>
    </rPh>
    <phoneticPr fontId="9"/>
  </si>
  <si>
    <t>北札市交第1号</t>
    <rPh sb="0" eb="1">
      <t>キタ</t>
    </rPh>
    <rPh sb="1" eb="2">
      <t>サツ</t>
    </rPh>
    <rPh sb="2" eb="3">
      <t>シ</t>
    </rPh>
    <rPh sb="4" eb="5">
      <t>ダイ</t>
    </rPh>
    <rPh sb="6" eb="7">
      <t>ゴウ</t>
    </rPh>
    <phoneticPr fontId="5"/>
  </si>
  <si>
    <t>石狩市</t>
    <rPh sb="0" eb="2">
      <t>イシカリ</t>
    </rPh>
    <rPh sb="2" eb="3">
      <t>シ</t>
    </rPh>
    <phoneticPr fontId="5"/>
  </si>
  <si>
    <t>加藤　龍幸</t>
    <phoneticPr fontId="6"/>
  </si>
  <si>
    <t>〒061-3292</t>
  </si>
  <si>
    <t>石狩市花川北６条１丁目３０番地２</t>
    <rPh sb="0" eb="3">
      <t>イシカリシ</t>
    </rPh>
    <rPh sb="3" eb="5">
      <t>ハナカワ</t>
    </rPh>
    <rPh sb="5" eb="6">
      <t>キタ</t>
    </rPh>
    <rPh sb="7" eb="8">
      <t>ジョウ</t>
    </rPh>
    <rPh sb="9" eb="11">
      <t>チョウメ</t>
    </rPh>
    <rPh sb="13" eb="14">
      <t>バン</t>
    </rPh>
    <rPh sb="14" eb="15">
      <t>チ</t>
    </rPh>
    <phoneticPr fontId="5"/>
  </si>
  <si>
    <t>厚田支所</t>
    <phoneticPr fontId="6"/>
  </si>
  <si>
    <t>石狩市厚田区厚田４５番地５</t>
    <phoneticPr fontId="6"/>
  </si>
  <si>
    <t>浜益支所</t>
    <phoneticPr fontId="6"/>
  </si>
  <si>
    <t>石狩市浜益区浜益２番地３</t>
    <phoneticPr fontId="6"/>
  </si>
  <si>
    <t>路線</t>
    <rPh sb="0" eb="2">
      <t>ロセン</t>
    </rPh>
    <phoneticPr fontId="6"/>
  </si>
  <si>
    <t>地域住民又は観光旅客その他の当該地域を来訪する者</t>
    <rPh sb="0" eb="2">
      <t>チイキ</t>
    </rPh>
    <rPh sb="2" eb="4">
      <t>ジュウミン</t>
    </rPh>
    <rPh sb="4" eb="5">
      <t>マタ</t>
    </rPh>
    <rPh sb="6" eb="8">
      <t>カンコウ</t>
    </rPh>
    <rPh sb="8" eb="10">
      <t>リョカク</t>
    </rPh>
    <rPh sb="12" eb="13">
      <t>タ</t>
    </rPh>
    <rPh sb="14" eb="16">
      <t>トウガイ</t>
    </rPh>
    <rPh sb="16" eb="18">
      <t>チイキ</t>
    </rPh>
    <rPh sb="19" eb="21">
      <t>ライホウ</t>
    </rPh>
    <rPh sb="23" eb="24">
      <t>モノ</t>
    </rPh>
    <phoneticPr fontId="6"/>
  </si>
  <si>
    <t>北札市交第1号-2</t>
    <rPh sb="0" eb="1">
      <t>キタ</t>
    </rPh>
    <rPh sb="1" eb="2">
      <t>サツ</t>
    </rPh>
    <rPh sb="2" eb="3">
      <t>シ</t>
    </rPh>
    <rPh sb="4" eb="5">
      <t>ダイ</t>
    </rPh>
    <rPh sb="6" eb="7">
      <t>ゴウ</t>
    </rPh>
    <phoneticPr fontId="5"/>
  </si>
  <si>
    <t>石狩市に在住する住民、その他石狩市に日常の用務を有する者及び新十津川町幌加地区住民</t>
    <rPh sb="0" eb="3">
      <t>イシカリシ</t>
    </rPh>
    <rPh sb="4" eb="6">
      <t>ザイジュウ</t>
    </rPh>
    <rPh sb="8" eb="10">
      <t>ジュウミン</t>
    </rPh>
    <rPh sb="13" eb="14">
      <t>タ</t>
    </rPh>
    <phoneticPr fontId="6"/>
  </si>
  <si>
    <t>北札市交第2号</t>
    <rPh sb="0" eb="1">
      <t>キタ</t>
    </rPh>
    <rPh sb="1" eb="2">
      <t>サツ</t>
    </rPh>
    <rPh sb="2" eb="3">
      <t>シ</t>
    </rPh>
    <rPh sb="4" eb="5">
      <t>ダイ</t>
    </rPh>
    <rPh sb="6" eb="7">
      <t>ゴウ</t>
    </rPh>
    <phoneticPr fontId="5"/>
  </si>
  <si>
    <t>美唄市</t>
    <rPh sb="0" eb="2">
      <t>ビバイ</t>
    </rPh>
    <rPh sb="2" eb="3">
      <t>シ</t>
    </rPh>
    <phoneticPr fontId="5"/>
  </si>
  <si>
    <t>桜井　恒</t>
    <rPh sb="0" eb="2">
      <t>サクライ</t>
    </rPh>
    <rPh sb="3" eb="4">
      <t>ヒサシ</t>
    </rPh>
    <phoneticPr fontId="6"/>
  </si>
  <si>
    <t>〒072-0026</t>
  </si>
  <si>
    <t>美唄市西３条南１丁目１－１</t>
    <rPh sb="0" eb="3">
      <t>ビバイシ</t>
    </rPh>
    <rPh sb="3" eb="4">
      <t>ニシ</t>
    </rPh>
    <rPh sb="5" eb="6">
      <t>ジョウ</t>
    </rPh>
    <rPh sb="6" eb="7">
      <t>ミナミ</t>
    </rPh>
    <rPh sb="8" eb="10">
      <t>チョウメ</t>
    </rPh>
    <phoneticPr fontId="5"/>
  </si>
  <si>
    <t>美唄市</t>
    <phoneticPr fontId="6"/>
  </si>
  <si>
    <t>美唄市西３条南１丁目１－１</t>
    <phoneticPr fontId="6"/>
  </si>
  <si>
    <t>北札市交第3号</t>
    <rPh sb="0" eb="1">
      <t>キタ</t>
    </rPh>
    <rPh sb="1" eb="2">
      <t>サツ</t>
    </rPh>
    <rPh sb="2" eb="3">
      <t>シ</t>
    </rPh>
    <rPh sb="4" eb="5">
      <t>ダイ</t>
    </rPh>
    <rPh sb="6" eb="7">
      <t>ゴウ</t>
    </rPh>
    <phoneticPr fontId="5"/>
  </si>
  <si>
    <t>浦臼町</t>
    <phoneticPr fontId="5"/>
  </si>
  <si>
    <t>川畑　智昭</t>
    <phoneticPr fontId="6"/>
  </si>
  <si>
    <t>〒061-0600</t>
  </si>
  <si>
    <t>樺戸郡浦臼町字ウラウスナイ１８３番地１５</t>
    <phoneticPr fontId="5"/>
  </si>
  <si>
    <t>浦臼町</t>
    <phoneticPr fontId="6"/>
  </si>
  <si>
    <t>樺戸郡浦臼町字ウラウスナイ１８３番地１５</t>
    <phoneticPr fontId="6"/>
  </si>
  <si>
    <t>浦臼町に在住する住民、その他浦臼町に日常の用務を有する者</t>
    <phoneticPr fontId="6"/>
  </si>
  <si>
    <t>北札市交第5号</t>
    <rPh sb="0" eb="1">
      <t>キタ</t>
    </rPh>
    <rPh sb="1" eb="2">
      <t>サツ</t>
    </rPh>
    <rPh sb="2" eb="3">
      <t>シ</t>
    </rPh>
    <rPh sb="4" eb="5">
      <t>ダイ</t>
    </rPh>
    <rPh sb="6" eb="7">
      <t>ゴウ</t>
    </rPh>
    <phoneticPr fontId="5"/>
  </si>
  <si>
    <t>三笠市</t>
    <rPh sb="0" eb="2">
      <t>ミカサ</t>
    </rPh>
    <rPh sb="2" eb="3">
      <t>シ</t>
    </rPh>
    <phoneticPr fontId="5"/>
  </si>
  <si>
    <t>西城　賢策</t>
    <phoneticPr fontId="6"/>
  </si>
  <si>
    <t>〒068-2192</t>
  </si>
  <si>
    <t>三笠市幸町２番地</t>
    <rPh sb="0" eb="3">
      <t>ミカサシ</t>
    </rPh>
    <rPh sb="3" eb="5">
      <t>サイワイチョウ</t>
    </rPh>
    <rPh sb="6" eb="8">
      <t>バンチ</t>
    </rPh>
    <phoneticPr fontId="5"/>
  </si>
  <si>
    <t>三笠市</t>
    <phoneticPr fontId="6"/>
  </si>
  <si>
    <t>三笠市幸町２番地</t>
    <phoneticPr fontId="6"/>
  </si>
  <si>
    <t>北札市交第6号</t>
    <rPh sb="0" eb="1">
      <t>キタ</t>
    </rPh>
    <rPh sb="1" eb="2">
      <t>サツ</t>
    </rPh>
    <rPh sb="2" eb="3">
      <t>シ</t>
    </rPh>
    <rPh sb="4" eb="5">
      <t>ダイ</t>
    </rPh>
    <rPh sb="6" eb="7">
      <t>ゴウ</t>
    </rPh>
    <phoneticPr fontId="5"/>
  </si>
  <si>
    <t>長沼町</t>
    <rPh sb="0" eb="2">
      <t>ナガヌマ</t>
    </rPh>
    <rPh sb="2" eb="3">
      <t>チョウ</t>
    </rPh>
    <phoneticPr fontId="5"/>
  </si>
  <si>
    <t>齋藤　良彦</t>
    <phoneticPr fontId="6"/>
  </si>
  <si>
    <t>〒069-1392</t>
  </si>
  <si>
    <t>夕張郡長沼町中央北１丁目1番1号</t>
    <rPh sb="0" eb="3">
      <t>ユウバリグン</t>
    </rPh>
    <rPh sb="3" eb="5">
      <t>ナガヌマ</t>
    </rPh>
    <rPh sb="5" eb="6">
      <t>チョウ</t>
    </rPh>
    <rPh sb="6" eb="8">
      <t>チュウオウ</t>
    </rPh>
    <rPh sb="8" eb="9">
      <t>キタ</t>
    </rPh>
    <rPh sb="10" eb="12">
      <t>チョウメ</t>
    </rPh>
    <rPh sb="13" eb="14">
      <t>バン</t>
    </rPh>
    <rPh sb="15" eb="16">
      <t>ゴウ</t>
    </rPh>
    <phoneticPr fontId="5"/>
  </si>
  <si>
    <t>長沼町</t>
    <phoneticPr fontId="6"/>
  </si>
  <si>
    <t>夕張郡長沼町中央北1丁目1番1号</t>
    <phoneticPr fontId="6"/>
  </si>
  <si>
    <t>区域</t>
    <rPh sb="0" eb="2">
      <t>クイキ</t>
    </rPh>
    <phoneticPr fontId="6"/>
  </si>
  <si>
    <t>北札市交第7号</t>
    <rPh sb="0" eb="1">
      <t>キタ</t>
    </rPh>
    <rPh sb="1" eb="2">
      <t>サツ</t>
    </rPh>
    <rPh sb="2" eb="3">
      <t>シ</t>
    </rPh>
    <rPh sb="4" eb="5">
      <t>ダイ</t>
    </rPh>
    <rPh sb="6" eb="7">
      <t>ゴウ</t>
    </rPh>
    <phoneticPr fontId="5"/>
  </si>
  <si>
    <t>栗山町</t>
    <rPh sb="0" eb="2">
      <t>クリヤマ</t>
    </rPh>
    <rPh sb="2" eb="3">
      <t>チョウ</t>
    </rPh>
    <phoneticPr fontId="5"/>
  </si>
  <si>
    <t>佐々木　学</t>
    <phoneticPr fontId="6"/>
  </si>
  <si>
    <t>〒069-1512</t>
  </si>
  <si>
    <t>夕張郡栗山町松風３丁目２５２番地</t>
    <rPh sb="0" eb="3">
      <t>ユウバリグン</t>
    </rPh>
    <rPh sb="3" eb="6">
      <t>クリヤマチョウ</t>
    </rPh>
    <rPh sb="6" eb="8">
      <t>マツカゼ</t>
    </rPh>
    <rPh sb="9" eb="11">
      <t>チョウメ</t>
    </rPh>
    <rPh sb="14" eb="16">
      <t>バンチ</t>
    </rPh>
    <phoneticPr fontId="5"/>
  </si>
  <si>
    <t>栗山町</t>
    <phoneticPr fontId="6"/>
  </si>
  <si>
    <t>栗山町松風３丁目２５２番地</t>
    <phoneticPr fontId="6"/>
  </si>
  <si>
    <t>路線・区域</t>
    <rPh sb="0" eb="2">
      <t>ロセン</t>
    </rPh>
    <rPh sb="3" eb="5">
      <t>クイキ</t>
    </rPh>
    <phoneticPr fontId="6"/>
  </si>
  <si>
    <t>北札市交第8号</t>
    <rPh sb="0" eb="1">
      <t>キタ</t>
    </rPh>
    <rPh sb="1" eb="2">
      <t>サツ</t>
    </rPh>
    <rPh sb="2" eb="3">
      <t>シ</t>
    </rPh>
    <rPh sb="4" eb="5">
      <t>ダイ</t>
    </rPh>
    <rPh sb="6" eb="7">
      <t>ゴウ</t>
    </rPh>
    <phoneticPr fontId="5"/>
  </si>
  <si>
    <t>新篠津村</t>
    <rPh sb="0" eb="3">
      <t>シンシノツ</t>
    </rPh>
    <rPh sb="3" eb="4">
      <t>ムラ</t>
    </rPh>
    <phoneticPr fontId="5"/>
  </si>
  <si>
    <t>石塚　隆</t>
    <phoneticPr fontId="6"/>
  </si>
  <si>
    <t>〒068-1192</t>
  </si>
  <si>
    <t>石狩郡新篠津村第４７線北１３番地</t>
    <rPh sb="0" eb="3">
      <t>イシカリグン</t>
    </rPh>
    <rPh sb="3" eb="7">
      <t>シンシノツムラ</t>
    </rPh>
    <rPh sb="7" eb="8">
      <t>ダイ</t>
    </rPh>
    <rPh sb="10" eb="11">
      <t>セン</t>
    </rPh>
    <rPh sb="11" eb="12">
      <t>キタ</t>
    </rPh>
    <rPh sb="14" eb="16">
      <t>バンチ</t>
    </rPh>
    <phoneticPr fontId="5"/>
  </si>
  <si>
    <t>新篠津村</t>
    <phoneticPr fontId="6"/>
  </si>
  <si>
    <t>石狩郡新篠津村第４７線北１３番地</t>
    <phoneticPr fontId="6"/>
  </si>
  <si>
    <t>新篠津村に在住する住民、その他新篠津村に日常の用務を有する者</t>
    <rPh sb="0" eb="4">
      <t>シンシノツムラ</t>
    </rPh>
    <rPh sb="15" eb="18">
      <t>シンシノツ</t>
    </rPh>
    <rPh sb="18" eb="19">
      <t>ムラ</t>
    </rPh>
    <phoneticPr fontId="6"/>
  </si>
  <si>
    <t>北札市交第10号</t>
    <rPh sb="0" eb="1">
      <t>キタ</t>
    </rPh>
    <rPh sb="1" eb="2">
      <t>サツ</t>
    </rPh>
    <rPh sb="2" eb="3">
      <t>シ</t>
    </rPh>
    <rPh sb="4" eb="5">
      <t>ダイ</t>
    </rPh>
    <rPh sb="7" eb="8">
      <t>ゴウ</t>
    </rPh>
    <phoneticPr fontId="5"/>
  </si>
  <si>
    <t>奈井江町</t>
    <rPh sb="0" eb="3">
      <t>ナイエ</t>
    </rPh>
    <rPh sb="3" eb="4">
      <t>チョウ</t>
    </rPh>
    <phoneticPr fontId="5"/>
  </si>
  <si>
    <t>三本　英司</t>
    <phoneticPr fontId="6"/>
  </si>
  <si>
    <t>〒079-0392</t>
  </si>
  <si>
    <t>空知郡奈井江町字奈井江１１番地</t>
    <rPh sb="0" eb="3">
      <t>ソラチグン</t>
    </rPh>
    <rPh sb="3" eb="7">
      <t>ナイエチョウ</t>
    </rPh>
    <rPh sb="7" eb="8">
      <t>アザ</t>
    </rPh>
    <rPh sb="8" eb="11">
      <t>ナイエ</t>
    </rPh>
    <rPh sb="13" eb="15">
      <t>バンチ</t>
    </rPh>
    <phoneticPr fontId="5"/>
  </si>
  <si>
    <t>奈井江町</t>
    <phoneticPr fontId="6"/>
  </si>
  <si>
    <t>奈井江町字奈井江１１番地</t>
    <phoneticPr fontId="6"/>
  </si>
  <si>
    <t>地域住民又は観光旅客その他の当該地域を来訪する者</t>
    <phoneticPr fontId="6"/>
  </si>
  <si>
    <t>北札市交第11号</t>
    <rPh sb="0" eb="1">
      <t>キタ</t>
    </rPh>
    <rPh sb="1" eb="2">
      <t>サツ</t>
    </rPh>
    <rPh sb="2" eb="3">
      <t>シ</t>
    </rPh>
    <rPh sb="4" eb="5">
      <t>ダイ</t>
    </rPh>
    <rPh sb="7" eb="8">
      <t>ゴウ</t>
    </rPh>
    <phoneticPr fontId="5"/>
  </si>
  <si>
    <t>倶知安町</t>
    <rPh sb="0" eb="3">
      <t>クッチャン</t>
    </rPh>
    <rPh sb="3" eb="4">
      <t>チョウ</t>
    </rPh>
    <phoneticPr fontId="5"/>
  </si>
  <si>
    <t>文字　一志</t>
    <phoneticPr fontId="6"/>
  </si>
  <si>
    <t>〒044-0001</t>
  </si>
  <si>
    <t>倶知安町北１条東３丁目３番地</t>
    <rPh sb="0" eb="4">
      <t>クッチャンチョウ</t>
    </rPh>
    <rPh sb="4" eb="5">
      <t>キタ</t>
    </rPh>
    <rPh sb="6" eb="7">
      <t>ジョウ</t>
    </rPh>
    <rPh sb="7" eb="8">
      <t>ヒガシ</t>
    </rPh>
    <rPh sb="9" eb="11">
      <t>チョウメ</t>
    </rPh>
    <rPh sb="12" eb="14">
      <t>バンチ</t>
    </rPh>
    <phoneticPr fontId="5"/>
  </si>
  <si>
    <t>倶知安町</t>
    <rPh sb="0" eb="3">
      <t>クッチャン</t>
    </rPh>
    <rPh sb="3" eb="4">
      <t>チョウ</t>
    </rPh>
    <phoneticPr fontId="6"/>
  </si>
  <si>
    <t>倶知安町北1条東3丁目3番地</t>
    <phoneticPr fontId="6"/>
  </si>
  <si>
    <t xml:space="preserve">路線：地域住民又は観光旅客その他の当該地域を来訪する者
</t>
    <rPh sb="0" eb="2">
      <t>ロセン</t>
    </rPh>
    <phoneticPr fontId="6"/>
  </si>
  <si>
    <t>北札市交第12号</t>
    <rPh sb="0" eb="1">
      <t>キタ</t>
    </rPh>
    <rPh sb="1" eb="2">
      <t>サツ</t>
    </rPh>
    <rPh sb="2" eb="3">
      <t>シ</t>
    </rPh>
    <rPh sb="4" eb="5">
      <t>ダイ</t>
    </rPh>
    <rPh sb="7" eb="8">
      <t>ゴウ</t>
    </rPh>
    <phoneticPr fontId="5"/>
  </si>
  <si>
    <t>黒松内町</t>
    <rPh sb="0" eb="3">
      <t>クロマツナイ</t>
    </rPh>
    <rPh sb="3" eb="4">
      <t>チョウ</t>
    </rPh>
    <phoneticPr fontId="5"/>
  </si>
  <si>
    <t>鎌田　満</t>
    <phoneticPr fontId="6"/>
  </si>
  <si>
    <t>〒048-0192</t>
  </si>
  <si>
    <t>寿都郡黒松内町字黒松内３０２番地１</t>
    <rPh sb="0" eb="3">
      <t>スッツグン</t>
    </rPh>
    <rPh sb="3" eb="7">
      <t>クロマツナイチョウ</t>
    </rPh>
    <rPh sb="7" eb="8">
      <t>アザ</t>
    </rPh>
    <rPh sb="8" eb="11">
      <t>クロマツナイ</t>
    </rPh>
    <rPh sb="14" eb="16">
      <t>バンチ</t>
    </rPh>
    <phoneticPr fontId="5"/>
  </si>
  <si>
    <t>黒松内町保健福祉センター</t>
    <rPh sb="0" eb="4">
      <t>クロマツナイチョウ</t>
    </rPh>
    <rPh sb="4" eb="6">
      <t>ホケン</t>
    </rPh>
    <rPh sb="6" eb="8">
      <t>フクシ</t>
    </rPh>
    <phoneticPr fontId="6"/>
  </si>
  <si>
    <t>寿都郡黒松内町字黒松内５８６番地１</t>
    <phoneticPr fontId="6"/>
  </si>
  <si>
    <t>黒松内町に在住する住民、その他黒松内町に日常の用務を有する者</t>
    <rPh sb="0" eb="3">
      <t>クロマツナイ</t>
    </rPh>
    <rPh sb="3" eb="4">
      <t>マチ</t>
    </rPh>
    <rPh sb="15" eb="18">
      <t>クロマツナイ</t>
    </rPh>
    <rPh sb="18" eb="19">
      <t>チョウ</t>
    </rPh>
    <rPh sb="19" eb="20">
      <t>ニイムラ</t>
    </rPh>
    <phoneticPr fontId="6"/>
  </si>
  <si>
    <t>北札市交第14号</t>
    <rPh sb="0" eb="1">
      <t>キタ</t>
    </rPh>
    <rPh sb="1" eb="2">
      <t>サツ</t>
    </rPh>
    <rPh sb="2" eb="3">
      <t>シ</t>
    </rPh>
    <rPh sb="4" eb="5">
      <t>ダイ</t>
    </rPh>
    <rPh sb="7" eb="8">
      <t>ゴウ</t>
    </rPh>
    <phoneticPr fontId="5"/>
  </si>
  <si>
    <t>喜茂別町</t>
    <rPh sb="0" eb="3">
      <t>キモベツ</t>
    </rPh>
    <rPh sb="3" eb="4">
      <t>チョウ</t>
    </rPh>
    <phoneticPr fontId="5"/>
  </si>
  <si>
    <t>内村　俊二</t>
    <rPh sb="0" eb="2">
      <t>ウチムラ</t>
    </rPh>
    <rPh sb="3" eb="5">
      <t>シュンジ</t>
    </rPh>
    <phoneticPr fontId="6"/>
  </si>
  <si>
    <t>〒044-0201</t>
  </si>
  <si>
    <t>虻田郡喜茂別町字喜茂別123番地</t>
    <phoneticPr fontId="5"/>
  </si>
  <si>
    <t>喜茂別町</t>
    <phoneticPr fontId="6"/>
  </si>
  <si>
    <t>喜茂別町字喜茂別123番地</t>
    <phoneticPr fontId="6"/>
  </si>
  <si>
    <t>喜茂別町</t>
    <rPh sb="0" eb="4">
      <t>キモベツチョウ</t>
    </rPh>
    <phoneticPr fontId="6"/>
  </si>
  <si>
    <t>地域住民又は観光旅客その他の当該地域を来訪する者</t>
    <rPh sb="0" eb="2">
      <t>チイキ</t>
    </rPh>
    <rPh sb="4" eb="5">
      <t>マタ</t>
    </rPh>
    <rPh sb="6" eb="8">
      <t>カンコウ</t>
    </rPh>
    <rPh sb="8" eb="10">
      <t>リョカク</t>
    </rPh>
    <rPh sb="12" eb="13">
      <t>タ</t>
    </rPh>
    <rPh sb="14" eb="16">
      <t>トウガイ</t>
    </rPh>
    <rPh sb="16" eb="18">
      <t>チイキ</t>
    </rPh>
    <rPh sb="19" eb="21">
      <t>ライホウ</t>
    </rPh>
    <rPh sb="23" eb="24">
      <t>モノ</t>
    </rPh>
    <phoneticPr fontId="6"/>
  </si>
  <si>
    <t>北札市交第17号</t>
    <rPh sb="0" eb="1">
      <t>キタ</t>
    </rPh>
    <rPh sb="1" eb="2">
      <t>サツ</t>
    </rPh>
    <rPh sb="2" eb="3">
      <t>シ</t>
    </rPh>
    <rPh sb="4" eb="5">
      <t>ダイ</t>
    </rPh>
    <rPh sb="7" eb="8">
      <t>ゴウ</t>
    </rPh>
    <phoneticPr fontId="5"/>
  </si>
  <si>
    <t>夕張市</t>
    <rPh sb="0" eb="3">
      <t>ユウバリシ</t>
    </rPh>
    <phoneticPr fontId="5"/>
  </si>
  <si>
    <t>厚谷　司</t>
    <phoneticPr fontId="6"/>
  </si>
  <si>
    <t>〒068-0403</t>
  </si>
  <si>
    <t>夕張市本町4丁目２</t>
    <phoneticPr fontId="5"/>
  </si>
  <si>
    <t>丸北ハイヤー有限会社</t>
    <rPh sb="6" eb="8">
      <t>ユウゲン</t>
    </rPh>
    <rPh sb="8" eb="10">
      <t>カイシャ</t>
    </rPh>
    <phoneticPr fontId="6"/>
  </si>
  <si>
    <t>夕張市清水沢3丁目30番地</t>
    <phoneticPr fontId="6"/>
  </si>
  <si>
    <t>夕張第一交通</t>
    <phoneticPr fontId="6"/>
  </si>
  <si>
    <t>夕張市若菜2番地１６</t>
    <phoneticPr fontId="6"/>
  </si>
  <si>
    <t>北札市交第17号-2</t>
    <rPh sb="0" eb="1">
      <t>キタ</t>
    </rPh>
    <rPh sb="1" eb="2">
      <t>サツ</t>
    </rPh>
    <rPh sb="2" eb="3">
      <t>シ</t>
    </rPh>
    <rPh sb="4" eb="5">
      <t>ダイ</t>
    </rPh>
    <rPh sb="7" eb="8">
      <t>ゴウ</t>
    </rPh>
    <phoneticPr fontId="5"/>
  </si>
  <si>
    <t>夕張第一交通株式会社</t>
    <rPh sb="0" eb="2">
      <t>ユウバリ</t>
    </rPh>
    <rPh sb="2" eb="4">
      <t>ダイイチ</t>
    </rPh>
    <rPh sb="4" eb="6">
      <t>コウツウ</t>
    </rPh>
    <rPh sb="6" eb="10">
      <t>カブシキガイシャ</t>
    </rPh>
    <phoneticPr fontId="6"/>
  </si>
  <si>
    <t>夕張市若菜2番地１６</t>
  </si>
  <si>
    <t>北札市交第18号</t>
    <rPh sb="0" eb="1">
      <t>キタ</t>
    </rPh>
    <rPh sb="1" eb="2">
      <t>サツ</t>
    </rPh>
    <rPh sb="2" eb="3">
      <t>シ</t>
    </rPh>
    <rPh sb="4" eb="5">
      <t>ダイ</t>
    </rPh>
    <rPh sb="7" eb="8">
      <t>ゴウ</t>
    </rPh>
    <phoneticPr fontId="5"/>
  </si>
  <si>
    <t>仁木町</t>
    <rPh sb="0" eb="3">
      <t>ニキチョウ</t>
    </rPh>
    <phoneticPr fontId="5"/>
  </si>
  <si>
    <t>佐藤　聖一郎</t>
    <phoneticPr fontId="6"/>
  </si>
  <si>
    <t>〒048-2406</t>
  </si>
  <si>
    <t>余市郡仁木町西町1丁目36番地１</t>
    <phoneticPr fontId="5"/>
  </si>
  <si>
    <t>仁木町予約制バス運行事務所</t>
    <phoneticPr fontId="6"/>
  </si>
  <si>
    <t>余市郡仁木町西町1丁目36番地１</t>
    <phoneticPr fontId="6"/>
  </si>
  <si>
    <t>北札市交第19号</t>
    <rPh sb="0" eb="1">
      <t>キタ</t>
    </rPh>
    <rPh sb="1" eb="2">
      <t>サツ</t>
    </rPh>
    <rPh sb="2" eb="3">
      <t>シ</t>
    </rPh>
    <rPh sb="4" eb="5">
      <t>ダイ</t>
    </rPh>
    <rPh sb="7" eb="8">
      <t>ゴウ</t>
    </rPh>
    <phoneticPr fontId="5"/>
  </si>
  <si>
    <t>赤井川村</t>
    <rPh sb="0" eb="4">
      <t>アカイガワムラ</t>
    </rPh>
    <phoneticPr fontId="5"/>
  </si>
  <si>
    <t>馬場　希</t>
    <phoneticPr fontId="6"/>
  </si>
  <si>
    <t>〒046-0501</t>
  </si>
  <si>
    <t>余市郡赤井川村字赤井川７４番地２</t>
    <phoneticPr fontId="5"/>
  </si>
  <si>
    <t>赤井川地域公共バス運行事務所</t>
    <phoneticPr fontId="6"/>
  </si>
  <si>
    <t>赤井川村字赤井川８４番地</t>
    <phoneticPr fontId="6"/>
  </si>
  <si>
    <t>北札市交第20号</t>
    <rPh sb="0" eb="1">
      <t>キタ</t>
    </rPh>
    <rPh sb="1" eb="2">
      <t>サツ</t>
    </rPh>
    <rPh sb="2" eb="3">
      <t>シ</t>
    </rPh>
    <rPh sb="4" eb="5">
      <t>ダイ</t>
    </rPh>
    <rPh sb="7" eb="8">
      <t>ゴウ</t>
    </rPh>
    <phoneticPr fontId="5"/>
  </si>
  <si>
    <t>島牧村</t>
    <rPh sb="0" eb="2">
      <t>シママキ</t>
    </rPh>
    <rPh sb="2" eb="3">
      <t>ムラ</t>
    </rPh>
    <phoneticPr fontId="5"/>
  </si>
  <si>
    <t>藤澤　克</t>
    <phoneticPr fontId="6"/>
  </si>
  <si>
    <t>〒048-0621</t>
  </si>
  <si>
    <t>島牧郡島牧村字泊８３番地</t>
    <phoneticPr fontId="5"/>
  </si>
  <si>
    <t>島牧村総合福祉医療センター</t>
    <phoneticPr fontId="6"/>
  </si>
  <si>
    <t>島牧郡島牧村字泊２９番地１</t>
    <phoneticPr fontId="6"/>
  </si>
  <si>
    <t>島牧村</t>
    <rPh sb="0" eb="3">
      <t>シママキムラ</t>
    </rPh>
    <phoneticPr fontId="6"/>
  </si>
  <si>
    <t>島牧村に在住する住民、その他島牧村に日常の用務を有する者</t>
    <rPh sb="0" eb="3">
      <t>シママキムラ</t>
    </rPh>
    <rPh sb="14" eb="17">
      <t>シママキムラ</t>
    </rPh>
    <rPh sb="17" eb="18">
      <t>ニイムラ</t>
    </rPh>
    <phoneticPr fontId="6"/>
  </si>
  <si>
    <t>北札過第3号</t>
    <phoneticPr fontId="6"/>
  </si>
  <si>
    <t>社会福祉法人　留寿都村社会福祉協議会</t>
    <rPh sb="0" eb="2">
      <t>シャカイ</t>
    </rPh>
    <rPh sb="2" eb="4">
      <t>フクシ</t>
    </rPh>
    <rPh sb="4" eb="6">
      <t>ホウジン</t>
    </rPh>
    <rPh sb="7" eb="8">
      <t>ル</t>
    </rPh>
    <rPh sb="8" eb="10">
      <t>スッツ</t>
    </rPh>
    <rPh sb="10" eb="11">
      <t>ムラ</t>
    </rPh>
    <rPh sb="11" eb="13">
      <t>シャカイ</t>
    </rPh>
    <rPh sb="13" eb="15">
      <t>フクシ</t>
    </rPh>
    <rPh sb="15" eb="18">
      <t>キョウギカイ</t>
    </rPh>
    <phoneticPr fontId="5"/>
  </si>
  <si>
    <t>池元　勉</t>
    <rPh sb="0" eb="2">
      <t>イケモト</t>
    </rPh>
    <rPh sb="3" eb="4">
      <t>ツトム</t>
    </rPh>
    <phoneticPr fontId="6"/>
  </si>
  <si>
    <t>〒048-1731</t>
  </si>
  <si>
    <t>虻田郡留寿都村字留寿都１８６番地３６</t>
    <rPh sb="0" eb="3">
      <t>アブタグン</t>
    </rPh>
    <rPh sb="3" eb="4">
      <t>ル</t>
    </rPh>
    <rPh sb="4" eb="6">
      <t>スッツ</t>
    </rPh>
    <rPh sb="6" eb="7">
      <t>ムラ</t>
    </rPh>
    <rPh sb="7" eb="8">
      <t>アザ</t>
    </rPh>
    <rPh sb="8" eb="9">
      <t>ル</t>
    </rPh>
    <rPh sb="9" eb="11">
      <t>スッツ</t>
    </rPh>
    <rPh sb="14" eb="16">
      <t>バンチ</t>
    </rPh>
    <phoneticPr fontId="5"/>
  </si>
  <si>
    <t>留寿都村社会福祉協議会訪問介護事業所</t>
    <phoneticPr fontId="6"/>
  </si>
  <si>
    <t>虻田郡留寿都村字留寿都１８６番地３６</t>
    <phoneticPr fontId="6"/>
  </si>
  <si>
    <t>留寿都村</t>
    <rPh sb="0" eb="4">
      <t>ルスツムラ</t>
    </rPh>
    <phoneticPr fontId="6"/>
  </si>
  <si>
    <t>地域住民又は観光旅客その他の当該地域を来訪する者</t>
  </si>
  <si>
    <t>北札過第4号</t>
    <phoneticPr fontId="6"/>
  </si>
  <si>
    <t>特定非営利活動法人　あつたライフサポートの会</t>
    <rPh sb="0" eb="2">
      <t>トクテイ</t>
    </rPh>
    <rPh sb="2" eb="5">
      <t>ヒエイリ</t>
    </rPh>
    <rPh sb="5" eb="7">
      <t>カツドウ</t>
    </rPh>
    <rPh sb="7" eb="9">
      <t>ホウジン</t>
    </rPh>
    <rPh sb="21" eb="22">
      <t>カイ</t>
    </rPh>
    <phoneticPr fontId="5"/>
  </si>
  <si>
    <t>柴田　肇</t>
    <rPh sb="0" eb="2">
      <t>シバタ</t>
    </rPh>
    <rPh sb="3" eb="4">
      <t>ハジメ</t>
    </rPh>
    <phoneticPr fontId="6"/>
  </si>
  <si>
    <t>〒061-3601</t>
    <phoneticPr fontId="6"/>
  </si>
  <si>
    <t>石狩市厚田区厚田７番地８２</t>
    <phoneticPr fontId="6"/>
  </si>
  <si>
    <t>厚田事業所</t>
    <phoneticPr fontId="6"/>
  </si>
  <si>
    <t>望来事業所</t>
    <phoneticPr fontId="6"/>
  </si>
  <si>
    <t>石狩市厚田区望来９７０番地３</t>
    <phoneticPr fontId="6"/>
  </si>
  <si>
    <t>聚富事業所</t>
    <phoneticPr fontId="6"/>
  </si>
  <si>
    <t>石狩市厚田区聚富１８３番地１</t>
    <phoneticPr fontId="6"/>
  </si>
  <si>
    <t>石狩市厚田区</t>
    <rPh sb="0" eb="3">
      <t>イシカリシ</t>
    </rPh>
    <rPh sb="3" eb="6">
      <t>アツタク</t>
    </rPh>
    <phoneticPr fontId="6"/>
  </si>
  <si>
    <t>厚田区内に在住する者であって会員登録を受けた者</t>
    <phoneticPr fontId="6"/>
  </si>
  <si>
    <t>北札過第4号-2</t>
    <phoneticPr fontId="6"/>
  </si>
  <si>
    <t>柴田　肇</t>
    <phoneticPr fontId="6"/>
  </si>
  <si>
    <t>石狩市厚田区厚田７番地８２</t>
    <phoneticPr fontId="5"/>
  </si>
  <si>
    <t>望来事業所</t>
  </si>
  <si>
    <t>石狩市厚田区望来２９５番地３</t>
    <phoneticPr fontId="6"/>
  </si>
  <si>
    <t>北札過第4号-3</t>
    <phoneticPr fontId="6"/>
  </si>
  <si>
    <t>聚富事業所</t>
  </si>
  <si>
    <t>石狩市厚田区聚富３１１番地２２９</t>
    <phoneticPr fontId="6"/>
  </si>
  <si>
    <t>北札公第1号</t>
    <phoneticPr fontId="6"/>
  </si>
  <si>
    <t>長都・中長都・釜加デマンドバス運行協議会</t>
    <phoneticPr fontId="5"/>
  </si>
  <si>
    <t>山形　繁雄</t>
    <phoneticPr fontId="6"/>
  </si>
  <si>
    <t>〒068-0425</t>
  </si>
  <si>
    <t>千歳市釜加55番地の9</t>
    <rPh sb="0" eb="3">
      <t>チトセシ</t>
    </rPh>
    <rPh sb="3" eb="4">
      <t>カマ</t>
    </rPh>
    <rPh sb="4" eb="5">
      <t>カ</t>
    </rPh>
    <rPh sb="7" eb="9">
      <t>バンチ</t>
    </rPh>
    <phoneticPr fontId="5"/>
  </si>
  <si>
    <t>長都・中長都・釜加デマンドバス運行協議会</t>
    <phoneticPr fontId="6"/>
  </si>
  <si>
    <t>千歳市釜加55番地の9</t>
    <phoneticPr fontId="6"/>
  </si>
  <si>
    <t>千歳市長都地区・都地区・釜加地区</t>
    <rPh sb="8" eb="9">
      <t>ミヤコ</t>
    </rPh>
    <rPh sb="9" eb="11">
      <t>チク</t>
    </rPh>
    <phoneticPr fontId="6"/>
  </si>
  <si>
    <t>運送の区域の地域内の住民及びその親族その他当該地域において日常生活に必要な用務を反復継続して行う長都・中長都・釜加デマンドバス運行協議会に会員登録されている者及びその同伴者</t>
    <phoneticPr fontId="6"/>
  </si>
  <si>
    <t>北札公第2号</t>
    <phoneticPr fontId="6"/>
  </si>
  <si>
    <t>社会福祉法人　夕張市社会福祉協議会</t>
    <rPh sb="0" eb="2">
      <t>シャカイ</t>
    </rPh>
    <rPh sb="2" eb="4">
      <t>フクシ</t>
    </rPh>
    <rPh sb="4" eb="6">
      <t>ホウジン</t>
    </rPh>
    <rPh sb="7" eb="10">
      <t>ユウバリシ</t>
    </rPh>
    <rPh sb="10" eb="12">
      <t>シャカイ</t>
    </rPh>
    <rPh sb="12" eb="14">
      <t>フクシ</t>
    </rPh>
    <rPh sb="14" eb="17">
      <t>キョウギカイ</t>
    </rPh>
    <phoneticPr fontId="5"/>
  </si>
  <si>
    <t>高間　澄子</t>
    <rPh sb="0" eb="2">
      <t>タカマ</t>
    </rPh>
    <rPh sb="3" eb="5">
      <t>スミコ</t>
    </rPh>
    <phoneticPr fontId="6"/>
  </si>
  <si>
    <t>夕張市若菜３番地</t>
    <rPh sb="0" eb="3">
      <t>ユウバリシ</t>
    </rPh>
    <rPh sb="3" eb="5">
      <t>ワカナ</t>
    </rPh>
    <rPh sb="6" eb="8">
      <t>バンチ</t>
    </rPh>
    <phoneticPr fontId="5"/>
  </si>
  <si>
    <t>夕張市社会福祉協議会</t>
    <phoneticPr fontId="6"/>
  </si>
  <si>
    <t>夕張市若菜3番地</t>
    <phoneticPr fontId="6"/>
  </si>
  <si>
    <t>地域住民（登下校に係る小中学生）</t>
    <rPh sb="0" eb="2">
      <t>チイキ</t>
    </rPh>
    <rPh sb="2" eb="4">
      <t>ジュウミン</t>
    </rPh>
    <rPh sb="5" eb="8">
      <t>トウゲコウ</t>
    </rPh>
    <rPh sb="9" eb="10">
      <t>カカ</t>
    </rPh>
    <rPh sb="11" eb="15">
      <t>ショウチュウガクセイ</t>
    </rPh>
    <phoneticPr fontId="6"/>
  </si>
  <si>
    <t>北札交第1号</t>
    <rPh sb="2" eb="3">
      <t>コウ</t>
    </rPh>
    <rPh sb="3" eb="4">
      <t>ダイ</t>
    </rPh>
    <phoneticPr fontId="6"/>
  </si>
  <si>
    <t>南幌町</t>
    <rPh sb="0" eb="3">
      <t>ナンポロチョウ</t>
    </rPh>
    <phoneticPr fontId="5"/>
  </si>
  <si>
    <t>大崎　貞二</t>
    <phoneticPr fontId="6"/>
  </si>
  <si>
    <t>〒069-0292</t>
    <phoneticPr fontId="6"/>
  </si>
  <si>
    <t>空知郡南幌町栄町３丁目２－１</t>
    <rPh sb="0" eb="3">
      <t>ソラチグン</t>
    </rPh>
    <rPh sb="3" eb="6">
      <t>ナンポロチョウ</t>
    </rPh>
    <rPh sb="6" eb="8">
      <t>エイマチ</t>
    </rPh>
    <rPh sb="9" eb="11">
      <t>チョウメ</t>
    </rPh>
    <phoneticPr fontId="5"/>
  </si>
  <si>
    <t>南幌町役場</t>
    <phoneticPr fontId="6"/>
  </si>
  <si>
    <t>空知郡南幌町栄町３丁目２－１</t>
    <phoneticPr fontId="6"/>
  </si>
  <si>
    <t>南幌町</t>
    <rPh sb="0" eb="3">
      <t>ナンポロチョウ</t>
    </rPh>
    <phoneticPr fontId="6"/>
  </si>
  <si>
    <t>北札交第２号</t>
    <rPh sb="2" eb="3">
      <t>コウ</t>
    </rPh>
    <rPh sb="3" eb="4">
      <t>ダイ</t>
    </rPh>
    <phoneticPr fontId="6"/>
  </si>
  <si>
    <t>新十津川町</t>
    <rPh sb="0" eb="5">
      <t>シントツカワチョウ</t>
    </rPh>
    <phoneticPr fontId="5"/>
  </si>
  <si>
    <t>谷口　秀樹</t>
    <rPh sb="0" eb="2">
      <t>タニグチ</t>
    </rPh>
    <rPh sb="3" eb="5">
      <t>ヒデキ</t>
    </rPh>
    <phoneticPr fontId="6"/>
  </si>
  <si>
    <t>〒073-1103</t>
    <phoneticPr fontId="6"/>
  </si>
  <si>
    <t>樺戸郡新十津川町字中央３０１番地１</t>
    <rPh sb="0" eb="3">
      <t>カバトグン</t>
    </rPh>
    <rPh sb="3" eb="8">
      <t>シントツカワチョウ</t>
    </rPh>
    <rPh sb="8" eb="9">
      <t>アザ</t>
    </rPh>
    <rPh sb="9" eb="11">
      <t>チュウオウ</t>
    </rPh>
    <rPh sb="14" eb="16">
      <t>バンチ</t>
    </rPh>
    <phoneticPr fontId="5"/>
  </si>
  <si>
    <t>新十津川町役場</t>
    <rPh sb="0" eb="4">
      <t>シントツカワ</t>
    </rPh>
    <phoneticPr fontId="6"/>
  </si>
  <si>
    <t>新十津川町徳富区、大和区、橋本区、みどり区、総進区、花月区、弥生区、文京区、青葉区、菊水区、中央区</t>
    <rPh sb="0" eb="5">
      <t>シントツカワチョウ</t>
    </rPh>
    <rPh sb="5" eb="7">
      <t>トクトミ</t>
    </rPh>
    <rPh sb="7" eb="8">
      <t>ク</t>
    </rPh>
    <rPh sb="9" eb="11">
      <t>ヤマト</t>
    </rPh>
    <rPh sb="11" eb="12">
      <t>ク</t>
    </rPh>
    <rPh sb="13" eb="15">
      <t>ハシモト</t>
    </rPh>
    <rPh sb="15" eb="16">
      <t>ク</t>
    </rPh>
    <rPh sb="20" eb="21">
      <t>ク</t>
    </rPh>
    <rPh sb="22" eb="23">
      <t>ソウ</t>
    </rPh>
    <rPh sb="23" eb="24">
      <t>シン</t>
    </rPh>
    <rPh sb="24" eb="25">
      <t>ク</t>
    </rPh>
    <phoneticPr fontId="6"/>
  </si>
  <si>
    <t>北札交第３号</t>
    <rPh sb="2" eb="3">
      <t>コウ</t>
    </rPh>
    <rPh sb="3" eb="4">
      <t>ダイ</t>
    </rPh>
    <phoneticPr fontId="6"/>
  </si>
  <si>
    <t>由仁町</t>
    <rPh sb="0" eb="3">
      <t>ユニチョウ</t>
    </rPh>
    <phoneticPr fontId="5"/>
  </si>
  <si>
    <t>松村　諭</t>
    <rPh sb="0" eb="2">
      <t>マツムラ</t>
    </rPh>
    <rPh sb="3" eb="4">
      <t>サト</t>
    </rPh>
    <phoneticPr fontId="6"/>
  </si>
  <si>
    <t>〒069-1292</t>
    <phoneticPr fontId="6"/>
  </si>
  <si>
    <t>夕張郡由仁町新光２００番地</t>
    <rPh sb="0" eb="3">
      <t>ユウバリグン</t>
    </rPh>
    <rPh sb="3" eb="6">
      <t>ユニチョウ</t>
    </rPh>
    <rPh sb="6" eb="7">
      <t>アタラ</t>
    </rPh>
    <rPh sb="7" eb="8">
      <t>ヒカリ</t>
    </rPh>
    <rPh sb="11" eb="13">
      <t>バンチ</t>
    </rPh>
    <phoneticPr fontId="5"/>
  </si>
  <si>
    <t>由仁町</t>
    <rPh sb="0" eb="3">
      <t>ユニチョウ</t>
    </rPh>
    <phoneticPr fontId="6"/>
  </si>
  <si>
    <t>夕張郡由仁町新光２００番地</t>
    <rPh sb="0" eb="3">
      <t>ユウバリグン</t>
    </rPh>
    <rPh sb="3" eb="6">
      <t>ユニチョウ</t>
    </rPh>
    <rPh sb="6" eb="8">
      <t>シンコウ</t>
    </rPh>
    <rPh sb="11" eb="13">
      <t>バンチ</t>
    </rPh>
    <phoneticPr fontId="5"/>
  </si>
  <si>
    <t>路線</t>
    <rPh sb="0" eb="2">
      <t>エオセン</t>
    </rPh>
    <phoneticPr fontId="6"/>
  </si>
  <si>
    <t>由仁町に在住する住民、その他由仁町に日常の用務を有する者</t>
    <rPh sb="0" eb="3">
      <t>ユニチョウ</t>
    </rPh>
    <rPh sb="4" eb="6">
      <t>ザイジュウ</t>
    </rPh>
    <rPh sb="8" eb="10">
      <t>ジュウミン</t>
    </rPh>
    <rPh sb="13" eb="14">
      <t>タ</t>
    </rPh>
    <rPh sb="14" eb="17">
      <t>ユニチョウ</t>
    </rPh>
    <rPh sb="18" eb="20">
      <t>ニチジョウ</t>
    </rPh>
    <rPh sb="21" eb="23">
      <t>ヨウム</t>
    </rPh>
    <rPh sb="24" eb="25">
      <t>ユウ</t>
    </rPh>
    <rPh sb="27" eb="28">
      <t>モノ</t>
    </rPh>
    <phoneticPr fontId="6"/>
  </si>
  <si>
    <t>北札交第４号</t>
    <rPh sb="2" eb="3">
      <t>コウ</t>
    </rPh>
    <rPh sb="3" eb="4">
      <t>ダイ</t>
    </rPh>
    <phoneticPr fontId="6"/>
  </si>
  <si>
    <t>-</t>
    <phoneticPr fontId="6"/>
  </si>
  <si>
    <t>東千歳バス運行協議会</t>
    <rPh sb="0" eb="1">
      <t>ヒガシ</t>
    </rPh>
    <rPh sb="1" eb="3">
      <t>チトセ</t>
    </rPh>
    <rPh sb="5" eb="7">
      <t>ウンコウ</t>
    </rPh>
    <rPh sb="7" eb="10">
      <t>キョウギカイ</t>
    </rPh>
    <phoneticPr fontId="5"/>
  </si>
  <si>
    <t>今　務</t>
    <rPh sb="0" eb="1">
      <t>コン</t>
    </rPh>
    <rPh sb="2" eb="3">
      <t>ツトム</t>
    </rPh>
    <phoneticPr fontId="6"/>
  </si>
  <si>
    <t>〒069-1181</t>
    <phoneticPr fontId="6"/>
  </si>
  <si>
    <t>千歳市東丘８２４番地の１２１</t>
    <rPh sb="0" eb="3">
      <t>チトセシ</t>
    </rPh>
    <rPh sb="3" eb="5">
      <t>ヒガシオカ</t>
    </rPh>
    <rPh sb="8" eb="10">
      <t>バンチ</t>
    </rPh>
    <phoneticPr fontId="5"/>
  </si>
  <si>
    <t>東千歳バス運行協議会</t>
    <rPh sb="0" eb="1">
      <t>ヒガシ</t>
    </rPh>
    <rPh sb="1" eb="3">
      <t>チトセ</t>
    </rPh>
    <rPh sb="5" eb="7">
      <t>ウンコウ</t>
    </rPh>
    <rPh sb="7" eb="10">
      <t>キョウギカイ</t>
    </rPh>
    <phoneticPr fontId="6"/>
  </si>
  <si>
    <t>千歳市東千歳地区（協和、幌加、新川、東丘、中央、泉郷、根志越）</t>
    <rPh sb="0" eb="3">
      <t>チトセシ</t>
    </rPh>
    <rPh sb="3" eb="4">
      <t>ヒガシ</t>
    </rPh>
    <rPh sb="4" eb="6">
      <t>チトセ</t>
    </rPh>
    <rPh sb="6" eb="8">
      <t>チク</t>
    </rPh>
    <rPh sb="9" eb="11">
      <t>キョウワ</t>
    </rPh>
    <rPh sb="12" eb="13">
      <t>ホロ</t>
    </rPh>
    <rPh sb="13" eb="14">
      <t>カ</t>
    </rPh>
    <rPh sb="15" eb="17">
      <t>シンカワ</t>
    </rPh>
    <rPh sb="18" eb="19">
      <t>アズマ</t>
    </rPh>
    <rPh sb="19" eb="20">
      <t>オカ</t>
    </rPh>
    <rPh sb="21" eb="23">
      <t>チュウオウ</t>
    </rPh>
    <rPh sb="24" eb="26">
      <t>イズミゴウ</t>
    </rPh>
    <rPh sb="27" eb="30">
      <t>ネシコシ</t>
    </rPh>
    <phoneticPr fontId="6"/>
  </si>
  <si>
    <t>東千歳地区(協和、幌加、新川、東丘、中央、泉郷)における地域住民又は来訪者</t>
    <rPh sb="0" eb="1">
      <t>ヒガシ</t>
    </rPh>
    <rPh sb="1" eb="3">
      <t>チトセ</t>
    </rPh>
    <rPh sb="3" eb="5">
      <t>チク</t>
    </rPh>
    <rPh sb="6" eb="8">
      <t>キョウワ</t>
    </rPh>
    <rPh sb="9" eb="10">
      <t>ホロ</t>
    </rPh>
    <rPh sb="10" eb="11">
      <t>カ</t>
    </rPh>
    <rPh sb="12" eb="14">
      <t>シンカワ</t>
    </rPh>
    <rPh sb="15" eb="16">
      <t>アズマ</t>
    </rPh>
    <rPh sb="16" eb="17">
      <t>オカ</t>
    </rPh>
    <rPh sb="18" eb="20">
      <t>チュウオウ</t>
    </rPh>
    <rPh sb="21" eb="23">
      <t>イズミゴウ</t>
    </rPh>
    <rPh sb="28" eb="30">
      <t>チイキ</t>
    </rPh>
    <rPh sb="30" eb="32">
      <t>ジュウミン</t>
    </rPh>
    <rPh sb="32" eb="33">
      <t>マタ</t>
    </rPh>
    <rPh sb="34" eb="37">
      <t>ライホウシャ</t>
    </rPh>
    <phoneticPr fontId="6"/>
  </si>
  <si>
    <t>北札交第５号</t>
    <rPh sb="2" eb="3">
      <t>コウ</t>
    </rPh>
    <rPh sb="3" eb="4">
      <t>ダイ</t>
    </rPh>
    <phoneticPr fontId="6"/>
  </si>
  <si>
    <t>社会福祉法人　赤井川村社会福祉協議会</t>
    <rPh sb="0" eb="6">
      <t>シャカイフクシホウジン</t>
    </rPh>
    <rPh sb="7" eb="10">
      <t>アカイガワ</t>
    </rPh>
    <rPh sb="10" eb="11">
      <t>ムラ</t>
    </rPh>
    <rPh sb="11" eb="18">
      <t>シャカイフクシキョウギカイ</t>
    </rPh>
    <phoneticPr fontId="6"/>
  </si>
  <si>
    <t>阿部　政範</t>
    <rPh sb="0" eb="2">
      <t>アベ</t>
    </rPh>
    <rPh sb="3" eb="5">
      <t>マサノリ</t>
    </rPh>
    <phoneticPr fontId="6"/>
  </si>
  <si>
    <t>〒046-0501</t>
    <phoneticPr fontId="6"/>
  </si>
  <si>
    <t>余市郡赤井川村字赤井川３１８番地１</t>
    <rPh sb="0" eb="3">
      <t>ヨイチグン</t>
    </rPh>
    <rPh sb="3" eb="7">
      <t>アカイガワムラ</t>
    </rPh>
    <rPh sb="7" eb="8">
      <t>ジ</t>
    </rPh>
    <rPh sb="8" eb="11">
      <t>アカイガワ</t>
    </rPh>
    <rPh sb="14" eb="16">
      <t>バンチ</t>
    </rPh>
    <phoneticPr fontId="5"/>
  </si>
  <si>
    <t>社会福祉法人　赤井川村社会福祉協議会</t>
    <rPh sb="0" eb="2">
      <t>シャカイ</t>
    </rPh>
    <rPh sb="2" eb="4">
      <t>フクシ</t>
    </rPh>
    <rPh sb="4" eb="6">
      <t>ホウジン</t>
    </rPh>
    <rPh sb="7" eb="11">
      <t>アカイガワムラ</t>
    </rPh>
    <rPh sb="11" eb="13">
      <t>シャカイ</t>
    </rPh>
    <rPh sb="13" eb="15">
      <t>フクシ</t>
    </rPh>
    <rPh sb="15" eb="18">
      <t>キョウギカイ</t>
    </rPh>
    <phoneticPr fontId="6"/>
  </si>
  <si>
    <t>余市郡赤井川村字赤井川３１８番地１</t>
    <rPh sb="0" eb="3">
      <t>ヨイチグン</t>
    </rPh>
    <rPh sb="3" eb="7">
      <t>アカイガワムラ</t>
    </rPh>
    <rPh sb="7" eb="8">
      <t>アザ</t>
    </rPh>
    <rPh sb="8" eb="11">
      <t>アカイガワ</t>
    </rPh>
    <rPh sb="14" eb="16">
      <t>バンチ</t>
    </rPh>
    <phoneticPr fontId="5"/>
  </si>
  <si>
    <t>赤井川村</t>
    <rPh sb="0" eb="4">
      <t>アカイガワムラ</t>
    </rPh>
    <phoneticPr fontId="6"/>
  </si>
  <si>
    <t>北札交第６号</t>
    <rPh sb="2" eb="3">
      <t>コウ</t>
    </rPh>
    <rPh sb="3" eb="4">
      <t>ダイ</t>
    </rPh>
    <phoneticPr fontId="6"/>
  </si>
  <si>
    <t>共和町</t>
    <rPh sb="0" eb="3">
      <t>キョウワチョウ</t>
    </rPh>
    <phoneticPr fontId="6"/>
  </si>
  <si>
    <t>成田　慎一</t>
    <rPh sb="0" eb="2">
      <t>ナリタ</t>
    </rPh>
    <rPh sb="3" eb="5">
      <t>シンイチ</t>
    </rPh>
    <phoneticPr fontId="6"/>
  </si>
  <si>
    <t>〒048-2292</t>
    <phoneticPr fontId="6"/>
  </si>
  <si>
    <t>岩内郡共和町南幌似３８番地の２</t>
    <rPh sb="0" eb="3">
      <t>イワナイグン</t>
    </rPh>
    <rPh sb="3" eb="6">
      <t>キョウワチョウ</t>
    </rPh>
    <rPh sb="6" eb="8">
      <t>ナンポロ</t>
    </rPh>
    <rPh sb="8" eb="9">
      <t>ニ</t>
    </rPh>
    <rPh sb="11" eb="13">
      <t>バンチ</t>
    </rPh>
    <phoneticPr fontId="6"/>
  </si>
  <si>
    <t>南幌町役場企画振興課</t>
    <rPh sb="0" eb="3">
      <t>ナンポロチョウ</t>
    </rPh>
    <rPh sb="3" eb="5">
      <t>ヤクバ</t>
    </rPh>
    <rPh sb="5" eb="7">
      <t>キカク</t>
    </rPh>
    <rPh sb="7" eb="10">
      <t>シンコウカ</t>
    </rPh>
    <phoneticPr fontId="6"/>
  </si>
  <si>
    <t>岩内郡共和町南幌似３８番地の２</t>
    <rPh sb="0" eb="3">
      <t>イワナイグン</t>
    </rPh>
    <rPh sb="3" eb="6">
      <t>キョウワチョウ</t>
    </rPh>
    <rPh sb="6" eb="9">
      <t>ナンポロニ</t>
    </rPh>
    <rPh sb="11" eb="13">
      <t>バンチ</t>
    </rPh>
    <phoneticPr fontId="6"/>
  </si>
  <si>
    <t>共和町宮丘地区、幌似地区、発足地区、前田地区</t>
    <rPh sb="0" eb="3">
      <t>キョウワチョウ</t>
    </rPh>
    <rPh sb="3" eb="5">
      <t>ミヤオカ</t>
    </rPh>
    <rPh sb="5" eb="7">
      <t>チク</t>
    </rPh>
    <rPh sb="8" eb="10">
      <t>ホロニ</t>
    </rPh>
    <rPh sb="10" eb="12">
      <t>チク</t>
    </rPh>
    <rPh sb="13" eb="15">
      <t>ハッタリ</t>
    </rPh>
    <rPh sb="15" eb="17">
      <t>チク</t>
    </rPh>
    <rPh sb="18" eb="20">
      <t>マエダ</t>
    </rPh>
    <rPh sb="20" eb="22">
      <t>チク</t>
    </rPh>
    <phoneticPr fontId="6"/>
  </si>
  <si>
    <t>北札交第７号</t>
    <rPh sb="0" eb="1">
      <t>キタ</t>
    </rPh>
    <rPh sb="1" eb="2">
      <t>サツ</t>
    </rPh>
    <rPh sb="2" eb="3">
      <t>コウ</t>
    </rPh>
    <rPh sb="3" eb="4">
      <t>ダイ</t>
    </rPh>
    <rPh sb="5" eb="6">
      <t>ゴウ</t>
    </rPh>
    <phoneticPr fontId="6"/>
  </si>
  <si>
    <t>古平町</t>
    <rPh sb="0" eb="3">
      <t>フルビラチョウ</t>
    </rPh>
    <phoneticPr fontId="6"/>
  </si>
  <si>
    <t>成田　昭彦</t>
    <rPh sb="0" eb="2">
      <t>ナリタ</t>
    </rPh>
    <rPh sb="3" eb="5">
      <t>アキヒコ</t>
    </rPh>
    <phoneticPr fontId="6"/>
  </si>
  <si>
    <t>〒046ｰ0192</t>
    <phoneticPr fontId="6"/>
  </si>
  <si>
    <t>古平郡古平町大字浜町５０番地</t>
    <rPh sb="0" eb="3">
      <t>フルビラグン</t>
    </rPh>
    <rPh sb="3" eb="6">
      <t>フルビラチョウ</t>
    </rPh>
    <rPh sb="6" eb="8">
      <t>オオアザ</t>
    </rPh>
    <rPh sb="8" eb="10">
      <t>ハママチ</t>
    </rPh>
    <rPh sb="12" eb="14">
      <t>バンチ</t>
    </rPh>
    <phoneticPr fontId="6"/>
  </si>
  <si>
    <t>古平郡古平町大字浜町５０番地</t>
    <phoneticPr fontId="6"/>
  </si>
  <si>
    <t>北札交第８号</t>
    <rPh sb="2" eb="3">
      <t>コウ</t>
    </rPh>
    <rPh sb="3" eb="4">
      <t>ダイ</t>
    </rPh>
    <phoneticPr fontId="6"/>
  </si>
  <si>
    <t>積丹町</t>
    <rPh sb="0" eb="3">
      <t>シャコタンチョウ</t>
    </rPh>
    <phoneticPr fontId="6"/>
  </si>
  <si>
    <t>松井　秀紀</t>
    <rPh sb="0" eb="2">
      <t>マツイ</t>
    </rPh>
    <rPh sb="3" eb="5">
      <t>ヒデノリ</t>
    </rPh>
    <phoneticPr fontId="6"/>
  </si>
  <si>
    <t>〒046-0292</t>
    <phoneticPr fontId="6"/>
  </si>
  <si>
    <t>積丹郡積丹町大字美国町船澗４８番地５</t>
    <rPh sb="0" eb="3">
      <t>シャコタングン</t>
    </rPh>
    <rPh sb="3" eb="6">
      <t>シャコタンチョウ</t>
    </rPh>
    <rPh sb="6" eb="8">
      <t>オオアザ</t>
    </rPh>
    <rPh sb="8" eb="10">
      <t>ビクニ</t>
    </rPh>
    <rPh sb="10" eb="11">
      <t>チョウ</t>
    </rPh>
    <rPh sb="11" eb="13">
      <t>フナマ</t>
    </rPh>
    <rPh sb="15" eb="17">
      <t>バンチ</t>
    </rPh>
    <phoneticPr fontId="6"/>
  </si>
  <si>
    <t>積丹郡積丹町大字美国町字船澗４８番地５</t>
    <rPh sb="0" eb="3">
      <t>シャコタングン</t>
    </rPh>
    <rPh sb="3" eb="6">
      <t>シャコタンチョウ</t>
    </rPh>
    <rPh sb="6" eb="8">
      <t>オオアザ</t>
    </rPh>
    <rPh sb="8" eb="10">
      <t>ビクニ</t>
    </rPh>
    <rPh sb="10" eb="12">
      <t>マチアザ</t>
    </rPh>
    <rPh sb="12" eb="13">
      <t>セン</t>
    </rPh>
    <rPh sb="13" eb="14">
      <t>カン</t>
    </rPh>
    <rPh sb="16" eb="18">
      <t>バンチ</t>
    </rPh>
    <phoneticPr fontId="6"/>
  </si>
  <si>
    <t>自家用有償旅客運送者登録簿</t>
    <rPh sb="0" eb="3">
      <t>ジカヨウ</t>
    </rPh>
    <rPh sb="3" eb="5">
      <t>ユウショウ</t>
    </rPh>
    <rPh sb="5" eb="7">
      <t>リョカク</t>
    </rPh>
    <rPh sb="7" eb="9">
      <t>ウンソウ</t>
    </rPh>
    <rPh sb="9" eb="10">
      <t>シャ</t>
    </rPh>
    <rPh sb="10" eb="13">
      <t>トウロクボ</t>
    </rPh>
    <phoneticPr fontId="6"/>
  </si>
  <si>
    <t>目次へ</t>
    <rPh sb="0" eb="2">
      <t>モクジ</t>
    </rPh>
    <phoneticPr fontId="6"/>
  </si>
  <si>
    <t>登録番号</t>
    <rPh sb="0" eb="1">
      <t>ノボル</t>
    </rPh>
    <rPh sb="1" eb="2">
      <t>ロク</t>
    </rPh>
    <rPh sb="2" eb="3">
      <t>バン</t>
    </rPh>
    <rPh sb="3" eb="4">
      <t>ゴウ</t>
    </rPh>
    <phoneticPr fontId="6"/>
  </si>
  <si>
    <t>北札市交第1号</t>
    <phoneticPr fontId="6"/>
  </si>
  <si>
    <t>登録年月日</t>
    <rPh sb="0" eb="2">
      <t>トウロク</t>
    </rPh>
    <rPh sb="2" eb="5">
      <t>ネンガッピ</t>
    </rPh>
    <phoneticPr fontId="6"/>
  </si>
  <si>
    <t>更新登録年月日</t>
    <rPh sb="0" eb="2">
      <t>コウシン</t>
    </rPh>
    <rPh sb="2" eb="4">
      <t>トウロク</t>
    </rPh>
    <rPh sb="4" eb="7">
      <t>ネンガッピ</t>
    </rPh>
    <phoneticPr fontId="6"/>
  </si>
  <si>
    <t>有効期間</t>
    <rPh sb="0" eb="2">
      <t>ユウコウ</t>
    </rPh>
    <rPh sb="2" eb="4">
      <t>キカン</t>
    </rPh>
    <phoneticPr fontId="6"/>
  </si>
  <si>
    <t>名称</t>
    <rPh sb="0" eb="1">
      <t>ナ</t>
    </rPh>
    <rPh sb="1" eb="2">
      <t>ショウ</t>
    </rPh>
    <phoneticPr fontId="6"/>
  </si>
  <si>
    <t>代表者の氏名</t>
    <rPh sb="0" eb="3">
      <t>ダイヒョウシャ</t>
    </rPh>
    <rPh sb="4" eb="6">
      <t>シメイ</t>
    </rPh>
    <phoneticPr fontId="6"/>
  </si>
  <si>
    <t>住所</t>
    <rPh sb="0" eb="1">
      <t>ジュウ</t>
    </rPh>
    <rPh sb="1" eb="2">
      <t>ショ</t>
    </rPh>
    <phoneticPr fontId="6"/>
  </si>
  <si>
    <t>運送の種別</t>
    <rPh sb="0" eb="1">
      <t>ウン</t>
    </rPh>
    <rPh sb="1" eb="2">
      <t>ソウ</t>
    </rPh>
    <rPh sb="3" eb="4">
      <t>タネ</t>
    </rPh>
    <rPh sb="4" eb="5">
      <t>ベツ</t>
    </rPh>
    <phoneticPr fontId="6"/>
  </si>
  <si>
    <t>交通空白地有償運送</t>
    <rPh sb="0" eb="2">
      <t>コウツウ</t>
    </rPh>
    <rPh sb="2" eb="5">
      <t>クウハクチ</t>
    </rPh>
    <rPh sb="5" eb="7">
      <t>ユウショウ</t>
    </rPh>
    <rPh sb="7" eb="9">
      <t>ウンソウ</t>
    </rPh>
    <phoneticPr fontId="6"/>
  </si>
  <si>
    <t>○</t>
  </si>
  <si>
    <t>事務所の名称及び位置</t>
    <rPh sb="0" eb="3">
      <t>ジムショ</t>
    </rPh>
    <rPh sb="4" eb="6">
      <t>メイショウ</t>
    </rPh>
    <rPh sb="6" eb="7">
      <t>オヨ</t>
    </rPh>
    <rPh sb="8" eb="9">
      <t>クライ</t>
    </rPh>
    <rPh sb="9" eb="10">
      <t>オキ</t>
    </rPh>
    <phoneticPr fontId="6"/>
  </si>
  <si>
    <t>名　　　　称</t>
    <rPh sb="0" eb="1">
      <t>ナ</t>
    </rPh>
    <rPh sb="5" eb="6">
      <t>ショウ</t>
    </rPh>
    <phoneticPr fontId="6"/>
  </si>
  <si>
    <t>位　　　　　置</t>
    <rPh sb="0" eb="1">
      <t>クライ</t>
    </rPh>
    <rPh sb="6" eb="7">
      <t>オキ</t>
    </rPh>
    <phoneticPr fontId="6"/>
  </si>
  <si>
    <t>路線又は運送の区域</t>
    <rPh sb="0" eb="1">
      <t>ミチ</t>
    </rPh>
    <rPh sb="1" eb="2">
      <t>セン</t>
    </rPh>
    <rPh sb="2" eb="3">
      <t>マタ</t>
    </rPh>
    <rPh sb="4" eb="5">
      <t>ウン</t>
    </rPh>
    <rPh sb="5" eb="6">
      <t>ソウ</t>
    </rPh>
    <rPh sb="7" eb="8">
      <t>ク</t>
    </rPh>
    <rPh sb="8" eb="9">
      <t>イキ</t>
    </rPh>
    <phoneticPr fontId="6"/>
  </si>
  <si>
    <t>運送する旅客の範囲</t>
    <rPh sb="0" eb="2">
      <t>ウンソウ</t>
    </rPh>
    <rPh sb="4" eb="6">
      <t>リョカク</t>
    </rPh>
    <rPh sb="7" eb="9">
      <t>ハンイ</t>
    </rPh>
    <phoneticPr fontId="6"/>
  </si>
  <si>
    <t>事業者協力型自家用有償旅客運送を行うときは協力を得る一般旅客自動車運送事業者の氏名又は名称及び住所</t>
    <rPh sb="0" eb="3">
      <t>ジギョウシャ</t>
    </rPh>
    <rPh sb="3" eb="6">
      <t>キョウリョクガタ</t>
    </rPh>
    <rPh sb="6" eb="8">
      <t>ジカ</t>
    </rPh>
    <rPh sb="8" eb="9">
      <t>ヨウ</t>
    </rPh>
    <rPh sb="9" eb="11">
      <t>ユウショウ</t>
    </rPh>
    <rPh sb="11" eb="13">
      <t>リョカク</t>
    </rPh>
    <rPh sb="13" eb="15">
      <t>ウンソウ</t>
    </rPh>
    <rPh sb="16" eb="17">
      <t>オコナ</t>
    </rPh>
    <rPh sb="21" eb="23">
      <t>キョウリョク</t>
    </rPh>
    <rPh sb="24" eb="25">
      <t>エ</t>
    </rPh>
    <rPh sb="26" eb="28">
      <t>イッパン</t>
    </rPh>
    <rPh sb="28" eb="30">
      <t>リョカク</t>
    </rPh>
    <rPh sb="30" eb="33">
      <t>ジドウシャ</t>
    </rPh>
    <rPh sb="33" eb="35">
      <t>ウンソウ</t>
    </rPh>
    <rPh sb="35" eb="38">
      <t>ジギョウシャ</t>
    </rPh>
    <rPh sb="39" eb="41">
      <t>シメイ</t>
    </rPh>
    <rPh sb="41" eb="42">
      <t>マタ</t>
    </rPh>
    <rPh sb="43" eb="45">
      <t>メイショウ</t>
    </rPh>
    <rPh sb="45" eb="46">
      <t>オヨ</t>
    </rPh>
    <rPh sb="47" eb="49">
      <t>ジュウショ</t>
    </rPh>
    <phoneticPr fontId="6"/>
  </si>
  <si>
    <t>氏名又は名称</t>
    <rPh sb="0" eb="2">
      <t>シメイ</t>
    </rPh>
    <rPh sb="2" eb="3">
      <t>マタ</t>
    </rPh>
    <rPh sb="4" eb="6">
      <t>メイショウ</t>
    </rPh>
    <phoneticPr fontId="6"/>
  </si>
  <si>
    <t>住　　　　所</t>
    <rPh sb="0" eb="1">
      <t>ジュウ</t>
    </rPh>
    <rPh sb="5" eb="6">
      <t>ショ</t>
    </rPh>
    <phoneticPr fontId="6"/>
  </si>
  <si>
    <t>備考</t>
    <rPh sb="0" eb="1">
      <t>ソナエ</t>
    </rPh>
    <rPh sb="1" eb="2">
      <t>コウ</t>
    </rPh>
    <phoneticPr fontId="6"/>
  </si>
  <si>
    <t>事務所</t>
    <rPh sb="0" eb="1">
      <t>コト</t>
    </rPh>
    <rPh sb="1" eb="2">
      <t>ツトム</t>
    </rPh>
    <rPh sb="2" eb="3">
      <t>ショ</t>
    </rPh>
    <phoneticPr fontId="6"/>
  </si>
  <si>
    <t>　　自家用有償旅客運送自動車の数</t>
    <rPh sb="2" eb="3">
      <t>ジ</t>
    </rPh>
    <rPh sb="3" eb="4">
      <t>イエ</t>
    </rPh>
    <rPh sb="4" eb="5">
      <t>ヨウ</t>
    </rPh>
    <rPh sb="5" eb="6">
      <t>ユウ</t>
    </rPh>
    <rPh sb="6" eb="7">
      <t>ショウ</t>
    </rPh>
    <rPh sb="7" eb="8">
      <t>タビ</t>
    </rPh>
    <rPh sb="8" eb="9">
      <t>キャク</t>
    </rPh>
    <rPh sb="9" eb="10">
      <t>ウン</t>
    </rPh>
    <rPh sb="10" eb="11">
      <t>ソウ</t>
    </rPh>
    <rPh sb="11" eb="12">
      <t>ジ</t>
    </rPh>
    <rPh sb="12" eb="13">
      <t>ドウ</t>
    </rPh>
    <rPh sb="13" eb="14">
      <t>クルマ</t>
    </rPh>
    <rPh sb="15" eb="16">
      <t>カズ</t>
    </rPh>
    <phoneticPr fontId="6"/>
  </si>
  <si>
    <t>寝台車</t>
    <rPh sb="0" eb="3">
      <t>シンダイシャ</t>
    </rPh>
    <phoneticPr fontId="6"/>
  </si>
  <si>
    <t>車いす車</t>
    <rPh sb="0" eb="1">
      <t>クルマ</t>
    </rPh>
    <rPh sb="3" eb="4">
      <t>グルマ</t>
    </rPh>
    <phoneticPr fontId="6"/>
  </si>
  <si>
    <t>兼用車</t>
    <rPh sb="0" eb="2">
      <t>ケンヨウ</t>
    </rPh>
    <rPh sb="2" eb="3">
      <t>クルマ</t>
    </rPh>
    <phoneticPr fontId="6"/>
  </si>
  <si>
    <t>回転シート車</t>
    <rPh sb="0" eb="2">
      <t>カイテン</t>
    </rPh>
    <rPh sb="5" eb="6">
      <t>シャ</t>
    </rPh>
    <phoneticPr fontId="6"/>
  </si>
  <si>
    <t>セダン等</t>
    <rPh sb="3" eb="4">
      <t>トウ</t>
    </rPh>
    <phoneticPr fontId="6"/>
  </si>
  <si>
    <t>バ　ス</t>
    <phoneticPr fontId="6"/>
  </si>
  <si>
    <t>合　計</t>
    <rPh sb="0" eb="1">
      <t>ゴウ</t>
    </rPh>
    <rPh sb="2" eb="3">
      <t>ケイ</t>
    </rPh>
    <phoneticPr fontId="6"/>
  </si>
  <si>
    <t>（軽自動車）</t>
    <rPh sb="1" eb="5">
      <t>ケイジドウシャ</t>
    </rPh>
    <phoneticPr fontId="6"/>
  </si>
  <si>
    <t>交通空白地有償運送</t>
  </si>
  <si>
    <t>合計</t>
    <rPh sb="0" eb="2">
      <t>ゴウケイ</t>
    </rPh>
    <phoneticPr fontId="6"/>
  </si>
  <si>
    <t>別　　紙</t>
    <phoneticPr fontId="6"/>
  </si>
  <si>
    <t>路　　線　　一　　覧</t>
    <rPh sb="0" eb="1">
      <t>ロ</t>
    </rPh>
    <rPh sb="3" eb="4">
      <t>セン</t>
    </rPh>
    <rPh sb="6" eb="7">
      <t>イチ</t>
    </rPh>
    <rPh sb="9" eb="10">
      <t>ラン</t>
    </rPh>
    <phoneticPr fontId="6"/>
  </si>
  <si>
    <t>登録（届出）年月日</t>
    <rPh sb="0" eb="2">
      <t>トウロク</t>
    </rPh>
    <rPh sb="3" eb="5">
      <t>トドケデ</t>
    </rPh>
    <rPh sb="6" eb="9">
      <t>ネンガッピ</t>
    </rPh>
    <phoneticPr fontId="6"/>
  </si>
  <si>
    <t>変更年月日</t>
    <rPh sb="0" eb="2">
      <t>ヘンコウ</t>
    </rPh>
    <rPh sb="2" eb="5">
      <t>ネンガッピ</t>
    </rPh>
    <phoneticPr fontId="6"/>
  </si>
  <si>
    <t>路線名</t>
    <rPh sb="0" eb="1">
      <t>ロ</t>
    </rPh>
    <rPh sb="1" eb="2">
      <t>セン</t>
    </rPh>
    <rPh sb="2" eb="3">
      <t>メイ</t>
    </rPh>
    <phoneticPr fontId="6"/>
  </si>
  <si>
    <t>発足スクールバス</t>
    <phoneticPr fontId="6"/>
  </si>
  <si>
    <t>km</t>
    <phoneticPr fontId="6"/>
  </si>
  <si>
    <t>起点</t>
    <rPh sb="0" eb="1">
      <t>ハジメ</t>
    </rPh>
    <rPh sb="1" eb="2">
      <t>テン</t>
    </rPh>
    <phoneticPr fontId="6"/>
  </si>
  <si>
    <t>石狩市厚田区厚田１７１番地先（厚田学園）</t>
    <phoneticPr fontId="6"/>
  </si>
  <si>
    <t>終点</t>
    <rPh sb="0" eb="1">
      <t>シュウ</t>
    </rPh>
    <rPh sb="1" eb="2">
      <t>テン</t>
    </rPh>
    <phoneticPr fontId="6"/>
  </si>
  <si>
    <t>石狩市厚田区別狩３３７番地２先（藤本前）</t>
    <phoneticPr fontId="6"/>
  </si>
  <si>
    <t>主たる経過地</t>
    <rPh sb="0" eb="1">
      <t>シュ</t>
    </rPh>
    <rPh sb="3" eb="6">
      <t>ケイカチ</t>
    </rPh>
    <phoneticPr fontId="6"/>
  </si>
  <si>
    <t>浜益スクールバス登校便（北)</t>
    <phoneticPr fontId="6"/>
  </si>
  <si>
    <t>石狩市浜益区幌９１番地５先（幌）</t>
    <rPh sb="0" eb="3">
      <t>イシカリシ</t>
    </rPh>
    <rPh sb="3" eb="6">
      <t>ハママスク</t>
    </rPh>
    <rPh sb="6" eb="7">
      <t>ホロ</t>
    </rPh>
    <rPh sb="9" eb="11">
      <t>バンチ</t>
    </rPh>
    <rPh sb="12" eb="13">
      <t>サキ</t>
    </rPh>
    <rPh sb="14" eb="15">
      <t>ホロ</t>
    </rPh>
    <phoneticPr fontId="1"/>
  </si>
  <si>
    <t>石狩市浜益区柏木１番地１７先（浜益小学校）</t>
    <rPh sb="0" eb="3">
      <t>イシカリシ</t>
    </rPh>
    <rPh sb="3" eb="6">
      <t>ハママスク</t>
    </rPh>
    <rPh sb="6" eb="8">
      <t>カシワギ</t>
    </rPh>
    <rPh sb="9" eb="11">
      <t>バンチ</t>
    </rPh>
    <rPh sb="13" eb="14">
      <t>サキ</t>
    </rPh>
    <rPh sb="15" eb="17">
      <t>ハママス</t>
    </rPh>
    <rPh sb="17" eb="20">
      <t>ショウガッコウ</t>
    </rPh>
    <phoneticPr fontId="1"/>
  </si>
  <si>
    <t>浜益スクールバス下校便（北）</t>
    <phoneticPr fontId="6"/>
  </si>
  <si>
    <t>石狩市浜益区浜益２番地３先（浜益支所）</t>
    <rPh sb="0" eb="3">
      <t>イシカリシ</t>
    </rPh>
    <rPh sb="3" eb="6">
      <t>ハママスク</t>
    </rPh>
    <rPh sb="6" eb="8">
      <t>ハママス</t>
    </rPh>
    <rPh sb="9" eb="11">
      <t>バンチ</t>
    </rPh>
    <rPh sb="12" eb="13">
      <t>サキ</t>
    </rPh>
    <rPh sb="14" eb="16">
      <t>ハママス</t>
    </rPh>
    <rPh sb="16" eb="18">
      <t>シショ</t>
    </rPh>
    <phoneticPr fontId="1"/>
  </si>
  <si>
    <t>浜益スクールバス登校便（東・南）　※４月～１０月の期間運行</t>
    <phoneticPr fontId="6"/>
  </si>
  <si>
    <t>石狩市浜益区御料地５５４番地５先（滝の沢）</t>
    <rPh sb="0" eb="3">
      <t>イシカリシ</t>
    </rPh>
    <rPh sb="3" eb="5">
      <t>ハママス</t>
    </rPh>
    <rPh sb="5" eb="6">
      <t>ク</t>
    </rPh>
    <rPh sb="6" eb="9">
      <t>ゴリョウチ</t>
    </rPh>
    <rPh sb="12" eb="14">
      <t>バンチ</t>
    </rPh>
    <rPh sb="15" eb="16">
      <t>サキ</t>
    </rPh>
    <rPh sb="17" eb="18">
      <t>タキ</t>
    </rPh>
    <rPh sb="19" eb="20">
      <t>サワ</t>
    </rPh>
    <phoneticPr fontId="1"/>
  </si>
  <si>
    <t>石狩市浜益区浜益５０番地２２先（浜益中学校）</t>
    <rPh sb="0" eb="3">
      <t>イシカリシ</t>
    </rPh>
    <rPh sb="3" eb="6">
      <t>ハママスク</t>
    </rPh>
    <rPh sb="6" eb="8">
      <t>ハママス</t>
    </rPh>
    <rPh sb="10" eb="12">
      <t>バンチ</t>
    </rPh>
    <rPh sb="14" eb="15">
      <t>サキ</t>
    </rPh>
    <rPh sb="16" eb="18">
      <t>ハママス</t>
    </rPh>
    <rPh sb="18" eb="21">
      <t>チュウガッコウ</t>
    </rPh>
    <phoneticPr fontId="1"/>
  </si>
  <si>
    <t>浜益スクールバス登校便（東・南）　※１１月～３月の期間運行</t>
    <rPh sb="0" eb="2">
      <t>ハママス</t>
    </rPh>
    <rPh sb="8" eb="10">
      <t>トウコウ</t>
    </rPh>
    <rPh sb="10" eb="11">
      <t>ビン</t>
    </rPh>
    <rPh sb="12" eb="13">
      <t>ヒガシ</t>
    </rPh>
    <rPh sb="14" eb="15">
      <t>ミナミ</t>
    </rPh>
    <rPh sb="20" eb="21">
      <t>ガツ</t>
    </rPh>
    <rPh sb="23" eb="24">
      <t>ガツ</t>
    </rPh>
    <rPh sb="25" eb="27">
      <t>キカン</t>
    </rPh>
    <rPh sb="27" eb="29">
      <t>ウンコウ</t>
    </rPh>
    <phoneticPr fontId="1"/>
  </si>
  <si>
    <t>石狩市浜益区実田２２番地２先（実田）</t>
    <rPh sb="0" eb="3">
      <t>イシカリシ</t>
    </rPh>
    <rPh sb="3" eb="6">
      <t>ハママスク</t>
    </rPh>
    <rPh sb="6" eb="7">
      <t>サネ</t>
    </rPh>
    <rPh sb="7" eb="8">
      <t>タ</t>
    </rPh>
    <rPh sb="10" eb="12">
      <t>バンチ</t>
    </rPh>
    <rPh sb="13" eb="14">
      <t>サキ</t>
    </rPh>
    <rPh sb="15" eb="17">
      <t>サネタ</t>
    </rPh>
    <phoneticPr fontId="1"/>
  </si>
  <si>
    <t>浜益スクールバス下校便（東・南）　※４月～１０月の期間運行</t>
    <rPh sb="0" eb="2">
      <t>ハママス</t>
    </rPh>
    <rPh sb="8" eb="10">
      <t>ゲコウ</t>
    </rPh>
    <rPh sb="10" eb="11">
      <t>ビン</t>
    </rPh>
    <rPh sb="12" eb="13">
      <t>ヒガシ</t>
    </rPh>
    <rPh sb="14" eb="15">
      <t>ミナミ</t>
    </rPh>
    <rPh sb="19" eb="20">
      <t>ガツ</t>
    </rPh>
    <rPh sb="23" eb="24">
      <t>ガツ</t>
    </rPh>
    <rPh sb="25" eb="27">
      <t>キカン</t>
    </rPh>
    <rPh sb="27" eb="29">
      <t>ウンコウ</t>
    </rPh>
    <phoneticPr fontId="1"/>
  </si>
  <si>
    <t>浜益スクールバス下校便（東・南）　※１１月～３月の期間運行</t>
    <rPh sb="0" eb="2">
      <t>ハママス</t>
    </rPh>
    <rPh sb="8" eb="10">
      <t>ゲコウ</t>
    </rPh>
    <rPh sb="10" eb="11">
      <t>ビン</t>
    </rPh>
    <rPh sb="12" eb="13">
      <t>ヒガシ</t>
    </rPh>
    <rPh sb="14" eb="15">
      <t>ミナミ</t>
    </rPh>
    <rPh sb="20" eb="21">
      <t>ガツ</t>
    </rPh>
    <rPh sb="23" eb="24">
      <t>ガツ</t>
    </rPh>
    <rPh sb="25" eb="27">
      <t>キカン</t>
    </rPh>
    <rPh sb="27" eb="29">
      <t>ウンコウ</t>
    </rPh>
    <phoneticPr fontId="1"/>
  </si>
  <si>
    <t>浜益スクールバス浜益便（北）</t>
    <rPh sb="0" eb="2">
      <t>ハママス</t>
    </rPh>
    <rPh sb="8" eb="10">
      <t>ハママス</t>
    </rPh>
    <rPh sb="10" eb="11">
      <t>ビン</t>
    </rPh>
    <rPh sb="12" eb="13">
      <t>キタ</t>
    </rPh>
    <phoneticPr fontId="1"/>
  </si>
  <si>
    <t>石狩市浜益区雄冬１番地４７先（雄冬）</t>
    <rPh sb="0" eb="3">
      <t>イシカリシ</t>
    </rPh>
    <rPh sb="3" eb="6">
      <t>ハママスク</t>
    </rPh>
    <rPh sb="6" eb="8">
      <t>オフユ</t>
    </rPh>
    <rPh sb="9" eb="11">
      <t>バンチ</t>
    </rPh>
    <rPh sb="13" eb="14">
      <t>サキ</t>
    </rPh>
    <rPh sb="15" eb="17">
      <t>オフユ</t>
    </rPh>
    <phoneticPr fontId="1"/>
  </si>
  <si>
    <t>石狩市浜益区実田２７番地５先（浜益温泉）</t>
    <rPh sb="0" eb="3">
      <t>イシカリシ</t>
    </rPh>
    <rPh sb="3" eb="5">
      <t>ハママス</t>
    </rPh>
    <rPh sb="5" eb="6">
      <t>ク</t>
    </rPh>
    <rPh sb="6" eb="7">
      <t>ミノル</t>
    </rPh>
    <rPh sb="7" eb="8">
      <t>タ</t>
    </rPh>
    <rPh sb="10" eb="12">
      <t>バンチ</t>
    </rPh>
    <rPh sb="13" eb="14">
      <t>サキ</t>
    </rPh>
    <rPh sb="15" eb="17">
      <t>ハママス</t>
    </rPh>
    <rPh sb="17" eb="19">
      <t>オンセン</t>
    </rPh>
    <phoneticPr fontId="1"/>
  </si>
  <si>
    <t>浜益スクールバス浜益便（南）</t>
    <rPh sb="0" eb="2">
      <t>ハママス</t>
    </rPh>
    <rPh sb="8" eb="10">
      <t>ハママス</t>
    </rPh>
    <rPh sb="10" eb="11">
      <t>ビン</t>
    </rPh>
    <rPh sb="12" eb="13">
      <t>ミナミ</t>
    </rPh>
    <phoneticPr fontId="1"/>
  </si>
  <si>
    <t>石狩市浜益区濃昼２１番地１３先（濃昼）</t>
    <rPh sb="0" eb="3">
      <t>イシカリシ</t>
    </rPh>
    <rPh sb="3" eb="6">
      <t>ハママスク</t>
    </rPh>
    <rPh sb="6" eb="7">
      <t>コ</t>
    </rPh>
    <rPh sb="7" eb="8">
      <t>ヒル</t>
    </rPh>
    <rPh sb="10" eb="12">
      <t>バンチ</t>
    </rPh>
    <rPh sb="14" eb="15">
      <t>サキ</t>
    </rPh>
    <rPh sb="16" eb="17">
      <t>コ</t>
    </rPh>
    <rPh sb="17" eb="18">
      <t>ヒル</t>
    </rPh>
    <phoneticPr fontId="1"/>
  </si>
  <si>
    <t>浜益スクールバス浜益便（東）</t>
    <rPh sb="0" eb="2">
      <t>ハママス</t>
    </rPh>
    <rPh sb="8" eb="10">
      <t>ハママス</t>
    </rPh>
    <rPh sb="10" eb="11">
      <t>ビン</t>
    </rPh>
    <rPh sb="12" eb="13">
      <t>ヒガシ</t>
    </rPh>
    <phoneticPr fontId="1"/>
  </si>
  <si>
    <t>石狩市浜益区御料地５５４番地５先（滝の沢）</t>
    <rPh sb="0" eb="3">
      <t>イシカリシ</t>
    </rPh>
    <rPh sb="3" eb="6">
      <t>ハママスク</t>
    </rPh>
    <rPh sb="6" eb="9">
      <t>ゴリョウチ</t>
    </rPh>
    <rPh sb="12" eb="14">
      <t>バンチ</t>
    </rPh>
    <rPh sb="15" eb="16">
      <t>サキ</t>
    </rPh>
    <rPh sb="17" eb="18">
      <t>タキ</t>
    </rPh>
    <rPh sb="19" eb="20">
      <t>サワ</t>
    </rPh>
    <phoneticPr fontId="1"/>
  </si>
  <si>
    <t>浜益滝川間乗合自動車</t>
    <rPh sb="0" eb="2">
      <t>ハママス</t>
    </rPh>
    <rPh sb="2" eb="4">
      <t>タキカワ</t>
    </rPh>
    <rPh sb="4" eb="5">
      <t>カン</t>
    </rPh>
    <rPh sb="5" eb="7">
      <t>ノリアイ</t>
    </rPh>
    <rPh sb="7" eb="10">
      <t>ジドウシャ</t>
    </rPh>
    <phoneticPr fontId="1"/>
  </si>
  <si>
    <t>石狩市浜益区雄冬１番地４７先（雄冬）</t>
    <rPh sb="0" eb="3">
      <t>イシカリシ</t>
    </rPh>
    <rPh sb="3" eb="6">
      <t>ハママスク</t>
    </rPh>
    <rPh sb="6" eb="7">
      <t>ユウ</t>
    </rPh>
    <rPh sb="7" eb="8">
      <t>フユ</t>
    </rPh>
    <rPh sb="9" eb="11">
      <t>バンチ</t>
    </rPh>
    <rPh sb="13" eb="14">
      <t>サキ</t>
    </rPh>
    <rPh sb="15" eb="16">
      <t>オス</t>
    </rPh>
    <rPh sb="16" eb="17">
      <t>フユ</t>
    </rPh>
    <phoneticPr fontId="1"/>
  </si>
  <si>
    <t>滝川市栄町３丁目５１５番２号先（滝川駅前）</t>
    <rPh sb="0" eb="3">
      <t>タキカワシ</t>
    </rPh>
    <rPh sb="3" eb="5">
      <t>サカエマチ</t>
    </rPh>
    <rPh sb="6" eb="8">
      <t>チョウメ</t>
    </rPh>
    <rPh sb="11" eb="12">
      <t>バン</t>
    </rPh>
    <rPh sb="13" eb="14">
      <t>ゴウ</t>
    </rPh>
    <rPh sb="14" eb="15">
      <t>サキ</t>
    </rPh>
    <rPh sb="16" eb="18">
      <t>タキカワ</t>
    </rPh>
    <rPh sb="18" eb="20">
      <t>エキマエ</t>
    </rPh>
    <phoneticPr fontId="1"/>
  </si>
  <si>
    <t>厚田①</t>
    <rPh sb="0" eb="2">
      <t>アツタ</t>
    </rPh>
    <phoneticPr fontId="1"/>
  </si>
  <si>
    <t>石狩市厚田区厚田４５番地５（厚田支所）</t>
    <rPh sb="0" eb="3">
      <t>イシカリシ</t>
    </rPh>
    <rPh sb="3" eb="6">
      <t>アツタク</t>
    </rPh>
    <rPh sb="6" eb="8">
      <t>アツタ</t>
    </rPh>
    <rPh sb="10" eb="12">
      <t>バンチ</t>
    </rPh>
    <rPh sb="14" eb="16">
      <t>アツタ</t>
    </rPh>
    <rPh sb="16" eb="18">
      <t>シショ</t>
    </rPh>
    <phoneticPr fontId="1"/>
  </si>
  <si>
    <t>厚田②</t>
    <rPh sb="0" eb="2">
      <t>アツタ</t>
    </rPh>
    <phoneticPr fontId="1"/>
  </si>
  <si>
    <t>石狩市浜益区幌２１番地８先（幌）</t>
    <rPh sb="0" eb="3">
      <t>イシカリシ</t>
    </rPh>
    <rPh sb="3" eb="5">
      <t>ハママス</t>
    </rPh>
    <rPh sb="5" eb="6">
      <t>ク</t>
    </rPh>
    <rPh sb="6" eb="7">
      <t>ホロ</t>
    </rPh>
    <rPh sb="9" eb="11">
      <t>バンチ</t>
    </rPh>
    <rPh sb="12" eb="13">
      <t>サキ</t>
    </rPh>
    <rPh sb="14" eb="15">
      <t>ホロ</t>
    </rPh>
    <phoneticPr fontId="1"/>
  </si>
  <si>
    <t>厚田③</t>
    <rPh sb="0" eb="2">
      <t>アツタ</t>
    </rPh>
    <phoneticPr fontId="1"/>
  </si>
  <si>
    <t>浜益南北</t>
    <rPh sb="0" eb="2">
      <t>ハママス</t>
    </rPh>
    <rPh sb="2" eb="4">
      <t>ナンボク</t>
    </rPh>
    <phoneticPr fontId="1"/>
  </si>
  <si>
    <t>石狩市浜益区実田２７番地５先（浜益温泉）</t>
    <rPh sb="0" eb="3">
      <t>イシカリシ</t>
    </rPh>
    <rPh sb="3" eb="6">
      <t>ハママスク</t>
    </rPh>
    <rPh sb="6" eb="7">
      <t>ミノル</t>
    </rPh>
    <rPh sb="7" eb="8">
      <t>タ</t>
    </rPh>
    <rPh sb="10" eb="12">
      <t>バンチ</t>
    </rPh>
    <rPh sb="13" eb="14">
      <t>サキ</t>
    </rPh>
    <rPh sb="15" eb="17">
      <t>ハママス</t>
    </rPh>
    <rPh sb="17" eb="19">
      <t>オンセン</t>
    </rPh>
    <phoneticPr fontId="1"/>
  </si>
  <si>
    <t>浜益東</t>
    <rPh sb="0" eb="2">
      <t>ハママス</t>
    </rPh>
    <rPh sb="2" eb="3">
      <t>ヒガシ</t>
    </rPh>
    <phoneticPr fontId="1"/>
  </si>
  <si>
    <t>石狩市浜益区浜益２番地３先（浜益支所）</t>
    <rPh sb="0" eb="3">
      <t>イシカリシ</t>
    </rPh>
    <rPh sb="3" eb="6">
      <t>ハママスク</t>
    </rPh>
    <rPh sb="6" eb="7">
      <t>ハマ</t>
    </rPh>
    <rPh sb="7" eb="8">
      <t>エキ</t>
    </rPh>
    <rPh sb="9" eb="11">
      <t>バンチ</t>
    </rPh>
    <rPh sb="12" eb="13">
      <t>サキ</t>
    </rPh>
    <rPh sb="14" eb="16">
      <t>ハママス</t>
    </rPh>
    <rPh sb="16" eb="18">
      <t>シショ</t>
    </rPh>
    <phoneticPr fontId="1"/>
  </si>
  <si>
    <t>北札市交第2号</t>
    <phoneticPr fontId="6"/>
  </si>
  <si>
    <t>茶志内・中村・沼の内線</t>
    <phoneticPr fontId="6"/>
  </si>
  <si>
    <t>美唄市西４条南１丁目１２６５番１（美唄市立図書館前）</t>
    <rPh sb="0" eb="3">
      <t>ビバイシ</t>
    </rPh>
    <rPh sb="3" eb="4">
      <t>ニシ</t>
    </rPh>
    <rPh sb="5" eb="6">
      <t>ジョウ</t>
    </rPh>
    <rPh sb="6" eb="7">
      <t>ミナミ</t>
    </rPh>
    <rPh sb="8" eb="10">
      <t>チョウメ</t>
    </rPh>
    <rPh sb="14" eb="15">
      <t>バン</t>
    </rPh>
    <rPh sb="17" eb="19">
      <t>ビバイ</t>
    </rPh>
    <rPh sb="19" eb="21">
      <t>シリツ</t>
    </rPh>
    <rPh sb="21" eb="24">
      <t>トショカン</t>
    </rPh>
    <rPh sb="24" eb="25">
      <t>マエ</t>
    </rPh>
    <phoneticPr fontId="1"/>
  </si>
  <si>
    <t>美唄市字チャシュナイ１０２０番地（日東町）</t>
    <rPh sb="0" eb="3">
      <t>ビバイシ</t>
    </rPh>
    <rPh sb="3" eb="4">
      <t>アザ</t>
    </rPh>
    <rPh sb="14" eb="16">
      <t>バンチ</t>
    </rPh>
    <rPh sb="17" eb="20">
      <t>ニットウチョウ</t>
    </rPh>
    <phoneticPr fontId="1"/>
  </si>
  <si>
    <t>2-1</t>
    <phoneticPr fontId="6"/>
  </si>
  <si>
    <t>進徳・拓北線（進徳東団地経由）</t>
    <phoneticPr fontId="6"/>
  </si>
  <si>
    <t>美唄市字上美唄原野２５２５番地（上美唄２１線１４号）</t>
    <rPh sb="0" eb="3">
      <t>ビバイシ</t>
    </rPh>
    <rPh sb="3" eb="4">
      <t>アザ</t>
    </rPh>
    <rPh sb="4" eb="7">
      <t>カミビバイ</t>
    </rPh>
    <rPh sb="7" eb="9">
      <t>ゲンヤ</t>
    </rPh>
    <rPh sb="13" eb="15">
      <t>バンチ</t>
    </rPh>
    <rPh sb="16" eb="19">
      <t>カミビバイ</t>
    </rPh>
    <rPh sb="21" eb="22">
      <t>セン</t>
    </rPh>
    <rPh sb="24" eb="25">
      <t>ゴウ</t>
    </rPh>
    <phoneticPr fontId="1"/>
  </si>
  <si>
    <t>2-2</t>
    <phoneticPr fontId="6"/>
  </si>
  <si>
    <t>進徳・拓北線（２１線→進徳東団地経由）</t>
    <phoneticPr fontId="6"/>
  </si>
  <si>
    <t>2-3</t>
    <phoneticPr fontId="6"/>
  </si>
  <si>
    <t>進徳・拓北線（２１線→進徳東団地経由無）</t>
    <phoneticPr fontId="6"/>
  </si>
  <si>
    <t>2-4</t>
    <phoneticPr fontId="6"/>
  </si>
  <si>
    <t>進徳・拓北線（上美唄→美唄駅）</t>
    <phoneticPr fontId="6"/>
  </si>
  <si>
    <t>2-5</t>
    <phoneticPr fontId="6"/>
  </si>
  <si>
    <t>進徳・拓北線（図書館→２１線）</t>
    <phoneticPr fontId="6"/>
  </si>
  <si>
    <t>3-1</t>
    <phoneticPr fontId="6"/>
  </si>
  <si>
    <t>上美唄線（保健センター経由）</t>
    <phoneticPr fontId="6"/>
  </si>
  <si>
    <t>美唄市字大富６３３８番地先（西美唄町大曲２区駅）</t>
    <rPh sb="0" eb="3">
      <t>ビバイシ</t>
    </rPh>
    <rPh sb="3" eb="4">
      <t>アザ</t>
    </rPh>
    <rPh sb="4" eb="6">
      <t>オオトミ</t>
    </rPh>
    <rPh sb="10" eb="12">
      <t>バンチ</t>
    </rPh>
    <rPh sb="12" eb="13">
      <t>サキ</t>
    </rPh>
    <rPh sb="14" eb="18">
      <t>ニシビバイチョウ</t>
    </rPh>
    <rPh sb="18" eb="20">
      <t>オオマガリ</t>
    </rPh>
    <rPh sb="21" eb="22">
      <t>ク</t>
    </rPh>
    <rPh sb="22" eb="23">
      <t>エキ</t>
    </rPh>
    <phoneticPr fontId="1"/>
  </si>
  <si>
    <t>3-2</t>
    <phoneticPr fontId="6"/>
  </si>
  <si>
    <t>上美唄線（一心経由）</t>
    <phoneticPr fontId="6"/>
  </si>
  <si>
    <t>茶志内線（スクールバス線）</t>
    <phoneticPr fontId="6"/>
  </si>
  <si>
    <t>美唄市字チャシュナイ９２４番地２（茶志内町１区）</t>
    <rPh sb="0" eb="3">
      <t>ビバイシ</t>
    </rPh>
    <rPh sb="3" eb="4">
      <t>アザ</t>
    </rPh>
    <rPh sb="13" eb="15">
      <t>バンチ</t>
    </rPh>
    <rPh sb="17" eb="20">
      <t>チャシナイ</t>
    </rPh>
    <rPh sb="20" eb="21">
      <t>マチ</t>
    </rPh>
    <rPh sb="22" eb="23">
      <t>ク</t>
    </rPh>
    <phoneticPr fontId="1"/>
  </si>
  <si>
    <t>美唄市東１条南１丁目２番（美唄駅）</t>
    <rPh sb="0" eb="3">
      <t>ビバイシ</t>
    </rPh>
    <rPh sb="3" eb="4">
      <t>ヒガシ</t>
    </rPh>
    <rPh sb="5" eb="6">
      <t>ジョウ</t>
    </rPh>
    <rPh sb="6" eb="7">
      <t>ミナミ</t>
    </rPh>
    <rPh sb="8" eb="10">
      <t>チョウメ</t>
    </rPh>
    <rPh sb="11" eb="12">
      <t>バン</t>
    </rPh>
    <rPh sb="13" eb="15">
      <t>ビバイ</t>
    </rPh>
    <rPh sb="15" eb="16">
      <t>エキ</t>
    </rPh>
    <phoneticPr fontId="1"/>
  </si>
  <si>
    <t>日東線（スクールバス線）</t>
    <phoneticPr fontId="6"/>
  </si>
  <si>
    <t>美唄市字チャシュナイ８９０番地３８（茶志内町）</t>
    <rPh sb="0" eb="3">
      <t>ビバイシ</t>
    </rPh>
    <rPh sb="3" eb="4">
      <t>アザ</t>
    </rPh>
    <rPh sb="13" eb="15">
      <t>バンチ</t>
    </rPh>
    <rPh sb="18" eb="22">
      <t>チャシナイチョウ</t>
    </rPh>
    <phoneticPr fontId="1"/>
  </si>
  <si>
    <t>元村・親和線（スクールバス線）</t>
    <phoneticPr fontId="6"/>
  </si>
  <si>
    <t>美唄市字茶志内９５番３８０（中村町北）</t>
    <rPh sb="0" eb="3">
      <t>ビバイシ</t>
    </rPh>
    <rPh sb="3" eb="4">
      <t>アザ</t>
    </rPh>
    <rPh sb="4" eb="7">
      <t>チャシナイ</t>
    </rPh>
    <rPh sb="9" eb="10">
      <t>バン</t>
    </rPh>
    <rPh sb="14" eb="17">
      <t>ナカムラチョウ</t>
    </rPh>
    <rPh sb="17" eb="18">
      <t>キタ</t>
    </rPh>
    <phoneticPr fontId="1"/>
  </si>
  <si>
    <t>北沼の内・開発線（スクールバス線）</t>
    <phoneticPr fontId="6"/>
  </si>
  <si>
    <t>美唄市字美唄１１９２番５（癸巳町２区）</t>
    <rPh sb="0" eb="3">
      <t>ビバイシ</t>
    </rPh>
    <rPh sb="3" eb="4">
      <t>アザ</t>
    </rPh>
    <rPh sb="4" eb="6">
      <t>ビバイ</t>
    </rPh>
    <rPh sb="10" eb="11">
      <t>バン</t>
    </rPh>
    <rPh sb="13" eb="15">
      <t>キシ</t>
    </rPh>
    <rPh sb="15" eb="16">
      <t>マチ</t>
    </rPh>
    <rPh sb="17" eb="18">
      <t>ク</t>
    </rPh>
    <phoneticPr fontId="1"/>
  </si>
  <si>
    <t>8-1</t>
    <phoneticPr fontId="6"/>
  </si>
  <si>
    <t>峰延線③（スクールバス線）</t>
    <phoneticPr fontId="6"/>
  </si>
  <si>
    <t>美唄市字上美唄８１７９番地（峰延町峰樺４区）</t>
    <rPh sb="0" eb="3">
      <t>ビバイシ</t>
    </rPh>
    <rPh sb="3" eb="4">
      <t>アザ</t>
    </rPh>
    <rPh sb="4" eb="7">
      <t>カミビバイ</t>
    </rPh>
    <rPh sb="11" eb="13">
      <t>バンチ</t>
    </rPh>
    <rPh sb="14" eb="17">
      <t>ミネノブチョウ</t>
    </rPh>
    <rPh sb="17" eb="19">
      <t>ミネカバ</t>
    </rPh>
    <rPh sb="20" eb="21">
      <t>ク</t>
    </rPh>
    <phoneticPr fontId="1"/>
  </si>
  <si>
    <t>8-2</t>
    <phoneticPr fontId="6"/>
  </si>
  <si>
    <t>峰延線②（スクールバス線）</t>
    <phoneticPr fontId="6"/>
  </si>
  <si>
    <t>美唄市字峰延原野４７２３番地３（峰延町公園）</t>
    <rPh sb="0" eb="3">
      <t>ビバイシ</t>
    </rPh>
    <rPh sb="3" eb="4">
      <t>アザ</t>
    </rPh>
    <rPh sb="4" eb="6">
      <t>ミネノブ</t>
    </rPh>
    <rPh sb="5" eb="6">
      <t>ノブ</t>
    </rPh>
    <rPh sb="6" eb="8">
      <t>ゲンヤ</t>
    </rPh>
    <rPh sb="12" eb="14">
      <t>バンチ</t>
    </rPh>
    <rPh sb="16" eb="19">
      <t>ミネノブチョウ</t>
    </rPh>
    <rPh sb="19" eb="21">
      <t>コウエン</t>
    </rPh>
    <phoneticPr fontId="1"/>
  </si>
  <si>
    <t>8-3</t>
    <phoneticPr fontId="6"/>
  </si>
  <si>
    <t>峰延線④（スクールバス線）</t>
    <phoneticPr fontId="6"/>
  </si>
  <si>
    <t>美唄市字カーウシュナイ３５５番地６（光珠内町北）</t>
    <rPh sb="0" eb="3">
      <t>ビバイシ</t>
    </rPh>
    <rPh sb="3" eb="4">
      <t>アザ</t>
    </rPh>
    <rPh sb="14" eb="16">
      <t>バンチ</t>
    </rPh>
    <rPh sb="18" eb="19">
      <t>コウ</t>
    </rPh>
    <rPh sb="19" eb="20">
      <t>ジュ</t>
    </rPh>
    <rPh sb="20" eb="21">
      <t>ナイ</t>
    </rPh>
    <rPh sb="21" eb="22">
      <t>チョウ</t>
    </rPh>
    <rPh sb="22" eb="23">
      <t>キタ</t>
    </rPh>
    <phoneticPr fontId="1"/>
  </si>
  <si>
    <t>山形・沼の内線（スクールバス線）</t>
    <phoneticPr fontId="6"/>
  </si>
  <si>
    <t>美唄市字上美唄原野２１８７番８（西美唄町山形３区）</t>
    <rPh sb="0" eb="3">
      <t>ビバイシ</t>
    </rPh>
    <rPh sb="3" eb="4">
      <t>アザ</t>
    </rPh>
    <rPh sb="4" eb="5">
      <t>ウエ</t>
    </rPh>
    <rPh sb="5" eb="7">
      <t>ビバイ</t>
    </rPh>
    <rPh sb="7" eb="9">
      <t>ゲンヤ</t>
    </rPh>
    <rPh sb="13" eb="14">
      <t>バン</t>
    </rPh>
    <rPh sb="16" eb="20">
      <t>ニシビバイチョウ</t>
    </rPh>
    <rPh sb="20" eb="22">
      <t>ヤマガタ</t>
    </rPh>
    <rPh sb="23" eb="24">
      <t>ク</t>
    </rPh>
    <phoneticPr fontId="1"/>
  </si>
  <si>
    <t>上美唄・開発線（スクールバス線）</t>
    <phoneticPr fontId="6"/>
  </si>
  <si>
    <t>美唄市字上美唄原野８４１８番地１（上美唄町南）</t>
    <rPh sb="0" eb="3">
      <t>ビバイシ</t>
    </rPh>
    <rPh sb="3" eb="4">
      <t>アザ</t>
    </rPh>
    <rPh sb="4" eb="5">
      <t>ウエ</t>
    </rPh>
    <rPh sb="5" eb="7">
      <t>ビバイ</t>
    </rPh>
    <rPh sb="7" eb="9">
      <t>ゲンヤ</t>
    </rPh>
    <rPh sb="13" eb="14">
      <t>バン</t>
    </rPh>
    <rPh sb="14" eb="15">
      <t>チ</t>
    </rPh>
    <rPh sb="17" eb="21">
      <t>カミビバイチョウ</t>
    </rPh>
    <rPh sb="21" eb="22">
      <t>ミナミ</t>
    </rPh>
    <phoneticPr fontId="1"/>
  </si>
  <si>
    <t>西美唄・大富線（スクールバス線）</t>
    <phoneticPr fontId="6"/>
  </si>
  <si>
    <t>美唄市字大富６４１０番地（西美唄町大曲３区）</t>
    <rPh sb="0" eb="3">
      <t>ビバイシ</t>
    </rPh>
    <rPh sb="3" eb="4">
      <t>アザ</t>
    </rPh>
    <rPh sb="4" eb="6">
      <t>オオトミ</t>
    </rPh>
    <rPh sb="10" eb="11">
      <t>バン</t>
    </rPh>
    <rPh sb="11" eb="12">
      <t>チ</t>
    </rPh>
    <rPh sb="13" eb="17">
      <t>ニシビバイチョウ</t>
    </rPh>
    <rPh sb="17" eb="19">
      <t>タイキョク</t>
    </rPh>
    <rPh sb="20" eb="21">
      <t>ク</t>
    </rPh>
    <phoneticPr fontId="1"/>
  </si>
  <si>
    <t>東明分団循環線（いなほ経由）・旭通り先回り</t>
    <phoneticPr fontId="6"/>
  </si>
  <si>
    <t>東明分団循環線（いなほ・高校経由）・旭通り先回り</t>
    <phoneticPr fontId="6"/>
  </si>
  <si>
    <t>東明分団循環線（総体・いなほ・国道経由）・旭通り先回り</t>
    <phoneticPr fontId="6"/>
  </si>
  <si>
    <t>アルテピアッツァ循環線（国道経由）・東明通り先回り</t>
    <phoneticPr fontId="6"/>
  </si>
  <si>
    <t>アルテピアッツァ循環線（総体・国道・高校経由）・東明通り先回り</t>
    <phoneticPr fontId="6"/>
  </si>
  <si>
    <t>ゆ～りん館循環線（いなほ・総体経由）・東明通り先回り</t>
    <phoneticPr fontId="6"/>
  </si>
  <si>
    <t>ゆ～りん館循環線（高校・国道経由）・東明通り先回り</t>
    <phoneticPr fontId="6"/>
  </si>
  <si>
    <t>ゆ～りん館循環線（総体・国道経由）・旭通り先回り</t>
    <phoneticPr fontId="6"/>
  </si>
  <si>
    <t>ゆ～りん館循環線（高校・いなほ経由）・旭通り先回り</t>
    <phoneticPr fontId="6"/>
  </si>
  <si>
    <t>ゆ～りん館循環線（総体・国道経由）・東明通り先回り</t>
    <phoneticPr fontId="6"/>
  </si>
  <si>
    <t>ゆ～りん館循環線（国道経由）・東明通り先回り</t>
    <phoneticPr fontId="6"/>
  </si>
  <si>
    <t>ゆ～りん館循環線（高校・いなほ経由）・東明通り先回り</t>
    <phoneticPr fontId="6"/>
  </si>
  <si>
    <t>ゆ～りん館循環線（総体・いなほ経由）・旭通り先回り</t>
    <phoneticPr fontId="6"/>
  </si>
  <si>
    <t>ゆ～りん館循環線（いなほ・総体経由）・旭通り先回り</t>
    <phoneticPr fontId="6"/>
  </si>
  <si>
    <t>ゆ～りん館循環線（いなほ経由）・東明通り先回り</t>
    <phoneticPr fontId="6"/>
  </si>
  <si>
    <t>北札市交第3号</t>
    <phoneticPr fontId="6"/>
  </si>
  <si>
    <t>浦臼砂川線</t>
    <rPh sb="0" eb="5">
      <t>ウラウススナカワセン</t>
    </rPh>
    <phoneticPr fontId="6"/>
  </si>
  <si>
    <t>空知郡奈井江町字奈井江２４３番地の６３</t>
    <rPh sb="0" eb="3">
      <t>ソラチグン</t>
    </rPh>
    <rPh sb="3" eb="7">
      <t>ナイエマチ</t>
    </rPh>
    <rPh sb="7" eb="8">
      <t>ジ</t>
    </rPh>
    <rPh sb="8" eb="11">
      <t>ナイエ</t>
    </rPh>
    <rPh sb="14" eb="16">
      <t>バンチ</t>
    </rPh>
    <phoneticPr fontId="1"/>
  </si>
  <si>
    <t>樺戸群浦臼町字ウラウスナイ１８３番地の４６６</t>
    <rPh sb="0" eb="1">
      <t>カバ</t>
    </rPh>
    <rPh sb="2" eb="3">
      <t>グン</t>
    </rPh>
    <rPh sb="3" eb="6">
      <t>ウラウスチョウ</t>
    </rPh>
    <rPh sb="6" eb="7">
      <t>アザ</t>
    </rPh>
    <rPh sb="16" eb="18">
      <t>バンチ</t>
    </rPh>
    <phoneticPr fontId="1"/>
  </si>
  <si>
    <t>浦臼滝川線</t>
    <rPh sb="0" eb="2">
      <t>ウラウス</t>
    </rPh>
    <rPh sb="2" eb="4">
      <t>タキカワ</t>
    </rPh>
    <rPh sb="4" eb="5">
      <t>セン</t>
    </rPh>
    <phoneticPr fontId="6"/>
  </si>
  <si>
    <t>樺戸郡浦臼町字ウラウスナイ１８３番地の４６６</t>
    <rPh sb="0" eb="3">
      <t>カバトグン</t>
    </rPh>
    <rPh sb="3" eb="6">
      <t>ウラウスチョウ</t>
    </rPh>
    <rPh sb="6" eb="7">
      <t>アザ</t>
    </rPh>
    <rPh sb="16" eb="18">
      <t>バンチ</t>
    </rPh>
    <phoneticPr fontId="1"/>
  </si>
  <si>
    <t>滝川市栄町３丁目１１番１号</t>
    <rPh sb="0" eb="3">
      <t>タキカワシ</t>
    </rPh>
    <rPh sb="3" eb="5">
      <t>サカエマチ</t>
    </rPh>
    <rPh sb="6" eb="8">
      <t>チョウメ</t>
    </rPh>
    <rPh sb="10" eb="11">
      <t>バン</t>
    </rPh>
    <rPh sb="12" eb="13">
      <t>ゴウ</t>
    </rPh>
    <phoneticPr fontId="1"/>
  </si>
  <si>
    <t>区　　域　　一　　覧</t>
    <rPh sb="0" eb="1">
      <t>ク</t>
    </rPh>
    <rPh sb="3" eb="4">
      <t>イキ</t>
    </rPh>
    <rPh sb="6" eb="7">
      <t>イチ</t>
    </rPh>
    <rPh sb="9" eb="10">
      <t>ラン</t>
    </rPh>
    <phoneticPr fontId="6"/>
  </si>
  <si>
    <t>区域名</t>
    <rPh sb="0" eb="2">
      <t>クイキ</t>
    </rPh>
    <rPh sb="2" eb="3">
      <t>メイ</t>
    </rPh>
    <phoneticPr fontId="6"/>
  </si>
  <si>
    <t>鶴沼方面</t>
    <rPh sb="0" eb="2">
      <t>ツルヌマ</t>
    </rPh>
    <rPh sb="2" eb="4">
      <t>ホウメン</t>
    </rPh>
    <phoneticPr fontId="6"/>
  </si>
  <si>
    <t>区　　　域</t>
    <rPh sb="0" eb="1">
      <t>ク</t>
    </rPh>
    <rPh sb="4" eb="5">
      <t>イキ</t>
    </rPh>
    <phoneticPr fontId="6"/>
  </si>
  <si>
    <t>鶴沼第１～３、浦臼第１～４</t>
    <rPh sb="0" eb="2">
      <t>ツルヌマ</t>
    </rPh>
    <rPh sb="2" eb="3">
      <t>ダイ</t>
    </rPh>
    <rPh sb="7" eb="9">
      <t>ウラウス</t>
    </rPh>
    <rPh sb="9" eb="10">
      <t>ダイ</t>
    </rPh>
    <phoneticPr fontId="6"/>
  </si>
  <si>
    <t>＊行政区画による表記</t>
    <phoneticPr fontId="6"/>
  </si>
  <si>
    <t>晩生内方面</t>
    <rPh sb="0" eb="3">
      <t>オソキナイ</t>
    </rPh>
    <rPh sb="3" eb="5">
      <t>ホウメン</t>
    </rPh>
    <phoneticPr fontId="6"/>
  </si>
  <si>
    <t>浦臼第５～８、晩生内第１～３</t>
    <rPh sb="0" eb="2">
      <t>ウラウス</t>
    </rPh>
    <rPh sb="2" eb="3">
      <t>ダイ</t>
    </rPh>
    <rPh sb="7" eb="10">
      <t>オソキナイ</t>
    </rPh>
    <rPh sb="10" eb="11">
      <t>ダイ</t>
    </rPh>
    <phoneticPr fontId="6"/>
  </si>
  <si>
    <t>北札市交第5号</t>
    <phoneticPr fontId="6"/>
  </si>
  <si>
    <t>幌内線</t>
    <phoneticPr fontId="6"/>
  </si>
  <si>
    <t>三笠市本郷町４８５番地１先</t>
    <phoneticPr fontId="6"/>
  </si>
  <si>
    <t>三笠市幌内町１丁目１８５番地先</t>
    <phoneticPr fontId="6"/>
  </si>
  <si>
    <t>市民会館</t>
    <rPh sb="0" eb="2">
      <t>シミン</t>
    </rPh>
    <rPh sb="2" eb="4">
      <t>カイカン</t>
    </rPh>
    <phoneticPr fontId="6"/>
  </si>
  <si>
    <t>幌内線２</t>
    <phoneticPr fontId="6"/>
  </si>
  <si>
    <t>柏町児童公園前、高美町団地、榊町団地</t>
    <rPh sb="0" eb="2">
      <t>カシワマチ</t>
    </rPh>
    <rPh sb="2" eb="4">
      <t>ジドウ</t>
    </rPh>
    <rPh sb="4" eb="7">
      <t>コウエンマエ</t>
    </rPh>
    <rPh sb="8" eb="11">
      <t>タカミチョウ</t>
    </rPh>
    <rPh sb="11" eb="13">
      <t>ダンチ</t>
    </rPh>
    <rPh sb="14" eb="16">
      <t>サカキチョウ</t>
    </rPh>
    <rPh sb="16" eb="18">
      <t>ダンチ</t>
    </rPh>
    <phoneticPr fontId="6"/>
  </si>
  <si>
    <t>北札市交第6号</t>
    <phoneticPr fontId="6"/>
  </si>
  <si>
    <t>長沼・栗山線</t>
    <rPh sb="0" eb="2">
      <t>ナガヌマ</t>
    </rPh>
    <rPh sb="3" eb="5">
      <t>クリヤマ</t>
    </rPh>
    <phoneticPr fontId="6"/>
  </si>
  <si>
    <t>１区、２区、３区、４区、５区、６区の一部、７区、８区の一部、９区の一部、１０区の一部、１１区の一部、１４区の一部、１５区の一部、北市区、錦町の一部、中央の一部、銀座の一部、曙町の一部、宮下の一部、旭町の一部</t>
    <phoneticPr fontId="6"/>
  </si>
  <si>
    <t>西６線・千歳橋線</t>
    <rPh sb="0" eb="1">
      <t>ニシ</t>
    </rPh>
    <rPh sb="2" eb="3">
      <t>セン</t>
    </rPh>
    <rPh sb="4" eb="6">
      <t>チトセ</t>
    </rPh>
    <rPh sb="6" eb="7">
      <t>ハシ</t>
    </rPh>
    <phoneticPr fontId="6"/>
  </si>
  <si>
    <t>８区の一部、９区、１０区の一部、１４区の一部、１５区、２５区の一部、２６区、２７区の一部、２８区の一部、２９区、３０区の一部、錦町の一部、中央の一部、銀座の一部、曙町の一部、宮下の一部、旭町の一部</t>
    <phoneticPr fontId="6"/>
  </si>
  <si>
    <t>南長都線</t>
    <rPh sb="0" eb="1">
      <t>ミナミ</t>
    </rPh>
    <rPh sb="1" eb="3">
      <t>オサツ</t>
    </rPh>
    <phoneticPr fontId="6"/>
  </si>
  <si>
    <t>１０区の一部、１４区の一部、１５区の一部、１８区、２１区の一部、２２区、２３区、２４区、２７区の一部、２８区の一部、３０区の一部、３１区、錦町の一部、中央の一部、銀座の一部、曙町の一部、宮下の一部、旭町の一部</t>
    <phoneticPr fontId="6"/>
  </si>
  <si>
    <t>東長沼線</t>
    <phoneticPr fontId="6"/>
  </si>
  <si>
    <t>６区の一部、１０区の一部、１１区の一部、１２区、１３区、1４区の一部、１５区の一部、１６区、１７区、１９区、２０区、２１区の一部、２５区の一部、錦町の一部、中央の一部、銀座の一部、曙町の一部、宮下の一部、旭町の一部</t>
    <phoneticPr fontId="6"/>
  </si>
  <si>
    <t>北札市交第7号</t>
    <phoneticPr fontId="6"/>
  </si>
  <si>
    <t>角田循環線①</t>
    <phoneticPr fontId="6"/>
  </si>
  <si>
    <t>栗山町中央２丁目３８３番地１地先</t>
    <rPh sb="0" eb="2">
      <t>クリヤマ</t>
    </rPh>
    <rPh sb="2" eb="3">
      <t>チョウ</t>
    </rPh>
    <rPh sb="3" eb="5">
      <t>チュウオウ</t>
    </rPh>
    <rPh sb="6" eb="8">
      <t>チョウメ</t>
    </rPh>
    <rPh sb="11" eb="13">
      <t>バンチ</t>
    </rPh>
    <rPh sb="14" eb="15">
      <t>チ</t>
    </rPh>
    <rPh sb="15" eb="16">
      <t>サキ</t>
    </rPh>
    <phoneticPr fontId="1"/>
  </si>
  <si>
    <t>中央・朝日・桜丘・松風・富士・三日月・角田・旭台・北学田・湯地・中里</t>
    <rPh sb="0" eb="2">
      <t>チュウオウ</t>
    </rPh>
    <rPh sb="3" eb="5">
      <t>アサヒ</t>
    </rPh>
    <rPh sb="6" eb="8">
      <t>サクラオカ</t>
    </rPh>
    <rPh sb="9" eb="11">
      <t>マツカゼ</t>
    </rPh>
    <rPh sb="12" eb="14">
      <t>フジ</t>
    </rPh>
    <rPh sb="15" eb="18">
      <t>ミカヅキ</t>
    </rPh>
    <rPh sb="19" eb="21">
      <t>カクタ</t>
    </rPh>
    <rPh sb="22" eb="24">
      <t>アサヒダイ</t>
    </rPh>
    <rPh sb="25" eb="26">
      <t>キタ</t>
    </rPh>
    <rPh sb="26" eb="27">
      <t>マナブ</t>
    </rPh>
    <rPh sb="27" eb="28">
      <t>タ</t>
    </rPh>
    <rPh sb="29" eb="31">
      <t>ユチ</t>
    </rPh>
    <rPh sb="32" eb="34">
      <t>ナカサト</t>
    </rPh>
    <phoneticPr fontId="6"/>
  </si>
  <si>
    <t>角田循環線②</t>
    <phoneticPr fontId="6"/>
  </si>
  <si>
    <t>鳩山循環線①</t>
    <phoneticPr fontId="6"/>
  </si>
  <si>
    <t>栗山町中央２丁目３８３番地１地先</t>
    <phoneticPr fontId="6"/>
  </si>
  <si>
    <t>中央・朝日・松風・湯地・鳩山・雨煙別・桜山</t>
    <rPh sb="0" eb="2">
      <t>チュウオウ</t>
    </rPh>
    <rPh sb="3" eb="5">
      <t>アサヒ</t>
    </rPh>
    <rPh sb="6" eb="8">
      <t>マツカゼ</t>
    </rPh>
    <rPh sb="9" eb="11">
      <t>ユチ</t>
    </rPh>
    <rPh sb="12" eb="14">
      <t>ハトヤマ</t>
    </rPh>
    <rPh sb="15" eb="16">
      <t>アメ</t>
    </rPh>
    <rPh sb="16" eb="17">
      <t>ケムリ</t>
    </rPh>
    <rPh sb="17" eb="18">
      <t>ベツ</t>
    </rPh>
    <rPh sb="19" eb="21">
      <t>サクラヤマ</t>
    </rPh>
    <phoneticPr fontId="6"/>
  </si>
  <si>
    <t>鳩山循環線②</t>
    <phoneticPr fontId="6"/>
  </si>
  <si>
    <t>阿野呂線</t>
    <phoneticPr fontId="6"/>
  </si>
  <si>
    <t>栗山町字南学田１７９番地２地先</t>
    <rPh sb="0" eb="2">
      <t>クリヤマ</t>
    </rPh>
    <rPh sb="2" eb="3">
      <t>チョウ</t>
    </rPh>
    <rPh sb="3" eb="4">
      <t>アザ</t>
    </rPh>
    <rPh sb="4" eb="5">
      <t>ミナミ</t>
    </rPh>
    <rPh sb="5" eb="6">
      <t>ガク</t>
    </rPh>
    <rPh sb="6" eb="7">
      <t>タ</t>
    </rPh>
    <rPh sb="10" eb="12">
      <t>バンチ</t>
    </rPh>
    <rPh sb="13" eb="14">
      <t>チ</t>
    </rPh>
    <rPh sb="14" eb="15">
      <t>サキ</t>
    </rPh>
    <phoneticPr fontId="1"/>
  </si>
  <si>
    <t>中央・朝日・桜丘・松風・中里・旭台・南学田・阿野呂・角田</t>
    <rPh sb="0" eb="2">
      <t>チュウオウ</t>
    </rPh>
    <rPh sb="3" eb="5">
      <t>アサヒ</t>
    </rPh>
    <rPh sb="6" eb="8">
      <t>サクラオカ</t>
    </rPh>
    <rPh sb="9" eb="11">
      <t>マツカゼ</t>
    </rPh>
    <rPh sb="12" eb="14">
      <t>ナカサト</t>
    </rPh>
    <rPh sb="15" eb="17">
      <t>アサヒダイ</t>
    </rPh>
    <rPh sb="18" eb="19">
      <t>ミナミ</t>
    </rPh>
    <rPh sb="19" eb="20">
      <t>マナ</t>
    </rPh>
    <rPh sb="20" eb="21">
      <t>タ</t>
    </rPh>
    <rPh sb="22" eb="25">
      <t>アノロ</t>
    </rPh>
    <rPh sb="26" eb="28">
      <t>カクタ</t>
    </rPh>
    <phoneticPr fontId="6"/>
  </si>
  <si>
    <t>継立線（大井分経由）</t>
    <phoneticPr fontId="6"/>
  </si>
  <si>
    <t>栗山町字継立１７６番地８地先</t>
    <rPh sb="0" eb="2">
      <t>クリヤマ</t>
    </rPh>
    <rPh sb="2" eb="3">
      <t>チョウ</t>
    </rPh>
    <rPh sb="3" eb="4">
      <t>アザ</t>
    </rPh>
    <rPh sb="4" eb="5">
      <t>ツ</t>
    </rPh>
    <rPh sb="5" eb="6">
      <t>タ</t>
    </rPh>
    <rPh sb="9" eb="11">
      <t>バンチ</t>
    </rPh>
    <rPh sb="12" eb="13">
      <t>チ</t>
    </rPh>
    <rPh sb="13" eb="14">
      <t>サキ</t>
    </rPh>
    <phoneticPr fontId="1"/>
  </si>
  <si>
    <t>中央・朝日・桜丘・松風・湯地・中里・旭台・角田・大井分・継立・南学田</t>
    <rPh sb="12" eb="14">
      <t>ユチ</t>
    </rPh>
    <rPh sb="15" eb="17">
      <t>ナカサト</t>
    </rPh>
    <rPh sb="18" eb="20">
      <t>アサヒダイ</t>
    </rPh>
    <rPh sb="21" eb="23">
      <t>カクタ</t>
    </rPh>
    <rPh sb="24" eb="27">
      <t>オオイワケ</t>
    </rPh>
    <rPh sb="28" eb="30">
      <t>ツギタテ</t>
    </rPh>
    <rPh sb="31" eb="32">
      <t>ミナミ</t>
    </rPh>
    <rPh sb="32" eb="33">
      <t>マナ</t>
    </rPh>
    <rPh sb="33" eb="34">
      <t>タ</t>
    </rPh>
    <phoneticPr fontId="6"/>
  </si>
  <si>
    <t>継立線（桜山経由）</t>
    <phoneticPr fontId="6"/>
  </si>
  <si>
    <t>中央・朝日・桜丘・松風・湯地・北学田・桜山・継立</t>
    <rPh sb="15" eb="16">
      <t>キタ</t>
    </rPh>
    <rPh sb="16" eb="17">
      <t>マナブ</t>
    </rPh>
    <rPh sb="17" eb="18">
      <t>タ</t>
    </rPh>
    <rPh sb="19" eb="21">
      <t>サクラヤマ</t>
    </rPh>
    <rPh sb="22" eb="24">
      <t>ツギタテ</t>
    </rPh>
    <phoneticPr fontId="6"/>
  </si>
  <si>
    <t>継立線（杵臼経由）</t>
    <phoneticPr fontId="6"/>
  </si>
  <si>
    <t>中央・朝日・桜丘・松風・湯地・中里・杵臼・継立</t>
    <rPh sb="15" eb="17">
      <t>ナカサト</t>
    </rPh>
    <rPh sb="18" eb="20">
      <t>キネウス</t>
    </rPh>
    <rPh sb="21" eb="23">
      <t>ツギタテ</t>
    </rPh>
    <phoneticPr fontId="6"/>
  </si>
  <si>
    <t>コミュニティバス</t>
    <phoneticPr fontId="6"/>
  </si>
  <si>
    <t>中央・錦・松風・湯地・朝日</t>
    <rPh sb="0" eb="2">
      <t>チュウオウ</t>
    </rPh>
    <rPh sb="3" eb="4">
      <t>ニシキ</t>
    </rPh>
    <rPh sb="5" eb="7">
      <t>マツカゼ</t>
    </rPh>
    <rPh sb="8" eb="10">
      <t>ユチ</t>
    </rPh>
    <rPh sb="11" eb="13">
      <t>アサヒ</t>
    </rPh>
    <phoneticPr fontId="6"/>
  </si>
  <si>
    <t>北広島駅循環線①</t>
    <rPh sb="0" eb="3">
      <t>キタヒロシマ</t>
    </rPh>
    <rPh sb="3" eb="4">
      <t>エキ</t>
    </rPh>
    <rPh sb="4" eb="6">
      <t>ジュンカン</t>
    </rPh>
    <rPh sb="6" eb="7">
      <t>セン</t>
    </rPh>
    <phoneticPr fontId="6"/>
  </si>
  <si>
    <t>栗山町中央３丁目１番地地先</t>
    <rPh sb="0" eb="3">
      <t>クリヤマチョウ</t>
    </rPh>
    <rPh sb="3" eb="5">
      <t>チュウオウ</t>
    </rPh>
    <rPh sb="6" eb="8">
      <t>チョウメ</t>
    </rPh>
    <rPh sb="9" eb="11">
      <t>バンチ</t>
    </rPh>
    <rPh sb="11" eb="13">
      <t>チサキ</t>
    </rPh>
    <phoneticPr fontId="6"/>
  </si>
  <si>
    <t>栗山町中里６４番地１８地先</t>
    <rPh sb="0" eb="3">
      <t>クリヤマチョウ</t>
    </rPh>
    <rPh sb="3" eb="5">
      <t>ナカサト</t>
    </rPh>
    <rPh sb="7" eb="9">
      <t>バンチ</t>
    </rPh>
    <rPh sb="11" eb="13">
      <t>ジサキ</t>
    </rPh>
    <phoneticPr fontId="6"/>
  </si>
  <si>
    <t>中里・朝日・湯地・中央・南幌町南１５線・南幌町中央・北広島市中央</t>
    <phoneticPr fontId="6"/>
  </si>
  <si>
    <t>北広島駅循環線②</t>
    <phoneticPr fontId="6"/>
  </si>
  <si>
    <t>栗山町朝日３丁目２番地地先</t>
    <rPh sb="0" eb="3">
      <t>クリヤマチョウ</t>
    </rPh>
    <rPh sb="3" eb="5">
      <t>アサヒ</t>
    </rPh>
    <rPh sb="6" eb="8">
      <t>チョウメ</t>
    </rPh>
    <rPh sb="9" eb="11">
      <t>バンチ</t>
    </rPh>
    <rPh sb="11" eb="13">
      <t>チサキ</t>
    </rPh>
    <phoneticPr fontId="6"/>
  </si>
  <si>
    <t>中里・朝日・中央・南幌町南１５線・南幌町中央・北広島市中央</t>
    <rPh sb="0" eb="2">
      <t>ナカサト</t>
    </rPh>
    <rPh sb="3" eb="5">
      <t>アサヒ</t>
    </rPh>
    <rPh sb="6" eb="8">
      <t>チュウオウ</t>
    </rPh>
    <rPh sb="9" eb="12">
      <t>ナンポロチョウ</t>
    </rPh>
    <rPh sb="12" eb="13">
      <t>ミナミ</t>
    </rPh>
    <rPh sb="15" eb="16">
      <t>セン</t>
    </rPh>
    <rPh sb="17" eb="22">
      <t>ナンポロチョウチュウオウ</t>
    </rPh>
    <rPh sb="23" eb="29">
      <t>キタヒロシマシチュウオウ</t>
    </rPh>
    <phoneticPr fontId="6"/>
  </si>
  <si>
    <t>北広島駅循環線③</t>
    <phoneticPr fontId="6"/>
  </si>
  <si>
    <t>栗山町中里６４番地１８地先</t>
    <rPh sb="0" eb="3">
      <t>クリヤマチョウ</t>
    </rPh>
    <rPh sb="3" eb="5">
      <t>ナカサト</t>
    </rPh>
    <rPh sb="7" eb="9">
      <t>バンチ</t>
    </rPh>
    <rPh sb="11" eb="13">
      <t>チサキ</t>
    </rPh>
    <phoneticPr fontId="6"/>
  </si>
  <si>
    <t>滝下線</t>
    <rPh sb="0" eb="2">
      <t>タキシタ</t>
    </rPh>
    <rPh sb="2" eb="3">
      <t>セン</t>
    </rPh>
    <phoneticPr fontId="6"/>
  </si>
  <si>
    <t>角田地区、継立地区、大井分地区、阿野呂地区、南学田地区、御園地区、</t>
    <rPh sb="0" eb="2">
      <t>カクタ</t>
    </rPh>
    <rPh sb="2" eb="4">
      <t>チク</t>
    </rPh>
    <rPh sb="5" eb="7">
      <t>ツギタテ</t>
    </rPh>
    <rPh sb="7" eb="9">
      <t>チク</t>
    </rPh>
    <rPh sb="10" eb="13">
      <t>オオイワケ</t>
    </rPh>
    <rPh sb="13" eb="15">
      <t>チク</t>
    </rPh>
    <rPh sb="16" eb="19">
      <t>アノロ</t>
    </rPh>
    <rPh sb="19" eb="21">
      <t>チク</t>
    </rPh>
    <rPh sb="22" eb="23">
      <t>ミナミ</t>
    </rPh>
    <rPh sb="23" eb="24">
      <t>マナブ</t>
    </rPh>
    <rPh sb="24" eb="25">
      <t>タ</t>
    </rPh>
    <rPh sb="25" eb="27">
      <t>チク</t>
    </rPh>
    <rPh sb="28" eb="30">
      <t>ミソノ</t>
    </rPh>
    <rPh sb="30" eb="32">
      <t>チク</t>
    </rPh>
    <phoneticPr fontId="6"/>
  </si>
  <si>
    <t>南角田地区、円山地区、滝下地区、共和地区</t>
    <rPh sb="0" eb="3">
      <t>ミナミカクタ</t>
    </rPh>
    <rPh sb="3" eb="5">
      <t>チク</t>
    </rPh>
    <rPh sb="6" eb="8">
      <t>マルヤマ</t>
    </rPh>
    <rPh sb="8" eb="10">
      <t>チク</t>
    </rPh>
    <rPh sb="11" eb="13">
      <t>タキシタ</t>
    </rPh>
    <rPh sb="13" eb="15">
      <t>チク</t>
    </rPh>
    <rPh sb="16" eb="18">
      <t>キョウワ</t>
    </rPh>
    <rPh sb="18" eb="20">
      <t>チク</t>
    </rPh>
    <phoneticPr fontId="6"/>
  </si>
  <si>
    <t>日出線（大井分経由）</t>
    <rPh sb="0" eb="2">
      <t>ヒノデ</t>
    </rPh>
    <rPh sb="2" eb="3">
      <t>セン</t>
    </rPh>
    <rPh sb="4" eb="7">
      <t>オオイワケ</t>
    </rPh>
    <rPh sb="7" eb="9">
      <t>ケイユ</t>
    </rPh>
    <phoneticPr fontId="6"/>
  </si>
  <si>
    <t>角田地区・大井分地区・継立地区・日出地区</t>
    <rPh sb="0" eb="2">
      <t>カクタ</t>
    </rPh>
    <rPh sb="2" eb="4">
      <t>チク</t>
    </rPh>
    <rPh sb="5" eb="8">
      <t>オオイワケ</t>
    </rPh>
    <rPh sb="8" eb="10">
      <t>チク</t>
    </rPh>
    <rPh sb="11" eb="13">
      <t>ツギタテ</t>
    </rPh>
    <rPh sb="13" eb="15">
      <t>チク</t>
    </rPh>
    <rPh sb="16" eb="18">
      <t>ヒノデ</t>
    </rPh>
    <rPh sb="18" eb="20">
      <t>チク</t>
    </rPh>
    <phoneticPr fontId="6"/>
  </si>
  <si>
    <t>日出線（桜山経由）</t>
    <rPh sb="0" eb="3">
      <t>ヒノデセン</t>
    </rPh>
    <rPh sb="4" eb="6">
      <t>サクラヤマ</t>
    </rPh>
    <rPh sb="6" eb="8">
      <t>ケイユ</t>
    </rPh>
    <phoneticPr fontId="6"/>
  </si>
  <si>
    <t>湯地地区・北学田地区・桜山地区・継立地区・日出地区</t>
    <rPh sb="0" eb="2">
      <t>ユチ</t>
    </rPh>
    <rPh sb="2" eb="4">
      <t>チク</t>
    </rPh>
    <rPh sb="5" eb="6">
      <t>キタ</t>
    </rPh>
    <rPh sb="6" eb="7">
      <t>ガク</t>
    </rPh>
    <rPh sb="7" eb="8">
      <t>タ</t>
    </rPh>
    <rPh sb="8" eb="10">
      <t>チク</t>
    </rPh>
    <rPh sb="11" eb="13">
      <t>サクラヤマ</t>
    </rPh>
    <rPh sb="13" eb="15">
      <t>チク</t>
    </rPh>
    <rPh sb="16" eb="20">
      <t>ツギタテチク</t>
    </rPh>
    <rPh sb="21" eb="25">
      <t>ヒノデチク</t>
    </rPh>
    <phoneticPr fontId="6"/>
  </si>
  <si>
    <t>日出線（杵臼経由）</t>
    <rPh sb="0" eb="2">
      <t>ヒノデ</t>
    </rPh>
    <rPh sb="2" eb="3">
      <t>セン</t>
    </rPh>
    <rPh sb="4" eb="5">
      <t>キネ</t>
    </rPh>
    <rPh sb="5" eb="6">
      <t>ウス</t>
    </rPh>
    <rPh sb="6" eb="8">
      <t>ケイユ</t>
    </rPh>
    <phoneticPr fontId="6"/>
  </si>
  <si>
    <t>湯地地区・北学田地区・杵臼地区・継立地区・日出地区</t>
    <rPh sb="0" eb="2">
      <t>ユチ</t>
    </rPh>
    <rPh sb="2" eb="4">
      <t>チク</t>
    </rPh>
    <rPh sb="5" eb="6">
      <t>キタ</t>
    </rPh>
    <rPh sb="6" eb="7">
      <t>ガク</t>
    </rPh>
    <rPh sb="7" eb="8">
      <t>タ</t>
    </rPh>
    <rPh sb="8" eb="10">
      <t>チク</t>
    </rPh>
    <rPh sb="11" eb="13">
      <t>キネウス</t>
    </rPh>
    <rPh sb="13" eb="15">
      <t>チク</t>
    </rPh>
    <rPh sb="16" eb="20">
      <t>ツギタテチク</t>
    </rPh>
    <rPh sb="21" eb="25">
      <t>ヒノデチク</t>
    </rPh>
    <phoneticPr fontId="6"/>
  </si>
  <si>
    <t>スクールA</t>
    <phoneticPr fontId="6"/>
  </si>
  <si>
    <t>栗山町南部地域</t>
    <rPh sb="0" eb="3">
      <t>クリヤマチョウ</t>
    </rPh>
    <rPh sb="3" eb="5">
      <t>ナンブ</t>
    </rPh>
    <rPh sb="5" eb="7">
      <t>チイキ</t>
    </rPh>
    <phoneticPr fontId="1"/>
  </si>
  <si>
    <t>（滝下・円山・南角田・御園・南学田・阿野呂・大井分・継立）</t>
    <phoneticPr fontId="6"/>
  </si>
  <si>
    <t>スクールB</t>
    <phoneticPr fontId="6"/>
  </si>
  <si>
    <t>北札市交第8号</t>
    <phoneticPr fontId="6"/>
  </si>
  <si>
    <t>新篠津当別線</t>
    <phoneticPr fontId="6"/>
  </si>
  <si>
    <t>石狩郡新篠津村第４７線北１３番地（新篠津役場）</t>
    <rPh sb="0" eb="3">
      <t>イシカリグン</t>
    </rPh>
    <rPh sb="3" eb="7">
      <t>シンシノツムラ</t>
    </rPh>
    <rPh sb="7" eb="8">
      <t>ダイ</t>
    </rPh>
    <rPh sb="10" eb="11">
      <t>セン</t>
    </rPh>
    <rPh sb="11" eb="12">
      <t>キタ</t>
    </rPh>
    <rPh sb="14" eb="16">
      <t>バンチ</t>
    </rPh>
    <rPh sb="17" eb="20">
      <t>シンシノツ</t>
    </rPh>
    <rPh sb="20" eb="22">
      <t>ヤクバ</t>
    </rPh>
    <phoneticPr fontId="1"/>
  </si>
  <si>
    <t>石狩郡当別町字東小川通８４番地（当別高校）</t>
    <rPh sb="0" eb="3">
      <t>イシカリグン</t>
    </rPh>
    <rPh sb="3" eb="6">
      <t>トウベツチョウ</t>
    </rPh>
    <rPh sb="6" eb="7">
      <t>アザ</t>
    </rPh>
    <rPh sb="7" eb="8">
      <t>ヒガシ</t>
    </rPh>
    <rPh sb="8" eb="10">
      <t>オガワ</t>
    </rPh>
    <rPh sb="10" eb="11">
      <t>ドオ</t>
    </rPh>
    <rPh sb="13" eb="15">
      <t>バンチ</t>
    </rPh>
    <rPh sb="16" eb="18">
      <t>トウベツ</t>
    </rPh>
    <rPh sb="18" eb="20">
      <t>コウコウ</t>
    </rPh>
    <phoneticPr fontId="1"/>
  </si>
  <si>
    <t>江別月形線</t>
    <phoneticPr fontId="6"/>
  </si>
  <si>
    <t>江別市４条７丁目（江別ターミナル）</t>
    <rPh sb="0" eb="3">
      <t>エベツシ</t>
    </rPh>
    <rPh sb="4" eb="5">
      <t>ジョウ</t>
    </rPh>
    <rPh sb="6" eb="8">
      <t>チョウメ</t>
    </rPh>
    <rPh sb="9" eb="11">
      <t>エベツ</t>
    </rPh>
    <phoneticPr fontId="1"/>
  </si>
  <si>
    <t>樺戸郡月形町１０３２番地（月形高校）</t>
    <rPh sb="0" eb="3">
      <t>カバトグン</t>
    </rPh>
    <rPh sb="3" eb="6">
      <t>ツキガタチョウ</t>
    </rPh>
    <rPh sb="10" eb="12">
      <t>バンチ</t>
    </rPh>
    <rPh sb="13" eb="15">
      <t>ツキガタ</t>
    </rPh>
    <rPh sb="15" eb="17">
      <t>コウコウ</t>
    </rPh>
    <phoneticPr fontId="1"/>
  </si>
  <si>
    <t>新篠津江別線</t>
    <phoneticPr fontId="6"/>
  </si>
  <si>
    <t>新篠津月形線</t>
    <phoneticPr fontId="6"/>
  </si>
  <si>
    <t>北札市交第10号</t>
    <phoneticPr fontId="6"/>
  </si>
  <si>
    <t>町営バス向ヶ丘線</t>
    <phoneticPr fontId="6"/>
  </si>
  <si>
    <t>空知郡奈井江町字奈井江町７４番地（みなクル）　</t>
    <phoneticPr fontId="6"/>
  </si>
  <si>
    <t>空知郡奈井江町字東奈井江町７７番地１（向ヶ丘）</t>
    <rPh sb="12" eb="13">
      <t>マチ</t>
    </rPh>
    <rPh sb="15" eb="17">
      <t>バンチ</t>
    </rPh>
    <rPh sb="19" eb="22">
      <t>ムコウガオカ</t>
    </rPh>
    <phoneticPr fontId="6"/>
  </si>
  <si>
    <t>みなクル～町立国保病院～向ヶ丘</t>
    <rPh sb="5" eb="7">
      <t>チョウリツ</t>
    </rPh>
    <rPh sb="7" eb="9">
      <t>コクホ</t>
    </rPh>
    <rPh sb="9" eb="11">
      <t>ビョウイン</t>
    </rPh>
    <rPh sb="12" eb="15">
      <t>ムコウガオカ</t>
    </rPh>
    <phoneticPr fontId="6"/>
  </si>
  <si>
    <t>町営バス市街地循環線</t>
    <phoneticPr fontId="6"/>
  </si>
  <si>
    <t>空知郡奈井江町字奈井江町７４番地（みなクル）</t>
    <phoneticPr fontId="6"/>
  </si>
  <si>
    <t>みなクル～南町・北町・本町～みなクル</t>
    <rPh sb="5" eb="7">
      <t>ミナミマチ</t>
    </rPh>
    <rPh sb="8" eb="10">
      <t>キタマチ</t>
    </rPh>
    <rPh sb="11" eb="13">
      <t>ホンチョウ</t>
    </rPh>
    <phoneticPr fontId="6"/>
  </si>
  <si>
    <t>北札市交第11号</t>
    <phoneticPr fontId="6"/>
  </si>
  <si>
    <t>東西ルート通常</t>
    <phoneticPr fontId="6"/>
  </si>
  <si>
    <t>倶知安町北３条西４丁目３－１</t>
    <phoneticPr fontId="6"/>
  </si>
  <si>
    <t>倶知安厚生病院</t>
    <phoneticPr fontId="6"/>
  </si>
  <si>
    <t>東西ルート拡大</t>
    <phoneticPr fontId="6"/>
  </si>
  <si>
    <t>東西ルート快速</t>
    <phoneticPr fontId="6"/>
  </si>
  <si>
    <t>南北ルート通常</t>
    <phoneticPr fontId="6"/>
  </si>
  <si>
    <t>南北ルート拡大</t>
    <phoneticPr fontId="6"/>
  </si>
  <si>
    <t>南北ルート快速</t>
    <phoneticPr fontId="6"/>
  </si>
  <si>
    <t>東西ルート拡大・旭ヶ丘</t>
    <phoneticPr fontId="6"/>
  </si>
  <si>
    <t>東西ルート快速・旭ヶ丘</t>
    <phoneticPr fontId="6"/>
  </si>
  <si>
    <t>南北ルート通常・旭ヶ丘</t>
    <phoneticPr fontId="6"/>
  </si>
  <si>
    <t>南北ルート拡大・旭ヶ丘</t>
    <phoneticPr fontId="6"/>
  </si>
  <si>
    <t>区域一覧</t>
    <rPh sb="0" eb="2">
      <t>クイキ</t>
    </rPh>
    <rPh sb="2" eb="4">
      <t>イチラン</t>
    </rPh>
    <phoneticPr fontId="6"/>
  </si>
  <si>
    <t>北札市交第12号</t>
    <phoneticPr fontId="6"/>
  </si>
  <si>
    <t>寿都郡黒松内町字歌才３００番地</t>
    <phoneticPr fontId="6"/>
  </si>
  <si>
    <t>寿都郡黒松内町字黒松内５１２番地１</t>
    <phoneticPr fontId="6"/>
  </si>
  <si>
    <t>寿都郡黒松内町字大成、黒松内町役場</t>
    <phoneticPr fontId="6"/>
  </si>
  <si>
    <t>寿都郡黒松内町字北作開１９０番地</t>
    <rPh sb="0" eb="3">
      <t>スッツグン</t>
    </rPh>
    <rPh sb="3" eb="7">
      <t>クロマツナイチョウ</t>
    </rPh>
    <rPh sb="7" eb="8">
      <t>アザ</t>
    </rPh>
    <rPh sb="8" eb="9">
      <t>キタ</t>
    </rPh>
    <rPh sb="9" eb="10">
      <t>ツク</t>
    </rPh>
    <rPh sb="10" eb="11">
      <t>ヒラ</t>
    </rPh>
    <rPh sb="14" eb="16">
      <t>バンチ</t>
    </rPh>
    <phoneticPr fontId="1"/>
  </si>
  <si>
    <t>寿都郡黒松内町字黒松内５１２番地１</t>
    <rPh sb="0" eb="3">
      <t>スッツグン</t>
    </rPh>
    <rPh sb="3" eb="7">
      <t>クロマツナイチョウ</t>
    </rPh>
    <rPh sb="7" eb="8">
      <t>アザ</t>
    </rPh>
    <rPh sb="8" eb="11">
      <t>クロマツナイ</t>
    </rPh>
    <rPh sb="14" eb="16">
      <t>バンチ</t>
    </rPh>
    <phoneticPr fontId="1"/>
  </si>
  <si>
    <t>寿都郡黒松内町字中ノ川、黒松内町役場</t>
    <phoneticPr fontId="6"/>
  </si>
  <si>
    <t>寿都郡黒松内町字赤井川１２８番地</t>
    <rPh sb="0" eb="3">
      <t>スッツグン</t>
    </rPh>
    <rPh sb="3" eb="7">
      <t>クロマツナイチョウ</t>
    </rPh>
    <rPh sb="7" eb="8">
      <t>アザ</t>
    </rPh>
    <rPh sb="8" eb="11">
      <t>アカイガワ</t>
    </rPh>
    <rPh sb="14" eb="16">
      <t>バンチ</t>
    </rPh>
    <phoneticPr fontId="1"/>
  </si>
  <si>
    <t>寿都郡黒松内町字白井川、黒松内町役場</t>
    <phoneticPr fontId="6"/>
  </si>
  <si>
    <t>寿都郡黒松内町字チョポシナイ４３番地</t>
    <phoneticPr fontId="6"/>
  </si>
  <si>
    <t>北札市交第14号</t>
    <phoneticPr fontId="6"/>
  </si>
  <si>
    <t>北札市交第17号</t>
    <phoneticPr fontId="6"/>
  </si>
  <si>
    <t>南部・清水沢</t>
    <phoneticPr fontId="6"/>
  </si>
  <si>
    <t>夕張市南部東町２８番地先</t>
    <phoneticPr fontId="6"/>
  </si>
  <si>
    <t>夕張市南清水沢３丁目２７番地先</t>
    <phoneticPr fontId="6"/>
  </si>
  <si>
    <t>南部地区、清水沢地区</t>
    <phoneticPr fontId="6"/>
  </si>
  <si>
    <t>登川・紅葉山</t>
    <phoneticPr fontId="6"/>
  </si>
  <si>
    <t>夕張市登川１番地先</t>
    <phoneticPr fontId="6"/>
  </si>
  <si>
    <t>夕張市紅葉山５５０番地先</t>
    <phoneticPr fontId="6"/>
  </si>
  <si>
    <t>楓・登川地区、紅葉山地区</t>
    <phoneticPr fontId="6"/>
  </si>
  <si>
    <t>滝ノ上・紅葉山</t>
    <phoneticPr fontId="6"/>
  </si>
  <si>
    <t>夕張市滝ノ上１３番地２地先</t>
    <rPh sb="11" eb="13">
      <t>チサキ</t>
    </rPh>
    <phoneticPr fontId="6"/>
  </si>
  <si>
    <t>滝ノ上地区、紅葉山地区</t>
    <phoneticPr fontId="6"/>
  </si>
  <si>
    <t>真谷地・清水沢</t>
    <phoneticPr fontId="6"/>
  </si>
  <si>
    <t>夕張市真谷地４１番地先</t>
    <phoneticPr fontId="6"/>
  </si>
  <si>
    <t>真谷地地区、沼ノ沢地区、清水沢地区</t>
    <phoneticPr fontId="6"/>
  </si>
  <si>
    <t>夕張市</t>
    <rPh sb="0" eb="3">
      <t>ユウバリシ</t>
    </rPh>
    <phoneticPr fontId="6"/>
  </si>
  <si>
    <t>夕張市</t>
    <rPh sb="0" eb="3">
      <t>ユウバリシ</t>
    </rPh>
    <phoneticPr fontId="1"/>
  </si>
  <si>
    <t>北札市交第18号</t>
    <phoneticPr fontId="6"/>
  </si>
  <si>
    <t>銀山～余市系統</t>
    <phoneticPr fontId="6"/>
  </si>
  <si>
    <t>余市郡仁木町尾根内６７２番地（尾根内）</t>
    <phoneticPr fontId="6"/>
  </si>
  <si>
    <t>余市郡余市町黒川町１９丁目１－１（余市協会病院）</t>
    <phoneticPr fontId="6"/>
  </si>
  <si>
    <t>ＪＲ銀山駅、役場庁舎、ＪＲ仁木駅、ＪＲ余市駅、イオン余市店</t>
    <rPh sb="26" eb="28">
      <t>ヨイチ</t>
    </rPh>
    <rPh sb="28" eb="29">
      <t>テン</t>
    </rPh>
    <phoneticPr fontId="6"/>
  </si>
  <si>
    <t>北札市交第19号</t>
    <phoneticPr fontId="6"/>
  </si>
  <si>
    <t>赤井川～余市系統</t>
    <phoneticPr fontId="6"/>
  </si>
  <si>
    <t>余市郡赤井川村字都190番地16（道の駅あかいがわ）</t>
    <phoneticPr fontId="6"/>
  </si>
  <si>
    <t>余市郡余市町黒川町12丁目（コープさっぽろ余市店前）</t>
    <rPh sb="0" eb="3">
      <t>ヨイチグン</t>
    </rPh>
    <rPh sb="21" eb="23">
      <t>ヨイチ</t>
    </rPh>
    <rPh sb="23" eb="24">
      <t>テン</t>
    </rPh>
    <rPh sb="24" eb="25">
      <t>マエ</t>
    </rPh>
    <phoneticPr fontId="6"/>
  </si>
  <si>
    <t>セイコーマート前、日ノ出、余市駅前、黒川12丁目</t>
    <rPh sb="7" eb="8">
      <t>マエ</t>
    </rPh>
    <rPh sb="9" eb="10">
      <t>ヒ</t>
    </rPh>
    <rPh sb="11" eb="12">
      <t>デ</t>
    </rPh>
    <rPh sb="13" eb="15">
      <t>ヨイチ</t>
    </rPh>
    <rPh sb="15" eb="17">
      <t>エキマエ</t>
    </rPh>
    <rPh sb="18" eb="20">
      <t>クロカワ</t>
    </rPh>
    <rPh sb="22" eb="24">
      <t>チョウメ</t>
    </rPh>
    <phoneticPr fontId="6"/>
  </si>
  <si>
    <t>常盤～余市系統</t>
    <phoneticPr fontId="6"/>
  </si>
  <si>
    <t>余市郡赤井川村字常盤650番地（キロロリゾート マウンテンセンター）</t>
    <rPh sb="13" eb="15">
      <t>バンチ</t>
    </rPh>
    <phoneticPr fontId="6"/>
  </si>
  <si>
    <t>余市郡余市町黒川町12丁目（コープさっぽろ余市店前）</t>
    <rPh sb="0" eb="3">
      <t>ヨイチグン</t>
    </rPh>
    <rPh sb="21" eb="25">
      <t>ヨイチテンマエ</t>
    </rPh>
    <phoneticPr fontId="6"/>
  </si>
  <si>
    <t>道の駅あかいがわ、セイコーマート前、余市駅前、黒川12丁目</t>
    <phoneticPr fontId="6"/>
  </si>
  <si>
    <t>北札市交第20号</t>
    <rPh sb="2" eb="3">
      <t>シ</t>
    </rPh>
    <rPh sb="4" eb="5">
      <t>ダイ</t>
    </rPh>
    <phoneticPr fontId="6"/>
  </si>
  <si>
    <t>富野線</t>
    <phoneticPr fontId="6"/>
  </si>
  <si>
    <t>夕張市清水沢清陵町１４番地（夕鉄バスバス停　小学校前）</t>
    <phoneticPr fontId="6"/>
  </si>
  <si>
    <t>夕張市富野１２番地（夕鉄バスバス停　二岐橋）</t>
    <phoneticPr fontId="6"/>
  </si>
  <si>
    <t>夕張市南清水沢３丁目６３（夕鉄バスバス停　中学校前）、夕張市南部東町２８番地先（夕鉄バスバス停　南部）</t>
    <phoneticPr fontId="6"/>
  </si>
  <si>
    <t>北札交第1号</t>
    <rPh sb="0" eb="1">
      <t>キタ</t>
    </rPh>
    <rPh sb="1" eb="2">
      <t>サツ</t>
    </rPh>
    <rPh sb="2" eb="3">
      <t>コウ</t>
    </rPh>
    <rPh sb="3" eb="4">
      <t>ダイ</t>
    </rPh>
    <rPh sb="5" eb="6">
      <t>ゴウ</t>
    </rPh>
    <phoneticPr fontId="6"/>
  </si>
  <si>
    <t>北札交第２号</t>
    <rPh sb="0" eb="1">
      <t>キタ</t>
    </rPh>
    <rPh sb="1" eb="2">
      <t>サツ</t>
    </rPh>
    <rPh sb="2" eb="3">
      <t>コウ</t>
    </rPh>
    <rPh sb="3" eb="4">
      <t>ダイ</t>
    </rPh>
    <rPh sb="5" eb="6">
      <t>ゴウ</t>
    </rPh>
    <phoneticPr fontId="6"/>
  </si>
  <si>
    <t>北札交第３号</t>
    <rPh sb="0" eb="1">
      <t>キタ</t>
    </rPh>
    <rPh sb="1" eb="2">
      <t>サツ</t>
    </rPh>
    <rPh sb="2" eb="3">
      <t>コウ</t>
    </rPh>
    <rPh sb="3" eb="4">
      <t>ダイ</t>
    </rPh>
    <rPh sb="5" eb="6">
      <t>ゴウ</t>
    </rPh>
    <phoneticPr fontId="6"/>
  </si>
  <si>
    <t>三川由仁北広島線</t>
    <rPh sb="0" eb="2">
      <t>ミカワ</t>
    </rPh>
    <rPh sb="2" eb="4">
      <t>ユニ</t>
    </rPh>
    <rPh sb="4" eb="7">
      <t>キタヒロシマ</t>
    </rPh>
    <rPh sb="7" eb="8">
      <t>セン</t>
    </rPh>
    <phoneticPr fontId="6"/>
  </si>
  <si>
    <t>夕張郡由仁町三川錦町３０３（三川駅前）</t>
    <rPh sb="0" eb="3">
      <t>ユウバリグン</t>
    </rPh>
    <rPh sb="3" eb="6">
      <t>ユニチョウ</t>
    </rPh>
    <rPh sb="6" eb="8">
      <t>ミカワ</t>
    </rPh>
    <rPh sb="8" eb="10">
      <t>ニシキマチ</t>
    </rPh>
    <rPh sb="14" eb="16">
      <t>ミカワ</t>
    </rPh>
    <rPh sb="16" eb="18">
      <t>エキマエ</t>
    </rPh>
    <phoneticPr fontId="6"/>
  </si>
  <si>
    <t>北広島市中央６丁目（北広島駅前）</t>
    <rPh sb="0" eb="4">
      <t>キタヒロシマシ</t>
    </rPh>
    <rPh sb="4" eb="6">
      <t>チュウオウ</t>
    </rPh>
    <rPh sb="7" eb="9">
      <t>チョウメ</t>
    </rPh>
    <rPh sb="10" eb="13">
      <t>キタヒロシマ</t>
    </rPh>
    <rPh sb="13" eb="15">
      <t>エキマエ</t>
    </rPh>
    <phoneticPr fontId="6"/>
  </si>
  <si>
    <t>由仁駅前</t>
    <rPh sb="0" eb="2">
      <t>ユニ</t>
    </rPh>
    <rPh sb="2" eb="4">
      <t>エキマエ</t>
    </rPh>
    <phoneticPr fontId="6"/>
  </si>
  <si>
    <t>由仁三川北広島線</t>
    <rPh sb="0" eb="2">
      <t>ユニ</t>
    </rPh>
    <rPh sb="2" eb="4">
      <t>ミカワ</t>
    </rPh>
    <rPh sb="4" eb="8">
      <t>キタヒロシマセン</t>
    </rPh>
    <phoneticPr fontId="6"/>
  </si>
  <si>
    <t>夕張郡由仁町中央３５５－２（由仁駅前）</t>
    <rPh sb="0" eb="3">
      <t>ユウバリグン</t>
    </rPh>
    <rPh sb="3" eb="6">
      <t>ユニチョウ</t>
    </rPh>
    <rPh sb="6" eb="8">
      <t>チュウオウ</t>
    </rPh>
    <rPh sb="14" eb="16">
      <t>ユニ</t>
    </rPh>
    <rPh sb="16" eb="18">
      <t>エキマエ</t>
    </rPh>
    <phoneticPr fontId="6"/>
  </si>
  <si>
    <t>三川駅前</t>
    <rPh sb="0" eb="2">
      <t>ミカワ</t>
    </rPh>
    <rPh sb="2" eb="4">
      <t>エキマエ</t>
    </rPh>
    <phoneticPr fontId="6"/>
  </si>
  <si>
    <t>北札交第４号</t>
    <rPh sb="0" eb="1">
      <t>キタ</t>
    </rPh>
    <rPh sb="1" eb="2">
      <t>サツ</t>
    </rPh>
    <rPh sb="2" eb="3">
      <t>コウ</t>
    </rPh>
    <rPh sb="3" eb="4">
      <t>ダイ</t>
    </rPh>
    <rPh sb="5" eb="6">
      <t>ゴウ</t>
    </rPh>
    <phoneticPr fontId="6"/>
  </si>
  <si>
    <t>北札交第５号</t>
    <rPh sb="0" eb="1">
      <t>キタ</t>
    </rPh>
    <rPh sb="1" eb="2">
      <t>サツ</t>
    </rPh>
    <rPh sb="2" eb="3">
      <t>コウ</t>
    </rPh>
    <rPh sb="3" eb="4">
      <t>ダイ</t>
    </rPh>
    <rPh sb="5" eb="6">
      <t>ゴウ</t>
    </rPh>
    <phoneticPr fontId="6"/>
  </si>
  <si>
    <t>北札交第６号</t>
    <rPh sb="0" eb="1">
      <t>キタ</t>
    </rPh>
    <rPh sb="1" eb="2">
      <t>サツ</t>
    </rPh>
    <rPh sb="2" eb="3">
      <t>コウ</t>
    </rPh>
    <rPh sb="3" eb="4">
      <t>ダイ</t>
    </rPh>
    <rPh sb="5" eb="6">
      <t>ゴウ</t>
    </rPh>
    <phoneticPr fontId="6"/>
  </si>
  <si>
    <t>運輸する期間：R5.9.15～R5.11.15</t>
    <rPh sb="0" eb="2">
      <t>ウンユ</t>
    </rPh>
    <rPh sb="4" eb="6">
      <t>キカン</t>
    </rPh>
    <phoneticPr fontId="6"/>
  </si>
  <si>
    <t>海のまちクリニック前（古平町大字浜町６４４－１）</t>
    <rPh sb="0" eb="1">
      <t>ウミ</t>
    </rPh>
    <rPh sb="9" eb="10">
      <t>マエ</t>
    </rPh>
    <rPh sb="11" eb="14">
      <t>フルビラチョウ</t>
    </rPh>
    <rPh sb="14" eb="16">
      <t>オオアザ</t>
    </rPh>
    <rPh sb="16" eb="18">
      <t>ハマノマチ</t>
    </rPh>
    <phoneticPr fontId="1"/>
  </si>
  <si>
    <t>温泉前（古平町大字新地町９０－１）</t>
    <rPh sb="0" eb="2">
      <t>オンセン</t>
    </rPh>
    <rPh sb="2" eb="3">
      <t>マエ</t>
    </rPh>
    <rPh sb="4" eb="7">
      <t>フルビラチョウ</t>
    </rPh>
    <rPh sb="7" eb="9">
      <t>オオアザ</t>
    </rPh>
    <rPh sb="9" eb="10">
      <t>シン</t>
    </rPh>
    <rPh sb="10" eb="11">
      <t>チ</t>
    </rPh>
    <rPh sb="11" eb="12">
      <t>マチ</t>
    </rPh>
    <phoneticPr fontId="1"/>
  </si>
  <si>
    <t>古平町複合施設</t>
    <rPh sb="0" eb="3">
      <t>フルビラチョウ</t>
    </rPh>
    <rPh sb="3" eb="5">
      <t>フクゴウ</t>
    </rPh>
    <rPh sb="5" eb="7">
      <t>シセツ</t>
    </rPh>
    <phoneticPr fontId="6"/>
  </si>
  <si>
    <t>古平町全域</t>
    <rPh sb="0" eb="3">
      <t>フルビラチョウ</t>
    </rPh>
    <rPh sb="3" eb="5">
      <t>ゼンイキ</t>
    </rPh>
    <phoneticPr fontId="1"/>
  </si>
  <si>
    <t>北札交第８号</t>
    <rPh sb="0" eb="1">
      <t>キタ</t>
    </rPh>
    <rPh sb="1" eb="2">
      <t>サツ</t>
    </rPh>
    <rPh sb="2" eb="3">
      <t>コウ</t>
    </rPh>
    <rPh sb="3" eb="4">
      <t>ダイ</t>
    </rPh>
    <rPh sb="5" eb="6">
      <t>ゴウ</t>
    </rPh>
    <phoneticPr fontId="6"/>
  </si>
  <si>
    <t>積丹線代替交通（定期便①）</t>
    <rPh sb="0" eb="2">
      <t>シャコタン</t>
    </rPh>
    <rPh sb="2" eb="3">
      <t>セン</t>
    </rPh>
    <rPh sb="3" eb="5">
      <t>ダイガエ</t>
    </rPh>
    <rPh sb="5" eb="7">
      <t>コウツウ</t>
    </rPh>
    <rPh sb="8" eb="11">
      <t>テイキビン</t>
    </rPh>
    <phoneticPr fontId="6"/>
  </si>
  <si>
    <t>積丹郡積丹町大字美国町字船澗49番地1（美国ターミナル）</t>
    <rPh sb="20" eb="22">
      <t>ビクニ</t>
    </rPh>
    <phoneticPr fontId="6"/>
  </si>
  <si>
    <t>積丹郡積丹町大字神岬町字尾根内60番地（神岬会館）</t>
    <phoneticPr fontId="6"/>
  </si>
  <si>
    <t>余別</t>
    <rPh sb="0" eb="2">
      <t>ヨベツ</t>
    </rPh>
    <phoneticPr fontId="6"/>
  </si>
  <si>
    <t>積丹線代替交通（定期便②）</t>
    <phoneticPr fontId="6"/>
  </si>
  <si>
    <t>積丹郡積丹町大字美国町字小泊52番地（積丹町立国民健康保険診療所）</t>
    <rPh sb="19" eb="22">
      <t>シャコタンチョウ</t>
    </rPh>
    <rPh sb="22" eb="23">
      <t>タ</t>
    </rPh>
    <rPh sb="23" eb="25">
      <t>コクミン</t>
    </rPh>
    <rPh sb="25" eb="27">
      <t>ケンコウ</t>
    </rPh>
    <rPh sb="27" eb="29">
      <t>ホケン</t>
    </rPh>
    <phoneticPr fontId="6"/>
  </si>
  <si>
    <t>美国</t>
    <rPh sb="0" eb="2">
      <t>ビクニ</t>
    </rPh>
    <phoneticPr fontId="6"/>
  </si>
  <si>
    <t>積丹線代替交通（定期便③）</t>
    <phoneticPr fontId="6"/>
  </si>
  <si>
    <t>神威岬</t>
    <rPh sb="0" eb="2">
      <t>カムイ</t>
    </rPh>
    <rPh sb="2" eb="3">
      <t>ミサキ</t>
    </rPh>
    <phoneticPr fontId="6"/>
  </si>
  <si>
    <t>積丹線代替交通（予約便①）</t>
    <rPh sb="8" eb="10">
      <t>ヨヤク</t>
    </rPh>
    <phoneticPr fontId="6"/>
  </si>
  <si>
    <t>積丹線代替交通（予約便②）</t>
    <rPh sb="8" eb="10">
      <t>ヨヤク</t>
    </rPh>
    <phoneticPr fontId="6"/>
  </si>
  <si>
    <t>積丹線代替交通（予約便③）</t>
    <rPh sb="8" eb="10">
      <t>ヨヤク</t>
    </rPh>
    <phoneticPr fontId="6"/>
  </si>
  <si>
    <t>積丹郡積丹町大字神岬町字尾根内60番地（神岬会館）</t>
  </si>
  <si>
    <t>野塚町丸山地区</t>
    <rPh sb="0" eb="3">
      <t>ノヅカチョウ</t>
    </rPh>
    <rPh sb="3" eb="5">
      <t>マルヤマ</t>
    </rPh>
    <rPh sb="5" eb="7">
      <t>チク</t>
    </rPh>
    <phoneticPr fontId="6"/>
  </si>
  <si>
    <t>積丹町大字野塚町字丸山</t>
    <rPh sb="0" eb="3">
      <t>シャコタンチョウ</t>
    </rPh>
    <rPh sb="3" eb="5">
      <t>オオアザ</t>
    </rPh>
    <rPh sb="5" eb="8">
      <t>ノヅカチョウ</t>
    </rPh>
    <rPh sb="8" eb="9">
      <t>アザ</t>
    </rPh>
    <rPh sb="9" eb="11">
      <t>マルヤマ</t>
    </rPh>
    <phoneticPr fontId="6"/>
  </si>
  <si>
    <t>美国町川上地区</t>
    <rPh sb="0" eb="3">
      <t>ビクニチョウ</t>
    </rPh>
    <rPh sb="3" eb="5">
      <t>カワカミ</t>
    </rPh>
    <rPh sb="5" eb="7">
      <t>チク</t>
    </rPh>
    <phoneticPr fontId="6"/>
  </si>
  <si>
    <t>積丹町大字美国町字川上</t>
    <rPh sb="0" eb="3">
      <t>シャコタンチョウ</t>
    </rPh>
    <rPh sb="3" eb="5">
      <t>オオアザ</t>
    </rPh>
    <rPh sb="5" eb="8">
      <t>ビクニチョウ</t>
    </rPh>
    <rPh sb="8" eb="9">
      <t>アザ</t>
    </rPh>
    <rPh sb="9" eb="11">
      <t>カワカミ</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</si>
</sst>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176" formatCode="0.E+00"/>
    <numFmt numFmtId="177" formatCode="#,##0;[Red]#,##0"/>
    <numFmt numFmtId="178" formatCode="\(0\)"/>
    <numFmt numFmtId="179" formatCode="&quot;北&quot;&quot;札&quot;&quot;市&quot;&quot;交&quot;&quot;第&quot;##&quot;号&quot;"/>
    <numFmt numFmtId="180" formatCode="0;;"/>
    <numFmt numFmtId="181" formatCode="\(0\);;"/>
    <numFmt numFmtId="182" formatCode="0.0"/>
    <numFmt numFmtId="183" formatCode="[$]ggge&quot;年&quot;m&quot;月&quot;d&quot;日&quot;;@" x16r2:formatCode16="[$-ja-JP-x-gannen]ggge&quot;年&quot;m&quot;月&quot;d&quot;日&quot;;@"/>
    <numFmt numFmtId="184" formatCode="0.0_ "/>
    <numFmt numFmtId="185" formatCode="[$-411]ggge&quot;年&quot;m&quot;月&quot;d&quot;日&quot;;@"/>
    <numFmt numFmtId="186" formatCode="0.000_ "/>
  </numFmts>
  <fonts count="29"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0"/>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8"/>
      <name val="ＭＳ ゴシック"/>
      <family val="3"/>
      <charset val="128"/>
    </font>
    <font>
      <sz val="6"/>
      <name val="標準ゴシック"/>
      <family val="3"/>
      <charset val="128"/>
    </font>
    <font>
      <sz val="8"/>
      <name val="標準ゴシック"/>
      <family val="3"/>
      <charset val="128"/>
    </font>
    <font>
      <sz val="10"/>
      <name val="ＭＳ ゴシック"/>
      <family val="3"/>
      <charset val="128"/>
    </font>
    <font>
      <sz val="10"/>
      <name val="標準ゴシック"/>
      <family val="3"/>
      <charset val="128"/>
    </font>
    <font>
      <u/>
      <sz val="10"/>
      <color theme="10"/>
      <name val="游ゴシック"/>
      <family val="2"/>
      <charset val="128"/>
      <scheme val="minor"/>
    </font>
    <font>
      <sz val="6"/>
      <color theme="1"/>
      <name val="游ゴシック"/>
      <family val="3"/>
      <charset val="128"/>
      <scheme val="minor"/>
    </font>
    <font>
      <sz val="11"/>
      <name val="ＭＳ ゴシック"/>
      <family val="3"/>
      <charset val="128"/>
    </font>
    <font>
      <u/>
      <sz val="10"/>
      <color theme="10"/>
      <name val="游ゴシック"/>
      <family val="3"/>
      <charset val="128"/>
      <scheme val="minor"/>
    </font>
    <font>
      <sz val="10"/>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6"/>
      <name val="游ゴシック"/>
      <family val="3"/>
      <charset val="128"/>
      <scheme val="minor"/>
    </font>
    <font>
      <sz val="11"/>
      <name val="游ゴシック"/>
      <family val="3"/>
      <charset val="128"/>
      <scheme val="minor"/>
    </font>
    <font>
      <b/>
      <u/>
      <sz val="18"/>
      <color theme="10"/>
      <name val="游ゴシック"/>
      <family val="3"/>
      <charset val="128"/>
      <scheme val="minor"/>
    </font>
    <font>
      <sz val="12"/>
      <name val="游ゴシック"/>
      <family val="3"/>
      <charset val="128"/>
      <scheme val="minor"/>
    </font>
    <font>
      <sz val="12"/>
      <color theme="1"/>
      <name val="游ゴシック"/>
      <family val="3"/>
      <charset val="128"/>
      <scheme val="minor"/>
    </font>
    <font>
      <sz val="8"/>
      <name val="游ゴシック"/>
      <family val="3"/>
      <charset val="128"/>
      <scheme val="minor"/>
    </font>
    <font>
      <sz val="14"/>
      <name val="游ゴシック"/>
      <family val="3"/>
      <charset val="128"/>
      <scheme val="minor"/>
    </font>
    <font>
      <sz val="6"/>
      <name val="游ゴシック"/>
      <family val="3"/>
      <charset val="128"/>
      <scheme val="minor"/>
    </font>
    <font>
      <sz val="14"/>
      <color theme="1"/>
      <name val="游ゴシック"/>
      <family val="3"/>
      <charset val="128"/>
      <scheme val="minor"/>
    </font>
  </fonts>
  <fills count="7">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alignment vertical="center"/>
    </xf>
    <xf numFmtId="6" fontId="7" fillId="0" borderId="0" applyFont="0" applyFill="0" applyBorder="0" applyAlignment="0" applyProtection="0">
      <alignment vertical="center"/>
    </xf>
    <xf numFmtId="0" fontId="3" fillId="0" borderId="0" applyNumberFormat="0" applyFill="0" applyBorder="0" applyAlignment="0" applyProtection="0">
      <alignment vertical="center"/>
    </xf>
    <xf numFmtId="0" fontId="2" fillId="0" borderId="0">
      <alignment vertical="center"/>
    </xf>
    <xf numFmtId="0" fontId="7" fillId="0" borderId="0"/>
    <xf numFmtId="0" fontId="1" fillId="0" borderId="0">
      <alignment vertical="center"/>
    </xf>
  </cellStyleXfs>
  <cellXfs count="336">
    <xf numFmtId="0" fontId="0" fillId="0" borderId="0" xfId="0">
      <alignment vertical="center"/>
    </xf>
    <xf numFmtId="0" fontId="4" fillId="0" borderId="1" xfId="3" applyFont="1" applyBorder="1" applyAlignment="1" applyProtection="1">
      <alignment horizontal="center" vertical="center" shrinkToFit="1"/>
      <protection hidden="1"/>
    </xf>
    <xf numFmtId="0" fontId="4" fillId="2" borderId="1" xfId="3" applyFont="1" applyFill="1" applyBorder="1" applyAlignment="1" applyProtection="1">
      <alignment horizontal="center" vertical="center" shrinkToFit="1"/>
      <protection hidden="1"/>
    </xf>
    <xf numFmtId="176" fontId="4" fillId="2" borderId="1" xfId="3" applyNumberFormat="1" applyFont="1" applyFill="1" applyBorder="1" applyAlignment="1" applyProtection="1">
      <alignment horizontal="center" vertical="center" shrinkToFit="1"/>
      <protection hidden="1"/>
    </xf>
    <xf numFmtId="176" fontId="4" fillId="2" borderId="2" xfId="3" applyNumberFormat="1" applyFont="1" applyFill="1" applyBorder="1" applyAlignment="1" applyProtection="1">
      <alignment horizontal="center" vertical="center" shrinkToFit="1"/>
      <protection hidden="1"/>
    </xf>
    <xf numFmtId="176" fontId="4" fillId="3" borderId="2" xfId="3" applyNumberFormat="1" applyFont="1" applyFill="1" applyBorder="1" applyAlignment="1" applyProtection="1">
      <alignment horizontal="center" vertical="center" shrinkToFit="1"/>
      <protection hidden="1"/>
    </xf>
    <xf numFmtId="176" fontId="4" fillId="2" borderId="2" xfId="3" applyNumberFormat="1" applyFont="1" applyFill="1" applyBorder="1" applyAlignment="1" applyProtection="1">
      <alignment horizontal="center" vertical="center"/>
      <protection hidden="1"/>
    </xf>
    <xf numFmtId="176" fontId="4" fillId="2" borderId="2" xfId="3" applyNumberFormat="1" applyFont="1" applyFill="1" applyBorder="1" applyAlignment="1" applyProtection="1">
      <alignment horizontal="center" vertical="center" wrapText="1" shrinkToFit="1"/>
      <protection hidden="1"/>
    </xf>
    <xf numFmtId="0" fontId="8" fillId="2" borderId="3" xfId="0" applyFont="1" applyFill="1" applyBorder="1" applyAlignment="1" applyProtection="1">
      <alignment horizontal="distributed" vertical="center" wrapText="1" justifyLastLine="1"/>
      <protection hidden="1"/>
    </xf>
    <xf numFmtId="0" fontId="10" fillId="2" borderId="4" xfId="0" applyFont="1" applyFill="1" applyBorder="1" applyAlignment="1" applyProtection="1">
      <alignment horizontal="distributed" vertical="center" justifyLastLine="1"/>
      <protection hidden="1"/>
    </xf>
    <xf numFmtId="0" fontId="8" fillId="2" borderId="5" xfId="0" applyFont="1" applyFill="1" applyBorder="1" applyAlignment="1" applyProtection="1">
      <alignment horizontal="distributed" vertical="center" wrapText="1" justifyLastLine="1"/>
      <protection hidden="1"/>
    </xf>
    <xf numFmtId="0" fontId="8" fillId="2" borderId="6" xfId="0" applyFont="1" applyFill="1" applyBorder="1" applyAlignment="1" applyProtection="1">
      <alignment horizontal="center" vertical="center" wrapText="1" justifyLastLine="1" shrinkToFit="1"/>
      <protection hidden="1"/>
    </xf>
    <xf numFmtId="0" fontId="10" fillId="2" borderId="6" xfId="0" applyFont="1" applyFill="1" applyBorder="1" applyAlignment="1" applyProtection="1">
      <alignment horizontal="center" vertical="center" justifyLastLine="1" shrinkToFit="1"/>
      <protection hidden="1"/>
    </xf>
    <xf numFmtId="0" fontId="8" fillId="2" borderId="3" xfId="0" applyFont="1" applyFill="1" applyBorder="1" applyAlignment="1" applyProtection="1">
      <alignment horizontal="distributed" vertical="center" justifyLastLine="1"/>
      <protection hidden="1"/>
    </xf>
    <xf numFmtId="0" fontId="10" fillId="2" borderId="7" xfId="0" applyFont="1" applyFill="1" applyBorder="1" applyAlignment="1" applyProtection="1">
      <alignment horizontal="distributed" vertical="center" justifyLastLine="1"/>
      <protection hidden="1"/>
    </xf>
    <xf numFmtId="0" fontId="11" fillId="2" borderId="3" xfId="0" applyFont="1" applyFill="1" applyBorder="1" applyAlignment="1" applyProtection="1">
      <alignment horizontal="distributed" vertical="center"/>
      <protection hidden="1"/>
    </xf>
    <xf numFmtId="0" fontId="12" fillId="2" borderId="4" xfId="0" applyFont="1" applyFill="1" applyBorder="1" applyAlignment="1" applyProtection="1">
      <alignment horizontal="distributed" vertical="center"/>
      <protection hidden="1"/>
    </xf>
    <xf numFmtId="0" fontId="4" fillId="0" borderId="0" xfId="3" applyFont="1" applyAlignment="1" applyProtection="1">
      <alignment horizontal="center" vertical="center" shrinkToFit="1"/>
      <protection hidden="1"/>
    </xf>
    <xf numFmtId="0" fontId="1" fillId="0" borderId="1" xfId="2" applyFont="1" applyBorder="1" applyAlignment="1" applyProtection="1">
      <alignment horizontal="right" vertical="center" shrinkToFit="1"/>
      <protection hidden="1"/>
    </xf>
    <xf numFmtId="0" fontId="13" fillId="4" borderId="1" xfId="2" applyFont="1" applyFill="1" applyBorder="1" applyAlignment="1" applyProtection="1">
      <alignment horizontal="center" vertical="center" shrinkToFit="1"/>
      <protection hidden="1"/>
    </xf>
    <xf numFmtId="57" fontId="4" fillId="0" borderId="1" xfId="3" applyNumberFormat="1" applyFont="1" applyBorder="1" applyAlignment="1" applyProtection="1">
      <alignment horizontal="center" vertical="center" shrinkToFit="1"/>
      <protection hidden="1"/>
    </xf>
    <xf numFmtId="0" fontId="4" fillId="0" borderId="1" xfId="3" applyFont="1" applyBorder="1" applyAlignment="1" applyProtection="1">
      <alignment horizontal="left" vertical="center" shrinkToFit="1"/>
      <protection hidden="1"/>
    </xf>
    <xf numFmtId="0" fontId="4" fillId="0" borderId="2" xfId="3" applyFont="1" applyBorder="1" applyAlignment="1" applyProtection="1">
      <alignment horizontal="left" vertical="center" shrinkToFit="1"/>
      <protection hidden="1"/>
    </xf>
    <xf numFmtId="0" fontId="4" fillId="3" borderId="2" xfId="3" applyFont="1" applyFill="1" applyBorder="1" applyAlignment="1" applyProtection="1">
      <alignment horizontal="left" vertical="center" shrinkToFit="1"/>
      <protection hidden="1"/>
    </xf>
    <xf numFmtId="0" fontId="14" fillId="0" borderId="2" xfId="3" applyFont="1" applyBorder="1" applyAlignment="1" applyProtection="1">
      <alignment horizontal="left" vertical="top" wrapText="1"/>
      <protection hidden="1"/>
    </xf>
    <xf numFmtId="0" fontId="4" fillId="0" borderId="2" xfId="3" applyFont="1" applyBorder="1" applyAlignment="1" applyProtection="1">
      <alignment shrinkToFit="1"/>
      <protection hidden="1"/>
    </xf>
    <xf numFmtId="177" fontId="15" fillId="0" borderId="8" xfId="0" applyNumberFormat="1" applyFont="1" applyBorder="1" applyProtection="1">
      <alignment vertical="center"/>
      <protection hidden="1"/>
    </xf>
    <xf numFmtId="178" fontId="15" fillId="0" borderId="9" xfId="0" applyNumberFormat="1" applyFont="1" applyBorder="1" applyProtection="1">
      <alignment vertical="center"/>
      <protection hidden="1"/>
    </xf>
    <xf numFmtId="177" fontId="15" fillId="0" borderId="6" xfId="0" applyNumberFormat="1" applyFont="1" applyBorder="1" applyProtection="1">
      <alignment vertical="center"/>
      <protection hidden="1"/>
    </xf>
    <xf numFmtId="177" fontId="15" fillId="0" borderId="2" xfId="0" quotePrefix="1" applyNumberFormat="1" applyFont="1" applyBorder="1" applyProtection="1">
      <alignment vertical="center"/>
      <protection hidden="1"/>
    </xf>
    <xf numFmtId="177" fontId="15" fillId="0" borderId="6" xfId="0" quotePrefix="1" applyNumberFormat="1" applyFont="1" applyBorder="1" applyProtection="1">
      <alignment vertical="center"/>
      <protection hidden="1"/>
    </xf>
    <xf numFmtId="177" fontId="15" fillId="0" borderId="2" xfId="0" applyNumberFormat="1" applyFont="1" applyBorder="1" applyProtection="1">
      <alignment vertical="center"/>
      <protection hidden="1"/>
    </xf>
    <xf numFmtId="178" fontId="15" fillId="0" borderId="10" xfId="0" applyNumberFormat="1" applyFont="1" applyBorder="1" applyProtection="1">
      <alignment vertical="center"/>
      <protection hidden="1"/>
    </xf>
    <xf numFmtId="0" fontId="4" fillId="0" borderId="0" xfId="3" applyFont="1" applyAlignment="1" applyProtection="1">
      <alignment vertical="center" shrinkToFit="1"/>
      <protection hidden="1"/>
    </xf>
    <xf numFmtId="0" fontId="1" fillId="0" borderId="1" xfId="2" quotePrefix="1" applyFont="1" applyBorder="1" applyAlignment="1" applyProtection="1">
      <alignment horizontal="right" vertical="center" shrinkToFit="1"/>
      <protection hidden="1"/>
    </xf>
    <xf numFmtId="178" fontId="15" fillId="0" borderId="11" xfId="0" applyNumberFormat="1" applyFont="1" applyBorder="1" applyProtection="1">
      <alignment vertical="center"/>
      <protection hidden="1"/>
    </xf>
    <xf numFmtId="177" fontId="15" fillId="0" borderId="0" xfId="0" applyNumberFormat="1" applyFont="1" applyProtection="1">
      <alignment vertical="center"/>
      <protection hidden="1"/>
    </xf>
    <xf numFmtId="177" fontId="15" fillId="0" borderId="12" xfId="0" quotePrefix="1" applyNumberFormat="1" applyFont="1" applyBorder="1" applyProtection="1">
      <alignment vertical="center"/>
      <protection hidden="1"/>
    </xf>
    <xf numFmtId="177" fontId="15" fillId="0" borderId="0" xfId="0" quotePrefix="1" applyNumberFormat="1" applyFont="1" applyProtection="1">
      <alignment vertical="center"/>
      <protection hidden="1"/>
    </xf>
    <xf numFmtId="177" fontId="15" fillId="0" borderId="12" xfId="0" applyNumberFormat="1" applyFont="1" applyBorder="1" applyProtection="1">
      <alignment vertical="center"/>
      <protection hidden="1"/>
    </xf>
    <xf numFmtId="0" fontId="0" fillId="0" borderId="1" xfId="0" applyBorder="1" applyProtection="1">
      <alignment vertical="center"/>
      <protection hidden="1"/>
    </xf>
    <xf numFmtId="0" fontId="16" fillId="4" borderId="1" xfId="2" applyFont="1" applyFill="1" applyBorder="1" applyAlignment="1" applyProtection="1">
      <alignment horizontal="center" vertical="center" shrinkToFit="1"/>
      <protection hidden="1"/>
    </xf>
    <xf numFmtId="177" fontId="15" fillId="0" borderId="13" xfId="0" applyNumberFormat="1" applyFont="1" applyBorder="1" applyProtection="1">
      <alignment vertical="center"/>
      <protection hidden="1"/>
    </xf>
    <xf numFmtId="177" fontId="15" fillId="0" borderId="8" xfId="0" quotePrefix="1" applyNumberFormat="1" applyFont="1" applyBorder="1" applyProtection="1">
      <alignment vertical="center"/>
      <protection hidden="1"/>
    </xf>
    <xf numFmtId="177" fontId="15" fillId="0" borderId="13" xfId="0" quotePrefix="1" applyNumberFormat="1" applyFont="1" applyBorder="1" applyProtection="1">
      <alignment vertical="center"/>
      <protection hidden="1"/>
    </xf>
    <xf numFmtId="0" fontId="17" fillId="0" borderId="1" xfId="4" applyFont="1" applyBorder="1" applyAlignment="1" applyProtection="1">
      <alignment horizontal="left" vertical="center" shrinkToFit="1"/>
      <protection hidden="1"/>
    </xf>
    <xf numFmtId="0" fontId="17" fillId="0" borderId="2" xfId="4" applyFont="1" applyBorder="1" applyAlignment="1" applyProtection="1">
      <alignment horizontal="left" vertical="center" shrinkToFit="1"/>
      <protection hidden="1"/>
    </xf>
    <xf numFmtId="0" fontId="17" fillId="3" borderId="2" xfId="4" applyFont="1" applyFill="1" applyBorder="1" applyAlignment="1" applyProtection="1">
      <alignment horizontal="left" vertical="center" shrinkToFit="1"/>
      <protection hidden="1"/>
    </xf>
    <xf numFmtId="0" fontId="0" fillId="0" borderId="1" xfId="0" quotePrefix="1" applyBorder="1" applyAlignment="1" applyProtection="1">
      <alignment vertical="center" shrinkToFit="1"/>
      <protection hidden="1"/>
    </xf>
    <xf numFmtId="0" fontId="17" fillId="0" borderId="2" xfId="4" applyFont="1" applyBorder="1" applyAlignment="1" applyProtection="1">
      <alignment horizontal="left" vertical="center" wrapText="1" shrinkToFit="1"/>
      <protection hidden="1"/>
    </xf>
    <xf numFmtId="57" fontId="4" fillId="0" borderId="1" xfId="3" applyNumberFormat="1" applyFont="1" applyBorder="1" applyAlignment="1" applyProtection="1">
      <alignment horizontal="center" vertical="center"/>
      <protection hidden="1"/>
    </xf>
    <xf numFmtId="0" fontId="4" fillId="0" borderId="2" xfId="3" applyFont="1" applyBorder="1" applyAlignment="1" applyProtection="1">
      <alignment horizontal="left" vertical="center" wrapText="1" shrinkToFit="1"/>
      <protection hidden="1"/>
    </xf>
    <xf numFmtId="0" fontId="4" fillId="0" borderId="2" xfId="3" applyFont="1" applyBorder="1" applyAlignment="1" applyProtection="1">
      <alignment vertical="center" shrinkToFit="1"/>
      <protection hidden="1"/>
    </xf>
    <xf numFmtId="0" fontId="4" fillId="0" borderId="2" xfId="3" applyFont="1" applyBorder="1" applyAlignment="1" applyProtection="1">
      <alignment horizontal="left" shrinkToFit="1"/>
      <protection hidden="1"/>
    </xf>
    <xf numFmtId="0" fontId="16" fillId="5" borderId="1" xfId="2" applyFont="1" applyFill="1" applyBorder="1" applyAlignment="1" applyProtection="1">
      <alignment horizontal="center" vertical="center" shrinkToFit="1"/>
      <protection hidden="1"/>
    </xf>
    <xf numFmtId="0" fontId="4" fillId="0" borderId="1" xfId="5" applyFont="1" applyBorder="1" applyAlignment="1" applyProtection="1">
      <alignment horizontal="left" vertical="center" shrinkToFit="1"/>
      <protection hidden="1"/>
    </xf>
    <xf numFmtId="0" fontId="4" fillId="0" borderId="1" xfId="5" applyFont="1" applyBorder="1" applyAlignment="1" applyProtection="1">
      <alignment horizontal="left" vertical="center"/>
      <protection hidden="1"/>
    </xf>
    <xf numFmtId="0" fontId="4" fillId="0" borderId="1" xfId="3" applyFont="1" applyBorder="1" applyAlignment="1" applyProtection="1">
      <alignment horizontal="left" vertical="center" wrapText="1" shrinkToFit="1"/>
      <protection hidden="1"/>
    </xf>
    <xf numFmtId="0" fontId="14" fillId="0" borderId="1" xfId="3" applyFont="1" applyBorder="1" applyAlignment="1" applyProtection="1">
      <alignment horizontal="left" vertical="top" wrapText="1"/>
      <protection hidden="1"/>
    </xf>
    <xf numFmtId="0" fontId="4" fillId="0" borderId="1" xfId="3" applyFont="1" applyBorder="1" applyAlignment="1" applyProtection="1">
      <alignment vertical="center" shrinkToFit="1"/>
      <protection hidden="1"/>
    </xf>
    <xf numFmtId="56" fontId="1" fillId="0" borderId="1" xfId="2" quotePrefix="1" applyNumberFormat="1" applyFont="1" applyBorder="1" applyAlignment="1" applyProtection="1">
      <alignment horizontal="right" vertical="center" shrinkToFit="1"/>
      <protection hidden="1"/>
    </xf>
    <xf numFmtId="0" fontId="18" fillId="0" borderId="1" xfId="3" applyFont="1" applyBorder="1" applyAlignment="1" applyProtection="1">
      <alignment horizontal="left" vertical="center" wrapText="1" shrinkToFit="1"/>
      <protection hidden="1"/>
    </xf>
    <xf numFmtId="0" fontId="4" fillId="3" borderId="1" xfId="3" applyFont="1" applyFill="1" applyBorder="1" applyAlignment="1" applyProtection="1">
      <alignment horizontal="left" vertical="center" shrinkToFit="1"/>
      <protection hidden="1"/>
    </xf>
    <xf numFmtId="177" fontId="15" fillId="0" borderId="14" xfId="0" applyNumberFormat="1" applyFont="1" applyBorder="1" applyProtection="1">
      <alignment vertical="center"/>
      <protection hidden="1"/>
    </xf>
    <xf numFmtId="178" fontId="15" fillId="0" borderId="15" xfId="0" applyNumberFormat="1" applyFont="1" applyBorder="1" applyProtection="1">
      <alignment vertical="center"/>
      <protection hidden="1"/>
    </xf>
    <xf numFmtId="177" fontId="15" fillId="0" borderId="16" xfId="0" quotePrefix="1" applyNumberFormat="1" applyFont="1" applyBorder="1" applyProtection="1">
      <alignment vertical="center"/>
      <protection hidden="1"/>
    </xf>
    <xf numFmtId="177" fontId="15" fillId="0" borderId="14" xfId="0" quotePrefix="1" applyNumberFormat="1" applyFont="1" applyBorder="1" applyProtection="1">
      <alignment vertical="center"/>
      <protection hidden="1"/>
    </xf>
    <xf numFmtId="177" fontId="15" fillId="0" borderId="16" xfId="0" applyNumberFormat="1" applyFont="1" applyBorder="1" applyProtection="1">
      <alignment vertical="center"/>
      <protection hidden="1"/>
    </xf>
    <xf numFmtId="0" fontId="3" fillId="5" borderId="1" xfId="2" applyFill="1" applyBorder="1" applyAlignment="1" applyProtection="1">
      <alignment horizontal="center" vertical="center" shrinkToFit="1"/>
      <protection hidden="1"/>
    </xf>
    <xf numFmtId="0" fontId="14" fillId="0" borderId="1" xfId="3" applyFont="1" applyBorder="1" applyAlignment="1" applyProtection="1">
      <alignment horizontal="left" vertical="center" wrapText="1" shrinkToFit="1"/>
      <protection hidden="1"/>
    </xf>
    <xf numFmtId="0" fontId="4" fillId="6" borderId="1" xfId="3" applyFont="1" applyFill="1" applyBorder="1" applyAlignment="1" applyProtection="1">
      <alignment horizontal="left" vertical="center" shrinkToFit="1"/>
      <protection hidden="1"/>
    </xf>
    <xf numFmtId="0" fontId="19" fillId="0" borderId="1" xfId="3" applyFont="1" applyBorder="1" applyAlignment="1" applyProtection="1">
      <alignment horizontal="left" vertical="center" wrapText="1" shrinkToFit="1"/>
      <protection hidden="1"/>
    </xf>
    <xf numFmtId="0" fontId="18" fillId="0" borderId="1" xfId="3" applyFont="1" applyBorder="1" applyAlignment="1" applyProtection="1">
      <alignment horizontal="left" vertical="top" wrapText="1"/>
      <protection hidden="1"/>
    </xf>
    <xf numFmtId="0" fontId="4" fillId="3" borderId="0" xfId="3" applyFont="1" applyFill="1" applyAlignment="1" applyProtection="1">
      <alignment vertical="center" shrinkToFit="1"/>
      <protection hidden="1"/>
    </xf>
    <xf numFmtId="0" fontId="4" fillId="0" borderId="0" xfId="3" applyFont="1" applyProtection="1">
      <alignment vertical="center"/>
      <protection hidden="1"/>
    </xf>
    <xf numFmtId="177" fontId="4" fillId="0" borderId="0" xfId="3" applyNumberFormat="1" applyFont="1" applyAlignment="1" applyProtection="1">
      <alignment vertical="center" shrinkToFit="1"/>
      <protection hidden="1"/>
    </xf>
    <xf numFmtId="178" fontId="11" fillId="0" borderId="13" xfId="0" applyNumberFormat="1" applyFont="1" applyBorder="1" applyProtection="1">
      <alignment vertical="center"/>
      <protection hidden="1"/>
    </xf>
    <xf numFmtId="178" fontId="11" fillId="0" borderId="0" xfId="0" applyNumberFormat="1" applyFont="1" applyProtection="1">
      <alignment vertical="center"/>
      <protection hidden="1"/>
    </xf>
    <xf numFmtId="177" fontId="4" fillId="0" borderId="13" xfId="3" applyNumberFormat="1" applyFont="1" applyBorder="1" applyAlignment="1" applyProtection="1">
      <alignment vertical="center" shrinkToFit="1"/>
      <protection hidden="1"/>
    </xf>
    <xf numFmtId="178" fontId="4" fillId="0" borderId="0" xfId="3" applyNumberFormat="1" applyFont="1" applyAlignment="1" applyProtection="1">
      <alignment vertical="center" shrinkToFit="1"/>
      <protection hidden="1"/>
    </xf>
    <xf numFmtId="0" fontId="20" fillId="0" borderId="0" xfId="0" applyFont="1" applyAlignment="1" applyProtection="1">
      <alignment horizontal="center" vertical="center"/>
      <protection hidden="1"/>
    </xf>
    <xf numFmtId="0" fontId="20" fillId="0" borderId="0" xfId="0" applyFont="1" applyProtection="1">
      <alignment vertical="center"/>
      <protection hidden="1"/>
    </xf>
    <xf numFmtId="0" fontId="21" fillId="0" borderId="0" xfId="0" applyFont="1" applyProtection="1">
      <alignment vertical="center"/>
      <protection hidden="1"/>
    </xf>
    <xf numFmtId="0" fontId="22" fillId="0" borderId="17" xfId="2" applyFont="1" applyBorder="1" applyAlignment="1" applyProtection="1">
      <alignment horizontal="center" vertical="center"/>
      <protection hidden="1"/>
    </xf>
    <xf numFmtId="0" fontId="22" fillId="0" borderId="18" xfId="2" applyFont="1" applyBorder="1" applyAlignment="1" applyProtection="1">
      <alignment horizontal="center" vertical="center"/>
      <protection hidden="1"/>
    </xf>
    <xf numFmtId="0" fontId="22" fillId="0" borderId="19" xfId="2" applyFont="1" applyBorder="1" applyAlignment="1" applyProtection="1">
      <alignment horizontal="center" vertical="center"/>
      <protection hidden="1"/>
    </xf>
    <xf numFmtId="0" fontId="23" fillId="0" borderId="20" xfId="0" applyFont="1" applyBorder="1" applyAlignment="1" applyProtection="1">
      <alignment horizontal="distributed" vertical="center"/>
      <protection hidden="1"/>
    </xf>
    <xf numFmtId="0" fontId="23" fillId="0" borderId="21" xfId="0" applyFont="1" applyBorder="1" applyAlignment="1" applyProtection="1">
      <alignment horizontal="distributed" vertical="center"/>
      <protection hidden="1"/>
    </xf>
    <xf numFmtId="179" fontId="23" fillId="0" borderId="22" xfId="0" applyNumberFormat="1" applyFont="1" applyBorder="1" applyAlignment="1" applyProtection="1">
      <alignment horizontal="center" vertical="center"/>
      <protection hidden="1"/>
    </xf>
    <xf numFmtId="179" fontId="23" fillId="0" borderId="23" xfId="0" applyNumberFormat="1" applyFont="1" applyBorder="1" applyAlignment="1" applyProtection="1">
      <alignment horizontal="center" vertical="center"/>
      <protection hidden="1"/>
    </xf>
    <xf numFmtId="179" fontId="23" fillId="0" borderId="24" xfId="0" applyNumberFormat="1" applyFont="1" applyBorder="1" applyAlignment="1" applyProtection="1">
      <alignment horizontal="center" vertical="center"/>
      <protection hidden="1"/>
    </xf>
    <xf numFmtId="0" fontId="23" fillId="0" borderId="4" xfId="0" applyFont="1" applyBorder="1" applyAlignment="1" applyProtection="1">
      <alignment horizontal="distributed" vertical="center"/>
      <protection hidden="1"/>
    </xf>
    <xf numFmtId="0" fontId="23" fillId="0" borderId="1" xfId="0" applyFont="1" applyBorder="1" applyAlignment="1" applyProtection="1">
      <alignment horizontal="distributed" vertical="center"/>
      <protection hidden="1"/>
    </xf>
    <xf numFmtId="58" fontId="23" fillId="0" borderId="2" xfId="0" applyNumberFormat="1"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3" fillId="0" borderId="5" xfId="0" applyFont="1" applyBorder="1" applyAlignment="1" applyProtection="1">
      <alignment horizontal="center" vertical="center"/>
      <protection hidden="1"/>
    </xf>
    <xf numFmtId="0" fontId="23" fillId="0" borderId="25" xfId="0" applyFont="1" applyBorder="1" applyAlignment="1" applyProtection="1">
      <alignment horizontal="distributed" vertical="center"/>
      <protection hidden="1"/>
    </xf>
    <xf numFmtId="0" fontId="23" fillId="0" borderId="13" xfId="0" applyFont="1" applyBorder="1" applyAlignment="1" applyProtection="1">
      <alignment horizontal="distributed" vertical="center"/>
      <protection hidden="1"/>
    </xf>
    <xf numFmtId="0" fontId="23" fillId="0" borderId="10" xfId="0" applyFont="1" applyBorder="1" applyAlignment="1" applyProtection="1">
      <alignment horizontal="distributed" vertical="center"/>
      <protection hidden="1"/>
    </xf>
    <xf numFmtId="0" fontId="23" fillId="0" borderId="2" xfId="0" applyFont="1" applyBorder="1" applyAlignment="1" applyProtection="1">
      <alignment horizontal="center" vertical="center"/>
      <protection hidden="1"/>
    </xf>
    <xf numFmtId="0" fontId="23" fillId="0" borderId="26" xfId="0" applyFont="1" applyBorder="1" applyAlignment="1" applyProtection="1">
      <alignment horizontal="distributed" vertical="center"/>
      <protection hidden="1"/>
    </xf>
    <xf numFmtId="0" fontId="23" fillId="0" borderId="0" xfId="0" applyFont="1" applyAlignment="1" applyProtection="1">
      <alignment horizontal="distributed" vertical="center"/>
      <protection hidden="1"/>
    </xf>
    <xf numFmtId="0" fontId="23" fillId="0" borderId="11" xfId="0" applyFont="1" applyBorder="1" applyAlignment="1" applyProtection="1">
      <alignment horizontal="distributed" vertical="center"/>
      <protection hidden="1"/>
    </xf>
    <xf numFmtId="0" fontId="23" fillId="0" borderId="25" xfId="0" applyFont="1" applyBorder="1" applyAlignment="1" applyProtection="1">
      <alignment horizontal="distributed" vertical="center" wrapText="1"/>
      <protection hidden="1"/>
    </xf>
    <xf numFmtId="0" fontId="23" fillId="0" borderId="13" xfId="0" applyFont="1" applyBorder="1" applyAlignment="1" applyProtection="1">
      <alignment horizontal="distributed" vertical="center" wrapText="1"/>
      <protection hidden="1"/>
    </xf>
    <xf numFmtId="0" fontId="23" fillId="0" borderId="10" xfId="0" applyFont="1" applyBorder="1" applyAlignment="1" applyProtection="1">
      <alignment horizontal="distributed" vertical="center" wrapText="1"/>
      <protection hidden="1"/>
    </xf>
    <xf numFmtId="0" fontId="23" fillId="0" borderId="1" xfId="0" applyFont="1" applyBorder="1" applyAlignment="1" applyProtection="1">
      <alignment horizontal="center" vertical="center"/>
      <protection hidden="1"/>
    </xf>
    <xf numFmtId="0" fontId="23" fillId="0" borderId="3" xfId="0" applyFont="1" applyBorder="1" applyAlignment="1" applyProtection="1">
      <alignment horizontal="center" vertical="center"/>
      <protection hidden="1"/>
    </xf>
    <xf numFmtId="0" fontId="23" fillId="0" borderId="26" xfId="0" applyFont="1" applyBorder="1" applyAlignment="1" applyProtection="1">
      <alignment horizontal="distributed" vertical="center" wrapText="1"/>
      <protection hidden="1"/>
    </xf>
    <xf numFmtId="0" fontId="23" fillId="0" borderId="0" xfId="0" applyFont="1" applyAlignment="1" applyProtection="1">
      <alignment horizontal="distributed" vertical="center" wrapText="1"/>
      <protection hidden="1"/>
    </xf>
    <xf numFmtId="0" fontId="23" fillId="0" borderId="11" xfId="0" applyFont="1" applyBorder="1" applyAlignment="1" applyProtection="1">
      <alignment horizontal="distributed" vertical="center" wrapText="1"/>
      <protection hidden="1"/>
    </xf>
    <xf numFmtId="0" fontId="23" fillId="0" borderId="1" xfId="0" applyFont="1" applyBorder="1" applyAlignment="1" applyProtection="1">
      <alignment horizontal="center" vertical="center" wrapText="1"/>
      <protection hidden="1"/>
    </xf>
    <xf numFmtId="0" fontId="23" fillId="0" borderId="1" xfId="0" applyFont="1" applyBorder="1" applyAlignment="1" applyProtection="1">
      <alignment horizontal="left" vertical="center" wrapText="1"/>
      <protection hidden="1"/>
    </xf>
    <xf numFmtId="0" fontId="23" fillId="0" borderId="27" xfId="0" applyFont="1" applyBorder="1" applyAlignment="1" applyProtection="1">
      <alignment horizontal="distributed" vertical="center" wrapText="1"/>
      <protection hidden="1"/>
    </xf>
    <xf numFmtId="0" fontId="23" fillId="0" borderId="16" xfId="0" applyFont="1" applyBorder="1" applyAlignment="1" applyProtection="1">
      <alignment horizontal="distributed" vertical="center" wrapText="1"/>
      <protection hidden="1"/>
    </xf>
    <xf numFmtId="0" fontId="23" fillId="0" borderId="15" xfId="0" applyFont="1" applyBorder="1" applyAlignment="1" applyProtection="1">
      <alignment horizontal="distributed" vertical="center" wrapText="1"/>
      <protection hidden="1"/>
    </xf>
    <xf numFmtId="0" fontId="21" fillId="0" borderId="0" xfId="0" applyFont="1" applyAlignment="1" applyProtection="1">
      <alignment horizontal="left" vertical="center"/>
      <protection hidden="1"/>
    </xf>
    <xf numFmtId="0" fontId="0" fillId="0" borderId="0" xfId="0" applyProtection="1">
      <alignment vertical="center"/>
      <protection hidden="1"/>
    </xf>
    <xf numFmtId="0" fontId="17" fillId="0" borderId="1" xfId="0" applyFont="1" applyBorder="1" applyAlignment="1" applyProtection="1">
      <alignment horizontal="left" vertical="top" wrapText="1"/>
      <protection hidden="1"/>
    </xf>
    <xf numFmtId="0" fontId="24" fillId="0" borderId="4" xfId="0" applyFont="1" applyBorder="1" applyAlignment="1" applyProtection="1">
      <alignment horizontal="distributed" vertical="center" wrapText="1"/>
      <protection hidden="1"/>
    </xf>
    <xf numFmtId="0" fontId="24" fillId="0" borderId="1" xfId="0" applyFont="1" applyBorder="1" applyAlignment="1" applyProtection="1">
      <alignment horizontal="distributed" vertical="center" wrapText="1"/>
      <protection hidden="1"/>
    </xf>
    <xf numFmtId="0" fontId="23" fillId="0" borderId="8" xfId="0" applyFont="1" applyBorder="1" applyAlignment="1" applyProtection="1">
      <alignment horizontal="center" vertical="center"/>
      <protection hidden="1"/>
    </xf>
    <xf numFmtId="0" fontId="23" fillId="0" borderId="10" xfId="0" applyFont="1" applyBorder="1" applyAlignment="1" applyProtection="1">
      <alignment horizontal="center" vertical="center"/>
      <protection hidden="1"/>
    </xf>
    <xf numFmtId="0" fontId="23" fillId="0" borderId="28" xfId="0" applyFont="1" applyBorder="1" applyAlignment="1" applyProtection="1">
      <alignment horizontal="center" vertical="center"/>
      <protection hidden="1"/>
    </xf>
    <xf numFmtId="0" fontId="23" fillId="0" borderId="8" xfId="0" applyFont="1" applyBorder="1" applyAlignment="1" applyProtection="1">
      <alignment horizontal="distributed" vertical="center"/>
      <protection hidden="1"/>
    </xf>
    <xf numFmtId="0" fontId="21" fillId="0" borderId="1" xfId="0" applyFont="1" applyBorder="1" applyAlignment="1" applyProtection="1">
      <alignment horizontal="center" vertical="center"/>
      <protection hidden="1"/>
    </xf>
    <xf numFmtId="0" fontId="21" fillId="0" borderId="3" xfId="0" applyFont="1" applyBorder="1" applyAlignment="1" applyProtection="1">
      <alignment horizontal="center" vertical="center"/>
      <protection hidden="1"/>
    </xf>
    <xf numFmtId="0" fontId="23" fillId="0" borderId="12" xfId="0" applyFont="1" applyBorder="1" applyAlignment="1" applyProtection="1">
      <alignment horizontal="distributed" vertical="center"/>
      <protection hidden="1"/>
    </xf>
    <xf numFmtId="0" fontId="23" fillId="0" borderId="29" xfId="0" applyFont="1" applyBorder="1" applyAlignment="1" applyProtection="1">
      <alignment horizontal="center" vertical="center" shrinkToFit="1"/>
      <protection hidden="1"/>
    </xf>
    <xf numFmtId="0" fontId="21" fillId="0" borderId="29" xfId="0" applyFont="1" applyBorder="1" applyAlignment="1" applyProtection="1">
      <alignment vertical="center" shrinkToFit="1"/>
      <protection hidden="1"/>
    </xf>
    <xf numFmtId="0" fontId="23" fillId="0" borderId="30" xfId="0" applyFont="1" applyBorder="1" applyAlignment="1" applyProtection="1">
      <alignment horizontal="center" vertical="center" shrinkToFit="1"/>
      <protection hidden="1"/>
    </xf>
    <xf numFmtId="0" fontId="23" fillId="0" borderId="27" xfId="0" applyFont="1" applyBorder="1" applyAlignment="1" applyProtection="1">
      <alignment horizontal="distributed" vertical="center"/>
      <protection hidden="1"/>
    </xf>
    <xf numFmtId="0" fontId="23" fillId="0" borderId="15" xfId="0" applyFont="1" applyBorder="1" applyAlignment="1" applyProtection="1">
      <alignment horizontal="distributed" vertical="center"/>
      <protection hidden="1"/>
    </xf>
    <xf numFmtId="0" fontId="23" fillId="0" borderId="14" xfId="0" applyFont="1" applyBorder="1" applyAlignment="1" applyProtection="1">
      <alignment horizontal="distributed" vertical="center"/>
      <protection hidden="1"/>
    </xf>
    <xf numFmtId="0" fontId="25" fillId="0" borderId="29" xfId="0" applyFont="1" applyBorder="1" applyAlignment="1" applyProtection="1">
      <alignment horizontal="center" vertical="center" shrinkToFit="1"/>
      <protection hidden="1"/>
    </xf>
    <xf numFmtId="0" fontId="25" fillId="0" borderId="30" xfId="0" applyFont="1" applyBorder="1" applyAlignment="1" applyProtection="1">
      <alignment horizontal="center" vertical="center" shrinkToFit="1"/>
      <protection hidden="1"/>
    </xf>
    <xf numFmtId="0" fontId="23" fillId="0" borderId="25" xfId="0" applyFont="1" applyBorder="1" applyAlignment="1" applyProtection="1">
      <alignment horizontal="center" vertical="center" shrinkToFit="1"/>
      <protection hidden="1"/>
    </xf>
    <xf numFmtId="0" fontId="23" fillId="0" borderId="10" xfId="0" applyFont="1" applyBorder="1" applyAlignment="1" applyProtection="1">
      <alignment horizontal="center" vertical="center" shrinkToFit="1"/>
      <protection hidden="1"/>
    </xf>
    <xf numFmtId="180" fontId="23" fillId="0" borderId="8" xfId="0" applyNumberFormat="1" applyFont="1" applyBorder="1" applyAlignment="1" applyProtection="1">
      <alignment horizontal="left" vertical="center" wrapText="1"/>
      <protection hidden="1"/>
    </xf>
    <xf numFmtId="180" fontId="23" fillId="0" borderId="10" xfId="0" applyNumberFormat="1" applyFont="1" applyBorder="1" applyAlignment="1" applyProtection="1">
      <alignment horizontal="left" vertical="center" wrapText="1"/>
      <protection hidden="1"/>
    </xf>
    <xf numFmtId="0" fontId="23" fillId="0" borderId="31" xfId="0" applyFont="1" applyBorder="1" applyAlignment="1" applyProtection="1">
      <alignment horizontal="center" vertical="center"/>
      <protection hidden="1"/>
    </xf>
    <xf numFmtId="0" fontId="23" fillId="0" borderId="32" xfId="0" applyFont="1" applyBorder="1" applyAlignment="1" applyProtection="1">
      <alignment horizontal="center" vertical="center"/>
      <protection hidden="1"/>
    </xf>
    <xf numFmtId="0" fontId="23" fillId="0" borderId="26" xfId="0" applyFont="1" applyBorder="1" applyAlignment="1" applyProtection="1">
      <alignment horizontal="center" vertical="center" shrinkToFit="1"/>
      <protection hidden="1"/>
    </xf>
    <xf numFmtId="0" fontId="23" fillId="0" borderId="11" xfId="0" applyFont="1" applyBorder="1" applyAlignment="1" applyProtection="1">
      <alignment horizontal="center" vertical="center" shrinkToFit="1"/>
      <protection hidden="1"/>
    </xf>
    <xf numFmtId="180" fontId="23" fillId="0" borderId="12" xfId="0" applyNumberFormat="1" applyFont="1" applyBorder="1" applyAlignment="1" applyProtection="1">
      <alignment horizontal="left" vertical="center" wrapText="1"/>
      <protection hidden="1"/>
    </xf>
    <xf numFmtId="180" fontId="23" fillId="0" borderId="11" xfId="0" applyNumberFormat="1" applyFont="1" applyBorder="1" applyAlignment="1" applyProtection="1">
      <alignment horizontal="left" vertical="center" wrapText="1"/>
      <protection hidden="1"/>
    </xf>
    <xf numFmtId="180" fontId="23" fillId="0" borderId="29" xfId="0" applyNumberFormat="1" applyFont="1" applyBorder="1" applyAlignment="1" applyProtection="1">
      <alignment horizontal="center" vertical="center"/>
      <protection hidden="1"/>
    </xf>
    <xf numFmtId="180" fontId="23" fillId="0" borderId="30" xfId="0" applyNumberFormat="1" applyFont="1" applyBorder="1" applyAlignment="1" applyProtection="1">
      <alignment horizontal="center" vertical="center"/>
      <protection hidden="1"/>
    </xf>
    <xf numFmtId="180" fontId="23" fillId="0" borderId="14" xfId="0" applyNumberFormat="1" applyFont="1" applyBorder="1" applyAlignment="1" applyProtection="1">
      <alignment horizontal="left" vertical="center" wrapText="1"/>
      <protection hidden="1"/>
    </xf>
    <xf numFmtId="180" fontId="23" fillId="0" borderId="15" xfId="0" applyNumberFormat="1" applyFont="1" applyBorder="1" applyAlignment="1" applyProtection="1">
      <alignment horizontal="left" vertical="center" wrapText="1"/>
      <protection hidden="1"/>
    </xf>
    <xf numFmtId="181" fontId="24" fillId="0" borderId="33" xfId="0" quotePrefix="1" applyNumberFormat="1" applyFont="1" applyBorder="1" applyAlignment="1" applyProtection="1">
      <alignment horizontal="center" vertical="center"/>
      <protection hidden="1"/>
    </xf>
    <xf numFmtId="181" fontId="23" fillId="0" borderId="33" xfId="0" quotePrefix="1" applyNumberFormat="1" applyFont="1" applyBorder="1" applyAlignment="1" applyProtection="1">
      <alignment horizontal="center" vertical="center"/>
      <protection hidden="1"/>
    </xf>
    <xf numFmtId="181" fontId="23" fillId="0" borderId="33" xfId="0" applyNumberFormat="1" applyFont="1" applyBorder="1" applyAlignment="1" applyProtection="1">
      <alignment horizontal="center" vertical="center"/>
      <protection hidden="1"/>
    </xf>
    <xf numFmtId="181" fontId="23" fillId="0" borderId="34" xfId="0" quotePrefix="1" applyNumberFormat="1" applyFont="1" applyBorder="1" applyAlignment="1" applyProtection="1">
      <alignment horizontal="center" vertical="center"/>
      <protection hidden="1"/>
    </xf>
    <xf numFmtId="0" fontId="23" fillId="0" borderId="27" xfId="0" applyFont="1" applyBorder="1" applyAlignment="1" applyProtection="1">
      <alignment horizontal="center" vertical="center" shrinkToFit="1"/>
      <protection hidden="1"/>
    </xf>
    <xf numFmtId="0" fontId="23" fillId="0" borderId="15" xfId="0" applyFont="1" applyBorder="1" applyAlignment="1" applyProtection="1">
      <alignment horizontal="center" vertical="center" shrinkToFit="1"/>
      <protection hidden="1"/>
    </xf>
    <xf numFmtId="0" fontId="23" fillId="0" borderId="25" xfId="0" applyFont="1" applyBorder="1" applyAlignment="1" applyProtection="1">
      <alignment horizontal="center" vertical="center"/>
      <protection hidden="1"/>
    </xf>
    <xf numFmtId="0" fontId="23" fillId="0" borderId="26"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0" fontId="23" fillId="0" borderId="27" xfId="0" applyFont="1" applyBorder="1" applyAlignment="1" applyProtection="1">
      <alignment horizontal="center" vertical="center"/>
      <protection hidden="1"/>
    </xf>
    <xf numFmtId="0" fontId="23" fillId="0" borderId="15" xfId="0" applyFont="1" applyBorder="1" applyAlignment="1" applyProtection="1">
      <alignment horizontal="center" vertical="center"/>
      <protection hidden="1"/>
    </xf>
    <xf numFmtId="0" fontId="23" fillId="0" borderId="35" xfId="0" applyFont="1" applyBorder="1" applyAlignment="1" applyProtection="1">
      <alignment horizontal="center" vertical="center"/>
      <protection hidden="1"/>
    </xf>
    <xf numFmtId="0" fontId="23" fillId="0" borderId="36" xfId="0" applyFont="1" applyBorder="1" applyAlignment="1" applyProtection="1">
      <alignment horizontal="center" vertical="center"/>
      <protection hidden="1"/>
    </xf>
    <xf numFmtId="0" fontId="23" fillId="0" borderId="37" xfId="0" applyFont="1" applyBorder="1" applyAlignment="1" applyProtection="1">
      <alignment horizontal="center" vertical="center"/>
      <protection hidden="1"/>
    </xf>
    <xf numFmtId="0" fontId="23" fillId="0" borderId="38" xfId="0" applyFont="1" applyBorder="1" applyAlignment="1" applyProtection="1">
      <alignment horizontal="center" vertical="center"/>
      <protection hidden="1"/>
    </xf>
    <xf numFmtId="0" fontId="23" fillId="0" borderId="39" xfId="0" applyFont="1" applyBorder="1" applyAlignment="1" applyProtection="1">
      <alignment horizontal="center" vertical="center"/>
      <protection hidden="1"/>
    </xf>
    <xf numFmtId="0" fontId="23" fillId="0" borderId="40" xfId="0" applyFont="1" applyBorder="1" applyAlignment="1" applyProtection="1">
      <alignment horizontal="center" vertical="center"/>
      <protection hidden="1"/>
    </xf>
    <xf numFmtId="0" fontId="23" fillId="0" borderId="41" xfId="0" applyFont="1" applyBorder="1" applyAlignment="1" applyProtection="1">
      <alignment horizontal="distributed" vertical="center"/>
      <protection hidden="1"/>
    </xf>
    <xf numFmtId="0" fontId="23" fillId="0" borderId="42" xfId="0" applyFont="1" applyBorder="1" applyAlignment="1" applyProtection="1">
      <alignment horizontal="distributed" vertical="center"/>
      <protection hidden="1"/>
    </xf>
    <xf numFmtId="181" fontId="23" fillId="0" borderId="43" xfId="0" quotePrefix="1" applyNumberFormat="1" applyFont="1" applyBorder="1" applyAlignment="1" applyProtection="1">
      <alignment horizontal="center" vertical="center"/>
      <protection hidden="1"/>
    </xf>
    <xf numFmtId="181" fontId="23" fillId="0" borderId="43" xfId="0" applyNumberFormat="1" applyFont="1" applyBorder="1" applyAlignment="1" applyProtection="1">
      <alignment horizontal="center" vertical="center"/>
      <protection hidden="1"/>
    </xf>
    <xf numFmtId="181" fontId="23" fillId="0" borderId="44" xfId="0" quotePrefix="1" applyNumberFormat="1" applyFont="1" applyBorder="1" applyAlignment="1" applyProtection="1">
      <alignment horizontal="center" vertical="center"/>
      <protection hidden="1"/>
    </xf>
    <xf numFmtId="0" fontId="23" fillId="0" borderId="0" xfId="0" applyFont="1" applyProtection="1">
      <alignment vertical="center"/>
      <protection hidden="1"/>
    </xf>
    <xf numFmtId="0" fontId="23" fillId="0" borderId="0" xfId="0" applyFont="1" applyAlignment="1" applyProtection="1">
      <alignment horizontal="center" vertical="top"/>
      <protection hidden="1"/>
    </xf>
    <xf numFmtId="0" fontId="23" fillId="0" borderId="0" xfId="0" applyFont="1" applyAlignment="1" applyProtection="1">
      <alignment horizontal="center" vertical="center"/>
      <protection hidden="1"/>
    </xf>
    <xf numFmtId="0" fontId="26" fillId="0" borderId="16" xfId="0" applyFont="1" applyBorder="1" applyAlignment="1" applyProtection="1">
      <alignment horizontal="center" vertical="center"/>
      <protection hidden="1"/>
    </xf>
    <xf numFmtId="0" fontId="23" fillId="0" borderId="1" xfId="0" quotePrefix="1" applyFont="1" applyBorder="1" applyAlignment="1" applyProtection="1">
      <alignment horizontal="center" vertical="center"/>
      <protection hidden="1"/>
    </xf>
    <xf numFmtId="0" fontId="24" fillId="0" borderId="1" xfId="0" applyFont="1" applyBorder="1" applyAlignment="1" applyProtection="1">
      <alignment horizontal="distributed" vertical="center"/>
      <protection hidden="1"/>
    </xf>
    <xf numFmtId="58" fontId="24" fillId="0" borderId="1" xfId="0" applyNumberFormat="1" applyFont="1" applyBorder="1" applyAlignment="1" applyProtection="1">
      <alignment horizontal="center" vertical="center" shrinkToFit="1"/>
      <protection hidden="1"/>
    </xf>
    <xf numFmtId="0" fontId="24" fillId="0" borderId="2" xfId="0" applyFont="1" applyBorder="1" applyAlignment="1" applyProtection="1">
      <alignment horizontal="center" vertical="center"/>
      <protection hidden="1"/>
    </xf>
    <xf numFmtId="0" fontId="24" fillId="0" borderId="9" xfId="0" applyFont="1" applyBorder="1" applyAlignment="1" applyProtection="1">
      <alignment horizontal="center" vertical="center"/>
      <protection hidden="1"/>
    </xf>
    <xf numFmtId="0" fontId="24" fillId="0" borderId="15" xfId="0" applyFont="1" applyBorder="1" applyAlignment="1" applyProtection="1">
      <alignment horizontal="distributed" vertical="center"/>
      <protection hidden="1"/>
    </xf>
    <xf numFmtId="0" fontId="24" fillId="0" borderId="33" xfId="0" applyFont="1" applyBorder="1" applyAlignment="1" applyProtection="1">
      <alignment horizontal="left" vertical="center"/>
      <protection hidden="1"/>
    </xf>
    <xf numFmtId="182" fontId="24" fillId="0" borderId="14" xfId="0" applyNumberFormat="1" applyFont="1" applyBorder="1" applyAlignment="1" applyProtection="1">
      <alignment horizontal="right" vertical="center"/>
      <protection hidden="1"/>
    </xf>
    <xf numFmtId="0" fontId="24" fillId="0" borderId="9" xfId="0" applyFont="1" applyBorder="1" applyAlignment="1" applyProtection="1">
      <alignment horizontal="center" vertical="center"/>
      <protection hidden="1"/>
    </xf>
    <xf numFmtId="0" fontId="24" fillId="0" borderId="9" xfId="0" applyFont="1" applyBorder="1" applyAlignment="1" applyProtection="1">
      <alignment horizontal="distributed" vertical="center"/>
      <protection hidden="1"/>
    </xf>
    <xf numFmtId="0" fontId="24" fillId="0" borderId="2" xfId="0" applyFont="1" applyBorder="1" applyAlignment="1" applyProtection="1">
      <alignment horizontal="left" vertical="center"/>
      <protection hidden="1"/>
    </xf>
    <xf numFmtId="0" fontId="24" fillId="0" borderId="6" xfId="0" applyFont="1" applyBorder="1" applyAlignment="1" applyProtection="1">
      <alignment horizontal="left" vertical="center"/>
      <protection hidden="1"/>
    </xf>
    <xf numFmtId="0" fontId="24" fillId="0" borderId="9" xfId="0" applyFont="1" applyBorder="1" applyAlignment="1" applyProtection="1">
      <alignment horizontal="left" vertical="center"/>
      <protection hidden="1"/>
    </xf>
    <xf numFmtId="0" fontId="24" fillId="0" borderId="6" xfId="0" applyFont="1" applyBorder="1" applyAlignment="1" applyProtection="1">
      <alignment horizontal="distributed" vertical="center"/>
      <protection hidden="1"/>
    </xf>
    <xf numFmtId="0" fontId="24" fillId="0" borderId="6" xfId="0" applyFont="1" applyBorder="1" applyAlignment="1" applyProtection="1">
      <alignment horizontal="left" vertical="center"/>
      <protection hidden="1"/>
    </xf>
    <xf numFmtId="182" fontId="24" fillId="0" borderId="6" xfId="0" applyNumberFormat="1" applyFont="1" applyBorder="1" applyAlignment="1" applyProtection="1">
      <alignment horizontal="right" vertical="center"/>
      <protection hidden="1"/>
    </xf>
    <xf numFmtId="0" fontId="24" fillId="0" borderId="6" xfId="0" applyFont="1" applyBorder="1" applyAlignment="1" applyProtection="1">
      <alignment horizontal="center" vertical="center"/>
      <protection hidden="1"/>
    </xf>
    <xf numFmtId="183" fontId="24" fillId="0" borderId="2" xfId="0" applyNumberFormat="1" applyFont="1" applyBorder="1" applyAlignment="1" applyProtection="1">
      <alignment horizontal="center" vertical="center"/>
      <protection hidden="1"/>
    </xf>
    <xf numFmtId="183" fontId="24" fillId="0" borderId="9" xfId="0" applyNumberFormat="1" applyFont="1" applyBorder="1" applyAlignment="1" applyProtection="1">
      <alignment horizontal="center" vertical="center"/>
      <protection hidden="1"/>
    </xf>
    <xf numFmtId="0" fontId="23" fillId="0" borderId="0" xfId="1" applyNumberFormat="1" applyFont="1" applyAlignment="1" applyProtection="1">
      <alignment horizontal="center" vertical="center"/>
      <protection hidden="1"/>
    </xf>
    <xf numFmtId="184" fontId="23" fillId="0" borderId="0" xfId="0" applyNumberFormat="1" applyFont="1" applyProtection="1">
      <alignment vertical="center"/>
      <protection hidden="1"/>
    </xf>
    <xf numFmtId="0" fontId="23" fillId="0" borderId="13" xfId="0" applyFont="1" applyBorder="1" applyAlignment="1" applyProtection="1">
      <alignment horizontal="center" vertical="top"/>
      <protection hidden="1"/>
    </xf>
    <xf numFmtId="180" fontId="24" fillId="0" borderId="33" xfId="0" applyNumberFormat="1" applyFont="1" applyBorder="1" applyAlignment="1" applyProtection="1">
      <alignment horizontal="left" vertical="center" shrinkToFit="1"/>
      <protection hidden="1"/>
    </xf>
    <xf numFmtId="180" fontId="24" fillId="0" borderId="2" xfId="0" applyNumberFormat="1" applyFont="1" applyBorder="1" applyAlignment="1" applyProtection="1">
      <alignment horizontal="left" vertical="center"/>
      <protection hidden="1"/>
    </xf>
    <xf numFmtId="180" fontId="24" fillId="0" borderId="6" xfId="0" applyNumberFormat="1" applyFont="1" applyBorder="1" applyAlignment="1" applyProtection="1">
      <alignment horizontal="left" vertical="center"/>
      <protection hidden="1"/>
    </xf>
    <xf numFmtId="178" fontId="24" fillId="0" borderId="6" xfId="0" applyNumberFormat="1" applyFont="1" applyBorder="1" applyAlignment="1" applyProtection="1">
      <alignment horizontal="left" vertical="center"/>
      <protection hidden="1"/>
    </xf>
    <xf numFmtId="178" fontId="24" fillId="0" borderId="9" xfId="0" applyNumberFormat="1" applyFont="1" applyBorder="1" applyAlignment="1" applyProtection="1">
      <alignment horizontal="left" vertical="center"/>
      <protection hidden="1"/>
    </xf>
    <xf numFmtId="178" fontId="23" fillId="0" borderId="0" xfId="0" applyNumberFormat="1" applyFont="1" applyProtection="1">
      <alignment vertical="center"/>
      <protection hidden="1"/>
    </xf>
    <xf numFmtId="180" fontId="24" fillId="0" borderId="6" xfId="0" applyNumberFormat="1" applyFont="1" applyBorder="1" applyAlignment="1" applyProtection="1">
      <alignment horizontal="left" vertical="center"/>
      <protection hidden="1"/>
    </xf>
    <xf numFmtId="180" fontId="24" fillId="0" borderId="1" xfId="0" applyNumberFormat="1" applyFont="1" applyBorder="1" applyAlignment="1" applyProtection="1">
      <alignment horizontal="distributed" vertical="center"/>
      <protection hidden="1"/>
    </xf>
    <xf numFmtId="178" fontId="23" fillId="0" borderId="0" xfId="1" applyNumberFormat="1" applyFont="1" applyAlignment="1" applyProtection="1">
      <alignment horizontal="center" vertical="center"/>
      <protection hidden="1"/>
    </xf>
    <xf numFmtId="178" fontId="23" fillId="0" borderId="0" xfId="1" applyNumberFormat="1" applyFont="1" applyAlignment="1" applyProtection="1">
      <alignment horizontal="center" vertical="center"/>
      <protection hidden="1"/>
    </xf>
    <xf numFmtId="0" fontId="24" fillId="0" borderId="33" xfId="0" applyFont="1" applyBorder="1" applyAlignment="1" applyProtection="1">
      <alignment horizontal="left" vertical="center" shrinkToFit="1"/>
      <protection hidden="1"/>
    </xf>
    <xf numFmtId="0" fontId="23" fillId="0" borderId="16" xfId="0" applyFont="1" applyBorder="1" applyAlignment="1" applyProtection="1">
      <alignment horizontal="center" vertical="top"/>
      <protection hidden="1"/>
    </xf>
    <xf numFmtId="0" fontId="24" fillId="0" borderId="16" xfId="0" applyFont="1" applyBorder="1" applyAlignment="1" applyProtection="1">
      <alignment horizontal="distributed" vertical="center"/>
      <protection hidden="1"/>
    </xf>
    <xf numFmtId="0" fontId="24" fillId="0" borderId="16" xfId="0" applyFont="1" applyBorder="1" applyAlignment="1" applyProtection="1">
      <alignment horizontal="left" vertical="center"/>
      <protection hidden="1"/>
    </xf>
    <xf numFmtId="182" fontId="24" fillId="0" borderId="16" xfId="0" applyNumberFormat="1" applyFont="1" applyBorder="1" applyAlignment="1" applyProtection="1">
      <alignment horizontal="right" vertical="center"/>
      <protection hidden="1"/>
    </xf>
    <xf numFmtId="0" fontId="24" fillId="0" borderId="16" xfId="0" applyFont="1" applyBorder="1" applyAlignment="1" applyProtection="1">
      <alignment horizontal="center" vertical="center"/>
      <protection hidden="1"/>
    </xf>
    <xf numFmtId="0" fontId="23" fillId="0" borderId="6" xfId="0" applyFont="1" applyBorder="1" applyAlignment="1" applyProtection="1">
      <alignment horizontal="center" vertical="top"/>
      <protection hidden="1"/>
    </xf>
    <xf numFmtId="0" fontId="23" fillId="0" borderId="6" xfId="0" quotePrefix="1" applyFont="1" applyBorder="1" applyProtection="1">
      <alignment vertical="center"/>
      <protection hidden="1"/>
    </xf>
    <xf numFmtId="182" fontId="23" fillId="0" borderId="6" xfId="0" quotePrefix="1" applyNumberFormat="1" applyFont="1" applyBorder="1" applyAlignment="1" applyProtection="1">
      <alignment horizontal="right" vertical="center"/>
      <protection hidden="1"/>
    </xf>
    <xf numFmtId="0" fontId="23" fillId="0" borderId="6" xfId="0" quotePrefix="1" applyFont="1" applyBorder="1" applyAlignment="1" applyProtection="1">
      <alignment horizontal="center" vertical="center"/>
      <protection hidden="1"/>
    </xf>
    <xf numFmtId="182" fontId="23" fillId="0" borderId="0" xfId="0" applyNumberFormat="1" applyFont="1" applyAlignment="1" applyProtection="1">
      <alignment horizontal="right" vertical="center"/>
      <protection hidden="1"/>
    </xf>
    <xf numFmtId="0" fontId="23" fillId="0" borderId="0" xfId="0" applyFont="1" applyAlignment="1" applyProtection="1">
      <alignment horizontal="center" vertical="center"/>
      <protection hidden="1"/>
    </xf>
    <xf numFmtId="56" fontId="23" fillId="0" borderId="1" xfId="0" quotePrefix="1" applyNumberFormat="1" applyFont="1" applyBorder="1" applyAlignment="1" applyProtection="1">
      <alignment horizontal="center" vertical="center"/>
      <protection hidden="1"/>
    </xf>
    <xf numFmtId="180" fontId="24" fillId="0" borderId="33" xfId="0" applyNumberFormat="1" applyFont="1" applyBorder="1" applyAlignment="1" applyProtection="1">
      <alignment horizontal="left" vertical="center"/>
      <protection hidden="1"/>
    </xf>
    <xf numFmtId="178" fontId="24" fillId="0" borderId="2" xfId="0" applyNumberFormat="1" applyFont="1" applyBorder="1" applyAlignment="1" applyProtection="1">
      <alignment horizontal="center" vertical="center"/>
      <protection hidden="1"/>
    </xf>
    <xf numFmtId="178" fontId="24" fillId="0" borderId="9" xfId="0" applyNumberFormat="1" applyFont="1" applyBorder="1" applyAlignment="1" applyProtection="1">
      <alignment horizontal="center" vertical="center"/>
      <protection hidden="1"/>
    </xf>
    <xf numFmtId="58" fontId="24" fillId="0" borderId="2" xfId="0" applyNumberFormat="1" applyFont="1" applyBorder="1" applyAlignment="1" applyProtection="1">
      <alignment horizontal="center" vertical="center"/>
      <protection hidden="1"/>
    </xf>
    <xf numFmtId="58" fontId="24" fillId="0" borderId="9" xfId="0" applyNumberFormat="1" applyFont="1" applyBorder="1" applyAlignment="1" applyProtection="1">
      <alignment horizontal="center" vertical="center"/>
      <protection hidden="1"/>
    </xf>
    <xf numFmtId="0" fontId="23" fillId="0" borderId="6" xfId="0" quotePrefix="1"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24" fillId="0" borderId="14" xfId="0" applyFont="1" applyBorder="1" applyAlignment="1" applyProtection="1">
      <alignment horizontal="right" vertical="center"/>
      <protection hidden="1"/>
    </xf>
    <xf numFmtId="0" fontId="23" fillId="0" borderId="0" xfId="0" quotePrefix="1" applyFont="1" applyAlignment="1" applyProtection="1">
      <alignment horizontal="center" vertical="center"/>
      <protection hidden="1"/>
    </xf>
    <xf numFmtId="0" fontId="24" fillId="0" borderId="0" xfId="0" applyFont="1" applyAlignment="1" applyProtection="1">
      <alignment horizontal="distributed" vertical="center"/>
      <protection hidden="1"/>
    </xf>
    <xf numFmtId="0" fontId="24" fillId="0" borderId="0" xfId="0" applyFont="1" applyAlignment="1" applyProtection="1">
      <alignment horizontal="left" vertical="center"/>
      <protection hidden="1"/>
    </xf>
    <xf numFmtId="0" fontId="23" fillId="0" borderId="13" xfId="0" quotePrefix="1" applyFont="1" applyBorder="1" applyAlignment="1" applyProtection="1">
      <alignment horizontal="center" vertical="center"/>
      <protection hidden="1"/>
    </xf>
    <xf numFmtId="0" fontId="24" fillId="0" borderId="13" xfId="0" applyFont="1" applyBorder="1" applyAlignment="1" applyProtection="1">
      <alignment horizontal="distributed" vertical="center"/>
      <protection hidden="1"/>
    </xf>
    <xf numFmtId="0" fontId="24" fillId="0" borderId="13" xfId="0" applyFont="1" applyBorder="1" applyAlignment="1" applyProtection="1">
      <alignment horizontal="left" vertical="center"/>
      <protection hidden="1"/>
    </xf>
    <xf numFmtId="0" fontId="24" fillId="0" borderId="31" xfId="0" applyFont="1" applyBorder="1" applyAlignment="1" applyProtection="1">
      <alignment horizontal="center" vertical="center"/>
      <protection hidden="1"/>
    </xf>
    <xf numFmtId="0" fontId="24" fillId="0" borderId="8" xfId="0" applyFont="1" applyBorder="1" applyAlignment="1" applyProtection="1">
      <alignment horizontal="center" vertical="center"/>
      <protection hidden="1"/>
    </xf>
    <xf numFmtId="0" fontId="24" fillId="0" borderId="13" xfId="0" applyFont="1" applyBorder="1" applyAlignment="1" applyProtection="1">
      <alignment horizontal="center" vertical="center"/>
      <protection hidden="1"/>
    </xf>
    <xf numFmtId="0" fontId="24" fillId="0" borderId="10" xfId="0" applyFont="1" applyBorder="1" applyAlignment="1" applyProtection="1">
      <alignment horizontal="center" vertical="center"/>
      <protection hidden="1"/>
    </xf>
    <xf numFmtId="0" fontId="24" fillId="0" borderId="29" xfId="0" applyFont="1" applyBorder="1" applyAlignment="1" applyProtection="1">
      <alignment horizontal="center" vertical="center"/>
      <protection hidden="1"/>
    </xf>
    <xf numFmtId="0" fontId="24" fillId="0" borderId="12" xfId="0" applyFont="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24" fillId="0" borderId="11" xfId="0" applyFont="1" applyBorder="1" applyAlignment="1" applyProtection="1">
      <alignment horizontal="center" vertical="center"/>
      <protection hidden="1"/>
    </xf>
    <xf numFmtId="0" fontId="24" fillId="0" borderId="33" xfId="0" applyFont="1" applyBorder="1" applyAlignment="1" applyProtection="1">
      <alignment horizontal="center" vertical="center"/>
      <protection hidden="1"/>
    </xf>
    <xf numFmtId="0" fontId="24" fillId="0" borderId="14" xfId="0" applyFont="1" applyBorder="1" applyAlignment="1" applyProtection="1">
      <alignment horizontal="center" vertical="center"/>
      <protection hidden="1"/>
    </xf>
    <xf numFmtId="0" fontId="24" fillId="0" borderId="16" xfId="0" applyFont="1" applyBorder="1" applyAlignment="1" applyProtection="1">
      <alignment horizontal="center" vertical="center"/>
      <protection hidden="1"/>
    </xf>
    <xf numFmtId="0" fontId="24" fillId="0" borderId="15" xfId="0" applyFont="1" applyBorder="1" applyAlignment="1" applyProtection="1">
      <alignment horizontal="center" vertical="center"/>
      <protection hidden="1"/>
    </xf>
    <xf numFmtId="0" fontId="24" fillId="0" borderId="6" xfId="0" applyFont="1" applyBorder="1" applyAlignment="1" applyProtection="1">
      <alignment horizontal="right" vertical="center"/>
      <protection hidden="1"/>
    </xf>
    <xf numFmtId="0" fontId="24" fillId="0" borderId="13" xfId="0" applyFont="1" applyBorder="1" applyAlignment="1" applyProtection="1">
      <alignment horizontal="right" vertical="center"/>
      <protection hidden="1"/>
    </xf>
    <xf numFmtId="0" fontId="24" fillId="0" borderId="13" xfId="0" applyFont="1" applyBorder="1" applyAlignment="1" applyProtection="1">
      <alignment horizontal="center" vertical="center"/>
      <protection hidden="1"/>
    </xf>
    <xf numFmtId="0" fontId="23" fillId="0" borderId="33" xfId="0" quotePrefix="1" applyFont="1" applyBorder="1" applyAlignment="1" applyProtection="1">
      <alignment horizontal="center" vertical="center"/>
      <protection hidden="1"/>
    </xf>
    <xf numFmtId="0" fontId="24" fillId="0" borderId="33" xfId="0" applyFont="1" applyBorder="1" applyAlignment="1" applyProtection="1">
      <alignment horizontal="distributed" vertical="center"/>
      <protection hidden="1"/>
    </xf>
    <xf numFmtId="58" fontId="24" fillId="0" borderId="33" xfId="0" applyNumberFormat="1" applyFont="1" applyBorder="1" applyAlignment="1" applyProtection="1">
      <alignment horizontal="center" vertical="center" shrinkToFit="1"/>
      <protection hidden="1"/>
    </xf>
    <xf numFmtId="180" fontId="24" fillId="0" borderId="33" xfId="0" applyNumberFormat="1" applyFont="1" applyBorder="1" applyAlignment="1" applyProtection="1">
      <alignment horizontal="center" vertical="center"/>
      <protection hidden="1"/>
    </xf>
    <xf numFmtId="180" fontId="24" fillId="0" borderId="1" xfId="0" applyNumberFormat="1" applyFont="1" applyBorder="1" applyAlignment="1" applyProtection="1">
      <alignment horizontal="center" vertical="center" shrinkToFit="1"/>
      <protection hidden="1"/>
    </xf>
    <xf numFmtId="0" fontId="23" fillId="0" borderId="0" xfId="0" applyFont="1" applyAlignment="1" applyProtection="1">
      <alignment horizontal="right" vertical="center"/>
      <protection hidden="1"/>
    </xf>
    <xf numFmtId="58" fontId="24" fillId="0" borderId="1" xfId="0" applyNumberFormat="1" applyFont="1" applyBorder="1" applyAlignment="1" applyProtection="1">
      <alignment horizontal="left" vertical="center" shrinkToFit="1"/>
      <protection hidden="1"/>
    </xf>
    <xf numFmtId="0" fontId="24" fillId="0" borderId="1" xfId="0" applyFont="1" applyBorder="1" applyAlignment="1" applyProtection="1">
      <alignment horizontal="left" vertical="center"/>
      <protection hidden="1"/>
    </xf>
    <xf numFmtId="185" fontId="24" fillId="0" borderId="2" xfId="0" applyNumberFormat="1" applyFont="1" applyBorder="1" applyAlignment="1" applyProtection="1">
      <alignment horizontal="center" vertical="center"/>
      <protection hidden="1"/>
    </xf>
    <xf numFmtId="185" fontId="24" fillId="0" borderId="9" xfId="0" applyNumberFormat="1" applyFont="1" applyBorder="1" applyAlignment="1" applyProtection="1">
      <alignment horizontal="center" vertical="center"/>
      <protection hidden="1"/>
    </xf>
    <xf numFmtId="0" fontId="24" fillId="0" borderId="8" xfId="0" applyFont="1" applyBorder="1" applyAlignment="1" applyProtection="1">
      <alignment horizontal="left" vertical="center" wrapText="1"/>
      <protection hidden="1"/>
    </xf>
    <xf numFmtId="0" fontId="24" fillId="0" borderId="13" xfId="0" applyFont="1" applyBorder="1" applyAlignment="1" applyProtection="1">
      <alignment horizontal="left" vertical="center" wrapText="1"/>
      <protection hidden="1"/>
    </xf>
    <xf numFmtId="0" fontId="24" fillId="0" borderId="10" xfId="0" applyFont="1" applyBorder="1" applyAlignment="1" applyProtection="1">
      <alignment horizontal="left" vertical="center" wrapText="1"/>
      <protection hidden="1"/>
    </xf>
    <xf numFmtId="0" fontId="24" fillId="0" borderId="12" xfId="0" applyFont="1" applyBorder="1" applyAlignment="1" applyProtection="1">
      <alignment horizontal="left" vertical="center" wrapText="1"/>
      <protection hidden="1"/>
    </xf>
    <xf numFmtId="0" fontId="24" fillId="0" borderId="0" xfId="0" applyFont="1" applyAlignment="1" applyProtection="1">
      <alignment horizontal="left" vertical="center" wrapText="1"/>
      <protection hidden="1"/>
    </xf>
    <xf numFmtId="0" fontId="24" fillId="0" borderId="11" xfId="0" applyFont="1" applyBorder="1" applyAlignment="1" applyProtection="1">
      <alignment horizontal="left" vertical="center" wrapText="1"/>
      <protection hidden="1"/>
    </xf>
    <xf numFmtId="0" fontId="24" fillId="0" borderId="14" xfId="0" applyFont="1" applyBorder="1" applyAlignment="1" applyProtection="1">
      <alignment horizontal="left" vertical="center" wrapText="1"/>
      <protection hidden="1"/>
    </xf>
    <xf numFmtId="0" fontId="24" fillId="0" borderId="16" xfId="0" applyFont="1" applyBorder="1" applyAlignment="1" applyProtection="1">
      <alignment horizontal="left" vertical="center" wrapText="1"/>
      <protection hidden="1"/>
    </xf>
    <xf numFmtId="0" fontId="24" fillId="0" borderId="15" xfId="0" applyFont="1" applyBorder="1" applyAlignment="1" applyProtection="1">
      <alignment horizontal="left" vertical="center" wrapText="1"/>
      <protection hidden="1"/>
    </xf>
    <xf numFmtId="0" fontId="23" fillId="0" borderId="31" xfId="0" quotePrefix="1" applyFont="1" applyBorder="1" applyAlignment="1" applyProtection="1">
      <alignment horizontal="center" vertical="center"/>
      <protection hidden="1"/>
    </xf>
    <xf numFmtId="0" fontId="24" fillId="0" borderId="2" xfId="0" applyFont="1" applyBorder="1" applyAlignment="1" applyProtection="1">
      <alignment horizontal="center" vertical="center"/>
      <protection hidden="1"/>
    </xf>
    <xf numFmtId="0" fontId="23" fillId="0" borderId="29" xfId="0" quotePrefix="1" applyFont="1" applyBorder="1" applyAlignment="1" applyProtection="1">
      <alignment horizontal="center" vertical="center"/>
      <protection hidden="1"/>
    </xf>
    <xf numFmtId="0" fontId="24" fillId="0" borderId="33" xfId="0" applyFont="1" applyBorder="1" applyAlignment="1" applyProtection="1">
      <alignment horizontal="left" vertical="center"/>
      <protection hidden="1"/>
    </xf>
    <xf numFmtId="0" fontId="24" fillId="0" borderId="2" xfId="0" applyFont="1" applyBorder="1" applyAlignment="1" applyProtection="1">
      <alignment horizontal="left" vertical="center"/>
      <protection hidden="1"/>
    </xf>
    <xf numFmtId="0" fontId="24" fillId="0" borderId="9" xfId="0" applyFont="1" applyBorder="1" applyAlignment="1" applyProtection="1">
      <alignment horizontal="left" vertical="center"/>
      <protection hidden="1"/>
    </xf>
    <xf numFmtId="180" fontId="24" fillId="0" borderId="33" xfId="0" applyNumberFormat="1" applyFont="1" applyBorder="1" applyAlignment="1" applyProtection="1">
      <alignment horizontal="left" vertical="center"/>
      <protection hidden="1"/>
    </xf>
    <xf numFmtId="180" fontId="24" fillId="0" borderId="2" xfId="0" applyNumberFormat="1" applyFont="1" applyBorder="1" applyAlignment="1" applyProtection="1">
      <alignment horizontal="left" vertical="center"/>
      <protection hidden="1"/>
    </xf>
    <xf numFmtId="178" fontId="24" fillId="0" borderId="6" xfId="0" applyNumberFormat="1" applyFont="1" applyBorder="1" applyAlignment="1" applyProtection="1">
      <alignment horizontal="left" vertical="center"/>
      <protection hidden="1"/>
    </xf>
    <xf numFmtId="178" fontId="24" fillId="0" borderId="9" xfId="0" applyNumberFormat="1" applyFont="1" applyBorder="1" applyAlignment="1" applyProtection="1">
      <alignment horizontal="left" vertical="center"/>
      <protection hidden="1"/>
    </xf>
    <xf numFmtId="178" fontId="24" fillId="0" borderId="2" xfId="0" applyNumberFormat="1" applyFont="1" applyBorder="1" applyAlignment="1" applyProtection="1">
      <alignment horizontal="center" vertical="center"/>
      <protection hidden="1"/>
    </xf>
    <xf numFmtId="178" fontId="24" fillId="0" borderId="9" xfId="0" applyNumberFormat="1" applyFont="1" applyBorder="1" applyAlignment="1" applyProtection="1">
      <alignment horizontal="center" vertical="center"/>
      <protection hidden="1"/>
    </xf>
    <xf numFmtId="0" fontId="23" fillId="0" borderId="9" xfId="0" quotePrefix="1" applyFont="1" applyBorder="1" applyProtection="1">
      <alignment vertical="center"/>
      <protection hidden="1"/>
    </xf>
    <xf numFmtId="0" fontId="23" fillId="0" borderId="16" xfId="0" quotePrefix="1" applyFont="1" applyBorder="1" applyProtection="1">
      <alignment vertical="center"/>
      <protection hidden="1"/>
    </xf>
    <xf numFmtId="182" fontId="23" fillId="0" borderId="16" xfId="0" quotePrefix="1" applyNumberFormat="1" applyFont="1" applyBorder="1" applyAlignment="1" applyProtection="1">
      <alignment horizontal="right" vertical="center"/>
      <protection hidden="1"/>
    </xf>
    <xf numFmtId="0" fontId="24" fillId="0" borderId="31" xfId="0" applyFont="1" applyBorder="1" applyAlignment="1" applyProtection="1">
      <alignment horizontal="center" vertical="center"/>
      <protection hidden="1"/>
    </xf>
    <xf numFmtId="0" fontId="24" fillId="0" borderId="8" xfId="0" applyFont="1" applyBorder="1" applyAlignment="1" applyProtection="1">
      <alignment horizontal="left" vertical="center"/>
      <protection hidden="1"/>
    </xf>
    <xf numFmtId="0" fontId="24" fillId="0" borderId="10" xfId="0" applyFont="1" applyBorder="1" applyAlignment="1" applyProtection="1">
      <alignment horizontal="left" vertical="center"/>
      <protection hidden="1"/>
    </xf>
    <xf numFmtId="0" fontId="24" fillId="0" borderId="29" xfId="0" applyFont="1" applyBorder="1" applyAlignment="1" applyProtection="1">
      <alignment horizontal="center" vertical="center"/>
      <protection hidden="1"/>
    </xf>
    <xf numFmtId="0" fontId="24" fillId="0" borderId="12" xfId="0" applyFont="1" applyBorder="1" applyAlignment="1" applyProtection="1">
      <alignment horizontal="left" vertical="center"/>
      <protection hidden="1"/>
    </xf>
    <xf numFmtId="0" fontId="24" fillId="0" borderId="11" xfId="0" applyFont="1" applyBorder="1" applyAlignment="1" applyProtection="1">
      <alignment horizontal="left" vertical="center"/>
      <protection hidden="1"/>
    </xf>
    <xf numFmtId="0" fontId="24" fillId="0" borderId="33" xfId="0" applyFont="1" applyBorder="1" applyAlignment="1" applyProtection="1">
      <alignment horizontal="center" vertical="center"/>
      <protection hidden="1"/>
    </xf>
    <xf numFmtId="0" fontId="24" fillId="0" borderId="14" xfId="0" applyFont="1" applyBorder="1" applyAlignment="1" applyProtection="1">
      <alignment horizontal="left" vertical="center"/>
      <protection hidden="1"/>
    </xf>
    <xf numFmtId="0" fontId="24" fillId="0" borderId="15"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hidden="1"/>
    </xf>
    <xf numFmtId="0" fontId="27" fillId="0" borderId="1" xfId="0" applyFont="1" applyBorder="1" applyAlignment="1" applyProtection="1">
      <alignment horizontal="left" vertical="top" wrapText="1"/>
      <protection hidden="1"/>
    </xf>
    <xf numFmtId="0" fontId="24" fillId="0" borderId="2" xfId="0" quotePrefix="1" applyFont="1" applyBorder="1" applyAlignment="1" applyProtection="1">
      <alignment horizontal="left" vertical="center"/>
      <protection hidden="1"/>
    </xf>
    <xf numFmtId="0" fontId="24" fillId="0" borderId="9" xfId="0" quotePrefix="1" applyFont="1" applyBorder="1" applyAlignment="1" applyProtection="1">
      <alignment horizontal="left" vertical="center"/>
      <protection hidden="1"/>
    </xf>
    <xf numFmtId="49" fontId="24" fillId="0" borderId="2" xfId="0" applyNumberFormat="1" applyFont="1" applyBorder="1" applyAlignment="1" applyProtection="1">
      <alignment horizontal="center" vertical="center"/>
      <protection hidden="1"/>
    </xf>
    <xf numFmtId="49" fontId="24" fillId="0" borderId="9" xfId="0" applyNumberFormat="1" applyFont="1" applyBorder="1" applyAlignment="1" applyProtection="1">
      <alignment horizontal="center" vertical="center"/>
      <protection hidden="1"/>
    </xf>
    <xf numFmtId="0" fontId="24" fillId="0" borderId="16" xfId="0" applyFont="1" applyBorder="1" applyAlignment="1" applyProtection="1">
      <alignment horizontal="right" vertical="center"/>
      <protection hidden="1"/>
    </xf>
    <xf numFmtId="0" fontId="23" fillId="0" borderId="2" xfId="0" quotePrefix="1" applyFont="1" applyBorder="1" applyAlignment="1" applyProtection="1">
      <alignment horizontal="center" vertical="center"/>
      <protection hidden="1"/>
    </xf>
    <xf numFmtId="0" fontId="23" fillId="0" borderId="9" xfId="0" quotePrefix="1" applyFont="1" applyBorder="1" applyAlignment="1" applyProtection="1">
      <alignment horizontal="center" vertical="center"/>
      <protection hidden="1"/>
    </xf>
    <xf numFmtId="186" fontId="24" fillId="0" borderId="14" xfId="0" applyNumberFormat="1" applyFont="1" applyBorder="1" applyAlignment="1" applyProtection="1">
      <alignment horizontal="right" vertical="center"/>
      <protection hidden="1"/>
    </xf>
    <xf numFmtId="0" fontId="24" fillId="0" borderId="0" xfId="0" applyFont="1" applyAlignment="1" applyProtection="1">
      <alignment horizontal="center" vertical="top"/>
      <protection hidden="1"/>
    </xf>
    <xf numFmtId="0" fontId="24" fillId="0" borderId="0" xfId="0" applyFont="1" applyProtection="1">
      <alignment vertical="center"/>
      <protection hidden="1"/>
    </xf>
    <xf numFmtId="0" fontId="28" fillId="0" borderId="16" xfId="0" applyFont="1" applyBorder="1" applyAlignment="1" applyProtection="1">
      <alignment horizontal="center" vertical="center"/>
      <protection hidden="1"/>
    </xf>
    <xf numFmtId="0" fontId="24" fillId="0" borderId="1" xfId="0" quotePrefix="1" applyFont="1" applyBorder="1" applyAlignment="1" applyProtection="1">
      <alignment horizontal="center" vertical="center"/>
      <protection hidden="1"/>
    </xf>
    <xf numFmtId="0" fontId="24" fillId="0" borderId="14" xfId="0" applyFont="1" applyBorder="1" applyAlignment="1" applyProtection="1">
      <alignment horizontal="center" vertical="center"/>
      <protection hidden="1"/>
    </xf>
    <xf numFmtId="0" fontId="24" fillId="0" borderId="0" xfId="1" applyNumberFormat="1" applyFont="1" applyAlignment="1" applyProtection="1">
      <alignment horizontal="center" vertical="center"/>
      <protection hidden="1"/>
    </xf>
    <xf numFmtId="184" fontId="24" fillId="0" borderId="0" xfId="0" applyNumberFormat="1" applyFont="1" applyProtection="1">
      <alignment vertical="center"/>
      <protection hidden="1"/>
    </xf>
    <xf numFmtId="0" fontId="24" fillId="0" borderId="13" xfId="0" applyFont="1" applyBorder="1" applyAlignment="1" applyProtection="1">
      <alignment horizontal="center" vertical="top"/>
      <protection hidden="1"/>
    </xf>
    <xf numFmtId="178" fontId="24" fillId="0" borderId="0" xfId="0" applyNumberFormat="1" applyFont="1" applyProtection="1">
      <alignment vertical="center"/>
      <protection hidden="1"/>
    </xf>
    <xf numFmtId="178" fontId="24" fillId="0" borderId="0" xfId="1" applyNumberFormat="1" applyFont="1" applyAlignment="1" applyProtection="1">
      <alignment horizontal="center" vertical="center"/>
      <protection hidden="1"/>
    </xf>
    <xf numFmtId="178" fontId="24" fillId="0" borderId="0" xfId="1" applyNumberFormat="1" applyFont="1" applyAlignment="1" applyProtection="1">
      <alignment horizontal="center" vertical="center"/>
      <protection hidden="1"/>
    </xf>
    <xf numFmtId="0" fontId="24" fillId="0" borderId="0" xfId="0" applyFont="1" applyAlignment="1" applyProtection="1">
      <alignment horizontal="center" vertical="center"/>
      <protection hidden="1"/>
    </xf>
    <xf numFmtId="0" fontId="24" fillId="0" borderId="0" xfId="0" applyFont="1" applyAlignment="1" applyProtection="1">
      <alignment horizontal="right" vertical="center"/>
      <protection hidden="1"/>
    </xf>
    <xf numFmtId="0" fontId="17" fillId="0" borderId="2" xfId="0" applyFont="1" applyBorder="1" applyAlignment="1" applyProtection="1">
      <alignment horizontal="left" vertical="center" wrapText="1"/>
      <protection hidden="1"/>
    </xf>
    <xf numFmtId="0" fontId="17" fillId="0" borderId="6" xfId="0" applyFont="1" applyBorder="1" applyAlignment="1" applyProtection="1">
      <alignment horizontal="left" vertical="center" wrapText="1"/>
      <protection hidden="1"/>
    </xf>
    <xf numFmtId="0" fontId="17" fillId="0" borderId="5" xfId="0" applyFont="1" applyBorder="1" applyAlignment="1" applyProtection="1">
      <alignment horizontal="left" vertical="center" wrapText="1"/>
      <protection hidden="1"/>
    </xf>
    <xf numFmtId="0" fontId="23" fillId="0" borderId="2" xfId="0" applyFont="1" applyBorder="1" applyAlignment="1" applyProtection="1">
      <alignment horizontal="center" vertical="center" wrapText="1"/>
      <protection hidden="1"/>
    </xf>
    <xf numFmtId="0" fontId="23" fillId="0" borderId="6" xfId="0" applyFont="1" applyBorder="1" applyAlignment="1" applyProtection="1">
      <alignment horizontal="center" vertical="center" wrapText="1"/>
      <protection hidden="1"/>
    </xf>
    <xf numFmtId="0" fontId="23" fillId="0" borderId="5" xfId="0" applyFont="1" applyBorder="1" applyAlignment="1" applyProtection="1">
      <alignment horizontal="center" vertical="center" wrapText="1"/>
      <protection hidden="1"/>
    </xf>
    <xf numFmtId="0" fontId="17" fillId="0" borderId="2" xfId="0" applyFont="1" applyBorder="1" applyAlignment="1" applyProtection="1">
      <alignment horizontal="left" vertical="top" wrapText="1"/>
      <protection hidden="1"/>
    </xf>
    <xf numFmtId="0" fontId="17" fillId="0" borderId="6" xfId="0" applyFont="1" applyBorder="1" applyAlignment="1" applyProtection="1">
      <alignment horizontal="left" vertical="top" wrapText="1"/>
      <protection hidden="1"/>
    </xf>
    <xf numFmtId="0" fontId="17" fillId="0" borderId="5" xfId="0" applyFont="1" applyBorder="1" applyAlignment="1" applyProtection="1">
      <alignment horizontal="left" vertical="top" wrapText="1"/>
      <protection hidden="1"/>
    </xf>
    <xf numFmtId="0" fontId="19" fillId="0" borderId="2" xfId="0" applyFont="1" applyBorder="1" applyAlignment="1" applyProtection="1">
      <alignment horizontal="left" vertical="center" shrinkToFit="1"/>
      <protection hidden="1"/>
    </xf>
    <xf numFmtId="0" fontId="19" fillId="0" borderId="6" xfId="0" applyFont="1" applyBorder="1" applyAlignment="1" applyProtection="1">
      <alignment horizontal="left" vertical="center" shrinkToFit="1"/>
      <protection hidden="1"/>
    </xf>
    <xf numFmtId="0" fontId="19" fillId="0" borderId="9" xfId="0" applyFont="1" applyBorder="1" applyAlignment="1" applyProtection="1">
      <alignment horizontal="left" vertical="center" shrinkToFit="1"/>
      <protection hidden="1"/>
    </xf>
    <xf numFmtId="0" fontId="25" fillId="0" borderId="1" xfId="0" applyFont="1" applyBorder="1" applyAlignment="1" applyProtection="1">
      <alignment horizontal="center" vertical="center" wrapText="1"/>
      <protection hidden="1"/>
    </xf>
    <xf numFmtId="0" fontId="24" fillId="0" borderId="2" xfId="0" applyFont="1" applyBorder="1" applyAlignment="1" applyProtection="1">
      <alignment horizontal="left" vertical="center" shrinkToFit="1"/>
      <protection hidden="1"/>
    </xf>
    <xf numFmtId="0" fontId="24" fillId="0" borderId="6" xfId="0" applyFont="1" applyBorder="1" applyAlignment="1" applyProtection="1">
      <alignment horizontal="left" vertical="center" shrinkToFit="1"/>
      <protection hidden="1"/>
    </xf>
    <xf numFmtId="0" fontId="24" fillId="0" borderId="9" xfId="0" applyFont="1" applyBorder="1" applyAlignment="1" applyProtection="1">
      <alignment horizontal="left" vertical="center" shrinkToFit="1"/>
      <protection hidden="1"/>
    </xf>
    <xf numFmtId="58" fontId="23" fillId="0" borderId="6" xfId="0" applyNumberFormat="1" applyFont="1" applyBorder="1" applyAlignment="1" applyProtection="1">
      <alignment horizontal="center" vertical="center"/>
      <protection hidden="1"/>
    </xf>
    <xf numFmtId="58" fontId="23" fillId="0" borderId="5" xfId="0" applyNumberFormat="1" applyFont="1" applyBorder="1" applyAlignment="1" applyProtection="1">
      <alignment horizontal="center" vertical="center"/>
      <protection hidden="1"/>
    </xf>
    <xf numFmtId="0" fontId="23" fillId="0" borderId="16" xfId="0" applyFont="1" applyBorder="1" applyAlignment="1" applyProtection="1">
      <alignment horizontal="center" vertical="center"/>
      <protection hidden="1"/>
    </xf>
    <xf numFmtId="0" fontId="23" fillId="0" borderId="12" xfId="1" applyNumberFormat="1" applyFont="1" applyBorder="1" applyAlignment="1" applyProtection="1">
      <alignment horizontal="center" vertical="center"/>
      <protection hidden="1"/>
    </xf>
  </cellXfs>
  <cellStyles count="6">
    <cellStyle name="ハイパーリンク" xfId="2" builtinId="8"/>
    <cellStyle name="通貨" xfId="1" builtinId="7"/>
    <cellStyle name="標準" xfId="0" builtinId="0"/>
    <cellStyle name="標準 3" xfId="3" xr:uid="{A2B0BA65-0126-4686-8C64-187E1E8ACF04}"/>
    <cellStyle name="標準 4" xfId="5" xr:uid="{AC6AE371-18F6-4A6C-94C0-AC8459F4A3D3}"/>
    <cellStyle name="標準_台帳番号(患者限定)" xfId="4" xr:uid="{922C6047-C01B-49DD-AD38-768A089AE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F283B-6EAF-4822-8838-206482AF44F4}">
  <sheetPr codeName="Sheet1">
    <tabColor rgb="FFFF0000"/>
  </sheetPr>
  <dimension ref="A1:AG95"/>
  <sheetViews>
    <sheetView tabSelected="1" view="pageBreakPreview" zoomScale="115" zoomScaleNormal="100" zoomScaleSheetLayoutView="115" workbookViewId="0">
      <pane xSplit="2" ySplit="1" topLeftCell="C31" activePane="bottomRight" state="frozen"/>
      <selection pane="topRight" activeCell="C1" sqref="C1"/>
      <selection pane="bottomLeft" activeCell="A2" sqref="A2"/>
      <selection pane="bottomRight" activeCell="AE41" sqref="AE41"/>
    </sheetView>
  </sheetViews>
  <sheetFormatPr defaultColWidth="9" defaultRowHeight="16.5" x14ac:dyDescent="0.15"/>
  <cols>
    <col min="1" max="1" width="3.625" style="17" customWidth="1"/>
    <col min="2" max="2" width="12.75" style="17" customWidth="1"/>
    <col min="3" max="5" width="9.625" style="17" customWidth="1"/>
    <col min="6" max="6" width="30.625" style="33" customWidth="1"/>
    <col min="7" max="8" width="9.625" style="33" customWidth="1"/>
    <col min="9" max="9" width="30.625" style="33" customWidth="1"/>
    <col min="10" max="10" width="15.625" style="33" customWidth="1"/>
    <col min="11" max="11" width="30.625" style="33" customWidth="1"/>
    <col min="12" max="12" width="11.75" style="73" hidden="1" customWidth="1"/>
    <col min="13" max="13" width="24.5" style="73" hidden="1" customWidth="1"/>
    <col min="14" max="14" width="11.75" style="73" hidden="1" customWidth="1"/>
    <col min="15" max="15" width="24.5" style="73" hidden="1" customWidth="1"/>
    <col min="16" max="16" width="17.625" style="33" customWidth="1"/>
    <col min="17" max="17" width="23.875" style="74" customWidth="1"/>
    <col min="18" max="18" width="19.875" style="33" customWidth="1"/>
    <col min="19" max="19" width="19.5" style="33" customWidth="1"/>
    <col min="20" max="20" width="4.625" style="33" customWidth="1"/>
    <col min="21" max="21" width="4.625" style="79" customWidth="1"/>
    <col min="22" max="33" width="4.625" style="33" customWidth="1"/>
    <col min="34" max="16384" width="9" style="33"/>
  </cols>
  <sheetData>
    <row r="1" spans="1:33" s="17" customFormat="1" ht="24.95" customHeight="1" x14ac:dyDescent="0.15">
      <c r="A1" s="1" t="s">
        <v>0</v>
      </c>
      <c r="B1" s="2" t="s">
        <v>1</v>
      </c>
      <c r="C1" s="2" t="s">
        <v>2</v>
      </c>
      <c r="D1" s="2" t="s">
        <v>3</v>
      </c>
      <c r="E1" s="2" t="s">
        <v>4</v>
      </c>
      <c r="F1" s="2" t="s">
        <v>5</v>
      </c>
      <c r="G1" s="2" t="s">
        <v>6</v>
      </c>
      <c r="H1" s="1" t="s">
        <v>7</v>
      </c>
      <c r="I1" s="3" t="s">
        <v>8</v>
      </c>
      <c r="J1" s="4" t="s">
        <v>9</v>
      </c>
      <c r="K1" s="4" t="s">
        <v>10</v>
      </c>
      <c r="L1" s="5" t="s">
        <v>11</v>
      </c>
      <c r="M1" s="5" t="s">
        <v>12</v>
      </c>
      <c r="N1" s="5" t="s">
        <v>11</v>
      </c>
      <c r="O1" s="5" t="s">
        <v>12</v>
      </c>
      <c r="P1" s="4" t="s">
        <v>13</v>
      </c>
      <c r="Q1" s="6" t="s">
        <v>14</v>
      </c>
      <c r="R1" s="7" t="s">
        <v>15</v>
      </c>
      <c r="S1" s="7" t="s">
        <v>16</v>
      </c>
      <c r="T1" s="8" t="s">
        <v>17</v>
      </c>
      <c r="U1" s="9"/>
      <c r="V1" s="8" t="s">
        <v>18</v>
      </c>
      <c r="W1" s="9"/>
      <c r="X1" s="10" t="s">
        <v>19</v>
      </c>
      <c r="Y1" s="9"/>
      <c r="Z1" s="11" t="s">
        <v>20</v>
      </c>
      <c r="AA1" s="12"/>
      <c r="AB1" s="8" t="s">
        <v>21</v>
      </c>
      <c r="AC1" s="9"/>
      <c r="AD1" s="13" t="s">
        <v>22</v>
      </c>
      <c r="AE1" s="14"/>
      <c r="AF1" s="15" t="s">
        <v>23</v>
      </c>
      <c r="AG1" s="16"/>
    </row>
    <row r="2" spans="1:33" s="33" customFormat="1" ht="30" customHeight="1" x14ac:dyDescent="0.35">
      <c r="A2" s="18">
        <v>1</v>
      </c>
      <c r="B2" s="19" t="s">
        <v>24</v>
      </c>
      <c r="C2" s="20">
        <v>38991</v>
      </c>
      <c r="D2" s="20">
        <v>45216</v>
      </c>
      <c r="E2" s="20">
        <v>46295</v>
      </c>
      <c r="F2" s="21" t="s">
        <v>25</v>
      </c>
      <c r="G2" s="21" t="s">
        <v>26</v>
      </c>
      <c r="H2" s="21" t="s">
        <v>27</v>
      </c>
      <c r="I2" s="21" t="s">
        <v>28</v>
      </c>
      <c r="J2" s="22" t="s">
        <v>29</v>
      </c>
      <c r="K2" s="22" t="s">
        <v>30</v>
      </c>
      <c r="L2" s="23" t="s">
        <v>31</v>
      </c>
      <c r="M2" s="23" t="s">
        <v>32</v>
      </c>
      <c r="N2" s="23"/>
      <c r="O2" s="23"/>
      <c r="P2" s="22" t="s">
        <v>33</v>
      </c>
      <c r="Q2" s="24" t="s">
        <v>34</v>
      </c>
      <c r="R2" s="25"/>
      <c r="S2" s="25"/>
      <c r="T2" s="26"/>
      <c r="U2" s="27"/>
      <c r="V2" s="28"/>
      <c r="W2" s="27"/>
      <c r="X2" s="29"/>
      <c r="Y2" s="27"/>
      <c r="Z2" s="30"/>
      <c r="AA2" s="27"/>
      <c r="AB2" s="31">
        <v>1</v>
      </c>
      <c r="AC2" s="27"/>
      <c r="AD2" s="31">
        <v>0</v>
      </c>
      <c r="AE2" s="27"/>
      <c r="AF2" s="29">
        <f t="shared" ref="AF2:AF16" si="0">SUM(T2,V2,X2,Z2,AB2,AD2)</f>
        <v>1</v>
      </c>
      <c r="AG2" s="32">
        <f t="shared" ref="AG2:AG15" si="1">SUM(U2,W2,Y2,AA2,AC2)</f>
        <v>0</v>
      </c>
    </row>
    <row r="3" spans="1:33" s="33" customFormat="1" ht="30" customHeight="1" x14ac:dyDescent="0.35">
      <c r="A3" s="34"/>
      <c r="B3" s="19" t="s">
        <v>35</v>
      </c>
      <c r="C3" s="20">
        <v>38991</v>
      </c>
      <c r="D3" s="20">
        <v>45216</v>
      </c>
      <c r="E3" s="20">
        <v>46295</v>
      </c>
      <c r="F3" s="21" t="s">
        <v>25</v>
      </c>
      <c r="G3" s="21" t="s">
        <v>26</v>
      </c>
      <c r="H3" s="21" t="s">
        <v>27</v>
      </c>
      <c r="I3" s="21" t="s">
        <v>28</v>
      </c>
      <c r="J3" s="22" t="s">
        <v>31</v>
      </c>
      <c r="K3" s="22" t="s">
        <v>32</v>
      </c>
      <c r="L3" s="23"/>
      <c r="M3" s="23"/>
      <c r="N3" s="23"/>
      <c r="O3" s="23"/>
      <c r="P3" s="22" t="s">
        <v>33</v>
      </c>
      <c r="Q3" s="24" t="s">
        <v>36</v>
      </c>
      <c r="R3" s="25"/>
      <c r="S3" s="25"/>
      <c r="T3" s="26"/>
      <c r="U3" s="35"/>
      <c r="V3" s="36"/>
      <c r="W3" s="35"/>
      <c r="X3" s="37"/>
      <c r="Y3" s="35"/>
      <c r="Z3" s="38"/>
      <c r="AA3" s="35"/>
      <c r="AB3" s="39">
        <v>3</v>
      </c>
      <c r="AC3" s="35"/>
      <c r="AD3" s="39">
        <v>2</v>
      </c>
      <c r="AE3" s="35"/>
      <c r="AF3" s="37">
        <f t="shared" si="0"/>
        <v>5</v>
      </c>
      <c r="AG3" s="32">
        <f t="shared" si="1"/>
        <v>0</v>
      </c>
    </row>
    <row r="4" spans="1:33" s="33" customFormat="1" ht="30" customHeight="1" x14ac:dyDescent="0.35">
      <c r="A4" s="40">
        <f>A2+1</f>
        <v>2</v>
      </c>
      <c r="B4" s="41" t="s">
        <v>37</v>
      </c>
      <c r="C4" s="20">
        <v>38991</v>
      </c>
      <c r="D4" s="20">
        <v>45202</v>
      </c>
      <c r="E4" s="20">
        <v>46295</v>
      </c>
      <c r="F4" s="21" t="s">
        <v>38</v>
      </c>
      <c r="G4" s="21" t="s">
        <v>39</v>
      </c>
      <c r="H4" s="21" t="s">
        <v>40</v>
      </c>
      <c r="I4" s="21" t="s">
        <v>41</v>
      </c>
      <c r="J4" s="22" t="s">
        <v>42</v>
      </c>
      <c r="K4" s="22" t="s">
        <v>43</v>
      </c>
      <c r="L4" s="23"/>
      <c r="M4" s="23"/>
      <c r="N4" s="23"/>
      <c r="O4" s="23"/>
      <c r="P4" s="22" t="s">
        <v>33</v>
      </c>
      <c r="Q4" s="24" t="s">
        <v>34</v>
      </c>
      <c r="R4" s="25"/>
      <c r="S4" s="25"/>
      <c r="T4" s="26"/>
      <c r="U4" s="32"/>
      <c r="V4" s="42"/>
      <c r="W4" s="32"/>
      <c r="X4" s="43"/>
      <c r="Y4" s="32"/>
      <c r="Z4" s="44"/>
      <c r="AA4" s="32"/>
      <c r="AB4" s="26"/>
      <c r="AC4" s="32"/>
      <c r="AD4" s="26">
        <v>13</v>
      </c>
      <c r="AE4" s="32"/>
      <c r="AF4" s="43">
        <f t="shared" si="0"/>
        <v>13</v>
      </c>
      <c r="AG4" s="32">
        <f t="shared" si="1"/>
        <v>0</v>
      </c>
    </row>
    <row r="5" spans="1:33" s="33" customFormat="1" ht="30" customHeight="1" x14ac:dyDescent="0.35">
      <c r="A5" s="40">
        <f>A4+1</f>
        <v>3</v>
      </c>
      <c r="B5" s="41" t="s">
        <v>44</v>
      </c>
      <c r="C5" s="20">
        <v>38991</v>
      </c>
      <c r="D5" s="20">
        <v>45191</v>
      </c>
      <c r="E5" s="20">
        <v>46295</v>
      </c>
      <c r="F5" s="21" t="s">
        <v>45</v>
      </c>
      <c r="G5" s="21" t="s">
        <v>46</v>
      </c>
      <c r="H5" s="21" t="s">
        <v>47</v>
      </c>
      <c r="I5" s="21" t="s">
        <v>48</v>
      </c>
      <c r="J5" s="22" t="s">
        <v>49</v>
      </c>
      <c r="K5" s="22" t="s">
        <v>50</v>
      </c>
      <c r="L5" s="23"/>
      <c r="M5" s="23"/>
      <c r="N5" s="23"/>
      <c r="O5" s="23"/>
      <c r="P5" s="22" t="s">
        <v>33</v>
      </c>
      <c r="Q5" s="24" t="s">
        <v>51</v>
      </c>
      <c r="R5" s="25"/>
      <c r="S5" s="25"/>
      <c r="T5" s="31"/>
      <c r="U5" s="27"/>
      <c r="V5" s="28"/>
      <c r="W5" s="27"/>
      <c r="X5" s="29"/>
      <c r="Y5" s="27"/>
      <c r="Z5" s="30"/>
      <c r="AA5" s="27"/>
      <c r="AB5" s="31"/>
      <c r="AC5" s="27"/>
      <c r="AD5" s="31">
        <v>4</v>
      </c>
      <c r="AE5" s="27"/>
      <c r="AF5" s="29">
        <f t="shared" si="0"/>
        <v>4</v>
      </c>
      <c r="AG5" s="27">
        <f t="shared" si="1"/>
        <v>0</v>
      </c>
    </row>
    <row r="6" spans="1:33" s="33" customFormat="1" ht="30" customHeight="1" x14ac:dyDescent="0.35">
      <c r="A6" s="40">
        <f t="shared" ref="A6:A14" si="2">A5+1</f>
        <v>4</v>
      </c>
      <c r="B6" s="41" t="s">
        <v>52</v>
      </c>
      <c r="C6" s="20">
        <v>38991</v>
      </c>
      <c r="D6" s="20">
        <v>45057</v>
      </c>
      <c r="E6" s="20">
        <v>46112</v>
      </c>
      <c r="F6" s="21" t="s">
        <v>53</v>
      </c>
      <c r="G6" s="21" t="s">
        <v>54</v>
      </c>
      <c r="H6" s="21" t="s">
        <v>55</v>
      </c>
      <c r="I6" s="21" t="s">
        <v>56</v>
      </c>
      <c r="J6" s="22" t="s">
        <v>57</v>
      </c>
      <c r="K6" s="22" t="s">
        <v>58</v>
      </c>
      <c r="L6" s="23"/>
      <c r="M6" s="23"/>
      <c r="N6" s="23"/>
      <c r="O6" s="23"/>
      <c r="P6" s="22" t="s">
        <v>33</v>
      </c>
      <c r="Q6" s="24" t="s">
        <v>34</v>
      </c>
      <c r="R6" s="25"/>
      <c r="S6" s="25"/>
      <c r="T6" s="39"/>
      <c r="U6" s="35"/>
      <c r="V6" s="36"/>
      <c r="W6" s="35"/>
      <c r="X6" s="37"/>
      <c r="Y6" s="35"/>
      <c r="Z6" s="38"/>
      <c r="AA6" s="35"/>
      <c r="AB6" s="39"/>
      <c r="AC6" s="35"/>
      <c r="AD6" s="39">
        <v>2</v>
      </c>
      <c r="AE6" s="35"/>
      <c r="AF6" s="37">
        <f t="shared" si="0"/>
        <v>2</v>
      </c>
      <c r="AG6" s="35">
        <f t="shared" si="1"/>
        <v>0</v>
      </c>
    </row>
    <row r="7" spans="1:33" s="33" customFormat="1" ht="30" customHeight="1" x14ac:dyDescent="0.35">
      <c r="A7" s="40">
        <f t="shared" si="2"/>
        <v>5</v>
      </c>
      <c r="B7" s="41" t="s">
        <v>59</v>
      </c>
      <c r="C7" s="20">
        <v>38991</v>
      </c>
      <c r="D7" s="20">
        <v>45222</v>
      </c>
      <c r="E7" s="20">
        <v>46295</v>
      </c>
      <c r="F7" s="21" t="s">
        <v>60</v>
      </c>
      <c r="G7" s="21" t="s">
        <v>61</v>
      </c>
      <c r="H7" s="21" t="s">
        <v>62</v>
      </c>
      <c r="I7" s="21" t="s">
        <v>63</v>
      </c>
      <c r="J7" s="22" t="s">
        <v>64</v>
      </c>
      <c r="K7" s="22" t="s">
        <v>65</v>
      </c>
      <c r="L7" s="23"/>
      <c r="M7" s="23"/>
      <c r="N7" s="23"/>
      <c r="O7" s="23"/>
      <c r="P7" s="22" t="s">
        <v>66</v>
      </c>
      <c r="Q7" s="24" t="s">
        <v>34</v>
      </c>
      <c r="R7" s="25"/>
      <c r="S7" s="25"/>
      <c r="T7" s="31"/>
      <c r="U7" s="27"/>
      <c r="V7" s="28"/>
      <c r="W7" s="27"/>
      <c r="X7" s="29"/>
      <c r="Y7" s="27"/>
      <c r="Z7" s="30"/>
      <c r="AA7" s="27"/>
      <c r="AB7" s="31">
        <v>1</v>
      </c>
      <c r="AC7" s="27"/>
      <c r="AD7" s="31">
        <v>7</v>
      </c>
      <c r="AE7" s="27"/>
      <c r="AF7" s="29">
        <f t="shared" si="0"/>
        <v>8</v>
      </c>
      <c r="AG7" s="27">
        <f t="shared" si="1"/>
        <v>0</v>
      </c>
    </row>
    <row r="8" spans="1:33" s="33" customFormat="1" ht="30" customHeight="1" x14ac:dyDescent="0.35">
      <c r="A8" s="40">
        <f t="shared" si="2"/>
        <v>6</v>
      </c>
      <c r="B8" s="41" t="s">
        <v>67</v>
      </c>
      <c r="C8" s="20">
        <v>38991</v>
      </c>
      <c r="D8" s="20">
        <v>45198</v>
      </c>
      <c r="E8" s="20">
        <v>46295</v>
      </c>
      <c r="F8" s="21" t="s">
        <v>68</v>
      </c>
      <c r="G8" s="21" t="s">
        <v>69</v>
      </c>
      <c r="H8" s="21" t="s">
        <v>70</v>
      </c>
      <c r="I8" s="21" t="s">
        <v>71</v>
      </c>
      <c r="J8" s="22" t="s">
        <v>72</v>
      </c>
      <c r="K8" s="22" t="s">
        <v>73</v>
      </c>
      <c r="L8" s="23"/>
      <c r="M8" s="23"/>
      <c r="N8" s="23"/>
      <c r="O8" s="23"/>
      <c r="P8" s="22" t="s">
        <v>74</v>
      </c>
      <c r="Q8" s="24" t="s">
        <v>34</v>
      </c>
      <c r="R8" s="25"/>
      <c r="S8" s="25"/>
      <c r="T8" s="39"/>
      <c r="U8" s="35"/>
      <c r="V8" s="36"/>
      <c r="W8" s="35"/>
      <c r="X8" s="37"/>
      <c r="Y8" s="35"/>
      <c r="Z8" s="38"/>
      <c r="AA8" s="35"/>
      <c r="AB8" s="39">
        <v>1</v>
      </c>
      <c r="AC8" s="35"/>
      <c r="AD8" s="39">
        <v>9</v>
      </c>
      <c r="AE8" s="35"/>
      <c r="AF8" s="37">
        <f t="shared" si="0"/>
        <v>10</v>
      </c>
      <c r="AG8" s="35">
        <f t="shared" si="1"/>
        <v>0</v>
      </c>
    </row>
    <row r="9" spans="1:33" s="33" customFormat="1" ht="30" customHeight="1" x14ac:dyDescent="0.35">
      <c r="A9" s="40">
        <f t="shared" si="2"/>
        <v>7</v>
      </c>
      <c r="B9" s="41" t="s">
        <v>75</v>
      </c>
      <c r="C9" s="20">
        <v>38991</v>
      </c>
      <c r="D9" s="20">
        <v>45201</v>
      </c>
      <c r="E9" s="20">
        <v>46295</v>
      </c>
      <c r="F9" s="21" t="s">
        <v>76</v>
      </c>
      <c r="G9" s="21" t="s">
        <v>77</v>
      </c>
      <c r="H9" s="21" t="s">
        <v>78</v>
      </c>
      <c r="I9" s="21" t="s">
        <v>79</v>
      </c>
      <c r="J9" s="22" t="s">
        <v>80</v>
      </c>
      <c r="K9" s="22" t="s">
        <v>81</v>
      </c>
      <c r="L9" s="23"/>
      <c r="M9" s="23"/>
      <c r="N9" s="23"/>
      <c r="O9" s="23"/>
      <c r="P9" s="22" t="s">
        <v>33</v>
      </c>
      <c r="Q9" s="24" t="s">
        <v>82</v>
      </c>
      <c r="R9" s="25"/>
      <c r="S9" s="25"/>
      <c r="T9" s="31"/>
      <c r="U9" s="27"/>
      <c r="V9" s="28"/>
      <c r="W9" s="27"/>
      <c r="X9" s="29"/>
      <c r="Y9" s="27"/>
      <c r="Z9" s="30"/>
      <c r="AA9" s="27"/>
      <c r="AB9" s="31">
        <v>1</v>
      </c>
      <c r="AC9" s="27"/>
      <c r="AD9" s="31">
        <v>2</v>
      </c>
      <c r="AE9" s="27"/>
      <c r="AF9" s="29">
        <f t="shared" si="0"/>
        <v>3</v>
      </c>
      <c r="AG9" s="27">
        <f t="shared" si="1"/>
        <v>0</v>
      </c>
    </row>
    <row r="10" spans="1:33" s="33" customFormat="1" ht="30" customHeight="1" x14ac:dyDescent="0.35">
      <c r="A10" s="40">
        <f t="shared" si="2"/>
        <v>8</v>
      </c>
      <c r="B10" s="41" t="s">
        <v>83</v>
      </c>
      <c r="C10" s="20">
        <v>39717</v>
      </c>
      <c r="D10" s="20">
        <v>45210</v>
      </c>
      <c r="E10" s="20">
        <v>46295</v>
      </c>
      <c r="F10" s="21" t="s">
        <v>84</v>
      </c>
      <c r="G10" s="21" t="s">
        <v>85</v>
      </c>
      <c r="H10" s="21" t="s">
        <v>86</v>
      </c>
      <c r="I10" s="21" t="s">
        <v>87</v>
      </c>
      <c r="J10" s="22" t="s">
        <v>88</v>
      </c>
      <c r="K10" s="22" t="s">
        <v>89</v>
      </c>
      <c r="L10" s="23"/>
      <c r="M10" s="23"/>
      <c r="N10" s="23"/>
      <c r="O10" s="23"/>
      <c r="P10" s="22" t="s">
        <v>33</v>
      </c>
      <c r="Q10" s="24" t="s">
        <v>90</v>
      </c>
      <c r="R10" s="25"/>
      <c r="S10" s="25"/>
      <c r="T10" s="39"/>
      <c r="U10" s="35"/>
      <c r="V10" s="38"/>
      <c r="W10" s="35"/>
      <c r="X10" s="37"/>
      <c r="Y10" s="35"/>
      <c r="Z10" s="38"/>
      <c r="AA10" s="35"/>
      <c r="AB10" s="39">
        <v>2</v>
      </c>
      <c r="AC10" s="35"/>
      <c r="AD10" s="39">
        <v>5</v>
      </c>
      <c r="AE10" s="35"/>
      <c r="AF10" s="37">
        <f t="shared" si="0"/>
        <v>7</v>
      </c>
      <c r="AG10" s="35">
        <f t="shared" si="1"/>
        <v>0</v>
      </c>
    </row>
    <row r="11" spans="1:33" s="33" customFormat="1" ht="30" customHeight="1" x14ac:dyDescent="0.35">
      <c r="A11" s="40">
        <f t="shared" si="2"/>
        <v>9</v>
      </c>
      <c r="B11" s="41" t="s">
        <v>91</v>
      </c>
      <c r="C11" s="20">
        <v>40099</v>
      </c>
      <c r="D11" s="20">
        <v>45306</v>
      </c>
      <c r="E11" s="20">
        <v>46387</v>
      </c>
      <c r="F11" s="21" t="s">
        <v>92</v>
      </c>
      <c r="G11" s="21" t="s">
        <v>93</v>
      </c>
      <c r="H11" s="21" t="s">
        <v>94</v>
      </c>
      <c r="I11" s="21" t="s">
        <v>95</v>
      </c>
      <c r="J11" s="22" t="s">
        <v>96</v>
      </c>
      <c r="K11" s="22" t="s">
        <v>97</v>
      </c>
      <c r="L11" s="23"/>
      <c r="M11" s="23"/>
      <c r="N11" s="23"/>
      <c r="O11" s="23"/>
      <c r="P11" s="22" t="s">
        <v>74</v>
      </c>
      <c r="Q11" s="24" t="s">
        <v>98</v>
      </c>
      <c r="R11" s="25"/>
      <c r="S11" s="25"/>
      <c r="T11" s="31"/>
      <c r="U11" s="27"/>
      <c r="V11" s="30"/>
      <c r="W11" s="27"/>
      <c r="X11" s="29"/>
      <c r="Y11" s="27"/>
      <c r="Z11" s="30"/>
      <c r="AA11" s="27"/>
      <c r="AB11" s="31">
        <v>3</v>
      </c>
      <c r="AC11" s="27"/>
      <c r="AD11" s="31">
        <v>4</v>
      </c>
      <c r="AE11" s="27"/>
      <c r="AF11" s="29">
        <f t="shared" si="0"/>
        <v>7</v>
      </c>
      <c r="AG11" s="27">
        <f t="shared" si="1"/>
        <v>0</v>
      </c>
    </row>
    <row r="12" spans="1:33" s="33" customFormat="1" ht="30" customHeight="1" x14ac:dyDescent="0.35">
      <c r="A12" s="40">
        <f t="shared" si="2"/>
        <v>10</v>
      </c>
      <c r="B12" s="41" t="s">
        <v>99</v>
      </c>
      <c r="C12" s="20">
        <v>40816</v>
      </c>
      <c r="D12" s="20">
        <v>45222</v>
      </c>
      <c r="E12" s="20">
        <v>46295</v>
      </c>
      <c r="F12" s="21" t="s">
        <v>100</v>
      </c>
      <c r="G12" s="21" t="s">
        <v>101</v>
      </c>
      <c r="H12" s="21" t="s">
        <v>102</v>
      </c>
      <c r="I12" s="21" t="s">
        <v>103</v>
      </c>
      <c r="J12" s="22" t="s">
        <v>104</v>
      </c>
      <c r="K12" s="22" t="s">
        <v>105</v>
      </c>
      <c r="L12" s="23"/>
      <c r="M12" s="23"/>
      <c r="N12" s="23"/>
      <c r="O12" s="23"/>
      <c r="P12" s="22" t="s">
        <v>33</v>
      </c>
      <c r="Q12" s="24" t="s">
        <v>106</v>
      </c>
      <c r="R12" s="25"/>
      <c r="S12" s="25"/>
      <c r="T12" s="39"/>
      <c r="U12" s="35"/>
      <c r="V12" s="38"/>
      <c r="W12" s="35"/>
      <c r="X12" s="37"/>
      <c r="Y12" s="35"/>
      <c r="Z12" s="38"/>
      <c r="AA12" s="35"/>
      <c r="AB12" s="39"/>
      <c r="AC12" s="35"/>
      <c r="AD12" s="39">
        <v>2</v>
      </c>
      <c r="AE12" s="35"/>
      <c r="AF12" s="37">
        <f t="shared" si="0"/>
        <v>2</v>
      </c>
      <c r="AG12" s="35">
        <f t="shared" si="1"/>
        <v>0</v>
      </c>
    </row>
    <row r="13" spans="1:33" s="33" customFormat="1" ht="30" customHeight="1" x14ac:dyDescent="0.15">
      <c r="A13" s="40">
        <f t="shared" si="2"/>
        <v>11</v>
      </c>
      <c r="B13" s="41" t="s">
        <v>107</v>
      </c>
      <c r="C13" s="20">
        <v>42121</v>
      </c>
      <c r="D13" s="20">
        <v>45099</v>
      </c>
      <c r="E13" s="20">
        <v>46142</v>
      </c>
      <c r="F13" s="45" t="s">
        <v>108</v>
      </c>
      <c r="G13" s="45" t="s">
        <v>109</v>
      </c>
      <c r="H13" s="45" t="s">
        <v>110</v>
      </c>
      <c r="I13" s="45" t="s">
        <v>111</v>
      </c>
      <c r="J13" s="46" t="s">
        <v>112</v>
      </c>
      <c r="K13" s="46" t="s">
        <v>113</v>
      </c>
      <c r="L13" s="47"/>
      <c r="M13" s="47"/>
      <c r="N13" s="47"/>
      <c r="O13" s="47"/>
      <c r="P13" s="46" t="s">
        <v>114</v>
      </c>
      <c r="Q13" s="24" t="s">
        <v>115</v>
      </c>
      <c r="R13" s="46"/>
      <c r="S13" s="46"/>
      <c r="T13" s="31"/>
      <c r="U13" s="27"/>
      <c r="V13" s="30"/>
      <c r="W13" s="27"/>
      <c r="X13" s="29"/>
      <c r="Y13" s="27"/>
      <c r="Z13" s="30"/>
      <c r="AA13" s="27"/>
      <c r="AB13" s="31"/>
      <c r="AC13" s="27"/>
      <c r="AD13" s="31">
        <v>4</v>
      </c>
      <c r="AE13" s="27"/>
      <c r="AF13" s="29">
        <f t="shared" si="0"/>
        <v>4</v>
      </c>
      <c r="AG13" s="27">
        <f t="shared" si="1"/>
        <v>0</v>
      </c>
    </row>
    <row r="14" spans="1:33" s="33" customFormat="1" ht="30" customHeight="1" x14ac:dyDescent="0.15">
      <c r="A14" s="40">
        <f t="shared" si="2"/>
        <v>12</v>
      </c>
      <c r="B14" s="41" t="s">
        <v>116</v>
      </c>
      <c r="C14" s="20">
        <v>42986</v>
      </c>
      <c r="D14" s="20">
        <v>44819</v>
      </c>
      <c r="E14" s="20">
        <v>45930</v>
      </c>
      <c r="F14" s="45" t="s">
        <v>117</v>
      </c>
      <c r="G14" s="45" t="s">
        <v>118</v>
      </c>
      <c r="H14" s="45" t="s">
        <v>119</v>
      </c>
      <c r="I14" s="45" t="s">
        <v>120</v>
      </c>
      <c r="J14" s="46" t="s">
        <v>121</v>
      </c>
      <c r="K14" s="46" t="s">
        <v>122</v>
      </c>
      <c r="L14" s="47" t="s">
        <v>123</v>
      </c>
      <c r="M14" s="47" t="s">
        <v>124</v>
      </c>
      <c r="N14" s="47"/>
      <c r="O14" s="47"/>
      <c r="P14" s="46" t="s">
        <v>33</v>
      </c>
      <c r="Q14" s="24" t="s">
        <v>115</v>
      </c>
      <c r="R14" s="46"/>
      <c r="S14" s="46"/>
      <c r="T14" s="31"/>
      <c r="U14" s="27"/>
      <c r="V14" s="30"/>
      <c r="W14" s="27"/>
      <c r="X14" s="29"/>
      <c r="Y14" s="27"/>
      <c r="Z14" s="30"/>
      <c r="AA14" s="27"/>
      <c r="AB14" s="31"/>
      <c r="AC14" s="27"/>
      <c r="AD14" s="31">
        <v>4</v>
      </c>
      <c r="AE14" s="27"/>
      <c r="AF14" s="29">
        <f t="shared" si="0"/>
        <v>4</v>
      </c>
      <c r="AG14" s="27">
        <f t="shared" si="1"/>
        <v>0</v>
      </c>
    </row>
    <row r="15" spans="1:33" s="33" customFormat="1" ht="30" customHeight="1" x14ac:dyDescent="0.15">
      <c r="A15" s="48"/>
      <c r="B15" s="41" t="s">
        <v>125</v>
      </c>
      <c r="C15" s="20">
        <v>42986</v>
      </c>
      <c r="D15" s="20">
        <v>44819</v>
      </c>
      <c r="E15" s="20">
        <v>45930</v>
      </c>
      <c r="F15" s="45" t="s">
        <v>117</v>
      </c>
      <c r="G15" s="45" t="s">
        <v>118</v>
      </c>
      <c r="H15" s="45" t="s">
        <v>119</v>
      </c>
      <c r="I15" s="45" t="s">
        <v>120</v>
      </c>
      <c r="J15" s="46" t="s">
        <v>126</v>
      </c>
      <c r="K15" s="46" t="s">
        <v>127</v>
      </c>
      <c r="L15" s="47"/>
      <c r="M15" s="47"/>
      <c r="N15" s="47"/>
      <c r="O15" s="47"/>
      <c r="P15" s="46" t="s">
        <v>33</v>
      </c>
      <c r="Q15" s="24" t="s">
        <v>115</v>
      </c>
      <c r="R15" s="46"/>
      <c r="S15" s="46"/>
      <c r="T15" s="39"/>
      <c r="U15" s="35"/>
      <c r="V15" s="38"/>
      <c r="W15" s="35"/>
      <c r="X15" s="37"/>
      <c r="Y15" s="35"/>
      <c r="Z15" s="38"/>
      <c r="AA15" s="35"/>
      <c r="AB15" s="39"/>
      <c r="AC15" s="35"/>
      <c r="AD15" s="39">
        <v>2</v>
      </c>
      <c r="AE15" s="35"/>
      <c r="AF15" s="37">
        <f t="shared" si="0"/>
        <v>2</v>
      </c>
      <c r="AG15" s="27">
        <f t="shared" si="1"/>
        <v>0</v>
      </c>
    </row>
    <row r="16" spans="1:33" s="33" customFormat="1" ht="30" customHeight="1" x14ac:dyDescent="0.15">
      <c r="A16" s="18">
        <f>A14+1</f>
        <v>13</v>
      </c>
      <c r="B16" s="41" t="s">
        <v>128</v>
      </c>
      <c r="C16" s="20">
        <v>43363</v>
      </c>
      <c r="D16" s="20">
        <v>45201</v>
      </c>
      <c r="E16" s="20">
        <v>46295</v>
      </c>
      <c r="F16" s="45" t="s">
        <v>129</v>
      </c>
      <c r="G16" s="45" t="s">
        <v>130</v>
      </c>
      <c r="H16" s="45" t="s">
        <v>131</v>
      </c>
      <c r="I16" s="45" t="s">
        <v>132</v>
      </c>
      <c r="J16" s="49" t="s">
        <v>133</v>
      </c>
      <c r="K16" s="46" t="s">
        <v>134</v>
      </c>
      <c r="L16" s="47"/>
      <c r="M16" s="47"/>
      <c r="N16" s="47"/>
      <c r="O16" s="47"/>
      <c r="P16" s="46" t="s">
        <v>33</v>
      </c>
      <c r="Q16" s="24" t="s">
        <v>90</v>
      </c>
      <c r="R16" s="46"/>
      <c r="S16" s="46"/>
      <c r="T16" s="31"/>
      <c r="U16" s="27"/>
      <c r="V16" s="30"/>
      <c r="W16" s="27"/>
      <c r="X16" s="29"/>
      <c r="Y16" s="27"/>
      <c r="Z16" s="30"/>
      <c r="AA16" s="27"/>
      <c r="AB16" s="31"/>
      <c r="AC16" s="27"/>
      <c r="AD16" s="31">
        <v>6</v>
      </c>
      <c r="AE16" s="27"/>
      <c r="AF16" s="29">
        <f t="shared" si="0"/>
        <v>6</v>
      </c>
      <c r="AG16" s="27">
        <v>0</v>
      </c>
    </row>
    <row r="17" spans="1:33" s="33" customFormat="1" ht="30" customHeight="1" x14ac:dyDescent="0.15">
      <c r="A17" s="18">
        <f>A16+1</f>
        <v>14</v>
      </c>
      <c r="B17" s="41" t="s">
        <v>135</v>
      </c>
      <c r="C17" s="20">
        <v>43800</v>
      </c>
      <c r="D17" s="50">
        <v>44537</v>
      </c>
      <c r="E17" s="20">
        <v>45626</v>
      </c>
      <c r="F17" s="21" t="s">
        <v>136</v>
      </c>
      <c r="G17" s="21" t="s">
        <v>137</v>
      </c>
      <c r="H17" s="21" t="s">
        <v>138</v>
      </c>
      <c r="I17" s="21" t="s">
        <v>139</v>
      </c>
      <c r="J17" s="51" t="s">
        <v>140</v>
      </c>
      <c r="K17" s="22" t="s">
        <v>141</v>
      </c>
      <c r="L17" s="23"/>
      <c r="M17" s="23"/>
      <c r="N17" s="23"/>
      <c r="O17" s="23"/>
      <c r="P17" s="46" t="s">
        <v>33</v>
      </c>
      <c r="Q17" s="24" t="s">
        <v>90</v>
      </c>
      <c r="R17" s="52"/>
      <c r="S17" s="52"/>
      <c r="T17" s="39"/>
      <c r="U17" s="35"/>
      <c r="V17" s="38"/>
      <c r="W17" s="35"/>
      <c r="X17" s="37"/>
      <c r="Y17" s="35"/>
      <c r="Z17" s="38"/>
      <c r="AA17" s="35"/>
      <c r="AB17" s="39">
        <v>1</v>
      </c>
      <c r="AC17" s="35"/>
      <c r="AD17" s="39">
        <v>6</v>
      </c>
      <c r="AE17" s="35"/>
      <c r="AF17" s="37">
        <f>SUM(T17,V17,X17,Z17,AB17,AD17)</f>
        <v>7</v>
      </c>
      <c r="AG17" s="35">
        <v>0</v>
      </c>
    </row>
    <row r="18" spans="1:33" s="33" customFormat="1" ht="30" customHeight="1" x14ac:dyDescent="0.35">
      <c r="A18" s="18">
        <f t="shared" ref="A18:A19" si="3">A17+1</f>
        <v>15</v>
      </c>
      <c r="B18" s="41" t="s">
        <v>142</v>
      </c>
      <c r="C18" s="20">
        <v>43922</v>
      </c>
      <c r="D18" s="50">
        <v>44624</v>
      </c>
      <c r="E18" s="20">
        <v>45747</v>
      </c>
      <c r="F18" s="21" t="s">
        <v>143</v>
      </c>
      <c r="G18" s="21" t="s">
        <v>144</v>
      </c>
      <c r="H18" s="21" t="s">
        <v>145</v>
      </c>
      <c r="I18" s="21" t="s">
        <v>146</v>
      </c>
      <c r="J18" s="51" t="s">
        <v>147</v>
      </c>
      <c r="K18" s="22" t="s">
        <v>148</v>
      </c>
      <c r="L18" s="23"/>
      <c r="M18" s="23"/>
      <c r="N18" s="23"/>
      <c r="O18" s="23"/>
      <c r="P18" s="22" t="s">
        <v>149</v>
      </c>
      <c r="Q18" s="24" t="s">
        <v>150</v>
      </c>
      <c r="R18" s="53"/>
      <c r="S18" s="53"/>
      <c r="T18" s="31"/>
      <c r="U18" s="27"/>
      <c r="V18" s="30">
        <v>2</v>
      </c>
      <c r="W18" s="27"/>
      <c r="X18" s="29"/>
      <c r="Y18" s="27"/>
      <c r="Z18" s="30"/>
      <c r="AA18" s="27"/>
      <c r="AB18" s="31">
        <v>1</v>
      </c>
      <c r="AC18" s="27">
        <v>1</v>
      </c>
      <c r="AD18" s="31"/>
      <c r="AE18" s="27"/>
      <c r="AF18" s="29">
        <f>SUM(T18,V18,X18,Z18,AB18,AD18)</f>
        <v>3</v>
      </c>
      <c r="AG18" s="27">
        <f t="shared" ref="AG18:AG32" si="4">SUM(U18,W18,Y18,AA18,AC18)</f>
        <v>1</v>
      </c>
    </row>
    <row r="19" spans="1:33" s="33" customFormat="1" ht="30" customHeight="1" x14ac:dyDescent="0.15">
      <c r="A19" s="18">
        <f t="shared" si="3"/>
        <v>16</v>
      </c>
      <c r="B19" s="54" t="s">
        <v>151</v>
      </c>
      <c r="C19" s="20">
        <v>38796</v>
      </c>
      <c r="D19" s="20">
        <v>45117</v>
      </c>
      <c r="E19" s="20">
        <v>46203</v>
      </c>
      <c r="F19" s="55" t="s">
        <v>152</v>
      </c>
      <c r="G19" s="21" t="s">
        <v>153</v>
      </c>
      <c r="H19" s="56" t="s">
        <v>154</v>
      </c>
      <c r="I19" s="55" t="s">
        <v>155</v>
      </c>
      <c r="J19" s="57" t="s">
        <v>156</v>
      </c>
      <c r="K19" s="21" t="s">
        <v>157</v>
      </c>
      <c r="L19" s="23"/>
      <c r="M19" s="23"/>
      <c r="N19" s="23"/>
      <c r="O19" s="23"/>
      <c r="P19" s="22" t="s">
        <v>158</v>
      </c>
      <c r="Q19" s="58" t="s">
        <v>159</v>
      </c>
      <c r="R19" s="59"/>
      <c r="S19" s="52"/>
      <c r="T19" s="39"/>
      <c r="U19" s="35"/>
      <c r="V19" s="36">
        <v>2</v>
      </c>
      <c r="W19" s="35">
        <v>1</v>
      </c>
      <c r="X19" s="37"/>
      <c r="Y19" s="35"/>
      <c r="Z19" s="38">
        <v>1</v>
      </c>
      <c r="AA19" s="35">
        <v>1</v>
      </c>
      <c r="AB19" s="39">
        <v>1</v>
      </c>
      <c r="AC19" s="35"/>
      <c r="AD19" s="39"/>
      <c r="AE19" s="35"/>
      <c r="AF19" s="37">
        <f t="shared" ref="AF19:AF32" si="5">SUM(T19,V19,X19,Z19,AB19,AD19)</f>
        <v>4</v>
      </c>
      <c r="AG19" s="35">
        <f t="shared" si="4"/>
        <v>2</v>
      </c>
    </row>
    <row r="20" spans="1:33" s="33" customFormat="1" ht="30" customHeight="1" x14ac:dyDescent="0.15">
      <c r="A20" s="18">
        <f>A19+1</f>
        <v>17</v>
      </c>
      <c r="B20" s="54" t="s">
        <v>160</v>
      </c>
      <c r="C20" s="20">
        <v>40269</v>
      </c>
      <c r="D20" s="20">
        <v>45378</v>
      </c>
      <c r="E20" s="20">
        <v>46477</v>
      </c>
      <c r="F20" s="55" t="s">
        <v>161</v>
      </c>
      <c r="G20" s="21" t="s">
        <v>162</v>
      </c>
      <c r="H20" s="56" t="s">
        <v>163</v>
      </c>
      <c r="I20" s="55" t="s">
        <v>164</v>
      </c>
      <c r="J20" s="21" t="s">
        <v>165</v>
      </c>
      <c r="K20" s="21" t="s">
        <v>164</v>
      </c>
      <c r="L20" s="23" t="s">
        <v>166</v>
      </c>
      <c r="M20" s="23" t="s">
        <v>167</v>
      </c>
      <c r="N20" s="23" t="s">
        <v>168</v>
      </c>
      <c r="O20" s="23" t="s">
        <v>169</v>
      </c>
      <c r="P20" s="22" t="s">
        <v>170</v>
      </c>
      <c r="Q20" s="58" t="s">
        <v>171</v>
      </c>
      <c r="R20" s="59"/>
      <c r="S20" s="52"/>
      <c r="T20" s="31"/>
      <c r="U20" s="27"/>
      <c r="V20" s="30"/>
      <c r="W20" s="27"/>
      <c r="X20" s="29"/>
      <c r="Y20" s="27"/>
      <c r="Z20" s="30"/>
      <c r="AA20" s="27"/>
      <c r="AB20" s="31">
        <v>4</v>
      </c>
      <c r="AC20" s="27">
        <v>1</v>
      </c>
      <c r="AD20" s="31"/>
      <c r="AE20" s="27"/>
      <c r="AF20" s="29">
        <f t="shared" si="5"/>
        <v>4</v>
      </c>
      <c r="AG20" s="27">
        <f t="shared" si="4"/>
        <v>1</v>
      </c>
    </row>
    <row r="21" spans="1:33" s="33" customFormat="1" ht="30" customHeight="1" x14ac:dyDescent="0.15">
      <c r="A21" s="60"/>
      <c r="B21" s="54" t="s">
        <v>172</v>
      </c>
      <c r="C21" s="20">
        <v>40269</v>
      </c>
      <c r="D21" s="20">
        <v>45378</v>
      </c>
      <c r="E21" s="20">
        <v>46477</v>
      </c>
      <c r="F21" s="55" t="s">
        <v>161</v>
      </c>
      <c r="G21" s="21" t="s">
        <v>173</v>
      </c>
      <c r="H21" s="56" t="s">
        <v>163</v>
      </c>
      <c r="I21" s="55" t="s">
        <v>174</v>
      </c>
      <c r="J21" s="21" t="s">
        <v>175</v>
      </c>
      <c r="K21" s="21" t="s">
        <v>176</v>
      </c>
      <c r="L21" s="23" t="s">
        <v>166</v>
      </c>
      <c r="M21" s="23" t="s">
        <v>167</v>
      </c>
      <c r="N21" s="23" t="s">
        <v>168</v>
      </c>
      <c r="O21" s="23" t="s">
        <v>169</v>
      </c>
      <c r="P21" s="22" t="s">
        <v>170</v>
      </c>
      <c r="Q21" s="58" t="s">
        <v>171</v>
      </c>
      <c r="R21" s="59"/>
      <c r="S21" s="52"/>
      <c r="T21" s="31"/>
      <c r="U21" s="27"/>
      <c r="V21" s="30"/>
      <c r="W21" s="27"/>
      <c r="X21" s="29"/>
      <c r="Y21" s="27"/>
      <c r="Z21" s="30"/>
      <c r="AA21" s="27"/>
      <c r="AB21" s="31">
        <v>11</v>
      </c>
      <c r="AC21" s="27">
        <v>2</v>
      </c>
      <c r="AD21" s="31"/>
      <c r="AE21" s="27"/>
      <c r="AF21" s="29">
        <f t="shared" si="5"/>
        <v>11</v>
      </c>
      <c r="AG21" s="27">
        <f t="shared" si="4"/>
        <v>2</v>
      </c>
    </row>
    <row r="22" spans="1:33" s="33" customFormat="1" ht="30" customHeight="1" x14ac:dyDescent="0.15">
      <c r="A22" s="60"/>
      <c r="B22" s="54" t="s">
        <v>177</v>
      </c>
      <c r="C22" s="20">
        <v>40269</v>
      </c>
      <c r="D22" s="20">
        <v>45378</v>
      </c>
      <c r="E22" s="20">
        <v>46477</v>
      </c>
      <c r="F22" s="55" t="s">
        <v>161</v>
      </c>
      <c r="G22" s="21" t="s">
        <v>173</v>
      </c>
      <c r="H22" s="56" t="s">
        <v>163</v>
      </c>
      <c r="I22" s="55" t="s">
        <v>174</v>
      </c>
      <c r="J22" s="21" t="s">
        <v>178</v>
      </c>
      <c r="K22" s="21" t="s">
        <v>179</v>
      </c>
      <c r="L22" s="23" t="s">
        <v>166</v>
      </c>
      <c r="M22" s="23" t="s">
        <v>167</v>
      </c>
      <c r="N22" s="23" t="s">
        <v>168</v>
      </c>
      <c r="O22" s="23" t="s">
        <v>169</v>
      </c>
      <c r="P22" s="22" t="s">
        <v>170</v>
      </c>
      <c r="Q22" s="58" t="s">
        <v>171</v>
      </c>
      <c r="R22" s="59"/>
      <c r="S22" s="52"/>
      <c r="T22" s="31"/>
      <c r="U22" s="27"/>
      <c r="V22" s="30"/>
      <c r="W22" s="27"/>
      <c r="X22" s="29"/>
      <c r="Y22" s="27"/>
      <c r="Z22" s="30"/>
      <c r="AA22" s="27"/>
      <c r="AB22" s="31">
        <v>4</v>
      </c>
      <c r="AC22" s="27"/>
      <c r="AD22" s="31"/>
      <c r="AE22" s="27"/>
      <c r="AF22" s="29">
        <f t="shared" si="5"/>
        <v>4</v>
      </c>
      <c r="AG22" s="27">
        <f t="shared" si="4"/>
        <v>0</v>
      </c>
    </row>
    <row r="23" spans="1:33" s="33" customFormat="1" ht="30" customHeight="1" x14ac:dyDescent="0.15">
      <c r="A23" s="40">
        <f>A20+1</f>
        <v>18</v>
      </c>
      <c r="B23" s="54" t="s">
        <v>180</v>
      </c>
      <c r="C23" s="20">
        <v>42461</v>
      </c>
      <c r="D23" s="20">
        <v>44266</v>
      </c>
      <c r="E23" s="20">
        <v>45382</v>
      </c>
      <c r="F23" s="55" t="s">
        <v>181</v>
      </c>
      <c r="G23" s="21" t="s">
        <v>182</v>
      </c>
      <c r="H23" s="56" t="s">
        <v>183</v>
      </c>
      <c r="I23" s="55" t="s">
        <v>184</v>
      </c>
      <c r="J23" s="61" t="s">
        <v>185</v>
      </c>
      <c r="K23" s="21" t="s">
        <v>186</v>
      </c>
      <c r="L23" s="62"/>
      <c r="M23" s="62"/>
      <c r="N23" s="62"/>
      <c r="O23" s="62"/>
      <c r="P23" s="57" t="s">
        <v>187</v>
      </c>
      <c r="Q23" s="58" t="s">
        <v>188</v>
      </c>
      <c r="R23" s="59"/>
      <c r="S23" s="52"/>
      <c r="T23" s="31"/>
      <c r="U23" s="27"/>
      <c r="V23" s="30"/>
      <c r="W23" s="27"/>
      <c r="X23" s="29"/>
      <c r="Y23" s="27"/>
      <c r="Z23" s="30"/>
      <c r="AA23" s="27"/>
      <c r="AB23" s="31">
        <v>1</v>
      </c>
      <c r="AC23" s="27"/>
      <c r="AD23" s="31"/>
      <c r="AE23" s="27"/>
      <c r="AF23" s="29">
        <f t="shared" si="5"/>
        <v>1</v>
      </c>
      <c r="AG23" s="27">
        <f t="shared" si="4"/>
        <v>0</v>
      </c>
    </row>
    <row r="24" spans="1:33" s="33" customFormat="1" ht="30" customHeight="1" x14ac:dyDescent="0.15">
      <c r="A24" s="40">
        <f>A23+1</f>
        <v>19</v>
      </c>
      <c r="B24" s="54" t="s">
        <v>189</v>
      </c>
      <c r="C24" s="20">
        <v>42639</v>
      </c>
      <c r="D24" s="20">
        <v>44454</v>
      </c>
      <c r="E24" s="20">
        <v>45565</v>
      </c>
      <c r="F24" s="55" t="s">
        <v>190</v>
      </c>
      <c r="G24" s="21" t="s">
        <v>191</v>
      </c>
      <c r="H24" s="56" t="s">
        <v>183</v>
      </c>
      <c r="I24" s="55" t="s">
        <v>192</v>
      </c>
      <c r="J24" s="21" t="s">
        <v>193</v>
      </c>
      <c r="K24" s="21" t="s">
        <v>194</v>
      </c>
      <c r="L24" s="62"/>
      <c r="M24" s="62"/>
      <c r="N24" s="62"/>
      <c r="O24" s="62"/>
      <c r="P24" s="21" t="s">
        <v>33</v>
      </c>
      <c r="Q24" s="58" t="s">
        <v>195</v>
      </c>
      <c r="R24" s="59"/>
      <c r="S24" s="52"/>
      <c r="T24" s="63"/>
      <c r="U24" s="64"/>
      <c r="V24" s="65"/>
      <c r="W24" s="64"/>
      <c r="X24" s="66"/>
      <c r="Y24" s="64"/>
      <c r="Z24" s="65"/>
      <c r="AA24" s="64"/>
      <c r="AB24" s="63"/>
      <c r="AC24" s="64"/>
      <c r="AD24" s="67">
        <v>2</v>
      </c>
      <c r="AE24" s="64"/>
      <c r="AF24" s="66">
        <f t="shared" si="5"/>
        <v>2</v>
      </c>
      <c r="AG24" s="64">
        <f t="shared" si="4"/>
        <v>0</v>
      </c>
    </row>
    <row r="25" spans="1:33" s="33" customFormat="1" ht="30" customHeight="1" x14ac:dyDescent="0.15">
      <c r="A25" s="40">
        <f t="shared" ref="A25:A29" si="6">A24+1</f>
        <v>20</v>
      </c>
      <c r="B25" s="68" t="s">
        <v>196</v>
      </c>
      <c r="C25" s="20">
        <v>44470</v>
      </c>
      <c r="D25" s="20">
        <v>45194</v>
      </c>
      <c r="E25" s="20">
        <v>46295</v>
      </c>
      <c r="F25" s="55" t="s">
        <v>197</v>
      </c>
      <c r="G25" s="21" t="s">
        <v>198</v>
      </c>
      <c r="H25" s="56" t="s">
        <v>199</v>
      </c>
      <c r="I25" s="55" t="s">
        <v>200</v>
      </c>
      <c r="J25" s="21" t="s">
        <v>201</v>
      </c>
      <c r="K25" s="21" t="s">
        <v>202</v>
      </c>
      <c r="L25" s="62"/>
      <c r="M25" s="62"/>
      <c r="N25" s="62"/>
      <c r="O25" s="62"/>
      <c r="P25" s="21" t="s">
        <v>203</v>
      </c>
      <c r="Q25" s="58" t="s">
        <v>90</v>
      </c>
      <c r="R25" s="59"/>
      <c r="S25" s="52"/>
      <c r="T25" s="63"/>
      <c r="U25" s="64"/>
      <c r="V25" s="65"/>
      <c r="W25" s="64"/>
      <c r="X25" s="66"/>
      <c r="Y25" s="64"/>
      <c r="Z25" s="65"/>
      <c r="AA25" s="64"/>
      <c r="AB25" s="63">
        <v>2</v>
      </c>
      <c r="AC25" s="64"/>
      <c r="AD25" s="67"/>
      <c r="AE25" s="64"/>
      <c r="AF25" s="66">
        <f t="shared" si="5"/>
        <v>2</v>
      </c>
      <c r="AG25" s="64">
        <f t="shared" si="4"/>
        <v>0</v>
      </c>
    </row>
    <row r="26" spans="1:33" s="33" customFormat="1" ht="30" customHeight="1" x14ac:dyDescent="0.15">
      <c r="A26" s="40">
        <f t="shared" si="6"/>
        <v>21</v>
      </c>
      <c r="B26" s="68" t="s">
        <v>204</v>
      </c>
      <c r="C26" s="20">
        <v>44635</v>
      </c>
      <c r="D26" s="20">
        <v>45373</v>
      </c>
      <c r="E26" s="20">
        <v>46477</v>
      </c>
      <c r="F26" s="55" t="s">
        <v>205</v>
      </c>
      <c r="G26" s="21" t="s">
        <v>206</v>
      </c>
      <c r="H26" s="56" t="s">
        <v>207</v>
      </c>
      <c r="I26" s="55" t="s">
        <v>208</v>
      </c>
      <c r="J26" s="21" t="s">
        <v>209</v>
      </c>
      <c r="K26" s="55" t="s">
        <v>208</v>
      </c>
      <c r="L26" s="62"/>
      <c r="M26" s="62"/>
      <c r="N26" s="62"/>
      <c r="O26" s="62"/>
      <c r="P26" s="69" t="s">
        <v>210</v>
      </c>
      <c r="Q26" s="58" t="s">
        <v>90</v>
      </c>
      <c r="R26" s="59"/>
      <c r="S26" s="52"/>
      <c r="T26" s="63"/>
      <c r="U26" s="64"/>
      <c r="V26" s="65"/>
      <c r="W26" s="64"/>
      <c r="X26" s="66"/>
      <c r="Y26" s="64"/>
      <c r="Z26" s="65"/>
      <c r="AA26" s="64"/>
      <c r="AB26" s="63"/>
      <c r="AC26" s="64"/>
      <c r="AD26" s="67">
        <v>6</v>
      </c>
      <c r="AE26" s="64"/>
      <c r="AF26" s="66">
        <f t="shared" si="5"/>
        <v>6</v>
      </c>
      <c r="AG26" s="64">
        <f t="shared" si="4"/>
        <v>0</v>
      </c>
    </row>
    <row r="27" spans="1:33" s="33" customFormat="1" ht="30" customHeight="1" x14ac:dyDescent="0.15">
      <c r="A27" s="40">
        <f t="shared" si="6"/>
        <v>22</v>
      </c>
      <c r="B27" s="68" t="s">
        <v>211</v>
      </c>
      <c r="C27" s="20">
        <v>44817</v>
      </c>
      <c r="D27" s="20">
        <v>44817</v>
      </c>
      <c r="E27" s="20">
        <v>45565</v>
      </c>
      <c r="F27" s="55" t="s">
        <v>212</v>
      </c>
      <c r="G27" s="21" t="s">
        <v>213</v>
      </c>
      <c r="H27" s="56" t="s">
        <v>214</v>
      </c>
      <c r="I27" s="55" t="s">
        <v>215</v>
      </c>
      <c r="J27" s="21" t="s">
        <v>216</v>
      </c>
      <c r="K27" s="55" t="s">
        <v>217</v>
      </c>
      <c r="L27" s="62"/>
      <c r="M27" s="62"/>
      <c r="N27" s="62"/>
      <c r="O27" s="62"/>
      <c r="P27" s="61" t="s">
        <v>218</v>
      </c>
      <c r="Q27" s="58" t="s">
        <v>219</v>
      </c>
      <c r="R27" s="59"/>
      <c r="S27" s="52"/>
      <c r="T27" s="63"/>
      <c r="U27" s="64"/>
      <c r="V27" s="65"/>
      <c r="W27" s="64"/>
      <c r="X27" s="66"/>
      <c r="Y27" s="64"/>
      <c r="Z27" s="65"/>
      <c r="AA27" s="64"/>
      <c r="AB27" s="63">
        <v>2</v>
      </c>
      <c r="AC27" s="64"/>
      <c r="AD27" s="67"/>
      <c r="AE27" s="64"/>
      <c r="AF27" s="66">
        <f t="shared" si="5"/>
        <v>2</v>
      </c>
      <c r="AG27" s="64">
        <f t="shared" si="4"/>
        <v>0</v>
      </c>
    </row>
    <row r="28" spans="1:33" s="33" customFormat="1" ht="30" customHeight="1" x14ac:dyDescent="0.15">
      <c r="A28" s="40">
        <f t="shared" si="6"/>
        <v>23</v>
      </c>
      <c r="B28" s="68" t="s">
        <v>220</v>
      </c>
      <c r="C28" s="20">
        <v>44820</v>
      </c>
      <c r="D28" s="20" t="s">
        <v>221</v>
      </c>
      <c r="E28" s="20">
        <v>45565</v>
      </c>
      <c r="F28" s="55" t="s">
        <v>222</v>
      </c>
      <c r="G28" s="21" t="s">
        <v>223</v>
      </c>
      <c r="H28" s="56" t="s">
        <v>224</v>
      </c>
      <c r="I28" s="55" t="s">
        <v>225</v>
      </c>
      <c r="J28" s="21" t="s">
        <v>226</v>
      </c>
      <c r="K28" s="55" t="s">
        <v>225</v>
      </c>
      <c r="L28" s="70"/>
      <c r="M28" s="70"/>
      <c r="N28" s="70"/>
      <c r="O28" s="70"/>
      <c r="P28" s="71" t="s">
        <v>227</v>
      </c>
      <c r="Q28" s="58" t="s">
        <v>228</v>
      </c>
      <c r="R28" s="59"/>
      <c r="S28" s="52"/>
      <c r="T28" s="63"/>
      <c r="U28" s="64"/>
      <c r="V28" s="65"/>
      <c r="W28" s="64"/>
      <c r="X28" s="66"/>
      <c r="Y28" s="64"/>
      <c r="Z28" s="65"/>
      <c r="AA28" s="64"/>
      <c r="AB28" s="63">
        <v>1</v>
      </c>
      <c r="AC28" s="64"/>
      <c r="AD28" s="67"/>
      <c r="AE28" s="64"/>
      <c r="AF28" s="66">
        <f t="shared" si="5"/>
        <v>1</v>
      </c>
      <c r="AG28" s="64">
        <f t="shared" si="4"/>
        <v>0</v>
      </c>
    </row>
    <row r="29" spans="1:33" s="33" customFormat="1" ht="30" customHeight="1" x14ac:dyDescent="0.15">
      <c r="A29" s="40">
        <f t="shared" si="6"/>
        <v>24</v>
      </c>
      <c r="B29" s="68" t="s">
        <v>229</v>
      </c>
      <c r="C29" s="20">
        <v>45127</v>
      </c>
      <c r="D29" s="20" t="s">
        <v>221</v>
      </c>
      <c r="E29" s="20">
        <v>45857</v>
      </c>
      <c r="F29" s="55" t="s">
        <v>230</v>
      </c>
      <c r="G29" s="21" t="s">
        <v>231</v>
      </c>
      <c r="H29" s="56" t="s">
        <v>232</v>
      </c>
      <c r="I29" s="55" t="s">
        <v>233</v>
      </c>
      <c r="J29" s="61" t="s">
        <v>234</v>
      </c>
      <c r="K29" s="55" t="s">
        <v>235</v>
      </c>
      <c r="L29" s="21"/>
      <c r="M29" s="21"/>
      <c r="N29" s="21"/>
      <c r="O29" s="21"/>
      <c r="P29" s="57" t="s">
        <v>236</v>
      </c>
      <c r="Q29" s="72" t="s">
        <v>90</v>
      </c>
      <c r="R29" s="59"/>
      <c r="S29" s="52"/>
      <c r="T29" s="63"/>
      <c r="U29" s="64"/>
      <c r="V29" s="65"/>
      <c r="W29" s="64"/>
      <c r="X29" s="66"/>
      <c r="Y29" s="64"/>
      <c r="Z29" s="65"/>
      <c r="AA29" s="64"/>
      <c r="AB29" s="63">
        <v>3</v>
      </c>
      <c r="AC29" s="64"/>
      <c r="AD29" s="67"/>
      <c r="AE29" s="64"/>
      <c r="AF29" s="66">
        <f t="shared" si="5"/>
        <v>3</v>
      </c>
      <c r="AG29" s="64">
        <f t="shared" si="4"/>
        <v>0</v>
      </c>
    </row>
    <row r="30" spans="1:33" s="33" customFormat="1" ht="30" customHeight="1" x14ac:dyDescent="0.15">
      <c r="A30" s="40">
        <v>25</v>
      </c>
      <c r="B30" s="68" t="s">
        <v>237</v>
      </c>
      <c r="C30" s="20">
        <v>45167</v>
      </c>
      <c r="D30" s="20" t="s">
        <v>221</v>
      </c>
      <c r="E30" s="20">
        <v>45914</v>
      </c>
      <c r="F30" s="55" t="s">
        <v>238</v>
      </c>
      <c r="G30" s="21" t="s">
        <v>239</v>
      </c>
      <c r="H30" s="56" t="s">
        <v>240</v>
      </c>
      <c r="I30" s="55" t="s">
        <v>241</v>
      </c>
      <c r="J30" s="21" t="s">
        <v>242</v>
      </c>
      <c r="K30" s="55" t="s">
        <v>243</v>
      </c>
      <c r="L30" s="21"/>
      <c r="M30" s="21"/>
      <c r="N30" s="21"/>
      <c r="O30" s="21"/>
      <c r="P30" s="57" t="s">
        <v>244</v>
      </c>
      <c r="Q30" s="72" t="s">
        <v>159</v>
      </c>
      <c r="R30" s="59"/>
      <c r="S30" s="52"/>
      <c r="T30" s="63"/>
      <c r="U30" s="64"/>
      <c r="V30" s="65"/>
      <c r="W30" s="64"/>
      <c r="X30" s="66"/>
      <c r="Y30" s="64"/>
      <c r="Z30" s="65"/>
      <c r="AA30" s="64"/>
      <c r="AB30" s="63">
        <v>1</v>
      </c>
      <c r="AC30" s="64"/>
      <c r="AD30" s="67"/>
      <c r="AE30" s="64"/>
      <c r="AF30" s="66">
        <f t="shared" si="5"/>
        <v>1</v>
      </c>
      <c r="AG30" s="64">
        <f t="shared" si="4"/>
        <v>0</v>
      </c>
    </row>
    <row r="31" spans="1:33" s="33" customFormat="1" ht="30" customHeight="1" x14ac:dyDescent="0.15">
      <c r="A31" s="40">
        <v>26</v>
      </c>
      <c r="B31" s="68" t="s">
        <v>245</v>
      </c>
      <c r="C31" s="20">
        <v>45195</v>
      </c>
      <c r="D31" s="20" t="s">
        <v>221</v>
      </c>
      <c r="E31" s="20">
        <v>45930</v>
      </c>
      <c r="F31" s="55" t="s">
        <v>246</v>
      </c>
      <c r="G31" s="21" t="s">
        <v>247</v>
      </c>
      <c r="H31" s="56" t="s">
        <v>248</v>
      </c>
      <c r="I31" s="55" t="s">
        <v>249</v>
      </c>
      <c r="J31" s="21" t="s">
        <v>246</v>
      </c>
      <c r="K31" s="55" t="s">
        <v>250</v>
      </c>
      <c r="L31" s="21"/>
      <c r="M31" s="21"/>
      <c r="N31" s="21"/>
      <c r="O31" s="21"/>
      <c r="P31" s="57" t="s">
        <v>74</v>
      </c>
      <c r="Q31" s="72" t="s">
        <v>159</v>
      </c>
      <c r="R31" s="59"/>
      <c r="S31" s="52"/>
      <c r="T31" s="63"/>
      <c r="U31" s="64"/>
      <c r="V31" s="65"/>
      <c r="W31" s="64"/>
      <c r="X31" s="66"/>
      <c r="Y31" s="64"/>
      <c r="Z31" s="65"/>
      <c r="AA31" s="64"/>
      <c r="AB31" s="63">
        <v>1</v>
      </c>
      <c r="AC31" s="64"/>
      <c r="AD31" s="67">
        <v>3</v>
      </c>
      <c r="AE31" s="64"/>
      <c r="AF31" s="66">
        <f t="shared" si="5"/>
        <v>4</v>
      </c>
      <c r="AG31" s="64">
        <f t="shared" si="4"/>
        <v>0</v>
      </c>
    </row>
    <row r="32" spans="1:33" s="33" customFormat="1" ht="30" customHeight="1" x14ac:dyDescent="0.15">
      <c r="A32" s="40">
        <v>27</v>
      </c>
      <c r="B32" s="68" t="s">
        <v>251</v>
      </c>
      <c r="C32" s="20">
        <v>45195</v>
      </c>
      <c r="D32" s="20" t="s">
        <v>221</v>
      </c>
      <c r="E32" s="20">
        <v>45930</v>
      </c>
      <c r="F32" s="55" t="s">
        <v>252</v>
      </c>
      <c r="G32" s="21" t="s">
        <v>253</v>
      </c>
      <c r="H32" s="56" t="s">
        <v>254</v>
      </c>
      <c r="I32" s="55" t="s">
        <v>255</v>
      </c>
      <c r="J32" s="21" t="s">
        <v>252</v>
      </c>
      <c r="K32" s="55" t="s">
        <v>256</v>
      </c>
      <c r="L32" s="21"/>
      <c r="M32" s="21"/>
      <c r="N32" s="21"/>
      <c r="O32" s="21"/>
      <c r="P32" s="57" t="s">
        <v>74</v>
      </c>
      <c r="Q32" s="72" t="s">
        <v>159</v>
      </c>
      <c r="R32" s="59"/>
      <c r="S32" s="52"/>
      <c r="T32" s="63"/>
      <c r="U32" s="64"/>
      <c r="V32" s="65"/>
      <c r="W32" s="64"/>
      <c r="X32" s="66"/>
      <c r="Y32" s="64"/>
      <c r="Z32" s="65"/>
      <c r="AA32" s="64"/>
      <c r="AB32" s="63">
        <v>6</v>
      </c>
      <c r="AC32" s="64"/>
      <c r="AD32" s="67">
        <v>3</v>
      </c>
      <c r="AE32" s="64"/>
      <c r="AF32" s="66">
        <f t="shared" si="5"/>
        <v>9</v>
      </c>
      <c r="AG32" s="64">
        <f t="shared" si="4"/>
        <v>0</v>
      </c>
    </row>
    <row r="33" spans="1:33" s="33" customFormat="1" x14ac:dyDescent="0.15">
      <c r="A33" s="17"/>
      <c r="B33" s="17"/>
      <c r="C33" s="17"/>
      <c r="D33" s="17"/>
      <c r="E33" s="17"/>
      <c r="L33" s="73"/>
      <c r="M33" s="73"/>
      <c r="N33" s="73"/>
      <c r="O33" s="73"/>
      <c r="Q33" s="74"/>
      <c r="T33" s="75">
        <f>SUM(T2:T28)</f>
        <v>0</v>
      </c>
      <c r="U33" s="76">
        <f>SUM(U2:U28)</f>
        <v>0</v>
      </c>
      <c r="V33" s="75">
        <f>SUM(V2:V28)</f>
        <v>4</v>
      </c>
      <c r="W33" s="77">
        <f>SUM(W2:W28)</f>
        <v>1</v>
      </c>
      <c r="X33" s="78">
        <f t="shared" ref="X33:AF33" si="7">SUM(X2:X28)</f>
        <v>0</v>
      </c>
      <c r="Y33" s="76">
        <f t="shared" si="7"/>
        <v>0</v>
      </c>
      <c r="Z33" s="75">
        <f t="shared" si="7"/>
        <v>1</v>
      </c>
      <c r="AA33" s="77">
        <f t="shared" si="7"/>
        <v>1</v>
      </c>
      <c r="AB33" s="78">
        <f t="shared" si="7"/>
        <v>40</v>
      </c>
      <c r="AC33" s="77">
        <f t="shared" si="7"/>
        <v>4</v>
      </c>
      <c r="AD33" s="78">
        <f>SUM(AD2:AD28)</f>
        <v>80</v>
      </c>
      <c r="AE33" s="75"/>
      <c r="AF33" s="75">
        <f t="shared" si="7"/>
        <v>125</v>
      </c>
      <c r="AG33" s="76">
        <f>SUM(AG2:AG28)</f>
        <v>6</v>
      </c>
    </row>
    <row r="34" spans="1:33" s="33" customFormat="1" x14ac:dyDescent="0.15">
      <c r="A34" s="17"/>
      <c r="B34" s="17"/>
      <c r="C34" s="17"/>
      <c r="D34" s="17"/>
      <c r="E34" s="17"/>
      <c r="L34" s="73"/>
      <c r="M34" s="73"/>
      <c r="N34" s="73"/>
      <c r="O34" s="73"/>
      <c r="Q34" s="74"/>
      <c r="U34" s="79"/>
    </row>
    <row r="95" spans="6:21" s="17" customFormat="1" ht="17.25" customHeight="1" x14ac:dyDescent="0.15">
      <c r="F95" s="33"/>
      <c r="G95" s="33"/>
      <c r="H95" s="33"/>
      <c r="I95" s="33"/>
      <c r="J95" s="33"/>
      <c r="K95" s="33"/>
      <c r="L95" s="73"/>
      <c r="M95" s="73"/>
      <c r="N95" s="73"/>
      <c r="O95" s="73"/>
      <c r="P95" s="33"/>
      <c r="Q95" s="74"/>
      <c r="R95" s="33"/>
      <c r="S95" s="33"/>
      <c r="T95" s="33"/>
      <c r="U95" s="79"/>
    </row>
  </sheetData>
  <sheetProtection algorithmName="SHA-512" hashValue="GHUVCvUh3qiOKO5esGj+9G4G8h5VgggUbHu9gCyKsm8cmQSYoF2w0TcYqArsJrpRMceab4JJTklWkn5DcrBBWQ==" saltValue="5+GGNtL5qCLadm904ad/aA==" spinCount="100000" sheet="1" objects="1" scenarios="1"/>
  <mergeCells count="7">
    <mergeCell ref="AF1:AG1"/>
    <mergeCell ref="T1:U1"/>
    <mergeCell ref="V1:W1"/>
    <mergeCell ref="X1:Y1"/>
    <mergeCell ref="Z1:AA1"/>
    <mergeCell ref="AB1:AC1"/>
    <mergeCell ref="AD1:AE1"/>
  </mergeCells>
  <phoneticPr fontId="5"/>
  <hyperlinks>
    <hyperlink ref="B2" location="市交1!Print_Area" display="北札市交第1号" xr:uid="{70A2D3F0-64D5-47C1-967D-0F5ED657BA21}"/>
    <hyperlink ref="B4" location="市交2!Print_Area" display="北札市交第2号" xr:uid="{737A77ED-4216-4836-A76F-381BDE40A57B}"/>
    <hyperlink ref="B5" location="市交3!Print_Area" display="北札市交第3号" xr:uid="{54F72113-C523-4083-A58E-C9055A5DCE0A}"/>
    <hyperlink ref="B6" location="市交5!Print_Area" display="北札市交第5号" xr:uid="{5552F0E5-95E7-42C7-8313-85B3D733D937}"/>
    <hyperlink ref="B7" location="市交6!Print_Area" display="北札市交第6号" xr:uid="{794B6E10-6793-4BC7-BC4F-7CED8B6054C8}"/>
    <hyperlink ref="B8" location="市交7!Print_Area" display="北札市交第7号" xr:uid="{161012C7-F747-43EE-8E4A-E7D2CBB15115}"/>
    <hyperlink ref="B9" location="市交8!Print_Area" display="北札市交第8号" xr:uid="{26850204-57F7-41BB-8E66-023586B9C221}"/>
    <hyperlink ref="B10" location="市交10!Print_Area" display="北札市交第10号" xr:uid="{0F5BB153-8851-4841-B97D-F8272565483A}"/>
    <hyperlink ref="B11" location="市交11!Print_Area" display="北札市交第11号" xr:uid="{049CC9FC-6AE1-4637-86B0-49D71175331D}"/>
    <hyperlink ref="B12" location="市交12!Print_Area" display="北札市交第12号" xr:uid="{128DB55C-2271-4592-9C58-F81FF81757DB}"/>
    <hyperlink ref="B13" location="市交14!Print_Area" display="北札市交第14号" xr:uid="{E44D3375-0242-4995-9C77-E20B389A149B}"/>
    <hyperlink ref="B14" location="市交17!Print_Area" display="北札市交第17号" xr:uid="{5771B7F2-311B-4E50-ABBD-112BDBB44425}"/>
    <hyperlink ref="B16" location="市交18!Print_Area" display="北札市交第18号" xr:uid="{0A8728FA-FBD1-4634-B900-AB97213F662C}"/>
    <hyperlink ref="B17" location="市交19!Print_Area" display="北札市交第19号" xr:uid="{48D592EC-872F-414D-8F2F-5DAE674344F8}"/>
    <hyperlink ref="B18" location="市交20!Print_Area" display="北札市交第20号" xr:uid="{5C0051BF-FDD3-420B-8305-3D6E36223045}"/>
    <hyperlink ref="B19" location="過3!Print_Area" display="北札過第3号" xr:uid="{48923A57-E42B-4F66-AD80-CDCF3E4796CB}"/>
    <hyperlink ref="B20" location="過4!Print_Area" display="北札過第4号" xr:uid="{5C28DB32-14AC-4A9C-ACB1-339B609CCD96}"/>
    <hyperlink ref="B23" location="公1!Print_Area" display="北札公第1号" xr:uid="{93D32619-ED89-446B-9490-CF81735A5713}"/>
    <hyperlink ref="B24" location="公2!Print_Area" display="北札公第2号" xr:uid="{D6B6C8DC-D3C0-4EC6-99CF-23B9B2A1A1F2}"/>
    <hyperlink ref="B15" location="市交17!Print_Area" display="北札市交第17号" xr:uid="{B06227B3-D97C-4929-900D-7A91EF47BDEA}"/>
    <hyperlink ref="B21" location="過4!Print_Area" display="北札過第4号" xr:uid="{AEF8051E-78A7-4F67-954B-96845F4056E4}"/>
    <hyperlink ref="B22" location="過4!Print_Area" display="北札過第4号" xr:uid="{EAA5FEF5-15FD-4701-B38A-C72C8DCFC5A4}"/>
    <hyperlink ref="B3" location="市交1!Print_Area" display="北札市交第1号" xr:uid="{CF7AC84A-E1D0-47D0-8A84-333D3B7AEF32}"/>
    <hyperlink ref="B28" location="北札交４!Print_Area" display="北札交第４号" xr:uid="{322BE337-ED49-4371-9A7B-14C09692D0EE}"/>
    <hyperlink ref="B25" location="北札交1!Print_Area" display="北札交第1号" xr:uid="{0160F002-DE3A-419A-AB36-36E30CBF0524}"/>
    <hyperlink ref="B26" location="北札交２!Print_Area" display="北札交第２号" xr:uid="{D9D790A6-1F55-4F64-A8A5-927A61B11C7F}"/>
    <hyperlink ref="B27" location="北札交３!Print_Area" display="北札交第３号" xr:uid="{E2A9C052-7397-4E73-8D04-2DA56E8B972D}"/>
    <hyperlink ref="B29" location="北札交５!Print_Area" display="北札交第５号" xr:uid="{6E2EB4FE-2BB0-4A84-9A7B-2C0F2C263DFC}"/>
    <hyperlink ref="B32" location="北札交８!Print_Area" display="北札交第８号" xr:uid="{D6993A9A-769A-4B3C-AC55-43D18FF584D9}"/>
    <hyperlink ref="B30" location="北札交６!Print_Area" display="北札交第６号" xr:uid="{FCBD7127-6BD0-460C-88FC-3CB36D19A656}"/>
    <hyperlink ref="B31" location="北札交７!Print_Area" display="北札交第７号" xr:uid="{9A4AEDF3-24B8-439E-BAC2-CA3586132ED3}"/>
  </hyperlinks>
  <pageMargins left="0.25" right="0.25" top="0.75" bottom="0.75" header="0.3" footer="0.3"/>
  <pageSetup paperSize="9" scale="3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84DD1-8DAE-4579-B3A2-C3C3279C4F65}">
  <sheetPr codeName="Sheet11">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415</v>
      </c>
      <c r="E2" s="89"/>
      <c r="F2" s="89"/>
      <c r="G2" s="89"/>
      <c r="H2" s="89"/>
      <c r="I2" s="89"/>
      <c r="J2" s="89"/>
      <c r="K2" s="90"/>
    </row>
    <row r="3" spans="1:25" ht="30" customHeight="1" x14ac:dyDescent="0.15">
      <c r="A3" s="91" t="s">
        <v>261</v>
      </c>
      <c r="B3" s="92"/>
      <c r="C3" s="92"/>
      <c r="D3" s="93">
        <f>VLOOKUP($D$2,交通空白!$B$2:$S$24,2,FALSE)</f>
        <v>38991</v>
      </c>
      <c r="E3" s="94"/>
      <c r="F3" s="94"/>
      <c r="G3" s="94"/>
      <c r="H3" s="94"/>
      <c r="I3" s="94"/>
      <c r="J3" s="94"/>
      <c r="K3" s="95"/>
    </row>
    <row r="4" spans="1:25" ht="30" customHeight="1" x14ac:dyDescent="0.15">
      <c r="A4" s="91" t="s">
        <v>262</v>
      </c>
      <c r="B4" s="92"/>
      <c r="C4" s="92"/>
      <c r="D4" s="93">
        <f>VLOOKUP($D$2,交通空白!$B$2:$S$24,3,FALSE)</f>
        <v>45222</v>
      </c>
      <c r="E4" s="94"/>
      <c r="F4" s="94"/>
      <c r="G4" s="94"/>
      <c r="H4" s="94"/>
      <c r="I4" s="94"/>
      <c r="J4" s="94"/>
      <c r="K4" s="95"/>
    </row>
    <row r="5" spans="1:25" ht="30" customHeight="1" x14ac:dyDescent="0.15">
      <c r="A5" s="91" t="s">
        <v>263</v>
      </c>
      <c r="B5" s="92"/>
      <c r="C5" s="92"/>
      <c r="D5" s="93">
        <f>VLOOKUP($D$2,交通空白!$B$2:$S$24,4,FALSE)</f>
        <v>46295</v>
      </c>
      <c r="E5" s="94"/>
      <c r="F5" s="94"/>
      <c r="G5" s="94"/>
      <c r="H5" s="94"/>
      <c r="I5" s="94"/>
      <c r="J5" s="94"/>
      <c r="K5" s="95"/>
    </row>
    <row r="6" spans="1:25" ht="30" customHeight="1" x14ac:dyDescent="0.15">
      <c r="A6" s="91" t="s">
        <v>264</v>
      </c>
      <c r="B6" s="92"/>
      <c r="C6" s="92"/>
      <c r="D6" s="93" t="str">
        <f>VLOOKUP($D$2,交通空白!$B$2:$S$24,5,FALSE)</f>
        <v>長沼町</v>
      </c>
      <c r="E6" s="94"/>
      <c r="F6" s="94"/>
      <c r="G6" s="94"/>
      <c r="H6" s="94"/>
      <c r="I6" s="94"/>
      <c r="J6" s="94"/>
      <c r="K6" s="95"/>
    </row>
    <row r="7" spans="1:25" ht="30" customHeight="1" x14ac:dyDescent="0.15">
      <c r="A7" s="91" t="s">
        <v>265</v>
      </c>
      <c r="B7" s="92"/>
      <c r="C7" s="92"/>
      <c r="D7" s="93" t="str">
        <f>VLOOKUP($D$2,交通空白!$B$2:$S$24,6,FALSE)</f>
        <v>齋藤　良彦</v>
      </c>
      <c r="E7" s="94"/>
      <c r="F7" s="94"/>
      <c r="G7" s="94"/>
      <c r="H7" s="94"/>
      <c r="I7" s="94"/>
      <c r="J7" s="94"/>
      <c r="K7" s="95"/>
    </row>
    <row r="8" spans="1:25" ht="30" customHeight="1" x14ac:dyDescent="0.15">
      <c r="A8" s="91" t="s">
        <v>266</v>
      </c>
      <c r="B8" s="92"/>
      <c r="C8" s="92"/>
      <c r="D8" s="93" t="str">
        <f>VLOOKUP($D$2,交通空白!$B$2:$S$24,8,FALSE)</f>
        <v>夕張郡長沼町中央北１丁目1番1号</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長沼町</v>
      </c>
      <c r="E12" s="111"/>
      <c r="F12" s="112" t="str">
        <f>IFERROR(VLOOKUP($D$2,交通空白!$B$2:$S$24,10,FALSE),"")</f>
        <v>夕張郡長沼町中央北1丁目1番1号</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106" t="str">
        <f>VLOOKUP($D$2,交通空白!$B$2:$S$24,15,FALSE)</f>
        <v>区域</v>
      </c>
      <c r="E14" s="106"/>
      <c r="F14" s="106"/>
      <c r="G14" s="106"/>
      <c r="H14" s="106"/>
      <c r="I14" s="106"/>
      <c r="J14" s="106"/>
      <c r="K14" s="107"/>
      <c r="O14" s="116"/>
      <c r="X14" s="116"/>
      <c r="Y14" s="117"/>
    </row>
    <row r="15" spans="1:25" ht="30" customHeight="1" x14ac:dyDescent="0.15">
      <c r="A15" s="103" t="s">
        <v>274</v>
      </c>
      <c r="B15" s="104"/>
      <c r="C15" s="104"/>
      <c r="D15" s="118" t="str">
        <f>VLOOKUP($D$2,交通空白!$B$2:$S$24,16,FALSE)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長沼町</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1</v>
      </c>
      <c r="J23" s="146">
        <f>IFERROR(VLOOKUP($D$2,交通空白!$B$2:$AG$24,29,FALSE),0)</f>
        <v>7</v>
      </c>
      <c r="K23" s="147">
        <f>SUM(E23:J23)</f>
        <v>8</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1</v>
      </c>
      <c r="J35" s="146">
        <f t="shared" si="0"/>
        <v>7</v>
      </c>
      <c r="K35" s="147">
        <f>SUM(E35:J35)</f>
        <v>8</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sSyaMez6/ZoU/TT9fzJTxZyMetMjUzrQvy9jt7w1QvRi2F3lSpUfY2BopqnVY+IjQIiKD4sB8MfoqJ9aFJPQKQ==" saltValue="J/jROPQQZNJeDQl6C2aJ2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FE84B3F2-F09B-4034-9518-2B393C9177D2}">
      <formula1>"○"</formula1>
    </dataValidation>
    <dataValidation type="list" allowBlank="1" showInputMessage="1" sqref="A22:B33" xr:uid="{4DFD0E1C-3B63-4A0E-A4DF-F688C5DB1751}">
      <formula1>"交通空白地有償運送,福祉有償運送"</formula1>
    </dataValidation>
    <dataValidation allowBlank="1" showInputMessage="1" sqref="D2:K2" xr:uid="{814BBCCE-3316-4FAE-A31F-3E9197A8CD3B}"/>
  </dataValidations>
  <hyperlinks>
    <hyperlink ref="O1:Q1" location="交通空白!A1" display="目次へ" xr:uid="{391B4B5D-6C84-48B1-B653-3A21F39876B4}"/>
  </hyperlinks>
  <pageMargins left="0.25" right="0.25" top="0.75" bottom="0.75" header="0.3" footer="0.3"/>
  <pageSetup paperSize="9" scale="9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113BB-933C-4FE3-8A84-A6B5B05B0A22}">
  <sheetPr codeName="Sheet38">
    <tabColor theme="8" tint="0.59999389629810485"/>
  </sheetPr>
  <dimension ref="A1:K83"/>
  <sheetViews>
    <sheetView view="pageBreakPreview" zoomScale="85" zoomScaleNormal="100" zoomScaleSheetLayoutView="85"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4" width="20.625" style="172" customWidth="1"/>
    <col min="5" max="5" width="20.625" style="218" customWidth="1"/>
    <col min="6" max="6" width="3.625" style="219" customWidth="1"/>
    <col min="7" max="16384" width="2.125" style="172"/>
  </cols>
  <sheetData>
    <row r="1" spans="1:10" ht="15" customHeight="1" x14ac:dyDescent="0.15">
      <c r="E1" s="174" t="s">
        <v>291</v>
      </c>
      <c r="F1" s="174"/>
    </row>
    <row r="2" spans="1:10" ht="24.95" customHeight="1" x14ac:dyDescent="0.15">
      <c r="A2" s="175" t="s">
        <v>400</v>
      </c>
      <c r="B2" s="175"/>
      <c r="C2" s="175"/>
      <c r="D2" s="175"/>
      <c r="E2" s="175"/>
      <c r="F2" s="175"/>
    </row>
    <row r="3" spans="1:10" ht="20.100000000000001" customHeight="1" x14ac:dyDescent="0.15">
      <c r="A3" s="176">
        <v>1</v>
      </c>
      <c r="B3" s="177" t="s">
        <v>293</v>
      </c>
      <c r="C3" s="178">
        <v>44456</v>
      </c>
      <c r="D3" s="177" t="s">
        <v>294</v>
      </c>
      <c r="E3" s="224">
        <v>45001</v>
      </c>
      <c r="F3" s="225"/>
    </row>
    <row r="4" spans="1:10" ht="20.100000000000001" customHeight="1" x14ac:dyDescent="0.15">
      <c r="A4" s="176"/>
      <c r="B4" s="181" t="s">
        <v>401</v>
      </c>
      <c r="C4" s="182" t="s">
        <v>416</v>
      </c>
      <c r="D4" s="182"/>
      <c r="E4" s="183"/>
      <c r="F4" s="184" t="s">
        <v>297</v>
      </c>
    </row>
    <row r="5" spans="1:10" ht="20.100000000000001" customHeight="1" x14ac:dyDescent="0.15">
      <c r="A5" s="176"/>
      <c r="B5" s="235" t="s">
        <v>66</v>
      </c>
      <c r="C5" s="260" t="s">
        <v>417</v>
      </c>
      <c r="D5" s="261"/>
      <c r="E5" s="261"/>
      <c r="F5" s="262"/>
    </row>
    <row r="6" spans="1:10" ht="20.100000000000001" customHeight="1" x14ac:dyDescent="0.15">
      <c r="A6" s="176"/>
      <c r="B6" s="239"/>
      <c r="C6" s="263"/>
      <c r="D6" s="264"/>
      <c r="E6" s="264"/>
      <c r="F6" s="265"/>
      <c r="G6" s="174"/>
      <c r="H6" s="174"/>
      <c r="I6" s="174"/>
      <c r="J6" s="174"/>
    </row>
    <row r="7" spans="1:10" ht="20.100000000000001" customHeight="1" x14ac:dyDescent="0.15">
      <c r="A7" s="176"/>
      <c r="B7" s="243"/>
      <c r="C7" s="266"/>
      <c r="D7" s="267"/>
      <c r="E7" s="267"/>
      <c r="F7" s="268"/>
    </row>
    <row r="8" spans="1:10" ht="20.100000000000001" customHeight="1" x14ac:dyDescent="0.15">
      <c r="B8" s="189"/>
      <c r="C8" s="190"/>
      <c r="D8" s="190"/>
      <c r="E8" s="191"/>
      <c r="F8" s="192"/>
    </row>
    <row r="9" spans="1:10" ht="20.100000000000001" customHeight="1" x14ac:dyDescent="0.15">
      <c r="A9" s="176">
        <v>2</v>
      </c>
      <c r="B9" s="177" t="s">
        <v>293</v>
      </c>
      <c r="C9" s="178">
        <v>44456</v>
      </c>
      <c r="D9" s="177" t="s">
        <v>294</v>
      </c>
      <c r="E9" s="224">
        <v>45001</v>
      </c>
      <c r="F9" s="225"/>
    </row>
    <row r="10" spans="1:10" ht="20.100000000000001" customHeight="1" x14ac:dyDescent="0.15">
      <c r="A10" s="176"/>
      <c r="B10" s="181" t="s">
        <v>401</v>
      </c>
      <c r="C10" s="182" t="s">
        <v>418</v>
      </c>
      <c r="D10" s="182"/>
      <c r="E10" s="183"/>
      <c r="F10" s="184" t="s">
        <v>297</v>
      </c>
    </row>
    <row r="11" spans="1:10" ht="20.100000000000001" customHeight="1" x14ac:dyDescent="0.15">
      <c r="A11" s="176"/>
      <c r="B11" s="235" t="s">
        <v>66</v>
      </c>
      <c r="C11" s="260" t="s">
        <v>419</v>
      </c>
      <c r="D11" s="261"/>
      <c r="E11" s="261"/>
      <c r="F11" s="262"/>
      <c r="G11" s="195"/>
      <c r="H11" s="195"/>
      <c r="I11" s="195"/>
      <c r="J11" s="195"/>
    </row>
    <row r="12" spans="1:10" ht="20.100000000000001" customHeight="1" x14ac:dyDescent="0.15">
      <c r="A12" s="176"/>
      <c r="B12" s="239"/>
      <c r="C12" s="263"/>
      <c r="D12" s="264"/>
      <c r="E12" s="264"/>
      <c r="F12" s="265"/>
      <c r="G12" s="196"/>
    </row>
    <row r="13" spans="1:10" ht="20.100000000000001" customHeight="1" x14ac:dyDescent="0.15">
      <c r="A13" s="176"/>
      <c r="B13" s="243"/>
      <c r="C13" s="266"/>
      <c r="D13" s="267"/>
      <c r="E13" s="267"/>
      <c r="F13" s="268"/>
    </row>
    <row r="14" spans="1:10" ht="20.100000000000001" customHeight="1" x14ac:dyDescent="0.15">
      <c r="A14" s="197"/>
      <c r="B14" s="189"/>
      <c r="C14" s="190"/>
      <c r="D14" s="190"/>
      <c r="E14" s="191"/>
      <c r="F14" s="192"/>
    </row>
    <row r="15" spans="1:10" ht="20.100000000000001" customHeight="1" x14ac:dyDescent="0.15">
      <c r="A15" s="176">
        <v>3</v>
      </c>
      <c r="B15" s="177" t="s">
        <v>293</v>
      </c>
      <c r="C15" s="178">
        <v>44456</v>
      </c>
      <c r="D15" s="177" t="s">
        <v>294</v>
      </c>
      <c r="E15" s="224">
        <v>45001</v>
      </c>
      <c r="F15" s="225"/>
    </row>
    <row r="16" spans="1:10" ht="20.100000000000001" customHeight="1" x14ac:dyDescent="0.15">
      <c r="A16" s="176"/>
      <c r="B16" s="181" t="s">
        <v>401</v>
      </c>
      <c r="C16" s="182" t="s">
        <v>420</v>
      </c>
      <c r="D16" s="182"/>
      <c r="E16" s="183"/>
      <c r="F16" s="184" t="s">
        <v>297</v>
      </c>
    </row>
    <row r="17" spans="1:11" ht="20.100000000000001" customHeight="1" x14ac:dyDescent="0.15">
      <c r="A17" s="176"/>
      <c r="B17" s="235" t="s">
        <v>66</v>
      </c>
      <c r="C17" s="260" t="s">
        <v>421</v>
      </c>
      <c r="D17" s="261"/>
      <c r="E17" s="261"/>
      <c r="F17" s="262"/>
      <c r="G17" s="195"/>
      <c r="H17" s="195"/>
      <c r="I17" s="195"/>
      <c r="J17" s="195"/>
    </row>
    <row r="18" spans="1:11" ht="20.100000000000001" customHeight="1" x14ac:dyDescent="0.15">
      <c r="A18" s="176"/>
      <c r="B18" s="239"/>
      <c r="C18" s="263"/>
      <c r="D18" s="264"/>
      <c r="E18" s="264"/>
      <c r="F18" s="265"/>
      <c r="G18" s="196"/>
    </row>
    <row r="19" spans="1:11" ht="20.100000000000001" customHeight="1" x14ac:dyDescent="0.15">
      <c r="A19" s="176"/>
      <c r="B19" s="243"/>
      <c r="C19" s="266"/>
      <c r="D19" s="267"/>
      <c r="E19" s="267"/>
      <c r="F19" s="268"/>
    </row>
    <row r="20" spans="1:11" ht="20.100000000000001" customHeight="1" x14ac:dyDescent="0.15">
      <c r="A20" s="197"/>
      <c r="B20" s="189"/>
      <c r="C20" s="190"/>
      <c r="D20" s="190"/>
      <c r="E20" s="191"/>
      <c r="F20" s="192"/>
    </row>
    <row r="21" spans="1:11" ht="20.100000000000001" customHeight="1" x14ac:dyDescent="0.15">
      <c r="A21" s="176">
        <v>4</v>
      </c>
      <c r="B21" s="177" t="s">
        <v>293</v>
      </c>
      <c r="C21" s="178">
        <v>44456</v>
      </c>
      <c r="D21" s="177" t="s">
        <v>294</v>
      </c>
      <c r="E21" s="224">
        <v>45001</v>
      </c>
      <c r="F21" s="225"/>
    </row>
    <row r="22" spans="1:11" ht="20.100000000000001" customHeight="1" x14ac:dyDescent="0.15">
      <c r="A22" s="176"/>
      <c r="B22" s="181" t="s">
        <v>401</v>
      </c>
      <c r="C22" s="182" t="s">
        <v>422</v>
      </c>
      <c r="D22" s="182"/>
      <c r="E22" s="183"/>
      <c r="F22" s="184" t="s">
        <v>297</v>
      </c>
    </row>
    <row r="23" spans="1:11" ht="20.100000000000001" customHeight="1" x14ac:dyDescent="0.15">
      <c r="A23" s="176"/>
      <c r="B23" s="235" t="s">
        <v>66</v>
      </c>
      <c r="C23" s="260" t="s">
        <v>423</v>
      </c>
      <c r="D23" s="261"/>
      <c r="E23" s="261"/>
      <c r="F23" s="262"/>
      <c r="G23" s="195"/>
      <c r="H23" s="195"/>
      <c r="I23" s="195"/>
      <c r="J23" s="195"/>
    </row>
    <row r="24" spans="1:11" ht="20.100000000000001" customHeight="1" x14ac:dyDescent="0.15">
      <c r="A24" s="176"/>
      <c r="B24" s="239"/>
      <c r="C24" s="263"/>
      <c r="D24" s="264"/>
      <c r="E24" s="264"/>
      <c r="F24" s="265"/>
      <c r="G24" s="203"/>
      <c r="H24" s="203"/>
      <c r="I24" s="203"/>
      <c r="J24" s="203"/>
      <c r="K24" s="203"/>
    </row>
    <row r="25" spans="1:11" ht="20.100000000000001" customHeight="1" x14ac:dyDescent="0.15">
      <c r="A25" s="176"/>
      <c r="B25" s="243"/>
      <c r="C25" s="266"/>
      <c r="D25" s="267"/>
      <c r="E25" s="267"/>
      <c r="F25" s="268"/>
    </row>
    <row r="26" spans="1:11" ht="20.100000000000001" customHeight="1" x14ac:dyDescent="0.15">
      <c r="A26" s="197"/>
      <c r="B26" s="189"/>
      <c r="C26" s="204"/>
      <c r="D26" s="204"/>
      <c r="E26" s="191"/>
      <c r="F26" s="192"/>
    </row>
    <row r="27" spans="1:11" ht="20.100000000000001" customHeight="1" x14ac:dyDescent="0.15">
      <c r="A27" s="176">
        <v>5</v>
      </c>
      <c r="B27" s="177" t="s">
        <v>293</v>
      </c>
      <c r="C27" s="254"/>
      <c r="D27" s="205" t="s">
        <v>294</v>
      </c>
      <c r="E27" s="222"/>
      <c r="F27" s="223"/>
      <c r="G27" s="203"/>
      <c r="H27" s="203"/>
      <c r="I27" s="203"/>
      <c r="J27" s="203"/>
      <c r="K27" s="203"/>
    </row>
    <row r="28" spans="1:11" ht="20.100000000000001" customHeight="1" x14ac:dyDescent="0.15">
      <c r="A28" s="176"/>
      <c r="B28" s="181" t="s">
        <v>295</v>
      </c>
      <c r="C28" s="253"/>
      <c r="D28" s="253"/>
      <c r="E28" s="183"/>
      <c r="F28" s="184" t="s">
        <v>297</v>
      </c>
    </row>
    <row r="29" spans="1:11" ht="20.100000000000001" customHeight="1" x14ac:dyDescent="0.15">
      <c r="A29" s="176"/>
      <c r="B29" s="185" t="s">
        <v>298</v>
      </c>
      <c r="C29" s="199"/>
      <c r="D29" s="200"/>
      <c r="E29" s="187"/>
      <c r="F29" s="188"/>
    </row>
    <row r="30" spans="1:11" ht="20.100000000000001" customHeight="1" x14ac:dyDescent="0.15">
      <c r="A30" s="176"/>
      <c r="B30" s="185" t="s">
        <v>300</v>
      </c>
      <c r="C30" s="199"/>
      <c r="D30" s="200"/>
      <c r="E30" s="201"/>
      <c r="F30" s="202"/>
      <c r="G30" s="206"/>
      <c r="H30" s="206"/>
      <c r="I30" s="206"/>
      <c r="J30" s="206"/>
      <c r="K30" s="203"/>
    </row>
    <row r="31" spans="1:11" ht="20.100000000000001" customHeight="1" x14ac:dyDescent="0.15">
      <c r="A31" s="176"/>
      <c r="B31" s="185" t="s">
        <v>302</v>
      </c>
      <c r="C31" s="199"/>
      <c r="D31" s="200"/>
      <c r="E31" s="187"/>
      <c r="F31" s="188"/>
      <c r="G31" s="196"/>
    </row>
    <row r="32" spans="1:11" ht="20.100000000000001" customHeight="1" x14ac:dyDescent="0.15">
      <c r="A32" s="197"/>
      <c r="B32" s="189"/>
      <c r="C32" s="204"/>
      <c r="D32" s="204"/>
      <c r="E32" s="191"/>
      <c r="F32" s="192"/>
    </row>
    <row r="33" spans="1:11" ht="20.100000000000001" customHeight="1" x14ac:dyDescent="0.15">
      <c r="A33" s="176">
        <v>6</v>
      </c>
      <c r="B33" s="177" t="s">
        <v>293</v>
      </c>
      <c r="C33" s="254"/>
      <c r="D33" s="205" t="s">
        <v>294</v>
      </c>
      <c r="E33" s="222"/>
      <c r="F33" s="223"/>
      <c r="G33" s="207"/>
      <c r="H33" s="207"/>
      <c r="I33" s="207"/>
      <c r="J33" s="207"/>
      <c r="K33" s="203"/>
    </row>
    <row r="34" spans="1:11" ht="20.100000000000001" customHeight="1" x14ac:dyDescent="0.15">
      <c r="A34" s="176"/>
      <c r="B34" s="181" t="s">
        <v>295</v>
      </c>
      <c r="C34" s="243"/>
      <c r="D34" s="243"/>
      <c r="E34" s="183"/>
      <c r="F34" s="184" t="s">
        <v>297</v>
      </c>
    </row>
    <row r="35" spans="1:11" ht="20.100000000000001" customHeight="1" x14ac:dyDescent="0.15">
      <c r="A35" s="176"/>
      <c r="B35" s="185" t="s">
        <v>298</v>
      </c>
      <c r="C35" s="186"/>
      <c r="D35" s="187"/>
      <c r="E35" s="187"/>
      <c r="F35" s="188"/>
    </row>
    <row r="36" spans="1:11" ht="20.100000000000001" customHeight="1" x14ac:dyDescent="0.15">
      <c r="A36" s="176"/>
      <c r="B36" s="185" t="s">
        <v>300</v>
      </c>
      <c r="C36" s="186"/>
      <c r="D36" s="187"/>
      <c r="E36" s="187"/>
      <c r="F36" s="188"/>
      <c r="G36" s="195"/>
      <c r="H36" s="195"/>
      <c r="I36" s="195"/>
      <c r="J36" s="195"/>
    </row>
    <row r="37" spans="1:11" ht="20.100000000000001" customHeight="1" x14ac:dyDescent="0.15">
      <c r="A37" s="176"/>
      <c r="B37" s="185" t="s">
        <v>302</v>
      </c>
      <c r="C37" s="186"/>
      <c r="D37" s="187"/>
      <c r="E37" s="187"/>
      <c r="F37" s="188"/>
      <c r="G37" s="195"/>
      <c r="H37" s="195"/>
      <c r="I37" s="195"/>
      <c r="J37" s="195"/>
    </row>
    <row r="38" spans="1:11" ht="20.100000000000001" customHeight="1" x14ac:dyDescent="0.15">
      <c r="A38" s="197"/>
      <c r="B38" s="189"/>
      <c r="C38" s="190"/>
      <c r="D38" s="190"/>
      <c r="E38" s="191"/>
      <c r="F38" s="192"/>
    </row>
    <row r="39" spans="1:11" ht="20.100000000000001" customHeight="1" x14ac:dyDescent="0.15">
      <c r="A39" s="176">
        <v>7</v>
      </c>
      <c r="B39" s="177" t="s">
        <v>293</v>
      </c>
      <c r="C39" s="178"/>
      <c r="D39" s="177" t="s">
        <v>294</v>
      </c>
      <c r="E39" s="179"/>
      <c r="F39" s="180"/>
    </row>
    <row r="40" spans="1:11" ht="20.100000000000001" customHeight="1" x14ac:dyDescent="0.15">
      <c r="A40" s="176"/>
      <c r="B40" s="181" t="s">
        <v>295</v>
      </c>
      <c r="C40" s="243"/>
      <c r="D40" s="243"/>
      <c r="E40" s="183"/>
      <c r="F40" s="184" t="s">
        <v>297</v>
      </c>
    </row>
    <row r="41" spans="1:11" ht="20.100000000000001" customHeight="1" x14ac:dyDescent="0.15">
      <c r="A41" s="176"/>
      <c r="B41" s="185" t="s">
        <v>298</v>
      </c>
      <c r="C41" s="186"/>
      <c r="D41" s="187"/>
      <c r="E41" s="187"/>
      <c r="F41" s="188"/>
    </row>
    <row r="42" spans="1:11" ht="20.100000000000001" customHeight="1" x14ac:dyDescent="0.15">
      <c r="A42" s="176"/>
      <c r="B42" s="185" t="s">
        <v>300</v>
      </c>
      <c r="C42" s="186"/>
      <c r="D42" s="187"/>
      <c r="E42" s="187"/>
      <c r="F42" s="188"/>
      <c r="G42" s="195"/>
      <c r="H42" s="195"/>
      <c r="I42" s="195"/>
      <c r="J42" s="195"/>
    </row>
    <row r="43" spans="1:11" ht="20.100000000000001" customHeight="1" x14ac:dyDescent="0.15">
      <c r="A43" s="176"/>
      <c r="B43" s="185" t="s">
        <v>302</v>
      </c>
      <c r="C43" s="186"/>
      <c r="D43" s="187"/>
      <c r="E43" s="187"/>
      <c r="F43" s="188"/>
      <c r="G43" s="195"/>
      <c r="H43" s="195"/>
      <c r="I43" s="195"/>
      <c r="J43" s="195"/>
    </row>
    <row r="44" spans="1:11" ht="20.100000000000001" customHeight="1" x14ac:dyDescent="0.15">
      <c r="A44" s="197"/>
      <c r="B44" s="189"/>
      <c r="C44" s="190"/>
      <c r="D44" s="190"/>
      <c r="E44" s="191"/>
      <c r="F44" s="192"/>
    </row>
    <row r="45" spans="1:11" ht="20.100000000000001" customHeight="1" x14ac:dyDescent="0.15">
      <c r="A45" s="176">
        <v>8</v>
      </c>
      <c r="B45" s="177" t="s">
        <v>293</v>
      </c>
      <c r="C45" s="178"/>
      <c r="D45" s="177" t="s">
        <v>294</v>
      </c>
      <c r="E45" s="179"/>
      <c r="F45" s="180"/>
      <c r="G45" s="195"/>
      <c r="H45" s="195"/>
      <c r="I45" s="195"/>
      <c r="J45" s="195"/>
    </row>
    <row r="46" spans="1:11" ht="20.100000000000001" customHeight="1" x14ac:dyDescent="0.15">
      <c r="A46" s="176"/>
      <c r="B46" s="181" t="s">
        <v>295</v>
      </c>
      <c r="C46" s="243"/>
      <c r="D46" s="243"/>
      <c r="E46" s="183"/>
      <c r="F46" s="184" t="s">
        <v>297</v>
      </c>
    </row>
    <row r="47" spans="1:11" ht="20.100000000000001" customHeight="1" x14ac:dyDescent="0.15">
      <c r="A47" s="176"/>
      <c r="B47" s="185" t="s">
        <v>298</v>
      </c>
      <c r="C47" s="186"/>
      <c r="D47" s="187"/>
      <c r="E47" s="187"/>
      <c r="F47" s="188"/>
    </row>
    <row r="48" spans="1:11" ht="20.100000000000001" customHeight="1" x14ac:dyDescent="0.15">
      <c r="A48" s="176"/>
      <c r="B48" s="185" t="s">
        <v>300</v>
      </c>
      <c r="C48" s="186"/>
      <c r="D48" s="187"/>
      <c r="E48" s="187"/>
      <c r="F48" s="188"/>
      <c r="G48" s="195"/>
      <c r="H48" s="195"/>
      <c r="I48" s="195"/>
      <c r="J48" s="195"/>
    </row>
    <row r="49" spans="1:10" ht="20.100000000000001" customHeight="1" x14ac:dyDescent="0.15">
      <c r="A49" s="176"/>
      <c r="B49" s="185" t="s">
        <v>302</v>
      </c>
      <c r="C49" s="186"/>
      <c r="D49" s="187"/>
      <c r="E49" s="187"/>
      <c r="F49" s="188"/>
      <c r="G49" s="196"/>
    </row>
    <row r="50" spans="1:10" ht="20.100000000000001" customHeight="1" x14ac:dyDescent="0.15">
      <c r="A50" s="197"/>
      <c r="B50" s="189"/>
      <c r="C50" s="190"/>
      <c r="D50" s="190"/>
      <c r="E50" s="191"/>
      <c r="F50" s="192"/>
    </row>
    <row r="51" spans="1:10" ht="20.100000000000001" customHeight="1" x14ac:dyDescent="0.15">
      <c r="A51" s="176">
        <v>9</v>
      </c>
      <c r="B51" s="177" t="s">
        <v>293</v>
      </c>
      <c r="C51" s="178"/>
      <c r="D51" s="177" t="s">
        <v>294</v>
      </c>
      <c r="E51" s="179"/>
      <c r="F51" s="180"/>
    </row>
    <row r="52" spans="1:10" ht="20.100000000000001" customHeight="1" x14ac:dyDescent="0.15">
      <c r="A52" s="176"/>
      <c r="B52" s="181" t="s">
        <v>295</v>
      </c>
      <c r="C52" s="243"/>
      <c r="D52" s="243"/>
      <c r="E52" s="183"/>
      <c r="F52" s="184" t="s">
        <v>297</v>
      </c>
      <c r="G52" s="195"/>
      <c r="H52" s="195"/>
      <c r="I52" s="195"/>
      <c r="J52" s="195"/>
    </row>
    <row r="53" spans="1:10" ht="20.100000000000001" customHeight="1" x14ac:dyDescent="0.15">
      <c r="A53" s="176"/>
      <c r="B53" s="185" t="s">
        <v>298</v>
      </c>
      <c r="C53" s="186"/>
      <c r="D53" s="187"/>
      <c r="E53" s="187"/>
      <c r="F53" s="188"/>
    </row>
    <row r="54" spans="1:10" ht="20.100000000000001" customHeight="1" x14ac:dyDescent="0.15">
      <c r="A54" s="176"/>
      <c r="B54" s="185" t="s">
        <v>300</v>
      </c>
      <c r="C54" s="186"/>
      <c r="D54" s="187"/>
      <c r="E54" s="187"/>
      <c r="F54" s="188"/>
    </row>
    <row r="55" spans="1:10" ht="20.100000000000001" customHeight="1" x14ac:dyDescent="0.15">
      <c r="A55" s="176"/>
      <c r="B55" s="185" t="s">
        <v>302</v>
      </c>
      <c r="C55" s="186"/>
      <c r="D55" s="187"/>
      <c r="E55" s="187"/>
      <c r="F55" s="188"/>
    </row>
    <row r="56" spans="1:10" ht="20.100000000000001" customHeight="1" x14ac:dyDescent="0.15">
      <c r="A56" s="197"/>
      <c r="B56" s="189"/>
      <c r="C56" s="190"/>
      <c r="D56" s="190"/>
      <c r="E56" s="191"/>
      <c r="F56" s="192"/>
    </row>
    <row r="57" spans="1:10" ht="20.100000000000001" customHeight="1" x14ac:dyDescent="0.15">
      <c r="A57" s="176">
        <v>10</v>
      </c>
      <c r="B57" s="177" t="s">
        <v>293</v>
      </c>
      <c r="C57" s="178"/>
      <c r="D57" s="177" t="s">
        <v>294</v>
      </c>
      <c r="E57" s="179"/>
      <c r="F57" s="180"/>
    </row>
    <row r="58" spans="1:10" ht="20.100000000000001" customHeight="1" x14ac:dyDescent="0.15">
      <c r="A58" s="176"/>
      <c r="B58" s="181" t="s">
        <v>295</v>
      </c>
      <c r="C58" s="243"/>
      <c r="D58" s="243"/>
      <c r="E58" s="183"/>
      <c r="F58" s="184" t="s">
        <v>297</v>
      </c>
      <c r="G58" s="195"/>
      <c r="H58" s="195"/>
      <c r="I58" s="195"/>
      <c r="J58" s="195"/>
    </row>
    <row r="59" spans="1:10" ht="20.100000000000001" customHeight="1" x14ac:dyDescent="0.15">
      <c r="A59" s="176"/>
      <c r="B59" s="185" t="s">
        <v>298</v>
      </c>
      <c r="C59" s="186"/>
      <c r="D59" s="187"/>
      <c r="E59" s="187"/>
      <c r="F59" s="188"/>
      <c r="G59" s="196"/>
    </row>
    <row r="60" spans="1:10" ht="20.100000000000001" customHeight="1" x14ac:dyDescent="0.15">
      <c r="A60" s="176"/>
      <c r="B60" s="185" t="s">
        <v>300</v>
      </c>
      <c r="C60" s="186"/>
      <c r="D60" s="187"/>
      <c r="E60" s="187"/>
      <c r="F60" s="188"/>
    </row>
    <row r="61" spans="1:10" ht="20.100000000000001" customHeight="1" x14ac:dyDescent="0.15">
      <c r="A61" s="176"/>
      <c r="B61" s="185" t="s">
        <v>302</v>
      </c>
      <c r="C61" s="186"/>
      <c r="D61" s="187"/>
      <c r="E61" s="187"/>
      <c r="F61" s="188"/>
    </row>
    <row r="62" spans="1:10" ht="20.100000000000001" customHeight="1" x14ac:dyDescent="0.15">
      <c r="A62" s="176">
        <v>11</v>
      </c>
      <c r="B62" s="177" t="s">
        <v>293</v>
      </c>
      <c r="C62" s="178"/>
      <c r="D62" s="177" t="s">
        <v>294</v>
      </c>
      <c r="E62" s="179"/>
      <c r="F62" s="180"/>
      <c r="G62" s="195"/>
      <c r="H62" s="195"/>
      <c r="I62" s="195"/>
      <c r="J62" s="195"/>
    </row>
    <row r="63" spans="1:10" ht="20.100000000000001" customHeight="1" x14ac:dyDescent="0.15">
      <c r="A63" s="176"/>
      <c r="B63" s="181" t="s">
        <v>295</v>
      </c>
      <c r="C63" s="243"/>
      <c r="D63" s="243"/>
      <c r="E63" s="183"/>
      <c r="F63" s="184" t="s">
        <v>297</v>
      </c>
      <c r="G63" s="195"/>
      <c r="H63" s="195"/>
      <c r="I63" s="195"/>
      <c r="J63" s="195"/>
    </row>
    <row r="64" spans="1:10" ht="20.100000000000001" customHeight="1" x14ac:dyDescent="0.15">
      <c r="A64" s="176"/>
      <c r="B64" s="185" t="s">
        <v>298</v>
      </c>
      <c r="C64" s="186"/>
      <c r="D64" s="187"/>
      <c r="E64" s="187"/>
      <c r="F64" s="188"/>
    </row>
    <row r="65" spans="1:10" ht="20.100000000000001" customHeight="1" x14ac:dyDescent="0.15">
      <c r="A65" s="176"/>
      <c r="B65" s="185" t="s">
        <v>300</v>
      </c>
      <c r="C65" s="186"/>
      <c r="D65" s="187"/>
      <c r="E65" s="187"/>
      <c r="F65" s="188"/>
    </row>
    <row r="66" spans="1:10" ht="20.100000000000001" customHeight="1" x14ac:dyDescent="0.15">
      <c r="A66" s="176"/>
      <c r="B66" s="185" t="s">
        <v>302</v>
      </c>
      <c r="C66" s="186"/>
      <c r="D66" s="187"/>
      <c r="E66" s="187"/>
      <c r="F66" s="188"/>
      <c r="G66" s="195"/>
      <c r="H66" s="195"/>
      <c r="I66" s="195"/>
      <c r="J66" s="195"/>
    </row>
    <row r="67" spans="1:10" ht="20.100000000000001" customHeight="1" x14ac:dyDescent="0.15">
      <c r="A67" s="197"/>
      <c r="B67" s="189"/>
      <c r="C67" s="190"/>
      <c r="D67" s="190"/>
      <c r="E67" s="191"/>
      <c r="F67" s="192"/>
      <c r="G67" s="195"/>
      <c r="H67" s="195"/>
      <c r="I67" s="195"/>
      <c r="J67" s="195"/>
    </row>
    <row r="68" spans="1:10" ht="20.100000000000001" customHeight="1" x14ac:dyDescent="0.15">
      <c r="A68" s="176">
        <v>12</v>
      </c>
      <c r="B68" s="177" t="s">
        <v>293</v>
      </c>
      <c r="C68" s="178"/>
      <c r="D68" s="177" t="s">
        <v>294</v>
      </c>
      <c r="E68" s="179"/>
      <c r="F68" s="180"/>
      <c r="G68" s="195"/>
      <c r="H68" s="195"/>
      <c r="I68" s="195"/>
      <c r="J68" s="195"/>
    </row>
    <row r="69" spans="1:10" ht="20.100000000000001" customHeight="1" x14ac:dyDescent="0.15">
      <c r="A69" s="176"/>
      <c r="B69" s="181" t="s">
        <v>295</v>
      </c>
      <c r="C69" s="243"/>
      <c r="D69" s="243"/>
      <c r="E69" s="183"/>
      <c r="F69" s="184" t="s">
        <v>297</v>
      </c>
    </row>
    <row r="70" spans="1:10" ht="20.100000000000001" customHeight="1" x14ac:dyDescent="0.15">
      <c r="A70" s="176"/>
      <c r="B70" s="185" t="s">
        <v>298</v>
      </c>
      <c r="C70" s="186"/>
      <c r="D70" s="187"/>
      <c r="E70" s="187"/>
      <c r="F70" s="188"/>
    </row>
    <row r="71" spans="1:10" ht="20.100000000000001" customHeight="1" x14ac:dyDescent="0.15">
      <c r="A71" s="176"/>
      <c r="B71" s="185" t="s">
        <v>300</v>
      </c>
      <c r="C71" s="186"/>
      <c r="D71" s="187"/>
      <c r="E71" s="187"/>
      <c r="F71" s="188"/>
    </row>
    <row r="72" spans="1:10" ht="20.100000000000001" customHeight="1" x14ac:dyDescent="0.15">
      <c r="A72" s="176"/>
      <c r="B72" s="185" t="s">
        <v>302</v>
      </c>
      <c r="C72" s="186"/>
      <c r="D72" s="187"/>
      <c r="E72" s="187"/>
      <c r="F72" s="188"/>
    </row>
    <row r="73" spans="1:10" ht="20.100000000000001" customHeight="1" x14ac:dyDescent="0.15">
      <c r="A73" s="176">
        <v>13</v>
      </c>
      <c r="B73" s="177" t="s">
        <v>293</v>
      </c>
      <c r="C73" s="178"/>
      <c r="D73" s="177" t="s">
        <v>294</v>
      </c>
      <c r="E73" s="179"/>
      <c r="F73" s="180"/>
    </row>
    <row r="74" spans="1:10" ht="20.100000000000001" customHeight="1" x14ac:dyDescent="0.15">
      <c r="A74" s="176"/>
      <c r="B74" s="181" t="s">
        <v>295</v>
      </c>
      <c r="C74" s="243"/>
      <c r="D74" s="243"/>
      <c r="E74" s="183"/>
      <c r="F74" s="184" t="s">
        <v>297</v>
      </c>
    </row>
    <row r="75" spans="1:10" ht="20.100000000000001" customHeight="1" x14ac:dyDescent="0.15">
      <c r="A75" s="176"/>
      <c r="B75" s="185" t="s">
        <v>298</v>
      </c>
      <c r="C75" s="186"/>
      <c r="D75" s="187"/>
      <c r="E75" s="187"/>
      <c r="F75" s="188"/>
    </row>
    <row r="76" spans="1:10" ht="20.100000000000001" customHeight="1" x14ac:dyDescent="0.15">
      <c r="A76" s="176"/>
      <c r="B76" s="185" t="s">
        <v>300</v>
      </c>
      <c r="C76" s="186"/>
      <c r="D76" s="187"/>
      <c r="E76" s="187"/>
      <c r="F76" s="188"/>
    </row>
    <row r="77" spans="1:10" ht="20.100000000000001" customHeight="1" x14ac:dyDescent="0.15">
      <c r="A77" s="176"/>
      <c r="B77" s="185" t="s">
        <v>302</v>
      </c>
      <c r="C77" s="186"/>
      <c r="D77" s="187"/>
      <c r="E77" s="187"/>
      <c r="F77" s="188"/>
    </row>
    <row r="78" spans="1:10" ht="20.100000000000001" customHeight="1" x14ac:dyDescent="0.15">
      <c r="A78" s="197"/>
      <c r="B78" s="189"/>
      <c r="C78" s="190"/>
      <c r="D78" s="190"/>
      <c r="E78" s="191"/>
      <c r="F78" s="192"/>
    </row>
    <row r="79" spans="1:10" ht="20.100000000000001" customHeight="1" x14ac:dyDescent="0.15">
      <c r="A79" s="176">
        <v>14</v>
      </c>
      <c r="B79" s="177" t="s">
        <v>293</v>
      </c>
      <c r="C79" s="178"/>
      <c r="D79" s="177" t="s">
        <v>294</v>
      </c>
      <c r="E79" s="179"/>
      <c r="F79" s="180"/>
    </row>
    <row r="80" spans="1:10" ht="20.100000000000001" customHeight="1" x14ac:dyDescent="0.15">
      <c r="A80" s="176"/>
      <c r="B80" s="181" t="s">
        <v>295</v>
      </c>
      <c r="C80" s="243"/>
      <c r="D80" s="243"/>
      <c r="E80" s="183"/>
      <c r="F80" s="184" t="s">
        <v>297</v>
      </c>
    </row>
    <row r="81" spans="1:6" ht="20.100000000000001" customHeight="1" x14ac:dyDescent="0.15">
      <c r="A81" s="176"/>
      <c r="B81" s="185" t="s">
        <v>298</v>
      </c>
      <c r="C81" s="186"/>
      <c r="D81" s="187"/>
      <c r="E81" s="187"/>
      <c r="F81" s="188"/>
    </row>
    <row r="82" spans="1:6" ht="20.100000000000001" customHeight="1" x14ac:dyDescent="0.15">
      <c r="A82" s="176"/>
      <c r="B82" s="185" t="s">
        <v>300</v>
      </c>
      <c r="C82" s="186"/>
      <c r="D82" s="187"/>
      <c r="E82" s="187"/>
      <c r="F82" s="188"/>
    </row>
    <row r="83" spans="1:6" ht="20.100000000000001" customHeight="1" x14ac:dyDescent="0.15">
      <c r="A83" s="176"/>
      <c r="B83" s="185" t="s">
        <v>302</v>
      </c>
      <c r="C83" s="186"/>
      <c r="D83" s="187"/>
      <c r="E83" s="187"/>
      <c r="F83" s="188"/>
    </row>
  </sheetData>
  <sheetProtection algorithmName="SHA-512" hashValue="2ixr1hdUMsNGzy8OGc7Pq6mU35z3gclmSFFlqkBpL+kWfdxEhrz3yT82YRT6tU4GN4n5k5/0cHBJXJEvoWD2ZA==" saltValue="y9SAZ/06AC5Z02F872GvGA==" spinCount="100000" sheet="1" objects="1" scenarios="1"/>
  <mergeCells count="100">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B23:B25"/>
    <mergeCell ref="C23:F25"/>
    <mergeCell ref="G23:J23"/>
    <mergeCell ref="A15:A19"/>
    <mergeCell ref="E15:F15"/>
    <mergeCell ref="C16:D16"/>
    <mergeCell ref="B17:B19"/>
    <mergeCell ref="C17:F19"/>
    <mergeCell ref="G17:J17"/>
    <mergeCell ref="G6:J6"/>
    <mergeCell ref="A9:A13"/>
    <mergeCell ref="E9:F9"/>
    <mergeCell ref="C10:D10"/>
    <mergeCell ref="B11:B13"/>
    <mergeCell ref="C11:F13"/>
    <mergeCell ref="G11:J11"/>
    <mergeCell ref="E1:F1"/>
    <mergeCell ref="A2:F2"/>
    <mergeCell ref="A3:A7"/>
    <mergeCell ref="E3:F3"/>
    <mergeCell ref="C4:D4"/>
    <mergeCell ref="B5:B7"/>
    <mergeCell ref="C5:F7"/>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944CA-48D9-4DDA-9221-667431A08B81}">
  <sheetPr codeName="Sheet13">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424</v>
      </c>
      <c r="E2" s="89"/>
      <c r="F2" s="89"/>
      <c r="G2" s="89"/>
      <c r="H2" s="89"/>
      <c r="I2" s="89"/>
      <c r="J2" s="89"/>
      <c r="K2" s="90"/>
    </row>
    <row r="3" spans="1:25" ht="30" customHeight="1" x14ac:dyDescent="0.15">
      <c r="A3" s="91" t="s">
        <v>261</v>
      </c>
      <c r="B3" s="92"/>
      <c r="C3" s="92"/>
      <c r="D3" s="93">
        <f>VLOOKUP($D$2,交通空白!$B$2:$S$24,2,FALSE)</f>
        <v>38991</v>
      </c>
      <c r="E3" s="94"/>
      <c r="F3" s="94"/>
      <c r="G3" s="94"/>
      <c r="H3" s="94"/>
      <c r="I3" s="94"/>
      <c r="J3" s="94"/>
      <c r="K3" s="95"/>
    </row>
    <row r="4" spans="1:25" ht="30" customHeight="1" x14ac:dyDescent="0.15">
      <c r="A4" s="91" t="s">
        <v>262</v>
      </c>
      <c r="B4" s="92"/>
      <c r="C4" s="92"/>
      <c r="D4" s="93">
        <f>VLOOKUP($D$2,交通空白!$B$2:$S$24,3,FALSE)</f>
        <v>45198</v>
      </c>
      <c r="E4" s="94"/>
      <c r="F4" s="94"/>
      <c r="G4" s="94"/>
      <c r="H4" s="94"/>
      <c r="I4" s="94"/>
      <c r="J4" s="94"/>
      <c r="K4" s="95"/>
    </row>
    <row r="5" spans="1:25" ht="30" customHeight="1" x14ac:dyDescent="0.15">
      <c r="A5" s="91" t="s">
        <v>263</v>
      </c>
      <c r="B5" s="92"/>
      <c r="C5" s="92"/>
      <c r="D5" s="93">
        <f>VLOOKUP($D$2,交通空白!$B$2:$S$24,4,FALSE)</f>
        <v>46295</v>
      </c>
      <c r="E5" s="94"/>
      <c r="F5" s="94"/>
      <c r="G5" s="94"/>
      <c r="H5" s="94"/>
      <c r="I5" s="94"/>
      <c r="J5" s="94"/>
      <c r="K5" s="95"/>
    </row>
    <row r="6" spans="1:25" ht="30" customHeight="1" x14ac:dyDescent="0.15">
      <c r="A6" s="91" t="s">
        <v>264</v>
      </c>
      <c r="B6" s="92"/>
      <c r="C6" s="92"/>
      <c r="D6" s="93" t="str">
        <f>VLOOKUP($D$2,交通空白!$B$2:$S$24,5,FALSE)</f>
        <v>栗山町</v>
      </c>
      <c r="E6" s="94"/>
      <c r="F6" s="94"/>
      <c r="G6" s="94"/>
      <c r="H6" s="94"/>
      <c r="I6" s="94"/>
      <c r="J6" s="94"/>
      <c r="K6" s="95"/>
    </row>
    <row r="7" spans="1:25" ht="30" customHeight="1" x14ac:dyDescent="0.15">
      <c r="A7" s="91" t="s">
        <v>265</v>
      </c>
      <c r="B7" s="92"/>
      <c r="C7" s="92"/>
      <c r="D7" s="93" t="str">
        <f>VLOOKUP($D$2,交通空白!$B$2:$S$24,6,FALSE)</f>
        <v>佐々木　学</v>
      </c>
      <c r="E7" s="94"/>
      <c r="F7" s="94"/>
      <c r="G7" s="94"/>
      <c r="H7" s="94"/>
      <c r="I7" s="94"/>
      <c r="J7" s="94"/>
      <c r="K7" s="95"/>
    </row>
    <row r="8" spans="1:25" ht="30" customHeight="1" x14ac:dyDescent="0.15">
      <c r="A8" s="91" t="s">
        <v>266</v>
      </c>
      <c r="B8" s="92"/>
      <c r="C8" s="92"/>
      <c r="D8" s="93" t="str">
        <f>VLOOKUP($D$2,交通空白!$B$2:$S$24,8,FALSE)</f>
        <v>夕張郡栗山町松風３丁目２５２番地</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栗山町</v>
      </c>
      <c r="E12" s="111"/>
      <c r="F12" s="112" t="str">
        <f>IFERROR(VLOOKUP($D$2,交通空白!$B$2:$S$24,10,FALSE),"")</f>
        <v>栗山町松風３丁目２５２番地</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106" t="str">
        <f>VLOOKUP($D$2,交通空白!$B$2:$S$24,15,FALSE)</f>
        <v>路線・区域</v>
      </c>
      <c r="E14" s="106"/>
      <c r="F14" s="106"/>
      <c r="G14" s="106"/>
      <c r="H14" s="106"/>
      <c r="I14" s="106"/>
      <c r="J14" s="106"/>
      <c r="K14" s="107"/>
      <c r="O14" s="116"/>
      <c r="X14" s="116"/>
      <c r="Y14" s="117"/>
    </row>
    <row r="15" spans="1:25" ht="30" customHeight="1" x14ac:dyDescent="0.15">
      <c r="A15" s="103" t="s">
        <v>274</v>
      </c>
      <c r="B15" s="104"/>
      <c r="C15" s="104"/>
      <c r="D15" s="118" t="str">
        <f>VLOOKUP($D$2,交通空白!$B$2:$S$24,16,FALSE)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栗山町</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1</v>
      </c>
      <c r="J23" s="146">
        <f>IFERROR(VLOOKUP($D$2,交通空白!$B$2:$AG$24,29,FALSE),0)</f>
        <v>9</v>
      </c>
      <c r="K23" s="147">
        <f>SUM(E23:J23)</f>
        <v>10</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1</v>
      </c>
      <c r="J35" s="146">
        <f t="shared" si="0"/>
        <v>9</v>
      </c>
      <c r="K35" s="147">
        <f>SUM(E35:J35)</f>
        <v>10</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5B943yWz/oj3pyaL+Czo5puZVUBLNPsCEPPo9pExHc0E58g4c6tbYu/JC1vTFbseg3Y2kz8VOBIDj9/kXvXRrQ==" saltValue="6w6XdLjk/787T7RAJ6/Et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7529F163-240C-49D0-8372-6EC9D54463EF}"/>
    <dataValidation type="list" allowBlank="1" showInputMessage="1" sqref="A22:B33" xr:uid="{89D7F905-8859-4284-8511-87F2EA065ECF}">
      <formula1>"交通空白地有償運送,福祉有償運送"</formula1>
    </dataValidation>
    <dataValidation type="list" allowBlank="1" showInputMessage="1" sqref="D10" xr:uid="{6420B9E9-F45C-4E19-BD88-CD53E532F95D}">
      <formula1>"○"</formula1>
    </dataValidation>
  </dataValidations>
  <hyperlinks>
    <hyperlink ref="O1:Q1" location="交通空白!A1" display="目次へ" xr:uid="{C91FC551-30A8-4E7D-8F27-D8354BB8D586}"/>
  </hyperlinks>
  <pageMargins left="0.25" right="0.25" top="0.75" bottom="0.75" header="0.3" footer="0.3"/>
  <pageSetup paperSize="9"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DC19E-B27B-4A6F-A800-531E737114E1}">
  <sheetPr codeName="Sheet14">
    <tabColor theme="8" tint="0.59999389629810485"/>
  </sheetPr>
  <dimension ref="A1:K110"/>
  <sheetViews>
    <sheetView view="pageBreakPreview" topLeftCell="A67" zoomScale="85" zoomScaleNormal="100" zoomScaleSheetLayoutView="85"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4" width="20.625" style="172" customWidth="1"/>
    <col min="5" max="5" width="20.625" style="218" customWidth="1"/>
    <col min="6" max="6" width="3.625" style="219" customWidth="1"/>
    <col min="7" max="16384" width="2.125" style="172"/>
  </cols>
  <sheetData>
    <row r="1" spans="1:10" ht="15" customHeight="1" x14ac:dyDescent="0.15">
      <c r="E1" s="174" t="s">
        <v>291</v>
      </c>
      <c r="F1" s="174"/>
    </row>
    <row r="2" spans="1:10" ht="24.95" customHeight="1" x14ac:dyDescent="0.15">
      <c r="A2" s="175" t="s">
        <v>292</v>
      </c>
      <c r="B2" s="175"/>
      <c r="C2" s="175"/>
      <c r="D2" s="175"/>
      <c r="E2" s="175"/>
      <c r="F2" s="175"/>
    </row>
    <row r="3" spans="1:10" ht="20.100000000000001" customHeight="1" x14ac:dyDescent="0.15">
      <c r="A3" s="269">
        <v>1</v>
      </c>
      <c r="B3" s="177" t="s">
        <v>293</v>
      </c>
      <c r="C3" s="178">
        <v>44112</v>
      </c>
      <c r="D3" s="177" t="s">
        <v>294</v>
      </c>
      <c r="E3" s="270"/>
      <c r="F3" s="184"/>
    </row>
    <row r="4" spans="1:10" ht="20.100000000000001" customHeight="1" x14ac:dyDescent="0.15">
      <c r="A4" s="271"/>
      <c r="B4" s="181" t="s">
        <v>295</v>
      </c>
      <c r="C4" s="272" t="s">
        <v>425</v>
      </c>
      <c r="D4" s="272"/>
      <c r="E4" s="183">
        <v>24</v>
      </c>
      <c r="F4" s="184" t="s">
        <v>297</v>
      </c>
    </row>
    <row r="5" spans="1:10" ht="20.100000000000001" customHeight="1" x14ac:dyDescent="0.15">
      <c r="A5" s="271"/>
      <c r="B5" s="185" t="s">
        <v>298</v>
      </c>
      <c r="C5" s="273" t="s">
        <v>426</v>
      </c>
      <c r="D5" s="190"/>
      <c r="E5" s="190"/>
      <c r="F5" s="274"/>
    </row>
    <row r="6" spans="1:10" ht="20.100000000000001" customHeight="1" x14ac:dyDescent="0.15">
      <c r="A6" s="271"/>
      <c r="B6" s="185" t="s">
        <v>300</v>
      </c>
      <c r="C6" s="273" t="s">
        <v>426</v>
      </c>
      <c r="D6" s="190"/>
      <c r="E6" s="190"/>
      <c r="F6" s="274"/>
      <c r="G6" s="174"/>
      <c r="H6" s="174"/>
      <c r="I6" s="174"/>
      <c r="J6" s="174"/>
    </row>
    <row r="7" spans="1:10" ht="20.100000000000001" customHeight="1" x14ac:dyDescent="0.15">
      <c r="A7" s="250"/>
      <c r="B7" s="185" t="s">
        <v>302</v>
      </c>
      <c r="C7" s="273" t="s">
        <v>427</v>
      </c>
      <c r="D7" s="190"/>
      <c r="E7" s="190"/>
      <c r="F7" s="274"/>
    </row>
    <row r="8" spans="1:10" ht="20.100000000000001" customHeight="1" x14ac:dyDescent="0.15">
      <c r="B8" s="189"/>
      <c r="C8" s="190"/>
      <c r="D8" s="190"/>
      <c r="E8" s="191"/>
      <c r="F8" s="192"/>
    </row>
    <row r="9" spans="1:10" ht="20.100000000000001" customHeight="1" x14ac:dyDescent="0.15">
      <c r="A9" s="269">
        <v>2</v>
      </c>
      <c r="B9" s="177" t="s">
        <v>293</v>
      </c>
      <c r="C9" s="178">
        <v>44112</v>
      </c>
      <c r="D9" s="177" t="s">
        <v>294</v>
      </c>
      <c r="E9" s="270"/>
      <c r="F9" s="184"/>
    </row>
    <row r="10" spans="1:10" ht="20.100000000000001" customHeight="1" x14ac:dyDescent="0.15">
      <c r="A10" s="271"/>
      <c r="B10" s="181" t="s">
        <v>295</v>
      </c>
      <c r="C10" s="272" t="s">
        <v>428</v>
      </c>
      <c r="D10" s="272"/>
      <c r="E10" s="183">
        <v>24</v>
      </c>
      <c r="F10" s="184" t="s">
        <v>297</v>
      </c>
    </row>
    <row r="11" spans="1:10" ht="20.100000000000001" customHeight="1" x14ac:dyDescent="0.15">
      <c r="A11" s="271"/>
      <c r="B11" s="185" t="s">
        <v>298</v>
      </c>
      <c r="C11" s="273" t="s">
        <v>426</v>
      </c>
      <c r="D11" s="190"/>
      <c r="E11" s="190"/>
      <c r="F11" s="274"/>
      <c r="G11" s="195"/>
      <c r="H11" s="195"/>
      <c r="I11" s="195"/>
      <c r="J11" s="195"/>
    </row>
    <row r="12" spans="1:10" ht="20.100000000000001" customHeight="1" x14ac:dyDescent="0.15">
      <c r="A12" s="271"/>
      <c r="B12" s="185" t="s">
        <v>300</v>
      </c>
      <c r="C12" s="273" t="s">
        <v>426</v>
      </c>
      <c r="D12" s="190"/>
      <c r="E12" s="190"/>
      <c r="F12" s="274"/>
      <c r="G12" s="196"/>
    </row>
    <row r="13" spans="1:10" ht="20.100000000000001" customHeight="1" x14ac:dyDescent="0.15">
      <c r="A13" s="250"/>
      <c r="B13" s="185" t="s">
        <v>302</v>
      </c>
      <c r="C13" s="273" t="s">
        <v>427</v>
      </c>
      <c r="D13" s="190"/>
      <c r="E13" s="190"/>
      <c r="F13" s="274"/>
    </row>
    <row r="14" spans="1:10" ht="20.100000000000001" customHeight="1" x14ac:dyDescent="0.15">
      <c r="A14" s="197"/>
      <c r="B14" s="189"/>
      <c r="C14" s="190"/>
      <c r="D14" s="190"/>
      <c r="E14" s="191"/>
      <c r="F14" s="192"/>
    </row>
    <row r="15" spans="1:10" ht="20.100000000000001" customHeight="1" x14ac:dyDescent="0.15">
      <c r="A15" s="269">
        <v>3</v>
      </c>
      <c r="B15" s="177" t="s">
        <v>293</v>
      </c>
      <c r="C15" s="178">
        <v>44112</v>
      </c>
      <c r="D15" s="177" t="s">
        <v>294</v>
      </c>
      <c r="E15" s="270"/>
      <c r="F15" s="184"/>
    </row>
    <row r="16" spans="1:10" ht="20.100000000000001" customHeight="1" x14ac:dyDescent="0.15">
      <c r="A16" s="271"/>
      <c r="B16" s="181" t="s">
        <v>295</v>
      </c>
      <c r="C16" s="275" t="s">
        <v>429</v>
      </c>
      <c r="D16" s="275"/>
      <c r="E16" s="183">
        <v>32</v>
      </c>
      <c r="F16" s="184" t="s">
        <v>297</v>
      </c>
    </row>
    <row r="17" spans="1:11" ht="20.100000000000001" customHeight="1" x14ac:dyDescent="0.15">
      <c r="A17" s="271"/>
      <c r="B17" s="185" t="s">
        <v>298</v>
      </c>
      <c r="C17" s="276" t="s">
        <v>430</v>
      </c>
      <c r="D17" s="204"/>
      <c r="E17" s="190"/>
      <c r="F17" s="274"/>
      <c r="G17" s="195"/>
      <c r="H17" s="195"/>
      <c r="I17" s="195"/>
      <c r="J17" s="195"/>
    </row>
    <row r="18" spans="1:11" ht="20.100000000000001" customHeight="1" x14ac:dyDescent="0.15">
      <c r="A18" s="271"/>
      <c r="B18" s="185" t="s">
        <v>300</v>
      </c>
      <c r="C18" s="276" t="s">
        <v>426</v>
      </c>
      <c r="D18" s="204"/>
      <c r="E18" s="277"/>
      <c r="F18" s="278"/>
      <c r="G18" s="196"/>
    </row>
    <row r="19" spans="1:11" ht="20.100000000000001" customHeight="1" x14ac:dyDescent="0.15">
      <c r="A19" s="250"/>
      <c r="B19" s="185" t="s">
        <v>302</v>
      </c>
      <c r="C19" s="276" t="s">
        <v>431</v>
      </c>
      <c r="D19" s="204"/>
      <c r="E19" s="190"/>
      <c r="F19" s="274"/>
    </row>
    <row r="20" spans="1:11" ht="20.100000000000001" customHeight="1" x14ac:dyDescent="0.15">
      <c r="A20" s="197"/>
      <c r="B20" s="189"/>
      <c r="C20" s="190"/>
      <c r="D20" s="190"/>
      <c r="E20" s="191"/>
      <c r="F20" s="192"/>
    </row>
    <row r="21" spans="1:11" ht="20.100000000000001" customHeight="1" x14ac:dyDescent="0.15">
      <c r="A21" s="269">
        <v>4</v>
      </c>
      <c r="B21" s="177" t="s">
        <v>293</v>
      </c>
      <c r="C21" s="178">
        <v>44112</v>
      </c>
      <c r="D21" s="205" t="s">
        <v>294</v>
      </c>
      <c r="E21" s="279"/>
      <c r="F21" s="280"/>
    </row>
    <row r="22" spans="1:11" ht="20.100000000000001" customHeight="1" x14ac:dyDescent="0.15">
      <c r="A22" s="271"/>
      <c r="B22" s="181" t="s">
        <v>295</v>
      </c>
      <c r="C22" s="275" t="s">
        <v>432</v>
      </c>
      <c r="D22" s="275"/>
      <c r="E22" s="183">
        <v>35</v>
      </c>
      <c r="F22" s="184" t="s">
        <v>297</v>
      </c>
    </row>
    <row r="23" spans="1:11" ht="20.100000000000001" customHeight="1" x14ac:dyDescent="0.15">
      <c r="A23" s="271"/>
      <c r="B23" s="185" t="s">
        <v>298</v>
      </c>
      <c r="C23" s="276" t="s">
        <v>426</v>
      </c>
      <c r="D23" s="204"/>
      <c r="E23" s="190"/>
      <c r="F23" s="274"/>
      <c r="G23" s="195"/>
      <c r="H23" s="195"/>
      <c r="I23" s="195"/>
      <c r="J23" s="195"/>
    </row>
    <row r="24" spans="1:11" ht="20.100000000000001" customHeight="1" x14ac:dyDescent="0.15">
      <c r="A24" s="271"/>
      <c r="B24" s="185" t="s">
        <v>300</v>
      </c>
      <c r="C24" s="276" t="s">
        <v>426</v>
      </c>
      <c r="D24" s="204"/>
      <c r="E24" s="277"/>
      <c r="F24" s="278"/>
      <c r="G24" s="203"/>
      <c r="H24" s="203"/>
      <c r="I24" s="203"/>
      <c r="J24" s="203"/>
      <c r="K24" s="203"/>
    </row>
    <row r="25" spans="1:11" ht="20.100000000000001" customHeight="1" x14ac:dyDescent="0.15">
      <c r="A25" s="250"/>
      <c r="B25" s="185" t="s">
        <v>302</v>
      </c>
      <c r="C25" s="276" t="s">
        <v>431</v>
      </c>
      <c r="D25" s="204"/>
      <c r="E25" s="190"/>
      <c r="F25" s="274"/>
    </row>
    <row r="26" spans="1:11" ht="20.100000000000001" customHeight="1" x14ac:dyDescent="0.15">
      <c r="A26" s="197"/>
      <c r="B26" s="189"/>
      <c r="C26" s="204"/>
      <c r="D26" s="204"/>
      <c r="E26" s="191"/>
      <c r="F26" s="192"/>
    </row>
    <row r="27" spans="1:11" ht="20.100000000000001" customHeight="1" x14ac:dyDescent="0.15">
      <c r="A27" s="269">
        <v>5</v>
      </c>
      <c r="B27" s="177" t="s">
        <v>293</v>
      </c>
      <c r="C27" s="178">
        <v>44112</v>
      </c>
      <c r="D27" s="205" t="s">
        <v>294</v>
      </c>
      <c r="E27" s="279"/>
      <c r="F27" s="280"/>
      <c r="G27" s="203"/>
      <c r="H27" s="203"/>
      <c r="I27" s="203"/>
      <c r="J27" s="203"/>
      <c r="K27" s="203"/>
    </row>
    <row r="28" spans="1:11" ht="20.100000000000001" customHeight="1" x14ac:dyDescent="0.15">
      <c r="A28" s="271"/>
      <c r="B28" s="181" t="s">
        <v>295</v>
      </c>
      <c r="C28" s="272" t="s">
        <v>433</v>
      </c>
      <c r="D28" s="272"/>
      <c r="E28" s="183">
        <v>11.3</v>
      </c>
      <c r="F28" s="184" t="s">
        <v>297</v>
      </c>
    </row>
    <row r="29" spans="1:11" ht="20.100000000000001" customHeight="1" x14ac:dyDescent="0.15">
      <c r="A29" s="271"/>
      <c r="B29" s="185" t="s">
        <v>298</v>
      </c>
      <c r="C29" s="273" t="s">
        <v>434</v>
      </c>
      <c r="D29" s="190"/>
      <c r="E29" s="190"/>
      <c r="F29" s="274"/>
    </row>
    <row r="30" spans="1:11" ht="20.100000000000001" customHeight="1" x14ac:dyDescent="0.15">
      <c r="A30" s="271"/>
      <c r="B30" s="185" t="s">
        <v>300</v>
      </c>
      <c r="C30" s="273" t="s">
        <v>426</v>
      </c>
      <c r="D30" s="190"/>
      <c r="E30" s="190"/>
      <c r="F30" s="274"/>
      <c r="G30" s="206"/>
      <c r="H30" s="206"/>
      <c r="I30" s="206"/>
      <c r="J30" s="206"/>
      <c r="K30" s="203"/>
    </row>
    <row r="31" spans="1:11" ht="20.100000000000001" customHeight="1" x14ac:dyDescent="0.15">
      <c r="A31" s="250"/>
      <c r="B31" s="185" t="s">
        <v>302</v>
      </c>
      <c r="C31" s="273" t="s">
        <v>435</v>
      </c>
      <c r="D31" s="190"/>
      <c r="E31" s="190"/>
      <c r="F31" s="274"/>
      <c r="G31" s="196"/>
    </row>
    <row r="32" spans="1:11" ht="20.100000000000001" customHeight="1" x14ac:dyDescent="0.15">
      <c r="A32" s="197"/>
      <c r="B32" s="189"/>
      <c r="C32" s="204"/>
      <c r="D32" s="204"/>
      <c r="E32" s="191"/>
      <c r="F32" s="192"/>
    </row>
    <row r="33" spans="1:11" ht="20.100000000000001" customHeight="1" x14ac:dyDescent="0.15">
      <c r="A33" s="269">
        <v>6</v>
      </c>
      <c r="B33" s="177" t="s">
        <v>293</v>
      </c>
      <c r="C33" s="178">
        <v>44112</v>
      </c>
      <c r="D33" s="177" t="s">
        <v>294</v>
      </c>
      <c r="E33" s="270"/>
      <c r="F33" s="184"/>
      <c r="G33" s="207"/>
      <c r="H33" s="207"/>
      <c r="I33" s="207"/>
      <c r="J33" s="207"/>
      <c r="K33" s="203"/>
    </row>
    <row r="34" spans="1:11" ht="20.100000000000001" customHeight="1" x14ac:dyDescent="0.15">
      <c r="A34" s="271"/>
      <c r="B34" s="181" t="s">
        <v>295</v>
      </c>
      <c r="C34" s="272" t="s">
        <v>436</v>
      </c>
      <c r="D34" s="272"/>
      <c r="E34" s="183">
        <v>12.8</v>
      </c>
      <c r="F34" s="184" t="s">
        <v>297</v>
      </c>
    </row>
    <row r="35" spans="1:11" ht="20.100000000000001" customHeight="1" x14ac:dyDescent="0.15">
      <c r="A35" s="271"/>
      <c r="B35" s="185" t="s">
        <v>298</v>
      </c>
      <c r="C35" s="273" t="s">
        <v>426</v>
      </c>
      <c r="D35" s="190"/>
      <c r="E35" s="190"/>
      <c r="F35" s="274"/>
    </row>
    <row r="36" spans="1:11" ht="20.100000000000001" customHeight="1" x14ac:dyDescent="0.15">
      <c r="A36" s="271"/>
      <c r="B36" s="185" t="s">
        <v>300</v>
      </c>
      <c r="C36" s="273" t="s">
        <v>437</v>
      </c>
      <c r="D36" s="190"/>
      <c r="E36" s="190"/>
      <c r="F36" s="274"/>
      <c r="G36" s="195"/>
      <c r="H36" s="195"/>
      <c r="I36" s="195"/>
      <c r="J36" s="195"/>
    </row>
    <row r="37" spans="1:11" ht="20.100000000000001" customHeight="1" x14ac:dyDescent="0.15">
      <c r="A37" s="250"/>
      <c r="B37" s="185" t="s">
        <v>302</v>
      </c>
      <c r="C37" s="273" t="s">
        <v>438</v>
      </c>
      <c r="D37" s="190"/>
      <c r="E37" s="190"/>
      <c r="F37" s="274"/>
      <c r="G37" s="195"/>
      <c r="H37" s="195"/>
      <c r="I37" s="195"/>
      <c r="J37" s="195"/>
    </row>
    <row r="38" spans="1:11" ht="20.100000000000001" customHeight="1" x14ac:dyDescent="0.15">
      <c r="A38" s="197"/>
      <c r="B38" s="189"/>
      <c r="C38" s="190"/>
      <c r="D38" s="190"/>
      <c r="E38" s="191"/>
      <c r="F38" s="192"/>
    </row>
    <row r="39" spans="1:11" ht="20.100000000000001" customHeight="1" x14ac:dyDescent="0.15">
      <c r="A39" s="269">
        <v>7</v>
      </c>
      <c r="B39" s="177" t="s">
        <v>293</v>
      </c>
      <c r="C39" s="178">
        <v>44112</v>
      </c>
      <c r="D39" s="177" t="s">
        <v>294</v>
      </c>
      <c r="E39" s="270"/>
      <c r="F39" s="184"/>
    </row>
    <row r="40" spans="1:11" ht="20.100000000000001" customHeight="1" x14ac:dyDescent="0.15">
      <c r="A40" s="271"/>
      <c r="B40" s="181" t="s">
        <v>295</v>
      </c>
      <c r="C40" s="272" t="s">
        <v>439</v>
      </c>
      <c r="D40" s="272"/>
      <c r="E40" s="183">
        <v>15</v>
      </c>
      <c r="F40" s="184" t="s">
        <v>297</v>
      </c>
    </row>
    <row r="41" spans="1:11" ht="20.100000000000001" customHeight="1" x14ac:dyDescent="0.15">
      <c r="A41" s="271"/>
      <c r="B41" s="185" t="s">
        <v>298</v>
      </c>
      <c r="C41" s="273" t="s">
        <v>426</v>
      </c>
      <c r="D41" s="190"/>
      <c r="E41" s="190"/>
      <c r="F41" s="274"/>
    </row>
    <row r="42" spans="1:11" ht="20.100000000000001" customHeight="1" x14ac:dyDescent="0.15">
      <c r="A42" s="271"/>
      <c r="B42" s="185" t="s">
        <v>300</v>
      </c>
      <c r="C42" s="273" t="s">
        <v>437</v>
      </c>
      <c r="D42" s="190"/>
      <c r="E42" s="190"/>
      <c r="F42" s="274"/>
      <c r="G42" s="195"/>
      <c r="H42" s="195"/>
      <c r="I42" s="195"/>
      <c r="J42" s="195"/>
    </row>
    <row r="43" spans="1:11" ht="20.100000000000001" customHeight="1" x14ac:dyDescent="0.15">
      <c r="A43" s="250"/>
      <c r="B43" s="185" t="s">
        <v>302</v>
      </c>
      <c r="C43" s="273" t="s">
        <v>440</v>
      </c>
      <c r="D43" s="190"/>
      <c r="E43" s="190"/>
      <c r="F43" s="274"/>
      <c r="G43" s="195"/>
      <c r="H43" s="195"/>
      <c r="I43" s="195"/>
      <c r="J43" s="195"/>
    </row>
    <row r="44" spans="1:11" ht="20.100000000000001" customHeight="1" x14ac:dyDescent="0.15">
      <c r="A44" s="197"/>
      <c r="B44" s="189"/>
      <c r="C44" s="190"/>
      <c r="D44" s="190"/>
      <c r="E44" s="191"/>
      <c r="F44" s="192"/>
    </row>
    <row r="45" spans="1:11" ht="20.100000000000001" customHeight="1" x14ac:dyDescent="0.15">
      <c r="A45" s="269">
        <v>8</v>
      </c>
      <c r="B45" s="177" t="s">
        <v>293</v>
      </c>
      <c r="C45" s="178">
        <v>44112</v>
      </c>
      <c r="D45" s="177" t="s">
        <v>294</v>
      </c>
      <c r="E45" s="270"/>
      <c r="F45" s="184"/>
      <c r="G45" s="195"/>
      <c r="H45" s="195"/>
      <c r="I45" s="195"/>
      <c r="J45" s="195"/>
    </row>
    <row r="46" spans="1:11" ht="20.100000000000001" customHeight="1" x14ac:dyDescent="0.15">
      <c r="A46" s="271"/>
      <c r="B46" s="181" t="s">
        <v>295</v>
      </c>
      <c r="C46" s="272" t="s">
        <v>441</v>
      </c>
      <c r="D46" s="272"/>
      <c r="E46" s="183">
        <v>12.8</v>
      </c>
      <c r="F46" s="184" t="s">
        <v>297</v>
      </c>
    </row>
    <row r="47" spans="1:11" ht="20.100000000000001" customHeight="1" x14ac:dyDescent="0.15">
      <c r="A47" s="271"/>
      <c r="B47" s="185" t="s">
        <v>298</v>
      </c>
      <c r="C47" s="273" t="s">
        <v>426</v>
      </c>
      <c r="D47" s="190"/>
      <c r="E47" s="190"/>
      <c r="F47" s="274"/>
    </row>
    <row r="48" spans="1:11" ht="20.100000000000001" customHeight="1" x14ac:dyDescent="0.15">
      <c r="A48" s="271"/>
      <c r="B48" s="185" t="s">
        <v>300</v>
      </c>
      <c r="C48" s="273" t="s">
        <v>437</v>
      </c>
      <c r="D48" s="190"/>
      <c r="E48" s="190"/>
      <c r="F48" s="274"/>
      <c r="G48" s="195"/>
      <c r="H48" s="195"/>
      <c r="I48" s="195"/>
      <c r="J48" s="195"/>
    </row>
    <row r="49" spans="1:10" ht="20.100000000000001" customHeight="1" x14ac:dyDescent="0.15">
      <c r="A49" s="250"/>
      <c r="B49" s="185" t="s">
        <v>302</v>
      </c>
      <c r="C49" s="273" t="s">
        <v>442</v>
      </c>
      <c r="D49" s="190"/>
      <c r="E49" s="190"/>
      <c r="F49" s="274"/>
      <c r="G49" s="196"/>
    </row>
    <row r="50" spans="1:10" ht="20.100000000000001" customHeight="1" x14ac:dyDescent="0.15">
      <c r="B50" s="210"/>
      <c r="C50" s="211"/>
      <c r="D50" s="211"/>
      <c r="E50" s="212"/>
      <c r="F50" s="213"/>
    </row>
    <row r="51" spans="1:10" ht="20.100000000000001" customHeight="1" x14ac:dyDescent="0.15">
      <c r="A51" s="269">
        <v>9</v>
      </c>
      <c r="B51" s="177" t="s">
        <v>293</v>
      </c>
      <c r="C51" s="178">
        <v>44112</v>
      </c>
      <c r="D51" s="177" t="s">
        <v>294</v>
      </c>
      <c r="E51" s="270"/>
      <c r="F51" s="184"/>
    </row>
    <row r="52" spans="1:10" ht="20.100000000000001" customHeight="1" x14ac:dyDescent="0.15">
      <c r="A52" s="271"/>
      <c r="B52" s="181" t="s">
        <v>295</v>
      </c>
      <c r="C52" s="272" t="s">
        <v>443</v>
      </c>
      <c r="D52" s="272"/>
      <c r="E52" s="183">
        <v>15.1</v>
      </c>
      <c r="F52" s="184" t="s">
        <v>297</v>
      </c>
      <c r="G52" s="195"/>
      <c r="H52" s="195"/>
      <c r="I52" s="195"/>
      <c r="J52" s="195"/>
    </row>
    <row r="53" spans="1:10" ht="20.100000000000001" customHeight="1" x14ac:dyDescent="0.15">
      <c r="A53" s="271"/>
      <c r="B53" s="185" t="s">
        <v>298</v>
      </c>
      <c r="C53" s="273" t="s">
        <v>426</v>
      </c>
      <c r="D53" s="190"/>
      <c r="E53" s="190"/>
      <c r="F53" s="274"/>
    </row>
    <row r="54" spans="1:10" ht="20.100000000000001" customHeight="1" x14ac:dyDescent="0.15">
      <c r="A54" s="271"/>
      <c r="B54" s="185" t="s">
        <v>300</v>
      </c>
      <c r="C54" s="273" t="s">
        <v>426</v>
      </c>
      <c r="D54" s="190"/>
      <c r="E54" s="190"/>
      <c r="F54" s="274"/>
    </row>
    <row r="55" spans="1:10" ht="20.100000000000001" customHeight="1" x14ac:dyDescent="0.15">
      <c r="A55" s="250"/>
      <c r="B55" s="185" t="s">
        <v>302</v>
      </c>
      <c r="C55" s="273" t="s">
        <v>444</v>
      </c>
      <c r="D55" s="190"/>
      <c r="E55" s="190"/>
      <c r="F55" s="274"/>
    </row>
    <row r="56" spans="1:10" ht="20.100000000000001" customHeight="1" x14ac:dyDescent="0.15">
      <c r="A56" s="197"/>
      <c r="B56" s="189"/>
      <c r="C56" s="190"/>
      <c r="D56" s="190"/>
      <c r="E56" s="191"/>
      <c r="F56" s="192"/>
    </row>
    <row r="57" spans="1:10" ht="20.100000000000001" customHeight="1" x14ac:dyDescent="0.15">
      <c r="A57" s="269">
        <v>10</v>
      </c>
      <c r="B57" s="177" t="s">
        <v>293</v>
      </c>
      <c r="C57" s="178">
        <v>45198</v>
      </c>
      <c r="D57" s="177" t="s">
        <v>294</v>
      </c>
      <c r="E57" s="270"/>
      <c r="F57" s="184"/>
    </row>
    <row r="58" spans="1:10" ht="20.100000000000001" customHeight="1" x14ac:dyDescent="0.15">
      <c r="A58" s="271"/>
      <c r="B58" s="181" t="s">
        <v>295</v>
      </c>
      <c r="C58" s="272" t="s">
        <v>445</v>
      </c>
      <c r="D58" s="272"/>
      <c r="E58" s="183">
        <v>55.2</v>
      </c>
      <c r="F58" s="184" t="s">
        <v>297</v>
      </c>
      <c r="G58" s="195"/>
      <c r="H58" s="195"/>
      <c r="I58" s="195"/>
      <c r="J58" s="195"/>
    </row>
    <row r="59" spans="1:10" ht="20.100000000000001" customHeight="1" x14ac:dyDescent="0.15">
      <c r="A59" s="271"/>
      <c r="B59" s="185" t="s">
        <v>298</v>
      </c>
      <c r="C59" s="273" t="s">
        <v>446</v>
      </c>
      <c r="D59" s="190"/>
      <c r="E59" s="190"/>
      <c r="F59" s="274"/>
      <c r="G59" s="196"/>
    </row>
    <row r="60" spans="1:10" ht="20.100000000000001" customHeight="1" x14ac:dyDescent="0.15">
      <c r="A60" s="271"/>
      <c r="B60" s="185" t="s">
        <v>300</v>
      </c>
      <c r="C60" s="273" t="s">
        <v>447</v>
      </c>
      <c r="D60" s="190"/>
      <c r="E60" s="190"/>
      <c r="F60" s="274"/>
    </row>
    <row r="61" spans="1:10" ht="20.100000000000001" customHeight="1" x14ac:dyDescent="0.15">
      <c r="A61" s="250"/>
      <c r="B61" s="185" t="s">
        <v>302</v>
      </c>
      <c r="C61" s="273" t="s">
        <v>448</v>
      </c>
      <c r="D61" s="190"/>
      <c r="E61" s="190"/>
      <c r="F61" s="274"/>
    </row>
    <row r="62" spans="1:10" ht="20.100000000000001" customHeight="1" x14ac:dyDescent="0.15">
      <c r="A62" s="215"/>
      <c r="B62" s="215"/>
      <c r="C62" s="215"/>
      <c r="D62" s="215"/>
      <c r="E62" s="216"/>
      <c r="F62" s="281"/>
    </row>
    <row r="63" spans="1:10" ht="20.100000000000001" customHeight="1" x14ac:dyDescent="0.15">
      <c r="A63" s="269">
        <v>11</v>
      </c>
      <c r="B63" s="177" t="s">
        <v>293</v>
      </c>
      <c r="C63" s="178">
        <v>45198</v>
      </c>
      <c r="D63" s="177" t="s">
        <v>294</v>
      </c>
      <c r="E63" s="270"/>
      <c r="F63" s="184"/>
      <c r="G63" s="195"/>
      <c r="H63" s="195"/>
      <c r="I63" s="195"/>
      <c r="J63" s="195"/>
    </row>
    <row r="64" spans="1:10" ht="20.100000000000001" customHeight="1" x14ac:dyDescent="0.15">
      <c r="A64" s="271"/>
      <c r="B64" s="181" t="s">
        <v>295</v>
      </c>
      <c r="C64" s="272" t="s">
        <v>449</v>
      </c>
      <c r="D64" s="272"/>
      <c r="E64" s="183">
        <v>53.9</v>
      </c>
      <c r="F64" s="184" t="s">
        <v>297</v>
      </c>
      <c r="G64" s="195"/>
      <c r="H64" s="195"/>
      <c r="I64" s="195"/>
      <c r="J64" s="195"/>
    </row>
    <row r="65" spans="1:10" ht="20.100000000000001" customHeight="1" x14ac:dyDescent="0.15">
      <c r="A65" s="271"/>
      <c r="B65" s="185" t="s">
        <v>298</v>
      </c>
      <c r="C65" s="273" t="s">
        <v>446</v>
      </c>
      <c r="D65" s="190"/>
      <c r="E65" s="190"/>
      <c r="F65" s="274"/>
    </row>
    <row r="66" spans="1:10" ht="20.100000000000001" customHeight="1" x14ac:dyDescent="0.15">
      <c r="A66" s="271"/>
      <c r="B66" s="185" t="s">
        <v>300</v>
      </c>
      <c r="C66" s="273" t="s">
        <v>450</v>
      </c>
      <c r="D66" s="190"/>
      <c r="E66" s="190"/>
      <c r="F66" s="274"/>
    </row>
    <row r="67" spans="1:10" ht="20.100000000000001" customHeight="1" x14ac:dyDescent="0.15">
      <c r="A67" s="250"/>
      <c r="B67" s="185" t="s">
        <v>302</v>
      </c>
      <c r="C67" s="273" t="s">
        <v>451</v>
      </c>
      <c r="D67" s="190"/>
      <c r="E67" s="190"/>
      <c r="F67" s="274"/>
      <c r="G67" s="195"/>
      <c r="H67" s="195"/>
      <c r="I67" s="195"/>
      <c r="J67" s="195"/>
    </row>
    <row r="68" spans="1:10" ht="20.100000000000001" customHeight="1" x14ac:dyDescent="0.15">
      <c r="A68" s="197"/>
      <c r="B68" s="189"/>
      <c r="C68" s="190"/>
      <c r="D68" s="190"/>
      <c r="E68" s="191"/>
      <c r="F68" s="192"/>
      <c r="G68" s="195"/>
      <c r="H68" s="195"/>
      <c r="I68" s="195"/>
      <c r="J68" s="195"/>
    </row>
    <row r="69" spans="1:10" ht="20.100000000000001" customHeight="1" x14ac:dyDescent="0.15">
      <c r="A69" s="269">
        <v>12</v>
      </c>
      <c r="B69" s="177" t="s">
        <v>293</v>
      </c>
      <c r="C69" s="178">
        <v>45198</v>
      </c>
      <c r="D69" s="177" t="s">
        <v>294</v>
      </c>
      <c r="E69" s="270"/>
      <c r="F69" s="184"/>
      <c r="G69" s="195"/>
      <c r="H69" s="195"/>
      <c r="I69" s="195"/>
      <c r="J69" s="195"/>
    </row>
    <row r="70" spans="1:10" ht="20.100000000000001" customHeight="1" x14ac:dyDescent="0.15">
      <c r="A70" s="271"/>
      <c r="B70" s="181" t="s">
        <v>295</v>
      </c>
      <c r="C70" s="272" t="s">
        <v>452</v>
      </c>
      <c r="D70" s="272"/>
      <c r="E70" s="183">
        <v>55.2</v>
      </c>
      <c r="F70" s="184" t="s">
        <v>297</v>
      </c>
    </row>
    <row r="71" spans="1:10" ht="20.100000000000001" customHeight="1" x14ac:dyDescent="0.15">
      <c r="A71" s="271"/>
      <c r="B71" s="185" t="s">
        <v>298</v>
      </c>
      <c r="C71" s="273" t="s">
        <v>453</v>
      </c>
      <c r="D71" s="190"/>
      <c r="E71" s="190"/>
      <c r="F71" s="274"/>
    </row>
    <row r="72" spans="1:10" ht="20.100000000000001" customHeight="1" x14ac:dyDescent="0.15">
      <c r="A72" s="271"/>
      <c r="B72" s="185" t="s">
        <v>300</v>
      </c>
      <c r="C72" s="273" t="s">
        <v>446</v>
      </c>
      <c r="D72" s="190"/>
      <c r="E72" s="190"/>
      <c r="F72" s="274"/>
    </row>
    <row r="73" spans="1:10" ht="20.100000000000001" customHeight="1" x14ac:dyDescent="0.15">
      <c r="A73" s="250"/>
      <c r="B73" s="185" t="s">
        <v>302</v>
      </c>
      <c r="C73" s="273" t="s">
        <v>448</v>
      </c>
      <c r="D73" s="190"/>
      <c r="E73" s="190"/>
      <c r="F73" s="274"/>
    </row>
    <row r="74" spans="1:10" ht="20.100000000000001" customHeight="1" x14ac:dyDescent="0.15">
      <c r="A74" s="229"/>
      <c r="B74" s="233"/>
      <c r="C74" s="234"/>
      <c r="D74" s="234"/>
      <c r="E74" s="234"/>
      <c r="F74" s="234"/>
    </row>
    <row r="75" spans="1:10" ht="20.100000000000001" customHeight="1" x14ac:dyDescent="0.15">
      <c r="A75" s="282"/>
      <c r="B75" s="282"/>
      <c r="C75" s="282"/>
      <c r="D75" s="282"/>
      <c r="E75" s="283"/>
      <c r="F75" s="282"/>
    </row>
    <row r="76" spans="1:10" ht="20.100000000000001" customHeight="1" x14ac:dyDescent="0.15">
      <c r="A76" s="269">
        <v>13</v>
      </c>
      <c r="B76" s="177" t="s">
        <v>293</v>
      </c>
      <c r="C76" s="178">
        <v>45198</v>
      </c>
      <c r="D76" s="177" t="s">
        <v>294</v>
      </c>
      <c r="E76" s="270"/>
      <c r="F76" s="184"/>
    </row>
    <row r="77" spans="1:10" ht="20.100000000000001" customHeight="1" x14ac:dyDescent="0.15">
      <c r="A77" s="271"/>
      <c r="B77" s="181" t="s">
        <v>401</v>
      </c>
      <c r="C77" s="272" t="s">
        <v>454</v>
      </c>
      <c r="D77" s="272"/>
      <c r="E77" s="183"/>
      <c r="F77" s="184" t="s">
        <v>297</v>
      </c>
    </row>
    <row r="78" spans="1:10" ht="20.100000000000001" customHeight="1" x14ac:dyDescent="0.15">
      <c r="A78" s="271"/>
      <c r="B78" s="284" t="s">
        <v>66</v>
      </c>
      <c r="C78" s="285" t="s">
        <v>455</v>
      </c>
      <c r="D78" s="234"/>
      <c r="E78" s="234"/>
      <c r="F78" s="286"/>
    </row>
    <row r="79" spans="1:10" ht="20.100000000000001" customHeight="1" x14ac:dyDescent="0.15">
      <c r="A79" s="271"/>
      <c r="B79" s="287"/>
      <c r="C79" s="288" t="s">
        <v>456</v>
      </c>
      <c r="D79" s="231"/>
      <c r="E79" s="231"/>
      <c r="F79" s="289"/>
    </row>
    <row r="80" spans="1:10" ht="20.100000000000001" customHeight="1" x14ac:dyDescent="0.15">
      <c r="A80" s="250"/>
      <c r="B80" s="290"/>
      <c r="C80" s="291"/>
      <c r="D80" s="211"/>
      <c r="E80" s="211"/>
      <c r="F80" s="292"/>
    </row>
    <row r="81" spans="1:6" ht="20.100000000000001" customHeight="1" x14ac:dyDescent="0.15">
      <c r="A81" s="197"/>
      <c r="B81" s="189"/>
      <c r="C81" s="190"/>
      <c r="D81" s="190"/>
      <c r="E81" s="191"/>
      <c r="F81" s="192"/>
    </row>
    <row r="82" spans="1:6" ht="20.100000000000001" customHeight="1" x14ac:dyDescent="0.15">
      <c r="A82" s="269">
        <v>14</v>
      </c>
      <c r="B82" s="177" t="s">
        <v>293</v>
      </c>
      <c r="C82" s="178">
        <v>45198</v>
      </c>
      <c r="D82" s="177" t="s">
        <v>294</v>
      </c>
      <c r="E82" s="270"/>
      <c r="F82" s="184"/>
    </row>
    <row r="83" spans="1:6" ht="20.100000000000001" customHeight="1" x14ac:dyDescent="0.15">
      <c r="A83" s="271"/>
      <c r="B83" s="181" t="s">
        <v>401</v>
      </c>
      <c r="C83" s="272" t="s">
        <v>457</v>
      </c>
      <c r="D83" s="272"/>
      <c r="E83" s="183"/>
      <c r="F83" s="184" t="s">
        <v>297</v>
      </c>
    </row>
    <row r="84" spans="1:6" ht="20.100000000000001" customHeight="1" x14ac:dyDescent="0.15">
      <c r="A84" s="271"/>
      <c r="B84" s="284" t="s">
        <v>66</v>
      </c>
      <c r="C84" s="285" t="s">
        <v>458</v>
      </c>
      <c r="D84" s="234"/>
      <c r="E84" s="234"/>
      <c r="F84" s="286"/>
    </row>
    <row r="85" spans="1:6" ht="20.100000000000001" customHeight="1" x14ac:dyDescent="0.15">
      <c r="A85" s="271"/>
      <c r="B85" s="287"/>
      <c r="C85" s="288"/>
      <c r="D85" s="231"/>
      <c r="E85" s="231"/>
      <c r="F85" s="289"/>
    </row>
    <row r="86" spans="1:6" ht="20.100000000000001" customHeight="1" x14ac:dyDescent="0.15">
      <c r="A86" s="250"/>
      <c r="B86" s="290"/>
      <c r="C86" s="291"/>
      <c r="D86" s="211"/>
      <c r="E86" s="211"/>
      <c r="F86" s="292"/>
    </row>
    <row r="87" spans="1:6" ht="20.100000000000001" customHeight="1" x14ac:dyDescent="0.15"/>
    <row r="88" spans="1:6" ht="20.100000000000001" customHeight="1" x14ac:dyDescent="0.15">
      <c r="A88" s="269">
        <v>15</v>
      </c>
      <c r="B88" s="177" t="s">
        <v>293</v>
      </c>
      <c r="C88" s="178">
        <v>45198</v>
      </c>
      <c r="D88" s="177" t="s">
        <v>294</v>
      </c>
      <c r="E88" s="270"/>
      <c r="F88" s="184"/>
    </row>
    <row r="89" spans="1:6" ht="20.100000000000001" customHeight="1" x14ac:dyDescent="0.15">
      <c r="A89" s="271"/>
      <c r="B89" s="181" t="s">
        <v>401</v>
      </c>
      <c r="C89" s="272" t="s">
        <v>459</v>
      </c>
      <c r="D89" s="272"/>
      <c r="E89" s="183"/>
      <c r="F89" s="184" t="s">
        <v>297</v>
      </c>
    </row>
    <row r="90" spans="1:6" ht="20.100000000000001" customHeight="1" x14ac:dyDescent="0.15">
      <c r="A90" s="271"/>
      <c r="B90" s="284" t="s">
        <v>66</v>
      </c>
      <c r="C90" s="285" t="s">
        <v>460</v>
      </c>
      <c r="D90" s="234"/>
      <c r="E90" s="234"/>
      <c r="F90" s="286"/>
    </row>
    <row r="91" spans="1:6" ht="20.100000000000001" customHeight="1" x14ac:dyDescent="0.15">
      <c r="A91" s="271"/>
      <c r="B91" s="287"/>
      <c r="C91" s="288"/>
      <c r="D91" s="231"/>
      <c r="E91" s="231"/>
      <c r="F91" s="289"/>
    </row>
    <row r="92" spans="1:6" ht="20.100000000000001" customHeight="1" x14ac:dyDescent="0.15">
      <c r="A92" s="250"/>
      <c r="B92" s="290"/>
      <c r="C92" s="291"/>
      <c r="D92" s="211"/>
      <c r="E92" s="211"/>
      <c r="F92" s="292"/>
    </row>
    <row r="94" spans="1:6" ht="19.5" customHeight="1" x14ac:dyDescent="0.15">
      <c r="A94" s="269">
        <v>16</v>
      </c>
      <c r="B94" s="177" t="s">
        <v>293</v>
      </c>
      <c r="C94" s="178">
        <v>45198</v>
      </c>
      <c r="D94" s="177" t="s">
        <v>294</v>
      </c>
      <c r="E94" s="270"/>
      <c r="F94" s="184"/>
    </row>
    <row r="95" spans="1:6" ht="19.5" customHeight="1" x14ac:dyDescent="0.15">
      <c r="A95" s="271"/>
      <c r="B95" s="181" t="s">
        <v>401</v>
      </c>
      <c r="C95" s="272" t="s">
        <v>461</v>
      </c>
      <c r="D95" s="272"/>
      <c r="E95" s="183"/>
      <c r="F95" s="184" t="s">
        <v>297</v>
      </c>
    </row>
    <row r="96" spans="1:6" ht="19.5" customHeight="1" x14ac:dyDescent="0.15">
      <c r="A96" s="271"/>
      <c r="B96" s="284" t="s">
        <v>66</v>
      </c>
      <c r="C96" s="285" t="s">
        <v>462</v>
      </c>
      <c r="D96" s="234"/>
      <c r="E96" s="234"/>
      <c r="F96" s="286"/>
    </row>
    <row r="97" spans="1:6" ht="19.5" customHeight="1" x14ac:dyDescent="0.15">
      <c r="A97" s="271"/>
      <c r="B97" s="287"/>
      <c r="C97" s="288"/>
      <c r="D97" s="231"/>
      <c r="E97" s="231"/>
      <c r="F97" s="289"/>
    </row>
    <row r="98" spans="1:6" ht="19.5" customHeight="1" x14ac:dyDescent="0.15">
      <c r="A98" s="250"/>
      <c r="B98" s="290"/>
      <c r="C98" s="291"/>
      <c r="D98" s="211"/>
      <c r="E98" s="211"/>
      <c r="F98" s="292"/>
    </row>
    <row r="100" spans="1:6" ht="19.5" customHeight="1" x14ac:dyDescent="0.15">
      <c r="A100" s="269">
        <v>17</v>
      </c>
      <c r="B100" s="177" t="s">
        <v>293</v>
      </c>
      <c r="C100" s="178">
        <v>44112</v>
      </c>
      <c r="D100" s="177" t="s">
        <v>294</v>
      </c>
      <c r="E100" s="270"/>
      <c r="F100" s="184"/>
    </row>
    <row r="101" spans="1:6" ht="19.5" customHeight="1" x14ac:dyDescent="0.15">
      <c r="A101" s="271"/>
      <c r="B101" s="181" t="s">
        <v>401</v>
      </c>
      <c r="C101" s="272" t="s">
        <v>463</v>
      </c>
      <c r="D101" s="272"/>
      <c r="E101" s="183"/>
      <c r="F101" s="184" t="s">
        <v>297</v>
      </c>
    </row>
    <row r="102" spans="1:6" ht="19.5" customHeight="1" x14ac:dyDescent="0.15">
      <c r="A102" s="271"/>
      <c r="B102" s="284" t="s">
        <v>66</v>
      </c>
      <c r="C102" s="285" t="s">
        <v>464</v>
      </c>
      <c r="D102" s="234"/>
      <c r="E102" s="234"/>
      <c r="F102" s="286"/>
    </row>
    <row r="103" spans="1:6" ht="19.5" customHeight="1" x14ac:dyDescent="0.15">
      <c r="A103" s="271"/>
      <c r="B103" s="287"/>
      <c r="C103" s="288" t="s">
        <v>465</v>
      </c>
      <c r="D103" s="231"/>
      <c r="E103" s="231"/>
      <c r="F103" s="289"/>
    </row>
    <row r="104" spans="1:6" ht="19.5" customHeight="1" x14ac:dyDescent="0.15">
      <c r="A104" s="250"/>
      <c r="B104" s="290"/>
      <c r="C104" s="291"/>
      <c r="D104" s="211"/>
      <c r="E104" s="211"/>
      <c r="F104" s="292"/>
    </row>
    <row r="106" spans="1:6" ht="19.5" customHeight="1" x14ac:dyDescent="0.15">
      <c r="A106" s="269">
        <v>18</v>
      </c>
      <c r="B106" s="177" t="s">
        <v>293</v>
      </c>
      <c r="C106" s="178">
        <v>44112</v>
      </c>
      <c r="D106" s="177" t="s">
        <v>294</v>
      </c>
      <c r="E106" s="270"/>
      <c r="F106" s="184"/>
    </row>
    <row r="107" spans="1:6" ht="19.5" customHeight="1" x14ac:dyDescent="0.15">
      <c r="A107" s="271"/>
      <c r="B107" s="181" t="s">
        <v>401</v>
      </c>
      <c r="C107" s="272" t="s">
        <v>466</v>
      </c>
      <c r="D107" s="272"/>
      <c r="E107" s="183"/>
      <c r="F107" s="184" t="s">
        <v>297</v>
      </c>
    </row>
    <row r="108" spans="1:6" ht="19.5" customHeight="1" x14ac:dyDescent="0.15">
      <c r="A108" s="271"/>
      <c r="B108" s="284" t="s">
        <v>66</v>
      </c>
      <c r="C108" s="285" t="s">
        <v>464</v>
      </c>
      <c r="D108" s="234"/>
      <c r="E108" s="234"/>
      <c r="F108" s="286"/>
    </row>
    <row r="109" spans="1:6" ht="19.5" customHeight="1" x14ac:dyDescent="0.15">
      <c r="A109" s="271"/>
      <c r="B109" s="287"/>
      <c r="C109" s="288" t="s">
        <v>465</v>
      </c>
      <c r="D109" s="231"/>
      <c r="E109" s="231"/>
      <c r="F109" s="289"/>
    </row>
    <row r="110" spans="1:6" ht="19.5" customHeight="1" x14ac:dyDescent="0.15">
      <c r="A110" s="250"/>
      <c r="B110" s="290"/>
      <c r="C110" s="291"/>
      <c r="D110" s="211"/>
      <c r="E110" s="211"/>
      <c r="F110" s="292"/>
    </row>
  </sheetData>
  <sheetProtection algorithmName="SHA-512" hashValue="BXqUlYnxYhQSFLVKGkI98lP3xlkhfbWpQS+bzdXgUCpasOjvkfriYwkjzVS5KsS7Ly++3yHx/tyiqG1fjTGhMQ==" saltValue="x/U3/vvg3qm7QC9wG1EbtQ==" spinCount="100000" sheet="1" objects="1" scenarios="1"/>
  <mergeCells count="38">
    <mergeCell ref="A76:A80"/>
    <mergeCell ref="A82:A86"/>
    <mergeCell ref="A88:A92"/>
    <mergeCell ref="A94:A98"/>
    <mergeCell ref="A100:A104"/>
    <mergeCell ref="A106:A110"/>
    <mergeCell ref="A63:A67"/>
    <mergeCell ref="G63:J63"/>
    <mergeCell ref="G64:J64"/>
    <mergeCell ref="G67:J67"/>
    <mergeCell ref="G68:J68"/>
    <mergeCell ref="A69:A73"/>
    <mergeCell ref="G69:J69"/>
    <mergeCell ref="A45:A49"/>
    <mergeCell ref="G45:J45"/>
    <mergeCell ref="G48:J48"/>
    <mergeCell ref="A51:A55"/>
    <mergeCell ref="G52:J52"/>
    <mergeCell ref="A57:A61"/>
    <mergeCell ref="G58:J58"/>
    <mergeCell ref="A33:A37"/>
    <mergeCell ref="G36:J36"/>
    <mergeCell ref="G37:J37"/>
    <mergeCell ref="A39:A43"/>
    <mergeCell ref="G42:J42"/>
    <mergeCell ref="G43:J43"/>
    <mergeCell ref="A15:A19"/>
    <mergeCell ref="G17:J17"/>
    <mergeCell ref="A21:A25"/>
    <mergeCell ref="G23:J23"/>
    <mergeCell ref="A27:A31"/>
    <mergeCell ref="G30:J30"/>
    <mergeCell ref="E1:F1"/>
    <mergeCell ref="A2:F2"/>
    <mergeCell ref="A3:A7"/>
    <mergeCell ref="G6:J6"/>
    <mergeCell ref="A9:A13"/>
    <mergeCell ref="G11:J11"/>
  </mergeCells>
  <phoneticPr fontId="6"/>
  <pageMargins left="1.0236220472440944" right="0.23622047244094488" top="0.74803149606299213" bottom="0.74803149606299213" header="0.31496062992125984" footer="0.31496062992125984"/>
  <pageSetup paperSize="9" scale="81" orientation="portrait" blackAndWhite="1" r:id="rId1"/>
  <headerFooter alignWithMargins="0"/>
  <rowBreaks count="2" manualBreakCount="2">
    <brk id="49" max="5" man="1"/>
    <brk id="74"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B6EB3-1739-405A-B3B9-4F2DED7F57E9}">
  <sheetPr codeName="Sheet15">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467</v>
      </c>
      <c r="E2" s="89"/>
      <c r="F2" s="89"/>
      <c r="G2" s="89"/>
      <c r="H2" s="89"/>
      <c r="I2" s="89"/>
      <c r="J2" s="89"/>
      <c r="K2" s="90"/>
    </row>
    <row r="3" spans="1:25" ht="30" customHeight="1" x14ac:dyDescent="0.15">
      <c r="A3" s="91" t="s">
        <v>261</v>
      </c>
      <c r="B3" s="92"/>
      <c r="C3" s="92"/>
      <c r="D3" s="93">
        <f>VLOOKUP($D$2,交通空白!$B$2:$S$24,2,FALSE)</f>
        <v>38991</v>
      </c>
      <c r="E3" s="94"/>
      <c r="F3" s="94"/>
      <c r="G3" s="94"/>
      <c r="H3" s="94"/>
      <c r="I3" s="94"/>
      <c r="J3" s="94"/>
      <c r="K3" s="95"/>
    </row>
    <row r="4" spans="1:25" ht="30" customHeight="1" x14ac:dyDescent="0.15">
      <c r="A4" s="91" t="s">
        <v>262</v>
      </c>
      <c r="B4" s="92"/>
      <c r="C4" s="92"/>
      <c r="D4" s="93">
        <f>VLOOKUP($D$2,交通空白!$B$2:$S$24,3,FALSE)</f>
        <v>45201</v>
      </c>
      <c r="E4" s="94"/>
      <c r="F4" s="94"/>
      <c r="G4" s="94"/>
      <c r="H4" s="94"/>
      <c r="I4" s="94"/>
      <c r="J4" s="94"/>
      <c r="K4" s="95"/>
    </row>
    <row r="5" spans="1:25" ht="30" customHeight="1" x14ac:dyDescent="0.15">
      <c r="A5" s="91" t="s">
        <v>263</v>
      </c>
      <c r="B5" s="92"/>
      <c r="C5" s="92"/>
      <c r="D5" s="93">
        <f>VLOOKUP($D$2,交通空白!$B$2:$S$24,4,FALSE)</f>
        <v>46295</v>
      </c>
      <c r="E5" s="94"/>
      <c r="F5" s="94"/>
      <c r="G5" s="94"/>
      <c r="H5" s="94"/>
      <c r="I5" s="94"/>
      <c r="J5" s="94"/>
      <c r="K5" s="95"/>
    </row>
    <row r="6" spans="1:25" ht="30" customHeight="1" x14ac:dyDescent="0.15">
      <c r="A6" s="91" t="s">
        <v>264</v>
      </c>
      <c r="B6" s="92"/>
      <c r="C6" s="92"/>
      <c r="D6" s="93" t="str">
        <f>VLOOKUP($D$2,交通空白!$B$2:$S$24,5,FALSE)</f>
        <v>新篠津村</v>
      </c>
      <c r="E6" s="94"/>
      <c r="F6" s="94"/>
      <c r="G6" s="94"/>
      <c r="H6" s="94"/>
      <c r="I6" s="94"/>
      <c r="J6" s="94"/>
      <c r="K6" s="95"/>
    </row>
    <row r="7" spans="1:25" ht="30" customHeight="1" x14ac:dyDescent="0.15">
      <c r="A7" s="91" t="s">
        <v>265</v>
      </c>
      <c r="B7" s="92"/>
      <c r="C7" s="92"/>
      <c r="D7" s="93" t="str">
        <f>VLOOKUP($D$2,交通空白!$B$2:$S$24,6,FALSE)</f>
        <v>石塚　隆</v>
      </c>
      <c r="E7" s="94"/>
      <c r="F7" s="94"/>
      <c r="G7" s="94"/>
      <c r="H7" s="94"/>
      <c r="I7" s="94"/>
      <c r="J7" s="94"/>
      <c r="K7" s="95"/>
    </row>
    <row r="8" spans="1:25" ht="30" customHeight="1" x14ac:dyDescent="0.15">
      <c r="A8" s="91" t="s">
        <v>266</v>
      </c>
      <c r="B8" s="92"/>
      <c r="C8" s="92"/>
      <c r="D8" s="93" t="str">
        <f>VLOOKUP($D$2,交通空白!$B$2:$S$24,8,FALSE)</f>
        <v>石狩郡新篠津村第４７線北１３番地</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新篠津村</v>
      </c>
      <c r="E12" s="111"/>
      <c r="F12" s="112" t="str">
        <f>IFERROR(VLOOKUP($D$2,交通空白!$B$2:$S$24,10,FALSE),"")</f>
        <v>石狩郡新篠津村第４７線北１３番地</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106" t="str">
        <f>VLOOKUP($D$2,交通空白!$B$2:$S$24,15,FALSE)</f>
        <v>路線</v>
      </c>
      <c r="E14" s="106"/>
      <c r="F14" s="106"/>
      <c r="G14" s="106"/>
      <c r="H14" s="106"/>
      <c r="I14" s="106"/>
      <c r="J14" s="106"/>
      <c r="K14" s="107"/>
      <c r="O14" s="116"/>
      <c r="X14" s="116"/>
      <c r="Y14" s="117"/>
    </row>
    <row r="15" spans="1:25" ht="30" customHeight="1" x14ac:dyDescent="0.15">
      <c r="A15" s="103" t="s">
        <v>274</v>
      </c>
      <c r="B15" s="104"/>
      <c r="C15" s="104"/>
      <c r="D15" s="118" t="str">
        <f>VLOOKUP($D$2,交通空白!$B$2:$S$24,16,FALSE)</f>
        <v>新篠津村に在住する住民、その他新篠津村に日常の用務を有する者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新篠津村</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1</v>
      </c>
      <c r="J23" s="146">
        <f>IFERROR(VLOOKUP($D$2,交通空白!$B$2:$AG$24,29,FALSE),0)</f>
        <v>2</v>
      </c>
      <c r="K23" s="147">
        <f>SUM(E23:J23)</f>
        <v>3</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1</v>
      </c>
      <c r="J35" s="146">
        <f t="shared" si="0"/>
        <v>2</v>
      </c>
      <c r="K35" s="147">
        <f>SUM(E35:J35)</f>
        <v>3</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R4/uITsoMRiGVr61jlG6H9JF+tXrWOyweROjALnYQHEY3ONhHFxO4QPHGcQOLRqSU8KaQe/AssVDYQA9uwdnGw==" saltValue="aWMfAN7RXRc1vspQfTGgt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B89F51EE-80A6-40DA-BB6C-2328D7C71B7C}">
      <formula1>"○"</formula1>
    </dataValidation>
    <dataValidation type="list" allowBlank="1" showInputMessage="1" sqref="A22:B33" xr:uid="{05B5AF33-4CC0-4A04-87F7-C4866CCBD3F6}">
      <formula1>"交通空白地有償運送,福祉有償運送"</formula1>
    </dataValidation>
    <dataValidation allowBlank="1" showInputMessage="1" sqref="D2:K2" xr:uid="{726D73E9-651F-4610-B8E5-BCB5AE730349}"/>
  </dataValidations>
  <hyperlinks>
    <hyperlink ref="O1:Q1" location="交通空白!A1" display="目次へ" xr:uid="{467B72F4-210E-48D9-948D-8135661866DF}"/>
  </hyperlinks>
  <pageMargins left="0.25" right="0.25" top="0.75" bottom="0.75" header="0.3" footer="0.3"/>
  <pageSetup paperSize="9" scale="9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73BA1-81BE-470E-A830-F41C457C33BE}">
  <sheetPr codeName="Sheet16">
    <tabColor theme="8" tint="0.59999389629810485"/>
  </sheetPr>
  <dimension ref="A1:K83"/>
  <sheetViews>
    <sheetView view="pageBreakPreview" zoomScale="85" zoomScaleNormal="100" zoomScaleSheetLayoutView="85"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4" width="20.625" style="172" customWidth="1"/>
    <col min="5" max="5" width="20.625" style="218" customWidth="1"/>
    <col min="6" max="6" width="3.625" style="219" customWidth="1"/>
    <col min="7" max="16384" width="2.125" style="172"/>
  </cols>
  <sheetData>
    <row r="1" spans="1:10" ht="15" customHeight="1" x14ac:dyDescent="0.15">
      <c r="E1" s="174" t="s">
        <v>291</v>
      </c>
      <c r="F1" s="174"/>
    </row>
    <row r="2" spans="1:10" ht="24.95" customHeight="1" x14ac:dyDescent="0.15">
      <c r="A2" s="175" t="s">
        <v>292</v>
      </c>
      <c r="B2" s="175"/>
      <c r="C2" s="175"/>
      <c r="D2" s="175"/>
      <c r="E2" s="175"/>
      <c r="F2" s="175"/>
    </row>
    <row r="3" spans="1:10" ht="20.100000000000001" customHeight="1" x14ac:dyDescent="0.15">
      <c r="A3" s="176">
        <v>1</v>
      </c>
      <c r="B3" s="177" t="s">
        <v>293</v>
      </c>
      <c r="C3" s="178">
        <v>44083</v>
      </c>
      <c r="D3" s="177" t="s">
        <v>294</v>
      </c>
      <c r="E3" s="179"/>
      <c r="F3" s="180"/>
    </row>
    <row r="4" spans="1:10" ht="20.100000000000001" customHeight="1" x14ac:dyDescent="0.15">
      <c r="A4" s="176"/>
      <c r="B4" s="181" t="s">
        <v>295</v>
      </c>
      <c r="C4" s="182" t="s">
        <v>468</v>
      </c>
      <c r="D4" s="182"/>
      <c r="E4" s="183">
        <v>15.8</v>
      </c>
      <c r="F4" s="184" t="s">
        <v>297</v>
      </c>
    </row>
    <row r="5" spans="1:10" ht="20.100000000000001" customHeight="1" x14ac:dyDescent="0.15">
      <c r="A5" s="176"/>
      <c r="B5" s="185" t="s">
        <v>298</v>
      </c>
      <c r="C5" s="186" t="s">
        <v>469</v>
      </c>
      <c r="D5" s="187"/>
      <c r="E5" s="187"/>
      <c r="F5" s="188"/>
    </row>
    <row r="6" spans="1:10" ht="20.100000000000001" customHeight="1" x14ac:dyDescent="0.15">
      <c r="A6" s="176"/>
      <c r="B6" s="185" t="s">
        <v>300</v>
      </c>
      <c r="C6" s="186" t="s">
        <v>470</v>
      </c>
      <c r="D6" s="187"/>
      <c r="E6" s="187"/>
      <c r="F6" s="188"/>
      <c r="G6" s="174"/>
      <c r="H6" s="174"/>
      <c r="I6" s="174"/>
      <c r="J6" s="174"/>
    </row>
    <row r="7" spans="1:10" ht="20.100000000000001" customHeight="1" x14ac:dyDescent="0.15">
      <c r="A7" s="176"/>
      <c r="B7" s="185" t="s">
        <v>302</v>
      </c>
      <c r="C7" s="186"/>
      <c r="D7" s="187"/>
      <c r="E7" s="187"/>
      <c r="F7" s="188"/>
    </row>
    <row r="8" spans="1:10" ht="20.100000000000001" customHeight="1" x14ac:dyDescent="0.15">
      <c r="B8" s="189"/>
      <c r="C8" s="190"/>
      <c r="D8" s="190"/>
      <c r="E8" s="191"/>
      <c r="F8" s="192"/>
    </row>
    <row r="9" spans="1:10" ht="20.100000000000001" customHeight="1" x14ac:dyDescent="0.15">
      <c r="A9" s="176">
        <v>2</v>
      </c>
      <c r="B9" s="177" t="s">
        <v>293</v>
      </c>
      <c r="C9" s="178">
        <f>$C$3</f>
        <v>44083</v>
      </c>
      <c r="D9" s="177" t="s">
        <v>294</v>
      </c>
      <c r="E9" s="179"/>
      <c r="F9" s="180"/>
    </row>
    <row r="10" spans="1:10" ht="20.100000000000001" customHeight="1" x14ac:dyDescent="0.15">
      <c r="A10" s="176"/>
      <c r="B10" s="181" t="s">
        <v>295</v>
      </c>
      <c r="C10" s="182" t="s">
        <v>471</v>
      </c>
      <c r="D10" s="182"/>
      <c r="E10" s="183">
        <v>39.5</v>
      </c>
      <c r="F10" s="184" t="s">
        <v>297</v>
      </c>
    </row>
    <row r="11" spans="1:10" ht="20.100000000000001" customHeight="1" x14ac:dyDescent="0.15">
      <c r="A11" s="176"/>
      <c r="B11" s="185" t="s">
        <v>298</v>
      </c>
      <c r="C11" s="186" t="s">
        <v>472</v>
      </c>
      <c r="D11" s="187"/>
      <c r="E11" s="187"/>
      <c r="F11" s="188"/>
      <c r="G11" s="195"/>
      <c r="H11" s="195"/>
      <c r="I11" s="195"/>
      <c r="J11" s="195"/>
    </row>
    <row r="12" spans="1:10" ht="20.100000000000001" customHeight="1" x14ac:dyDescent="0.15">
      <c r="A12" s="176"/>
      <c r="B12" s="185" t="s">
        <v>300</v>
      </c>
      <c r="C12" s="186" t="s">
        <v>473</v>
      </c>
      <c r="D12" s="187"/>
      <c r="E12" s="187"/>
      <c r="F12" s="188"/>
      <c r="G12" s="196"/>
    </row>
    <row r="13" spans="1:10" ht="20.100000000000001" customHeight="1" x14ac:dyDescent="0.15">
      <c r="A13" s="176"/>
      <c r="B13" s="185" t="s">
        <v>302</v>
      </c>
      <c r="C13" s="186"/>
      <c r="D13" s="187"/>
      <c r="E13" s="187"/>
      <c r="F13" s="188"/>
    </row>
    <row r="14" spans="1:10" ht="20.100000000000001" customHeight="1" x14ac:dyDescent="0.15">
      <c r="A14" s="197"/>
      <c r="B14" s="189"/>
      <c r="C14" s="190"/>
      <c r="D14" s="190"/>
      <c r="E14" s="191"/>
      <c r="F14" s="192"/>
    </row>
    <row r="15" spans="1:10" ht="20.100000000000001" customHeight="1" x14ac:dyDescent="0.15">
      <c r="A15" s="176">
        <v>3</v>
      </c>
      <c r="B15" s="177" t="s">
        <v>293</v>
      </c>
      <c r="C15" s="178">
        <f>$C$3</f>
        <v>44083</v>
      </c>
      <c r="D15" s="177" t="s">
        <v>294</v>
      </c>
      <c r="E15" s="179"/>
      <c r="F15" s="180"/>
    </row>
    <row r="16" spans="1:10" ht="20.100000000000001" customHeight="1" x14ac:dyDescent="0.15">
      <c r="A16" s="176"/>
      <c r="B16" s="181" t="s">
        <v>295</v>
      </c>
      <c r="C16" s="182" t="s">
        <v>474</v>
      </c>
      <c r="D16" s="182"/>
      <c r="E16" s="183">
        <v>23</v>
      </c>
      <c r="F16" s="184" t="s">
        <v>297</v>
      </c>
    </row>
    <row r="17" spans="1:11" ht="20.100000000000001" customHeight="1" x14ac:dyDescent="0.15">
      <c r="A17" s="176"/>
      <c r="B17" s="185" t="s">
        <v>298</v>
      </c>
      <c r="C17" s="186" t="s">
        <v>469</v>
      </c>
      <c r="D17" s="187"/>
      <c r="E17" s="187"/>
      <c r="F17" s="188"/>
      <c r="G17" s="195"/>
      <c r="H17" s="195"/>
      <c r="I17" s="195"/>
      <c r="J17" s="195"/>
    </row>
    <row r="18" spans="1:11" ht="20.100000000000001" customHeight="1" x14ac:dyDescent="0.15">
      <c r="A18" s="176"/>
      <c r="B18" s="185" t="s">
        <v>300</v>
      </c>
      <c r="C18" s="186" t="s">
        <v>472</v>
      </c>
      <c r="D18" s="187"/>
      <c r="E18" s="187"/>
      <c r="F18" s="188"/>
      <c r="G18" s="196"/>
    </row>
    <row r="19" spans="1:11" ht="20.100000000000001" customHeight="1" x14ac:dyDescent="0.15">
      <c r="A19" s="176"/>
      <c r="B19" s="185" t="s">
        <v>302</v>
      </c>
      <c r="C19" s="186"/>
      <c r="D19" s="187"/>
      <c r="E19" s="187"/>
      <c r="F19" s="188"/>
    </row>
    <row r="20" spans="1:11" ht="20.100000000000001" customHeight="1" x14ac:dyDescent="0.15">
      <c r="A20" s="197"/>
      <c r="B20" s="189"/>
      <c r="C20" s="190"/>
      <c r="D20" s="190"/>
      <c r="E20" s="191"/>
      <c r="F20" s="192"/>
    </row>
    <row r="21" spans="1:11" ht="20.100000000000001" customHeight="1" x14ac:dyDescent="0.15">
      <c r="A21" s="176">
        <v>4</v>
      </c>
      <c r="B21" s="177" t="s">
        <v>293</v>
      </c>
      <c r="C21" s="178">
        <f>$C$3</f>
        <v>44083</v>
      </c>
      <c r="D21" s="177" t="s">
        <v>294</v>
      </c>
      <c r="E21" s="179"/>
      <c r="F21" s="180"/>
    </row>
    <row r="22" spans="1:11" ht="20.100000000000001" customHeight="1" x14ac:dyDescent="0.15">
      <c r="A22" s="176"/>
      <c r="B22" s="181" t="s">
        <v>295</v>
      </c>
      <c r="C22" s="221" t="s">
        <v>475</v>
      </c>
      <c r="D22" s="221"/>
      <c r="E22" s="183">
        <v>16.5</v>
      </c>
      <c r="F22" s="184" t="s">
        <v>297</v>
      </c>
    </row>
    <row r="23" spans="1:11" ht="20.100000000000001" customHeight="1" x14ac:dyDescent="0.15">
      <c r="A23" s="176"/>
      <c r="B23" s="185" t="s">
        <v>298</v>
      </c>
      <c r="C23" s="199" t="s">
        <v>473</v>
      </c>
      <c r="D23" s="200"/>
      <c r="E23" s="187"/>
      <c r="F23" s="188"/>
      <c r="G23" s="195"/>
      <c r="H23" s="195"/>
      <c r="I23" s="195"/>
      <c r="J23" s="195"/>
    </row>
    <row r="24" spans="1:11" ht="20.100000000000001" customHeight="1" x14ac:dyDescent="0.15">
      <c r="A24" s="176"/>
      <c r="B24" s="185" t="s">
        <v>300</v>
      </c>
      <c r="C24" s="199" t="s">
        <v>469</v>
      </c>
      <c r="D24" s="200"/>
      <c r="E24" s="201"/>
      <c r="F24" s="202"/>
      <c r="G24" s="203"/>
      <c r="H24" s="203"/>
      <c r="I24" s="203"/>
      <c r="J24" s="203"/>
      <c r="K24" s="203"/>
    </row>
    <row r="25" spans="1:11" ht="20.100000000000001" customHeight="1" x14ac:dyDescent="0.15">
      <c r="A25" s="176"/>
      <c r="B25" s="185" t="s">
        <v>302</v>
      </c>
      <c r="C25" s="199"/>
      <c r="D25" s="200"/>
      <c r="E25" s="187"/>
      <c r="F25" s="188"/>
    </row>
    <row r="26" spans="1:11" ht="20.100000000000001" customHeight="1" x14ac:dyDescent="0.15">
      <c r="A26" s="197"/>
      <c r="B26" s="189"/>
      <c r="C26" s="204"/>
      <c r="D26" s="204"/>
      <c r="E26" s="191"/>
      <c r="F26" s="192"/>
    </row>
    <row r="27" spans="1:11" ht="20.100000000000001" customHeight="1" x14ac:dyDescent="0.15">
      <c r="A27" s="176">
        <v>5</v>
      </c>
      <c r="B27" s="177" t="s">
        <v>293</v>
      </c>
      <c r="C27" s="254"/>
      <c r="D27" s="205" t="s">
        <v>294</v>
      </c>
      <c r="E27" s="222"/>
      <c r="F27" s="223"/>
      <c r="G27" s="203"/>
      <c r="H27" s="203"/>
      <c r="I27" s="203"/>
      <c r="J27" s="203"/>
      <c r="K27" s="203"/>
    </row>
    <row r="28" spans="1:11" ht="20.100000000000001" customHeight="1" x14ac:dyDescent="0.15">
      <c r="A28" s="176"/>
      <c r="B28" s="181" t="s">
        <v>295</v>
      </c>
      <c r="C28" s="253"/>
      <c r="D28" s="253"/>
      <c r="E28" s="183"/>
      <c r="F28" s="184" t="s">
        <v>297</v>
      </c>
    </row>
    <row r="29" spans="1:11" ht="20.100000000000001" customHeight="1" x14ac:dyDescent="0.15">
      <c r="A29" s="176"/>
      <c r="B29" s="185" t="s">
        <v>298</v>
      </c>
      <c r="C29" s="199"/>
      <c r="D29" s="200"/>
      <c r="E29" s="187"/>
      <c r="F29" s="188"/>
    </row>
    <row r="30" spans="1:11" ht="20.100000000000001" customHeight="1" x14ac:dyDescent="0.15">
      <c r="A30" s="176"/>
      <c r="B30" s="185" t="s">
        <v>300</v>
      </c>
      <c r="C30" s="199"/>
      <c r="D30" s="200"/>
      <c r="E30" s="201"/>
      <c r="F30" s="202"/>
      <c r="G30" s="206"/>
      <c r="H30" s="206"/>
      <c r="I30" s="206"/>
      <c r="J30" s="206"/>
      <c r="K30" s="203"/>
    </row>
    <row r="31" spans="1:11" ht="20.100000000000001" customHeight="1" x14ac:dyDescent="0.15">
      <c r="A31" s="176"/>
      <c r="B31" s="185" t="s">
        <v>302</v>
      </c>
      <c r="C31" s="199"/>
      <c r="D31" s="200"/>
      <c r="E31" s="187"/>
      <c r="F31" s="188"/>
      <c r="G31" s="196"/>
    </row>
    <row r="32" spans="1:11" ht="20.100000000000001" customHeight="1" x14ac:dyDescent="0.15">
      <c r="A32" s="197"/>
      <c r="B32" s="189"/>
      <c r="C32" s="204"/>
      <c r="D32" s="204"/>
      <c r="E32" s="191"/>
      <c r="F32" s="192"/>
    </row>
    <row r="33" spans="1:11" ht="20.100000000000001" customHeight="1" x14ac:dyDescent="0.15">
      <c r="A33" s="176">
        <v>6</v>
      </c>
      <c r="B33" s="177" t="s">
        <v>293</v>
      </c>
      <c r="C33" s="254"/>
      <c r="D33" s="205" t="s">
        <v>294</v>
      </c>
      <c r="E33" s="222"/>
      <c r="F33" s="223"/>
      <c r="G33" s="207"/>
      <c r="H33" s="207"/>
      <c r="I33" s="207"/>
      <c r="J33" s="207"/>
      <c r="K33" s="203"/>
    </row>
    <row r="34" spans="1:11" ht="20.100000000000001" customHeight="1" x14ac:dyDescent="0.15">
      <c r="A34" s="176"/>
      <c r="B34" s="181" t="s">
        <v>295</v>
      </c>
      <c r="C34" s="243"/>
      <c r="D34" s="243"/>
      <c r="E34" s="183"/>
      <c r="F34" s="184" t="s">
        <v>297</v>
      </c>
    </row>
    <row r="35" spans="1:11" ht="20.100000000000001" customHeight="1" x14ac:dyDescent="0.15">
      <c r="A35" s="176"/>
      <c r="B35" s="185" t="s">
        <v>298</v>
      </c>
      <c r="C35" s="186"/>
      <c r="D35" s="187"/>
      <c r="E35" s="187"/>
      <c r="F35" s="188"/>
    </row>
    <row r="36" spans="1:11" ht="20.100000000000001" customHeight="1" x14ac:dyDescent="0.15">
      <c r="A36" s="176"/>
      <c r="B36" s="185" t="s">
        <v>300</v>
      </c>
      <c r="C36" s="186"/>
      <c r="D36" s="187"/>
      <c r="E36" s="187"/>
      <c r="F36" s="188"/>
      <c r="G36" s="195"/>
      <c r="H36" s="195"/>
      <c r="I36" s="195"/>
      <c r="J36" s="195"/>
    </row>
    <row r="37" spans="1:11" ht="20.100000000000001" customHeight="1" x14ac:dyDescent="0.15">
      <c r="A37" s="176"/>
      <c r="B37" s="185" t="s">
        <v>302</v>
      </c>
      <c r="C37" s="186"/>
      <c r="D37" s="187"/>
      <c r="E37" s="187"/>
      <c r="F37" s="188"/>
      <c r="G37" s="195"/>
      <c r="H37" s="195"/>
      <c r="I37" s="195"/>
      <c r="J37" s="195"/>
    </row>
    <row r="38" spans="1:11" ht="20.100000000000001" customHeight="1" x14ac:dyDescent="0.15">
      <c r="A38" s="197"/>
      <c r="B38" s="189"/>
      <c r="C38" s="190"/>
      <c r="D38" s="190"/>
      <c r="E38" s="191"/>
      <c r="F38" s="192"/>
    </row>
    <row r="39" spans="1:11" ht="20.100000000000001" customHeight="1" x14ac:dyDescent="0.15">
      <c r="A39" s="176">
        <v>7</v>
      </c>
      <c r="B39" s="177" t="s">
        <v>293</v>
      </c>
      <c r="C39" s="178"/>
      <c r="D39" s="177" t="s">
        <v>294</v>
      </c>
      <c r="E39" s="179"/>
      <c r="F39" s="180"/>
    </row>
    <row r="40" spans="1:11" ht="20.100000000000001" customHeight="1" x14ac:dyDescent="0.15">
      <c r="A40" s="176"/>
      <c r="B40" s="181" t="s">
        <v>295</v>
      </c>
      <c r="C40" s="243"/>
      <c r="D40" s="243"/>
      <c r="E40" s="183"/>
      <c r="F40" s="184" t="s">
        <v>297</v>
      </c>
    </row>
    <row r="41" spans="1:11" ht="20.100000000000001" customHeight="1" x14ac:dyDescent="0.15">
      <c r="A41" s="176"/>
      <c r="B41" s="185" t="s">
        <v>298</v>
      </c>
      <c r="C41" s="186"/>
      <c r="D41" s="187"/>
      <c r="E41" s="187"/>
      <c r="F41" s="188"/>
    </row>
    <row r="42" spans="1:11" ht="20.100000000000001" customHeight="1" x14ac:dyDescent="0.15">
      <c r="A42" s="176"/>
      <c r="B42" s="185" t="s">
        <v>300</v>
      </c>
      <c r="C42" s="186"/>
      <c r="D42" s="187"/>
      <c r="E42" s="187"/>
      <c r="F42" s="188"/>
      <c r="G42" s="195"/>
      <c r="H42" s="195"/>
      <c r="I42" s="195"/>
      <c r="J42" s="195"/>
    </row>
    <row r="43" spans="1:11" ht="20.100000000000001" customHeight="1" x14ac:dyDescent="0.15">
      <c r="A43" s="176"/>
      <c r="B43" s="185" t="s">
        <v>302</v>
      </c>
      <c r="C43" s="186"/>
      <c r="D43" s="187"/>
      <c r="E43" s="187"/>
      <c r="F43" s="188"/>
      <c r="G43" s="195"/>
      <c r="H43" s="195"/>
      <c r="I43" s="195"/>
      <c r="J43" s="195"/>
    </row>
    <row r="44" spans="1:11" ht="20.100000000000001" customHeight="1" x14ac:dyDescent="0.15">
      <c r="A44" s="197"/>
      <c r="B44" s="189"/>
      <c r="C44" s="190"/>
      <c r="D44" s="190"/>
      <c r="E44" s="191"/>
      <c r="F44" s="192"/>
    </row>
    <row r="45" spans="1:11" ht="20.100000000000001" customHeight="1" x14ac:dyDescent="0.15">
      <c r="A45" s="176">
        <v>8</v>
      </c>
      <c r="B45" s="177" t="s">
        <v>293</v>
      </c>
      <c r="C45" s="178"/>
      <c r="D45" s="177" t="s">
        <v>294</v>
      </c>
      <c r="E45" s="179"/>
      <c r="F45" s="180"/>
      <c r="G45" s="195"/>
      <c r="H45" s="195"/>
      <c r="I45" s="195"/>
      <c r="J45" s="195"/>
    </row>
    <row r="46" spans="1:11" ht="20.100000000000001" customHeight="1" x14ac:dyDescent="0.15">
      <c r="A46" s="176"/>
      <c r="B46" s="181" t="s">
        <v>295</v>
      </c>
      <c r="C46" s="243"/>
      <c r="D46" s="243"/>
      <c r="E46" s="183"/>
      <c r="F46" s="184" t="s">
        <v>297</v>
      </c>
    </row>
    <row r="47" spans="1:11" ht="20.100000000000001" customHeight="1" x14ac:dyDescent="0.15">
      <c r="A47" s="176"/>
      <c r="B47" s="185" t="s">
        <v>298</v>
      </c>
      <c r="C47" s="186"/>
      <c r="D47" s="187"/>
      <c r="E47" s="187"/>
      <c r="F47" s="188"/>
    </row>
    <row r="48" spans="1:11" ht="20.100000000000001" customHeight="1" x14ac:dyDescent="0.15">
      <c r="A48" s="176"/>
      <c r="B48" s="185" t="s">
        <v>300</v>
      </c>
      <c r="C48" s="186"/>
      <c r="D48" s="187"/>
      <c r="E48" s="187"/>
      <c r="F48" s="188"/>
      <c r="G48" s="195"/>
      <c r="H48" s="195"/>
      <c r="I48" s="195"/>
      <c r="J48" s="195"/>
    </row>
    <row r="49" spans="1:10" ht="20.100000000000001" customHeight="1" x14ac:dyDescent="0.15">
      <c r="A49" s="176"/>
      <c r="B49" s="185" t="s">
        <v>302</v>
      </c>
      <c r="C49" s="186"/>
      <c r="D49" s="187"/>
      <c r="E49" s="187"/>
      <c r="F49" s="188"/>
      <c r="G49" s="196"/>
    </row>
    <row r="50" spans="1:10" ht="20.100000000000001" customHeight="1" x14ac:dyDescent="0.15">
      <c r="A50" s="197"/>
      <c r="B50" s="189"/>
      <c r="C50" s="190"/>
      <c r="D50" s="190"/>
      <c r="E50" s="191"/>
      <c r="F50" s="192"/>
    </row>
    <row r="51" spans="1:10" ht="20.100000000000001" customHeight="1" x14ac:dyDescent="0.15">
      <c r="A51" s="176">
        <v>9</v>
      </c>
      <c r="B51" s="177" t="s">
        <v>293</v>
      </c>
      <c r="C51" s="178"/>
      <c r="D51" s="177" t="s">
        <v>294</v>
      </c>
      <c r="E51" s="179"/>
      <c r="F51" s="180"/>
    </row>
    <row r="52" spans="1:10" ht="20.100000000000001" customHeight="1" x14ac:dyDescent="0.15">
      <c r="A52" s="176"/>
      <c r="B52" s="181" t="s">
        <v>295</v>
      </c>
      <c r="C52" s="243"/>
      <c r="D52" s="243"/>
      <c r="E52" s="183"/>
      <c r="F52" s="184" t="s">
        <v>297</v>
      </c>
      <c r="G52" s="195"/>
      <c r="H52" s="195"/>
      <c r="I52" s="195"/>
      <c r="J52" s="195"/>
    </row>
    <row r="53" spans="1:10" ht="20.100000000000001" customHeight="1" x14ac:dyDescent="0.15">
      <c r="A53" s="176"/>
      <c r="B53" s="185" t="s">
        <v>298</v>
      </c>
      <c r="C53" s="186"/>
      <c r="D53" s="187"/>
      <c r="E53" s="187"/>
      <c r="F53" s="188"/>
    </row>
    <row r="54" spans="1:10" ht="20.100000000000001" customHeight="1" x14ac:dyDescent="0.15">
      <c r="A54" s="176"/>
      <c r="B54" s="185" t="s">
        <v>300</v>
      </c>
      <c r="C54" s="186"/>
      <c r="D54" s="187"/>
      <c r="E54" s="187"/>
      <c r="F54" s="188"/>
    </row>
    <row r="55" spans="1:10" ht="20.100000000000001" customHeight="1" x14ac:dyDescent="0.15">
      <c r="A55" s="176"/>
      <c r="B55" s="185" t="s">
        <v>302</v>
      </c>
      <c r="C55" s="186"/>
      <c r="D55" s="187"/>
      <c r="E55" s="187"/>
      <c r="F55" s="188"/>
    </row>
    <row r="56" spans="1:10" ht="20.100000000000001" customHeight="1" x14ac:dyDescent="0.15">
      <c r="A56" s="197"/>
      <c r="B56" s="189"/>
      <c r="C56" s="190"/>
      <c r="D56" s="190"/>
      <c r="E56" s="191"/>
      <c r="F56" s="192"/>
    </row>
    <row r="57" spans="1:10" ht="20.100000000000001" customHeight="1" x14ac:dyDescent="0.15">
      <c r="A57" s="176">
        <v>10</v>
      </c>
      <c r="B57" s="177" t="s">
        <v>293</v>
      </c>
      <c r="C57" s="178"/>
      <c r="D57" s="177" t="s">
        <v>294</v>
      </c>
      <c r="E57" s="179"/>
      <c r="F57" s="180"/>
    </row>
    <row r="58" spans="1:10" ht="20.100000000000001" customHeight="1" x14ac:dyDescent="0.15">
      <c r="A58" s="176"/>
      <c r="B58" s="181" t="s">
        <v>295</v>
      </c>
      <c r="C58" s="243"/>
      <c r="D58" s="243"/>
      <c r="E58" s="183"/>
      <c r="F58" s="184" t="s">
        <v>297</v>
      </c>
      <c r="G58" s="195"/>
      <c r="H58" s="195"/>
      <c r="I58" s="195"/>
      <c r="J58" s="195"/>
    </row>
    <row r="59" spans="1:10" ht="20.100000000000001" customHeight="1" x14ac:dyDescent="0.15">
      <c r="A59" s="176"/>
      <c r="B59" s="185" t="s">
        <v>298</v>
      </c>
      <c r="C59" s="186"/>
      <c r="D59" s="187"/>
      <c r="E59" s="187"/>
      <c r="F59" s="188"/>
      <c r="G59" s="196"/>
    </row>
    <row r="60" spans="1:10" ht="20.100000000000001" customHeight="1" x14ac:dyDescent="0.15">
      <c r="A60" s="176"/>
      <c r="B60" s="185" t="s">
        <v>300</v>
      </c>
      <c r="C60" s="186"/>
      <c r="D60" s="187"/>
      <c r="E60" s="187"/>
      <c r="F60" s="188"/>
    </row>
    <row r="61" spans="1:10" ht="20.100000000000001" customHeight="1" x14ac:dyDescent="0.15">
      <c r="A61" s="176"/>
      <c r="B61" s="185" t="s">
        <v>302</v>
      </c>
      <c r="C61" s="186"/>
      <c r="D61" s="187"/>
      <c r="E61" s="187"/>
      <c r="F61" s="188"/>
    </row>
    <row r="62" spans="1:10" ht="20.100000000000001" customHeight="1" x14ac:dyDescent="0.15">
      <c r="A62" s="176">
        <v>11</v>
      </c>
      <c r="B62" s="177" t="s">
        <v>293</v>
      </c>
      <c r="C62" s="178"/>
      <c r="D62" s="177" t="s">
        <v>294</v>
      </c>
      <c r="E62" s="179"/>
      <c r="F62" s="180"/>
      <c r="G62" s="195"/>
      <c r="H62" s="195"/>
      <c r="I62" s="195"/>
      <c r="J62" s="195"/>
    </row>
    <row r="63" spans="1:10" ht="20.100000000000001" customHeight="1" x14ac:dyDescent="0.15">
      <c r="A63" s="176"/>
      <c r="B63" s="181" t="s">
        <v>295</v>
      </c>
      <c r="C63" s="243"/>
      <c r="D63" s="243"/>
      <c r="E63" s="183"/>
      <c r="F63" s="184" t="s">
        <v>297</v>
      </c>
      <c r="G63" s="195"/>
      <c r="H63" s="195"/>
      <c r="I63" s="195"/>
      <c r="J63" s="195"/>
    </row>
    <row r="64" spans="1:10" ht="20.100000000000001" customHeight="1" x14ac:dyDescent="0.15">
      <c r="A64" s="176"/>
      <c r="B64" s="185" t="s">
        <v>298</v>
      </c>
      <c r="C64" s="186"/>
      <c r="D64" s="187"/>
      <c r="E64" s="187"/>
      <c r="F64" s="188"/>
    </row>
    <row r="65" spans="1:10" ht="20.100000000000001" customHeight="1" x14ac:dyDescent="0.15">
      <c r="A65" s="176"/>
      <c r="B65" s="185" t="s">
        <v>300</v>
      </c>
      <c r="C65" s="186"/>
      <c r="D65" s="187"/>
      <c r="E65" s="187"/>
      <c r="F65" s="188"/>
    </row>
    <row r="66" spans="1:10" ht="20.100000000000001" customHeight="1" x14ac:dyDescent="0.15">
      <c r="A66" s="176"/>
      <c r="B66" s="185" t="s">
        <v>302</v>
      </c>
      <c r="C66" s="186"/>
      <c r="D66" s="187"/>
      <c r="E66" s="187"/>
      <c r="F66" s="188"/>
      <c r="G66" s="195"/>
      <c r="H66" s="195"/>
      <c r="I66" s="195"/>
      <c r="J66" s="195"/>
    </row>
    <row r="67" spans="1:10" ht="20.100000000000001" customHeight="1" x14ac:dyDescent="0.15">
      <c r="A67" s="197"/>
      <c r="B67" s="189"/>
      <c r="C67" s="190"/>
      <c r="D67" s="190"/>
      <c r="E67" s="191"/>
      <c r="F67" s="192"/>
      <c r="G67" s="195"/>
      <c r="H67" s="195"/>
      <c r="I67" s="195"/>
      <c r="J67" s="195"/>
    </row>
    <row r="68" spans="1:10" ht="20.100000000000001" customHeight="1" x14ac:dyDescent="0.15">
      <c r="A68" s="176">
        <v>12</v>
      </c>
      <c r="B68" s="177" t="s">
        <v>293</v>
      </c>
      <c r="C68" s="178"/>
      <c r="D68" s="177" t="s">
        <v>294</v>
      </c>
      <c r="E68" s="179"/>
      <c r="F68" s="180"/>
      <c r="G68" s="195"/>
      <c r="H68" s="195"/>
      <c r="I68" s="195"/>
      <c r="J68" s="195"/>
    </row>
    <row r="69" spans="1:10" ht="20.100000000000001" customHeight="1" x14ac:dyDescent="0.15">
      <c r="A69" s="176"/>
      <c r="B69" s="181" t="s">
        <v>295</v>
      </c>
      <c r="C69" s="243"/>
      <c r="D69" s="243"/>
      <c r="E69" s="183"/>
      <c r="F69" s="184" t="s">
        <v>297</v>
      </c>
    </row>
    <row r="70" spans="1:10" ht="20.100000000000001" customHeight="1" x14ac:dyDescent="0.15">
      <c r="A70" s="176"/>
      <c r="B70" s="185" t="s">
        <v>298</v>
      </c>
      <c r="C70" s="186"/>
      <c r="D70" s="187"/>
      <c r="E70" s="187"/>
      <c r="F70" s="188"/>
    </row>
    <row r="71" spans="1:10" ht="20.100000000000001" customHeight="1" x14ac:dyDescent="0.15">
      <c r="A71" s="176"/>
      <c r="B71" s="185" t="s">
        <v>300</v>
      </c>
      <c r="C71" s="186"/>
      <c r="D71" s="187"/>
      <c r="E71" s="187"/>
      <c r="F71" s="188"/>
    </row>
    <row r="72" spans="1:10" ht="20.100000000000001" customHeight="1" x14ac:dyDescent="0.15">
      <c r="A72" s="176"/>
      <c r="B72" s="185" t="s">
        <v>302</v>
      </c>
      <c r="C72" s="186"/>
      <c r="D72" s="187"/>
      <c r="E72" s="187"/>
      <c r="F72" s="188"/>
    </row>
    <row r="73" spans="1:10" ht="20.100000000000001" customHeight="1" x14ac:dyDescent="0.15">
      <c r="A73" s="176">
        <v>13</v>
      </c>
      <c r="B73" s="177" t="s">
        <v>293</v>
      </c>
      <c r="C73" s="178"/>
      <c r="D73" s="177" t="s">
        <v>294</v>
      </c>
      <c r="E73" s="179"/>
      <c r="F73" s="180"/>
    </row>
    <row r="74" spans="1:10" ht="20.100000000000001" customHeight="1" x14ac:dyDescent="0.15">
      <c r="A74" s="176"/>
      <c r="B74" s="181" t="s">
        <v>295</v>
      </c>
      <c r="C74" s="243"/>
      <c r="D74" s="243"/>
      <c r="E74" s="183"/>
      <c r="F74" s="184" t="s">
        <v>297</v>
      </c>
    </row>
    <row r="75" spans="1:10" ht="20.100000000000001" customHeight="1" x14ac:dyDescent="0.15">
      <c r="A75" s="176"/>
      <c r="B75" s="185" t="s">
        <v>298</v>
      </c>
      <c r="C75" s="186"/>
      <c r="D75" s="187"/>
      <c r="E75" s="187"/>
      <c r="F75" s="188"/>
    </row>
    <row r="76" spans="1:10" ht="20.100000000000001" customHeight="1" x14ac:dyDescent="0.15">
      <c r="A76" s="176"/>
      <c r="B76" s="185" t="s">
        <v>300</v>
      </c>
      <c r="C76" s="186"/>
      <c r="D76" s="187"/>
      <c r="E76" s="187"/>
      <c r="F76" s="188"/>
    </row>
    <row r="77" spans="1:10" ht="20.100000000000001" customHeight="1" x14ac:dyDescent="0.15">
      <c r="A77" s="176"/>
      <c r="B77" s="185" t="s">
        <v>302</v>
      </c>
      <c r="C77" s="186"/>
      <c r="D77" s="187"/>
      <c r="E77" s="187"/>
      <c r="F77" s="188"/>
    </row>
    <row r="78" spans="1:10" ht="20.100000000000001" customHeight="1" x14ac:dyDescent="0.15">
      <c r="A78" s="197"/>
      <c r="B78" s="189"/>
      <c r="C78" s="190"/>
      <c r="D78" s="190"/>
      <c r="E78" s="191"/>
      <c r="F78" s="192"/>
    </row>
    <row r="79" spans="1:10" ht="20.100000000000001" customHeight="1" x14ac:dyDescent="0.15">
      <c r="A79" s="176">
        <v>14</v>
      </c>
      <c r="B79" s="177" t="s">
        <v>293</v>
      </c>
      <c r="C79" s="178"/>
      <c r="D79" s="177" t="s">
        <v>294</v>
      </c>
      <c r="E79" s="179"/>
      <c r="F79" s="180"/>
    </row>
    <row r="80" spans="1:10" ht="20.100000000000001" customHeight="1" x14ac:dyDescent="0.15">
      <c r="A80" s="176"/>
      <c r="B80" s="181" t="s">
        <v>295</v>
      </c>
      <c r="C80" s="243"/>
      <c r="D80" s="243"/>
      <c r="E80" s="183"/>
      <c r="F80" s="184" t="s">
        <v>297</v>
      </c>
    </row>
    <row r="81" spans="1:6" ht="20.100000000000001" customHeight="1" x14ac:dyDescent="0.15">
      <c r="A81" s="176"/>
      <c r="B81" s="185" t="s">
        <v>298</v>
      </c>
      <c r="C81" s="186"/>
      <c r="D81" s="187"/>
      <c r="E81" s="187"/>
      <c r="F81" s="188"/>
    </row>
    <row r="82" spans="1:6" ht="20.100000000000001" customHeight="1" x14ac:dyDescent="0.15">
      <c r="A82" s="176"/>
      <c r="B82" s="185" t="s">
        <v>300</v>
      </c>
      <c r="C82" s="186"/>
      <c r="D82" s="187"/>
      <c r="E82" s="187"/>
      <c r="F82" s="188"/>
    </row>
    <row r="83" spans="1:6" ht="20.100000000000001" customHeight="1" x14ac:dyDescent="0.15">
      <c r="A83" s="176"/>
      <c r="B83" s="185" t="s">
        <v>302</v>
      </c>
      <c r="C83" s="186"/>
      <c r="D83" s="187"/>
      <c r="E83" s="187"/>
      <c r="F83" s="188"/>
    </row>
  </sheetData>
  <sheetProtection algorithmName="SHA-512" hashValue="9yhmET64ocDzv1hsBY8MYxcYcMMwTScQZpXJSn2tiiV49+VFYg0Pmekg+9PzhoxrhesfikqPyMTcvCH7fGlwZA==" saltValue="Yo4Ka9d68x7+9twiwD4uYA==" spinCount="100000" sheet="1" objects="1" scenarios="1"/>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6095-C966-4078-ABD2-68E6683445D8}">
  <sheetPr codeName="Sheet17">
    <tabColor theme="8" tint="0.59999389629810485"/>
  </sheetPr>
  <dimension ref="A1:Y38"/>
  <sheetViews>
    <sheetView view="pageBreakPreview" topLeftCell="A6"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476</v>
      </c>
      <c r="E2" s="89"/>
      <c r="F2" s="89"/>
      <c r="G2" s="89"/>
      <c r="H2" s="89"/>
      <c r="I2" s="89"/>
      <c r="J2" s="89"/>
      <c r="K2" s="90"/>
    </row>
    <row r="3" spans="1:25" ht="30" customHeight="1" x14ac:dyDescent="0.15">
      <c r="A3" s="91" t="s">
        <v>261</v>
      </c>
      <c r="B3" s="92"/>
      <c r="C3" s="92"/>
      <c r="D3" s="93">
        <f>VLOOKUP($D$2,交通空白!$B$2:$S$24,2,FALSE)</f>
        <v>39717</v>
      </c>
      <c r="E3" s="94"/>
      <c r="F3" s="94"/>
      <c r="G3" s="94"/>
      <c r="H3" s="94"/>
      <c r="I3" s="94"/>
      <c r="J3" s="94"/>
      <c r="K3" s="95"/>
    </row>
    <row r="4" spans="1:25" ht="30" customHeight="1" x14ac:dyDescent="0.15">
      <c r="A4" s="91" t="s">
        <v>262</v>
      </c>
      <c r="B4" s="92"/>
      <c r="C4" s="92"/>
      <c r="D4" s="93">
        <f>VLOOKUP($D$2,交通空白!$B$2:$S$24,3,FALSE)</f>
        <v>45210</v>
      </c>
      <c r="E4" s="94"/>
      <c r="F4" s="94"/>
      <c r="G4" s="94"/>
      <c r="H4" s="94"/>
      <c r="I4" s="94"/>
      <c r="J4" s="94"/>
      <c r="K4" s="95"/>
    </row>
    <row r="5" spans="1:25" ht="30" customHeight="1" x14ac:dyDescent="0.15">
      <c r="A5" s="91" t="s">
        <v>263</v>
      </c>
      <c r="B5" s="92"/>
      <c r="C5" s="92"/>
      <c r="D5" s="93">
        <f>VLOOKUP($D$2,交通空白!$B$2:$S$24,4,FALSE)</f>
        <v>46295</v>
      </c>
      <c r="E5" s="94"/>
      <c r="F5" s="94"/>
      <c r="G5" s="94"/>
      <c r="H5" s="94"/>
      <c r="I5" s="94"/>
      <c r="J5" s="94"/>
      <c r="K5" s="95"/>
    </row>
    <row r="6" spans="1:25" ht="30" customHeight="1" x14ac:dyDescent="0.15">
      <c r="A6" s="91" t="s">
        <v>264</v>
      </c>
      <c r="B6" s="92"/>
      <c r="C6" s="92"/>
      <c r="D6" s="93" t="str">
        <f>VLOOKUP($D$2,交通空白!$B$2:$S$24,5,FALSE)</f>
        <v>奈井江町</v>
      </c>
      <c r="E6" s="94"/>
      <c r="F6" s="94"/>
      <c r="G6" s="94"/>
      <c r="H6" s="94"/>
      <c r="I6" s="94"/>
      <c r="J6" s="94"/>
      <c r="K6" s="95"/>
    </row>
    <row r="7" spans="1:25" ht="30" customHeight="1" x14ac:dyDescent="0.15">
      <c r="A7" s="91" t="s">
        <v>265</v>
      </c>
      <c r="B7" s="92"/>
      <c r="C7" s="92"/>
      <c r="D7" s="93" t="str">
        <f>VLOOKUP($D$2,交通空白!$B$2:$S$24,6,FALSE)</f>
        <v>三本　英司</v>
      </c>
      <c r="E7" s="94"/>
      <c r="F7" s="94"/>
      <c r="G7" s="94"/>
      <c r="H7" s="94"/>
      <c r="I7" s="94"/>
      <c r="J7" s="94"/>
      <c r="K7" s="95"/>
    </row>
    <row r="8" spans="1:25" ht="30" customHeight="1" x14ac:dyDescent="0.15">
      <c r="A8" s="91" t="s">
        <v>266</v>
      </c>
      <c r="B8" s="92"/>
      <c r="C8" s="92"/>
      <c r="D8" s="93" t="str">
        <f>VLOOKUP($D$2,交通空白!$B$2:$S$24,8,FALSE)</f>
        <v>空知郡奈井江町字奈井江１１番地</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奈井江町</v>
      </c>
      <c r="E12" s="111"/>
      <c r="F12" s="112" t="str">
        <f>IFERROR(VLOOKUP($D$2,交通空白!$B$2:$S$24,10,FALSE),"")</f>
        <v>奈井江町字奈井江１１番地</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106" t="str">
        <f>VLOOKUP($D$2,交通空白!$B$2:$S$24,15,FALSE)</f>
        <v>路線</v>
      </c>
      <c r="E14" s="106"/>
      <c r="F14" s="106"/>
      <c r="G14" s="106"/>
      <c r="H14" s="106"/>
      <c r="I14" s="106"/>
      <c r="J14" s="106"/>
      <c r="K14" s="107"/>
      <c r="O14" s="116"/>
      <c r="X14" s="116"/>
      <c r="Y14" s="117"/>
    </row>
    <row r="15" spans="1:25" ht="30" customHeight="1" x14ac:dyDescent="0.15">
      <c r="A15" s="103" t="s">
        <v>274</v>
      </c>
      <c r="B15" s="104"/>
      <c r="C15" s="104"/>
      <c r="D15" s="118" t="str">
        <f>VLOOKUP($D$2,交通空白!$B$2:$S$24,16,FALSE)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奈井江町</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2</v>
      </c>
      <c r="J23" s="146">
        <f>IFERROR(VLOOKUP($D$2,交通空白!$B$2:$AG$24,29,FALSE),0)</f>
        <v>5</v>
      </c>
      <c r="K23" s="147">
        <f>SUM(E23:J23)</f>
        <v>7</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2</v>
      </c>
      <c r="J35" s="146">
        <f t="shared" si="0"/>
        <v>5</v>
      </c>
      <c r="K35" s="147">
        <f>SUM(E35:J35)</f>
        <v>7</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okHp9vFrZrfdn1+Y9zPzlX3EP4d4jlVNlVfybXf/Oxbqjf/J5myLGOeC4FyMVszE39aiF8loFNSGJUZqne5Esg==" saltValue="OICbFuWWJq4+VGtVVMBCM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A528A6CF-1BD6-4FFF-A48E-C9A34384B55A}"/>
    <dataValidation type="list" allowBlank="1" showInputMessage="1" sqref="A22:B33" xr:uid="{EC2F9C5F-CC9C-42B0-9B2F-AF0B039D3B99}">
      <formula1>"交通空白地有償運送,福祉有償運送"</formula1>
    </dataValidation>
    <dataValidation type="list" allowBlank="1" showInputMessage="1" sqref="D10" xr:uid="{0E34711A-C32F-4173-B9DF-F998682CCE89}">
      <formula1>"○"</formula1>
    </dataValidation>
  </dataValidations>
  <hyperlinks>
    <hyperlink ref="O1:Q1" location="交通空白!A1" display="目次へ" xr:uid="{45CAC3BD-1629-481C-81CF-D7D4D5D056FC}"/>
  </hyperlinks>
  <pageMargins left="0.25" right="0.25" top="0.75" bottom="0.75" header="0.3" footer="0.3"/>
  <pageSetup paperSize="9" scale="9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880A7-0988-46F1-9026-C22CA5A79FDE}">
  <sheetPr codeName="Sheet18">
    <tabColor theme="8" tint="0.59999389629810485"/>
  </sheetPr>
  <dimension ref="A1:K83"/>
  <sheetViews>
    <sheetView view="pageBreakPreview" zoomScale="85" zoomScaleNormal="100" zoomScaleSheetLayoutView="85"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4" width="20.625" style="172" customWidth="1"/>
    <col min="5" max="5" width="20.625" style="255" customWidth="1"/>
    <col min="6" max="6" width="3.625" style="219" customWidth="1"/>
    <col min="7" max="16384" width="2.125" style="172"/>
  </cols>
  <sheetData>
    <row r="1" spans="1:10" ht="15" customHeight="1" x14ac:dyDescent="0.15">
      <c r="E1" s="174" t="s">
        <v>291</v>
      </c>
      <c r="F1" s="174"/>
    </row>
    <row r="2" spans="1:10" ht="24.95" customHeight="1" x14ac:dyDescent="0.15">
      <c r="A2" s="175" t="s">
        <v>292</v>
      </c>
      <c r="B2" s="175"/>
      <c r="C2" s="175"/>
      <c r="D2" s="175"/>
      <c r="E2" s="175"/>
      <c r="F2" s="175"/>
    </row>
    <row r="3" spans="1:10" ht="20.100000000000001" customHeight="1" x14ac:dyDescent="0.15">
      <c r="A3" s="176">
        <v>1</v>
      </c>
      <c r="B3" s="177" t="s">
        <v>293</v>
      </c>
      <c r="C3" s="178">
        <v>44748</v>
      </c>
      <c r="D3" s="177" t="s">
        <v>294</v>
      </c>
      <c r="E3" s="258">
        <v>44835</v>
      </c>
      <c r="F3" s="259"/>
    </row>
    <row r="4" spans="1:10" ht="20.100000000000001" customHeight="1" x14ac:dyDescent="0.15">
      <c r="A4" s="176"/>
      <c r="B4" s="181" t="s">
        <v>295</v>
      </c>
      <c r="C4" s="182" t="s">
        <v>477</v>
      </c>
      <c r="D4" s="182"/>
      <c r="E4" s="228">
        <v>10.1</v>
      </c>
      <c r="F4" s="184" t="s">
        <v>297</v>
      </c>
    </row>
    <row r="5" spans="1:10" ht="20.100000000000001" customHeight="1" x14ac:dyDescent="0.15">
      <c r="A5" s="176"/>
      <c r="B5" s="185" t="s">
        <v>298</v>
      </c>
      <c r="C5" s="186" t="s">
        <v>478</v>
      </c>
      <c r="D5" s="187"/>
      <c r="E5" s="187"/>
      <c r="F5" s="188"/>
    </row>
    <row r="6" spans="1:10" ht="20.100000000000001" customHeight="1" x14ac:dyDescent="0.15">
      <c r="A6" s="176"/>
      <c r="B6" s="185" t="s">
        <v>300</v>
      </c>
      <c r="C6" s="186" t="s">
        <v>479</v>
      </c>
      <c r="D6" s="187"/>
      <c r="E6" s="187"/>
      <c r="F6" s="188"/>
      <c r="G6" s="174"/>
      <c r="H6" s="174"/>
      <c r="I6" s="174"/>
      <c r="J6" s="174"/>
    </row>
    <row r="7" spans="1:10" ht="20.100000000000001" customHeight="1" x14ac:dyDescent="0.15">
      <c r="A7" s="176"/>
      <c r="B7" s="185" t="s">
        <v>302</v>
      </c>
      <c r="C7" s="186" t="s">
        <v>480</v>
      </c>
      <c r="D7" s="187"/>
      <c r="E7" s="187"/>
      <c r="F7" s="188"/>
    </row>
    <row r="8" spans="1:10" ht="20.100000000000001" customHeight="1" x14ac:dyDescent="0.15">
      <c r="B8" s="189"/>
      <c r="C8" s="190"/>
      <c r="D8" s="190"/>
      <c r="E8" s="247"/>
      <c r="F8" s="192"/>
    </row>
    <row r="9" spans="1:10" ht="20.100000000000001" customHeight="1" x14ac:dyDescent="0.15">
      <c r="A9" s="176">
        <v>2</v>
      </c>
      <c r="B9" s="177" t="s">
        <v>293</v>
      </c>
      <c r="C9" s="178">
        <v>44105</v>
      </c>
      <c r="D9" s="177" t="s">
        <v>294</v>
      </c>
      <c r="E9" s="179"/>
      <c r="F9" s="180"/>
    </row>
    <row r="10" spans="1:10" ht="20.100000000000001" customHeight="1" x14ac:dyDescent="0.15">
      <c r="A10" s="176"/>
      <c r="B10" s="181" t="s">
        <v>295</v>
      </c>
      <c r="C10" s="182" t="s">
        <v>481</v>
      </c>
      <c r="D10" s="182"/>
      <c r="E10" s="228">
        <v>8.1</v>
      </c>
      <c r="F10" s="184" t="s">
        <v>297</v>
      </c>
    </row>
    <row r="11" spans="1:10" ht="20.100000000000001" customHeight="1" x14ac:dyDescent="0.15">
      <c r="A11" s="176"/>
      <c r="B11" s="185" t="s">
        <v>298</v>
      </c>
      <c r="C11" s="186" t="s">
        <v>482</v>
      </c>
      <c r="D11" s="187"/>
      <c r="E11" s="187"/>
      <c r="F11" s="188"/>
      <c r="G11" s="195"/>
      <c r="H11" s="195"/>
      <c r="I11" s="195"/>
      <c r="J11" s="195"/>
    </row>
    <row r="12" spans="1:10" ht="20.100000000000001" customHeight="1" x14ac:dyDescent="0.15">
      <c r="A12" s="176"/>
      <c r="B12" s="185" t="s">
        <v>300</v>
      </c>
      <c r="C12" s="186" t="s">
        <v>482</v>
      </c>
      <c r="D12" s="187"/>
      <c r="E12" s="187"/>
      <c r="F12" s="188"/>
      <c r="G12" s="196"/>
    </row>
    <row r="13" spans="1:10" ht="20.100000000000001" customHeight="1" x14ac:dyDescent="0.15">
      <c r="A13" s="176"/>
      <c r="B13" s="185" t="s">
        <v>302</v>
      </c>
      <c r="C13" s="186" t="s">
        <v>483</v>
      </c>
      <c r="D13" s="187"/>
      <c r="E13" s="187"/>
      <c r="F13" s="188"/>
    </row>
    <row r="14" spans="1:10" ht="20.100000000000001" customHeight="1" x14ac:dyDescent="0.15">
      <c r="A14" s="197"/>
      <c r="B14" s="189"/>
      <c r="C14" s="190"/>
      <c r="D14" s="190"/>
      <c r="E14" s="247"/>
      <c r="F14" s="192"/>
    </row>
    <row r="15" spans="1:10" ht="20.100000000000001" customHeight="1" x14ac:dyDescent="0.15">
      <c r="A15" s="176">
        <v>3</v>
      </c>
      <c r="B15" s="177" t="s">
        <v>293</v>
      </c>
      <c r="C15" s="178"/>
      <c r="D15" s="177" t="s">
        <v>294</v>
      </c>
      <c r="E15" s="179"/>
      <c r="F15" s="180"/>
    </row>
    <row r="16" spans="1:10" ht="20.100000000000001" customHeight="1" x14ac:dyDescent="0.15">
      <c r="A16" s="176"/>
      <c r="B16" s="181" t="s">
        <v>295</v>
      </c>
      <c r="C16" s="243"/>
      <c r="D16" s="243"/>
      <c r="E16" s="228"/>
      <c r="F16" s="184" t="s">
        <v>297</v>
      </c>
    </row>
    <row r="17" spans="1:11" ht="20.100000000000001" customHeight="1" x14ac:dyDescent="0.15">
      <c r="A17" s="176"/>
      <c r="B17" s="185" t="s">
        <v>298</v>
      </c>
      <c r="C17" s="186"/>
      <c r="D17" s="187"/>
      <c r="E17" s="187"/>
      <c r="F17" s="188"/>
      <c r="G17" s="195"/>
      <c r="H17" s="195"/>
      <c r="I17" s="195"/>
      <c r="J17" s="195"/>
    </row>
    <row r="18" spans="1:11" ht="20.100000000000001" customHeight="1" x14ac:dyDescent="0.15">
      <c r="A18" s="176"/>
      <c r="B18" s="185" t="s">
        <v>300</v>
      </c>
      <c r="C18" s="186"/>
      <c r="D18" s="187"/>
      <c r="E18" s="187"/>
      <c r="F18" s="188"/>
      <c r="G18" s="196"/>
    </row>
    <row r="19" spans="1:11" ht="20.100000000000001" customHeight="1" x14ac:dyDescent="0.15">
      <c r="A19" s="176"/>
      <c r="B19" s="185" t="s">
        <v>302</v>
      </c>
      <c r="C19" s="186"/>
      <c r="D19" s="187"/>
      <c r="E19" s="187"/>
      <c r="F19" s="188"/>
    </row>
    <row r="20" spans="1:11" ht="20.100000000000001" customHeight="1" x14ac:dyDescent="0.15">
      <c r="A20" s="197"/>
      <c r="B20" s="189"/>
      <c r="C20" s="190"/>
      <c r="D20" s="190"/>
      <c r="E20" s="247"/>
      <c r="F20" s="192"/>
    </row>
    <row r="21" spans="1:11" ht="20.100000000000001" customHeight="1" x14ac:dyDescent="0.15">
      <c r="A21" s="176">
        <v>4</v>
      </c>
      <c r="B21" s="177" t="s">
        <v>293</v>
      </c>
      <c r="C21" s="178"/>
      <c r="D21" s="177" t="s">
        <v>294</v>
      </c>
      <c r="E21" s="179"/>
      <c r="F21" s="180"/>
    </row>
    <row r="22" spans="1:11" ht="20.100000000000001" customHeight="1" x14ac:dyDescent="0.15">
      <c r="A22" s="176"/>
      <c r="B22" s="181" t="s">
        <v>295</v>
      </c>
      <c r="C22" s="253"/>
      <c r="D22" s="253"/>
      <c r="E22" s="228"/>
      <c r="F22" s="184" t="s">
        <v>297</v>
      </c>
    </row>
    <row r="23" spans="1:11" ht="20.100000000000001" customHeight="1" x14ac:dyDescent="0.15">
      <c r="A23" s="176"/>
      <c r="B23" s="185" t="s">
        <v>298</v>
      </c>
      <c r="C23" s="199"/>
      <c r="D23" s="200"/>
      <c r="E23" s="187"/>
      <c r="F23" s="188"/>
      <c r="G23" s="195"/>
      <c r="H23" s="195"/>
      <c r="I23" s="195"/>
      <c r="J23" s="195"/>
    </row>
    <row r="24" spans="1:11" ht="20.100000000000001" customHeight="1" x14ac:dyDescent="0.15">
      <c r="A24" s="176"/>
      <c r="B24" s="185" t="s">
        <v>300</v>
      </c>
      <c r="C24" s="199"/>
      <c r="D24" s="200"/>
      <c r="E24" s="201"/>
      <c r="F24" s="202"/>
      <c r="G24" s="203"/>
      <c r="H24" s="203"/>
      <c r="I24" s="203"/>
      <c r="J24" s="203"/>
      <c r="K24" s="203"/>
    </row>
    <row r="25" spans="1:11" ht="20.100000000000001" customHeight="1" x14ac:dyDescent="0.15">
      <c r="A25" s="176"/>
      <c r="B25" s="185" t="s">
        <v>302</v>
      </c>
      <c r="C25" s="199"/>
      <c r="D25" s="200"/>
      <c r="E25" s="187"/>
      <c r="F25" s="188"/>
    </row>
    <row r="26" spans="1:11" ht="20.100000000000001" customHeight="1" x14ac:dyDescent="0.15">
      <c r="A26" s="197"/>
      <c r="B26" s="189"/>
      <c r="C26" s="204"/>
      <c r="D26" s="204"/>
      <c r="E26" s="247"/>
      <c r="F26" s="192"/>
    </row>
    <row r="27" spans="1:11" ht="20.100000000000001" customHeight="1" x14ac:dyDescent="0.15">
      <c r="A27" s="176">
        <v>5</v>
      </c>
      <c r="B27" s="177" t="s">
        <v>293</v>
      </c>
      <c r="C27" s="254"/>
      <c r="D27" s="205" t="s">
        <v>294</v>
      </c>
      <c r="E27" s="222"/>
      <c r="F27" s="223"/>
      <c r="G27" s="203"/>
      <c r="H27" s="203"/>
      <c r="I27" s="203"/>
      <c r="J27" s="203"/>
      <c r="K27" s="203"/>
    </row>
    <row r="28" spans="1:11" ht="20.100000000000001" customHeight="1" x14ac:dyDescent="0.15">
      <c r="A28" s="176"/>
      <c r="B28" s="181" t="s">
        <v>295</v>
      </c>
      <c r="C28" s="253"/>
      <c r="D28" s="253"/>
      <c r="E28" s="228"/>
      <c r="F28" s="184" t="s">
        <v>297</v>
      </c>
    </row>
    <row r="29" spans="1:11" ht="20.100000000000001" customHeight="1" x14ac:dyDescent="0.15">
      <c r="A29" s="176"/>
      <c r="B29" s="185" t="s">
        <v>298</v>
      </c>
      <c r="C29" s="199"/>
      <c r="D29" s="200"/>
      <c r="E29" s="187"/>
      <c r="F29" s="188"/>
    </row>
    <row r="30" spans="1:11" ht="20.100000000000001" customHeight="1" x14ac:dyDescent="0.15">
      <c r="A30" s="176"/>
      <c r="B30" s="185" t="s">
        <v>300</v>
      </c>
      <c r="C30" s="199"/>
      <c r="D30" s="200"/>
      <c r="E30" s="201"/>
      <c r="F30" s="202"/>
      <c r="G30" s="206"/>
      <c r="H30" s="206"/>
      <c r="I30" s="206"/>
      <c r="J30" s="206"/>
      <c r="K30" s="203"/>
    </row>
    <row r="31" spans="1:11" ht="20.100000000000001" customHeight="1" x14ac:dyDescent="0.15">
      <c r="A31" s="176"/>
      <c r="B31" s="185" t="s">
        <v>302</v>
      </c>
      <c r="C31" s="199"/>
      <c r="D31" s="200"/>
      <c r="E31" s="187"/>
      <c r="F31" s="188"/>
      <c r="G31" s="196"/>
    </row>
    <row r="32" spans="1:11" ht="20.100000000000001" customHeight="1" x14ac:dyDescent="0.15">
      <c r="A32" s="197"/>
      <c r="B32" s="189"/>
      <c r="C32" s="204"/>
      <c r="D32" s="204"/>
      <c r="E32" s="247"/>
      <c r="F32" s="192"/>
    </row>
    <row r="33" spans="1:11" ht="20.100000000000001" customHeight="1" x14ac:dyDescent="0.15">
      <c r="A33" s="176">
        <v>6</v>
      </c>
      <c r="B33" s="177" t="s">
        <v>293</v>
      </c>
      <c r="C33" s="254"/>
      <c r="D33" s="205" t="s">
        <v>294</v>
      </c>
      <c r="E33" s="222"/>
      <c r="F33" s="223"/>
      <c r="G33" s="207"/>
      <c r="H33" s="207"/>
      <c r="I33" s="207"/>
      <c r="J33" s="207"/>
      <c r="K33" s="203"/>
    </row>
    <row r="34" spans="1:11" ht="20.100000000000001" customHeight="1" x14ac:dyDescent="0.15">
      <c r="A34" s="176"/>
      <c r="B34" s="181" t="s">
        <v>295</v>
      </c>
      <c r="C34" s="243"/>
      <c r="D34" s="243"/>
      <c r="E34" s="228"/>
      <c r="F34" s="184" t="s">
        <v>297</v>
      </c>
    </row>
    <row r="35" spans="1:11" ht="20.100000000000001" customHeight="1" x14ac:dyDescent="0.15">
      <c r="A35" s="176"/>
      <c r="B35" s="185" t="s">
        <v>298</v>
      </c>
      <c r="C35" s="186"/>
      <c r="D35" s="187"/>
      <c r="E35" s="187"/>
      <c r="F35" s="188"/>
    </row>
    <row r="36" spans="1:11" ht="20.100000000000001" customHeight="1" x14ac:dyDescent="0.15">
      <c r="A36" s="176"/>
      <c r="B36" s="185" t="s">
        <v>300</v>
      </c>
      <c r="C36" s="186"/>
      <c r="D36" s="187"/>
      <c r="E36" s="187"/>
      <c r="F36" s="188"/>
      <c r="G36" s="195"/>
      <c r="H36" s="195"/>
      <c r="I36" s="195"/>
      <c r="J36" s="195"/>
    </row>
    <row r="37" spans="1:11" ht="20.100000000000001" customHeight="1" x14ac:dyDescent="0.15">
      <c r="A37" s="176"/>
      <c r="B37" s="185" t="s">
        <v>302</v>
      </c>
      <c r="C37" s="186"/>
      <c r="D37" s="187"/>
      <c r="E37" s="187"/>
      <c r="F37" s="188"/>
      <c r="G37" s="195"/>
      <c r="H37" s="195"/>
      <c r="I37" s="195"/>
      <c r="J37" s="195"/>
    </row>
    <row r="38" spans="1:11" ht="20.100000000000001" customHeight="1" x14ac:dyDescent="0.15">
      <c r="A38" s="197"/>
      <c r="B38" s="189"/>
      <c r="C38" s="190"/>
      <c r="D38" s="190"/>
      <c r="E38" s="247"/>
      <c r="F38" s="192"/>
    </row>
    <row r="39" spans="1:11" ht="20.100000000000001" customHeight="1" x14ac:dyDescent="0.15">
      <c r="A39" s="176">
        <v>7</v>
      </c>
      <c r="B39" s="177" t="s">
        <v>293</v>
      </c>
      <c r="C39" s="178"/>
      <c r="D39" s="177" t="s">
        <v>294</v>
      </c>
      <c r="E39" s="179"/>
      <c r="F39" s="180"/>
    </row>
    <row r="40" spans="1:11" ht="20.100000000000001" customHeight="1" x14ac:dyDescent="0.15">
      <c r="A40" s="176"/>
      <c r="B40" s="181" t="s">
        <v>295</v>
      </c>
      <c r="C40" s="243"/>
      <c r="D40" s="243"/>
      <c r="E40" s="228"/>
      <c r="F40" s="184" t="s">
        <v>297</v>
      </c>
    </row>
    <row r="41" spans="1:11" ht="20.100000000000001" customHeight="1" x14ac:dyDescent="0.15">
      <c r="A41" s="176"/>
      <c r="B41" s="185" t="s">
        <v>298</v>
      </c>
      <c r="C41" s="186"/>
      <c r="D41" s="187"/>
      <c r="E41" s="187"/>
      <c r="F41" s="188"/>
    </row>
    <row r="42" spans="1:11" ht="20.100000000000001" customHeight="1" x14ac:dyDescent="0.15">
      <c r="A42" s="176"/>
      <c r="B42" s="185" t="s">
        <v>300</v>
      </c>
      <c r="C42" s="186"/>
      <c r="D42" s="187"/>
      <c r="E42" s="187"/>
      <c r="F42" s="188"/>
      <c r="G42" s="195"/>
      <c r="H42" s="195"/>
      <c r="I42" s="195"/>
      <c r="J42" s="195"/>
    </row>
    <row r="43" spans="1:11" ht="20.100000000000001" customHeight="1" x14ac:dyDescent="0.15">
      <c r="A43" s="176"/>
      <c r="B43" s="185" t="s">
        <v>302</v>
      </c>
      <c r="C43" s="186"/>
      <c r="D43" s="187"/>
      <c r="E43" s="187"/>
      <c r="F43" s="188"/>
      <c r="G43" s="195"/>
      <c r="H43" s="195"/>
      <c r="I43" s="195"/>
      <c r="J43" s="195"/>
    </row>
    <row r="44" spans="1:11" ht="20.100000000000001" customHeight="1" x14ac:dyDescent="0.15">
      <c r="A44" s="197"/>
      <c r="B44" s="189"/>
      <c r="C44" s="190"/>
      <c r="D44" s="190"/>
      <c r="E44" s="247"/>
      <c r="F44" s="192"/>
    </row>
    <row r="45" spans="1:11" ht="20.100000000000001" customHeight="1" x14ac:dyDescent="0.15">
      <c r="A45" s="176">
        <v>8</v>
      </c>
      <c r="B45" s="177" t="s">
        <v>293</v>
      </c>
      <c r="C45" s="178"/>
      <c r="D45" s="177" t="s">
        <v>294</v>
      </c>
      <c r="E45" s="179"/>
      <c r="F45" s="180"/>
      <c r="G45" s="195"/>
      <c r="H45" s="195"/>
      <c r="I45" s="195"/>
      <c r="J45" s="195"/>
    </row>
    <row r="46" spans="1:11" ht="20.100000000000001" customHeight="1" x14ac:dyDescent="0.15">
      <c r="A46" s="176"/>
      <c r="B46" s="181" t="s">
        <v>295</v>
      </c>
      <c r="C46" s="243"/>
      <c r="D46" s="243"/>
      <c r="E46" s="228"/>
      <c r="F46" s="184" t="s">
        <v>297</v>
      </c>
    </row>
    <row r="47" spans="1:11" ht="20.100000000000001" customHeight="1" x14ac:dyDescent="0.15">
      <c r="A47" s="176"/>
      <c r="B47" s="185" t="s">
        <v>298</v>
      </c>
      <c r="C47" s="186"/>
      <c r="D47" s="187"/>
      <c r="E47" s="187"/>
      <c r="F47" s="188"/>
    </row>
    <row r="48" spans="1:11" ht="20.100000000000001" customHeight="1" x14ac:dyDescent="0.15">
      <c r="A48" s="176"/>
      <c r="B48" s="185" t="s">
        <v>300</v>
      </c>
      <c r="C48" s="186"/>
      <c r="D48" s="187"/>
      <c r="E48" s="187"/>
      <c r="F48" s="188"/>
      <c r="G48" s="195"/>
      <c r="H48" s="195"/>
      <c r="I48" s="195"/>
      <c r="J48" s="195"/>
    </row>
    <row r="49" spans="1:10" ht="20.100000000000001" customHeight="1" x14ac:dyDescent="0.15">
      <c r="A49" s="176"/>
      <c r="B49" s="185" t="s">
        <v>302</v>
      </c>
      <c r="C49" s="186"/>
      <c r="D49" s="187"/>
      <c r="E49" s="187"/>
      <c r="F49" s="188"/>
      <c r="G49" s="196"/>
    </row>
    <row r="50" spans="1:10" ht="20.100000000000001" customHeight="1" x14ac:dyDescent="0.15">
      <c r="A50" s="197"/>
      <c r="B50" s="189"/>
      <c r="C50" s="190"/>
      <c r="D50" s="190"/>
      <c r="E50" s="247"/>
      <c r="F50" s="192"/>
    </row>
    <row r="51" spans="1:10" ht="20.100000000000001" customHeight="1" x14ac:dyDescent="0.15">
      <c r="A51" s="176">
        <v>9</v>
      </c>
      <c r="B51" s="177" t="s">
        <v>293</v>
      </c>
      <c r="C51" s="178"/>
      <c r="D51" s="177" t="s">
        <v>294</v>
      </c>
      <c r="E51" s="179"/>
      <c r="F51" s="180"/>
    </row>
    <row r="52" spans="1:10" ht="20.100000000000001" customHeight="1" x14ac:dyDescent="0.15">
      <c r="A52" s="176"/>
      <c r="B52" s="181" t="s">
        <v>295</v>
      </c>
      <c r="C52" s="243"/>
      <c r="D52" s="243"/>
      <c r="E52" s="228"/>
      <c r="F52" s="184" t="s">
        <v>297</v>
      </c>
      <c r="G52" s="195"/>
      <c r="H52" s="195"/>
      <c r="I52" s="195"/>
      <c r="J52" s="195"/>
    </row>
    <row r="53" spans="1:10" ht="20.100000000000001" customHeight="1" x14ac:dyDescent="0.15">
      <c r="A53" s="176"/>
      <c r="B53" s="185" t="s">
        <v>298</v>
      </c>
      <c r="C53" s="186"/>
      <c r="D53" s="187"/>
      <c r="E53" s="187"/>
      <c r="F53" s="188"/>
    </row>
    <row r="54" spans="1:10" ht="20.100000000000001" customHeight="1" x14ac:dyDescent="0.15">
      <c r="A54" s="176"/>
      <c r="B54" s="185" t="s">
        <v>300</v>
      </c>
      <c r="C54" s="186"/>
      <c r="D54" s="187"/>
      <c r="E54" s="187"/>
      <c r="F54" s="188"/>
    </row>
    <row r="55" spans="1:10" ht="20.100000000000001" customHeight="1" x14ac:dyDescent="0.15">
      <c r="A55" s="176"/>
      <c r="B55" s="185" t="s">
        <v>302</v>
      </c>
      <c r="C55" s="186"/>
      <c r="D55" s="187"/>
      <c r="E55" s="187"/>
      <c r="F55" s="188"/>
    </row>
    <row r="56" spans="1:10" ht="20.100000000000001" customHeight="1" x14ac:dyDescent="0.15">
      <c r="A56" s="197"/>
      <c r="B56" s="189"/>
      <c r="C56" s="190"/>
      <c r="D56" s="190"/>
      <c r="E56" s="247"/>
      <c r="F56" s="192"/>
    </row>
    <row r="57" spans="1:10" ht="20.100000000000001" customHeight="1" x14ac:dyDescent="0.15">
      <c r="A57" s="176">
        <v>10</v>
      </c>
      <c r="B57" s="177" t="s">
        <v>293</v>
      </c>
      <c r="C57" s="178"/>
      <c r="D57" s="177" t="s">
        <v>294</v>
      </c>
      <c r="E57" s="179"/>
      <c r="F57" s="180"/>
    </row>
    <row r="58" spans="1:10" ht="20.100000000000001" customHeight="1" x14ac:dyDescent="0.15">
      <c r="A58" s="176"/>
      <c r="B58" s="181" t="s">
        <v>295</v>
      </c>
      <c r="C58" s="243"/>
      <c r="D58" s="243"/>
      <c r="E58" s="228"/>
      <c r="F58" s="184" t="s">
        <v>297</v>
      </c>
      <c r="G58" s="195"/>
      <c r="H58" s="195"/>
      <c r="I58" s="195"/>
      <c r="J58" s="195"/>
    </row>
    <row r="59" spans="1:10" ht="20.100000000000001" customHeight="1" x14ac:dyDescent="0.15">
      <c r="A59" s="176"/>
      <c r="B59" s="185" t="s">
        <v>298</v>
      </c>
      <c r="C59" s="186"/>
      <c r="D59" s="187"/>
      <c r="E59" s="187"/>
      <c r="F59" s="188"/>
      <c r="G59" s="196"/>
    </row>
    <row r="60" spans="1:10" ht="20.100000000000001" customHeight="1" x14ac:dyDescent="0.15">
      <c r="A60" s="176"/>
      <c r="B60" s="185" t="s">
        <v>300</v>
      </c>
      <c r="C60" s="186"/>
      <c r="D60" s="187"/>
      <c r="E60" s="187"/>
      <c r="F60" s="188"/>
    </row>
    <row r="61" spans="1:10" ht="20.100000000000001" customHeight="1" x14ac:dyDescent="0.15">
      <c r="A61" s="176"/>
      <c r="B61" s="185" t="s">
        <v>302</v>
      </c>
      <c r="C61" s="186"/>
      <c r="D61" s="187"/>
      <c r="E61" s="187"/>
      <c r="F61" s="188"/>
    </row>
    <row r="62" spans="1:10" ht="20.100000000000001" customHeight="1" x14ac:dyDescent="0.15">
      <c r="A62" s="176">
        <v>11</v>
      </c>
      <c r="B62" s="177" t="s">
        <v>293</v>
      </c>
      <c r="C62" s="178"/>
      <c r="D62" s="177" t="s">
        <v>294</v>
      </c>
      <c r="E62" s="179"/>
      <c r="F62" s="180"/>
      <c r="G62" s="195"/>
      <c r="H62" s="195"/>
      <c r="I62" s="195"/>
      <c r="J62" s="195"/>
    </row>
    <row r="63" spans="1:10" ht="20.100000000000001" customHeight="1" x14ac:dyDescent="0.15">
      <c r="A63" s="176"/>
      <c r="B63" s="181" t="s">
        <v>295</v>
      </c>
      <c r="C63" s="243"/>
      <c r="D63" s="243"/>
      <c r="E63" s="228"/>
      <c r="F63" s="184" t="s">
        <v>297</v>
      </c>
      <c r="G63" s="195"/>
      <c r="H63" s="195"/>
      <c r="I63" s="195"/>
      <c r="J63" s="195"/>
    </row>
    <row r="64" spans="1:10" ht="20.100000000000001" customHeight="1" x14ac:dyDescent="0.15">
      <c r="A64" s="176"/>
      <c r="B64" s="185" t="s">
        <v>298</v>
      </c>
      <c r="C64" s="186"/>
      <c r="D64" s="187"/>
      <c r="E64" s="187"/>
      <c r="F64" s="188"/>
    </row>
    <row r="65" spans="1:10" ht="20.100000000000001" customHeight="1" x14ac:dyDescent="0.15">
      <c r="A65" s="176"/>
      <c r="B65" s="185" t="s">
        <v>300</v>
      </c>
      <c r="C65" s="186"/>
      <c r="D65" s="187"/>
      <c r="E65" s="187"/>
      <c r="F65" s="188"/>
    </row>
    <row r="66" spans="1:10" ht="20.100000000000001" customHeight="1" x14ac:dyDescent="0.15">
      <c r="A66" s="176"/>
      <c r="B66" s="185" t="s">
        <v>302</v>
      </c>
      <c r="C66" s="186"/>
      <c r="D66" s="187"/>
      <c r="E66" s="187"/>
      <c r="F66" s="188"/>
      <c r="G66" s="195"/>
      <c r="H66" s="195"/>
      <c r="I66" s="195"/>
      <c r="J66" s="195"/>
    </row>
    <row r="67" spans="1:10" ht="20.100000000000001" customHeight="1" x14ac:dyDescent="0.15">
      <c r="A67" s="197"/>
      <c r="B67" s="189"/>
      <c r="C67" s="190"/>
      <c r="D67" s="190"/>
      <c r="E67" s="247"/>
      <c r="F67" s="192"/>
      <c r="G67" s="195"/>
      <c r="H67" s="195"/>
      <c r="I67" s="195"/>
      <c r="J67" s="195"/>
    </row>
    <row r="68" spans="1:10" ht="20.100000000000001" customHeight="1" x14ac:dyDescent="0.15">
      <c r="A68" s="176">
        <v>12</v>
      </c>
      <c r="B68" s="177" t="s">
        <v>293</v>
      </c>
      <c r="C68" s="178"/>
      <c r="D68" s="177" t="s">
        <v>294</v>
      </c>
      <c r="E68" s="179"/>
      <c r="F68" s="180"/>
      <c r="G68" s="195"/>
      <c r="H68" s="195"/>
      <c r="I68" s="195"/>
      <c r="J68" s="195"/>
    </row>
    <row r="69" spans="1:10" ht="20.100000000000001" customHeight="1" x14ac:dyDescent="0.15">
      <c r="A69" s="176"/>
      <c r="B69" s="181" t="s">
        <v>295</v>
      </c>
      <c r="C69" s="243"/>
      <c r="D69" s="243"/>
      <c r="E69" s="228"/>
      <c r="F69" s="184" t="s">
        <v>297</v>
      </c>
    </row>
    <row r="70" spans="1:10" ht="20.100000000000001" customHeight="1" x14ac:dyDescent="0.15">
      <c r="A70" s="176"/>
      <c r="B70" s="185" t="s">
        <v>298</v>
      </c>
      <c r="C70" s="186"/>
      <c r="D70" s="187"/>
      <c r="E70" s="187"/>
      <c r="F70" s="188"/>
    </row>
    <row r="71" spans="1:10" ht="20.100000000000001" customHeight="1" x14ac:dyDescent="0.15">
      <c r="A71" s="176"/>
      <c r="B71" s="185" t="s">
        <v>300</v>
      </c>
      <c r="C71" s="186"/>
      <c r="D71" s="187"/>
      <c r="E71" s="187"/>
      <c r="F71" s="188"/>
    </row>
    <row r="72" spans="1:10" ht="20.100000000000001" customHeight="1" x14ac:dyDescent="0.15">
      <c r="A72" s="176"/>
      <c r="B72" s="185" t="s">
        <v>302</v>
      </c>
      <c r="C72" s="186"/>
      <c r="D72" s="187"/>
      <c r="E72" s="187"/>
      <c r="F72" s="188"/>
    </row>
    <row r="73" spans="1:10" ht="20.100000000000001" customHeight="1" x14ac:dyDescent="0.15">
      <c r="A73" s="176">
        <v>13</v>
      </c>
      <c r="B73" s="177" t="s">
        <v>293</v>
      </c>
      <c r="C73" s="178"/>
      <c r="D73" s="177" t="s">
        <v>294</v>
      </c>
      <c r="E73" s="179"/>
      <c r="F73" s="180"/>
    </row>
    <row r="74" spans="1:10" ht="20.100000000000001" customHeight="1" x14ac:dyDescent="0.15">
      <c r="A74" s="176"/>
      <c r="B74" s="181" t="s">
        <v>295</v>
      </c>
      <c r="C74" s="243"/>
      <c r="D74" s="243"/>
      <c r="E74" s="228"/>
      <c r="F74" s="184" t="s">
        <v>297</v>
      </c>
    </row>
    <row r="75" spans="1:10" ht="20.100000000000001" customHeight="1" x14ac:dyDescent="0.15">
      <c r="A75" s="176"/>
      <c r="B75" s="185" t="s">
        <v>298</v>
      </c>
      <c r="C75" s="186"/>
      <c r="D75" s="187"/>
      <c r="E75" s="187"/>
      <c r="F75" s="188"/>
    </row>
    <row r="76" spans="1:10" ht="20.100000000000001" customHeight="1" x14ac:dyDescent="0.15">
      <c r="A76" s="176"/>
      <c r="B76" s="185" t="s">
        <v>300</v>
      </c>
      <c r="C76" s="186"/>
      <c r="D76" s="187"/>
      <c r="E76" s="187"/>
      <c r="F76" s="188"/>
    </row>
    <row r="77" spans="1:10" ht="20.100000000000001" customHeight="1" x14ac:dyDescent="0.15">
      <c r="A77" s="176"/>
      <c r="B77" s="185" t="s">
        <v>302</v>
      </c>
      <c r="C77" s="186"/>
      <c r="D77" s="187"/>
      <c r="E77" s="187"/>
      <c r="F77" s="188"/>
    </row>
    <row r="78" spans="1:10" ht="20.100000000000001" customHeight="1" x14ac:dyDescent="0.15">
      <c r="A78" s="197"/>
      <c r="B78" s="189"/>
      <c r="C78" s="190"/>
      <c r="D78" s="190"/>
      <c r="E78" s="247"/>
      <c r="F78" s="192"/>
    </row>
    <row r="79" spans="1:10" ht="20.100000000000001" customHeight="1" x14ac:dyDescent="0.15">
      <c r="A79" s="176">
        <v>14</v>
      </c>
      <c r="B79" s="177" t="s">
        <v>293</v>
      </c>
      <c r="C79" s="178"/>
      <c r="D79" s="177" t="s">
        <v>294</v>
      </c>
      <c r="E79" s="179"/>
      <c r="F79" s="180"/>
    </row>
    <row r="80" spans="1:10" ht="20.100000000000001" customHeight="1" x14ac:dyDescent="0.15">
      <c r="A80" s="176"/>
      <c r="B80" s="181" t="s">
        <v>295</v>
      </c>
      <c r="C80" s="243"/>
      <c r="D80" s="243"/>
      <c r="E80" s="228"/>
      <c r="F80" s="184" t="s">
        <v>297</v>
      </c>
    </row>
    <row r="81" spans="1:6" ht="20.100000000000001" customHeight="1" x14ac:dyDescent="0.15">
      <c r="A81" s="176"/>
      <c r="B81" s="185" t="s">
        <v>298</v>
      </c>
      <c r="C81" s="186"/>
      <c r="D81" s="187"/>
      <c r="E81" s="187"/>
      <c r="F81" s="188"/>
    </row>
    <row r="82" spans="1:6" ht="20.100000000000001" customHeight="1" x14ac:dyDescent="0.15">
      <c r="A82" s="176"/>
      <c r="B82" s="185" t="s">
        <v>300</v>
      </c>
      <c r="C82" s="186"/>
      <c r="D82" s="187"/>
      <c r="E82" s="187"/>
      <c r="F82" s="188"/>
    </row>
    <row r="83" spans="1:6" ht="20.100000000000001" customHeight="1" x14ac:dyDescent="0.15">
      <c r="A83" s="176"/>
      <c r="B83" s="185" t="s">
        <v>302</v>
      </c>
      <c r="C83" s="186"/>
      <c r="D83" s="187"/>
      <c r="E83" s="187"/>
      <c r="F83" s="188"/>
    </row>
  </sheetData>
  <sheetProtection algorithmName="SHA-512" hashValue="hSQcu5cNKfJiHe0spKX4+ZRb0jdm+1+AX1ZG1Q2yFaFUhwwCD1JXNzv+70WgaarQ+zJLIbl7AdlJ0YQuqPde8g==" saltValue="y14Ip814mTqLlvs4ZJs/Ow==" spinCount="100000" sheet="1" objects="1" scenarios="1"/>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2B9D0-3A03-4FD1-BF14-EE60A127CD0A}">
  <sheetPr codeName="Sheet19">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484</v>
      </c>
      <c r="E2" s="89"/>
      <c r="F2" s="89"/>
      <c r="G2" s="89"/>
      <c r="H2" s="89"/>
      <c r="I2" s="89"/>
      <c r="J2" s="89"/>
      <c r="K2" s="90"/>
    </row>
    <row r="3" spans="1:25" ht="30" customHeight="1" x14ac:dyDescent="0.15">
      <c r="A3" s="91" t="s">
        <v>261</v>
      </c>
      <c r="B3" s="92"/>
      <c r="C3" s="92"/>
      <c r="D3" s="93">
        <f>VLOOKUP($D$2,交通空白!$B$2:$S$24,2,FALSE)</f>
        <v>40099</v>
      </c>
      <c r="E3" s="94"/>
      <c r="F3" s="94"/>
      <c r="G3" s="94"/>
      <c r="H3" s="94"/>
      <c r="I3" s="94"/>
      <c r="J3" s="94"/>
      <c r="K3" s="95"/>
    </row>
    <row r="4" spans="1:25" ht="30" customHeight="1" x14ac:dyDescent="0.15">
      <c r="A4" s="91" t="s">
        <v>262</v>
      </c>
      <c r="B4" s="92"/>
      <c r="C4" s="92"/>
      <c r="D4" s="93">
        <f>VLOOKUP($D$2,交通空白!$B$2:$S$24,3,FALSE)</f>
        <v>45306</v>
      </c>
      <c r="E4" s="94"/>
      <c r="F4" s="94"/>
      <c r="G4" s="94"/>
      <c r="H4" s="94"/>
      <c r="I4" s="94"/>
      <c r="J4" s="94"/>
      <c r="K4" s="95"/>
    </row>
    <row r="5" spans="1:25" ht="30" customHeight="1" x14ac:dyDescent="0.15">
      <c r="A5" s="91" t="s">
        <v>263</v>
      </c>
      <c r="B5" s="92"/>
      <c r="C5" s="92"/>
      <c r="D5" s="93">
        <f>VLOOKUP($D$2,交通空白!$B$2:$S$24,4,FALSE)</f>
        <v>46387</v>
      </c>
      <c r="E5" s="94"/>
      <c r="F5" s="94"/>
      <c r="G5" s="94"/>
      <c r="H5" s="94"/>
      <c r="I5" s="94"/>
      <c r="J5" s="94"/>
      <c r="K5" s="95"/>
    </row>
    <row r="6" spans="1:25" ht="30" customHeight="1" x14ac:dyDescent="0.15">
      <c r="A6" s="91" t="s">
        <v>264</v>
      </c>
      <c r="B6" s="92"/>
      <c r="C6" s="92"/>
      <c r="D6" s="93" t="str">
        <f>VLOOKUP($D$2,交通空白!$B$2:$S$24,5,FALSE)</f>
        <v>倶知安町</v>
      </c>
      <c r="E6" s="94"/>
      <c r="F6" s="94"/>
      <c r="G6" s="94"/>
      <c r="H6" s="94"/>
      <c r="I6" s="94"/>
      <c r="J6" s="94"/>
      <c r="K6" s="95"/>
    </row>
    <row r="7" spans="1:25" ht="30" customHeight="1" x14ac:dyDescent="0.15">
      <c r="A7" s="91" t="s">
        <v>265</v>
      </c>
      <c r="B7" s="92"/>
      <c r="C7" s="92"/>
      <c r="D7" s="93" t="str">
        <f>VLOOKUP($D$2,交通空白!$B$2:$S$24,6,FALSE)</f>
        <v>文字　一志</v>
      </c>
      <c r="E7" s="94"/>
      <c r="F7" s="94"/>
      <c r="G7" s="94"/>
      <c r="H7" s="94"/>
      <c r="I7" s="94"/>
      <c r="J7" s="94"/>
      <c r="K7" s="95"/>
    </row>
    <row r="8" spans="1:25" ht="30" customHeight="1" x14ac:dyDescent="0.15">
      <c r="A8" s="91" t="s">
        <v>266</v>
      </c>
      <c r="B8" s="92"/>
      <c r="C8" s="92"/>
      <c r="D8" s="93" t="str">
        <f>VLOOKUP($D$2,交通空白!$B$2:$S$24,8,FALSE)</f>
        <v>倶知安町北１条東３丁目３番地</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倶知安町</v>
      </c>
      <c r="E12" s="111"/>
      <c r="F12" s="112" t="str">
        <f>IFERROR(VLOOKUP($D$2,交通空白!$B$2:$S$24,10,FALSE),"")</f>
        <v>倶知安町北1条東3丁目3番地</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293" t="str">
        <f>VLOOKUP($D$2,交通空白!$B$2:$S$24,15,FALSE)</f>
        <v>路線・区域</v>
      </c>
      <c r="E14" s="293"/>
      <c r="F14" s="293"/>
      <c r="G14" s="293"/>
      <c r="H14" s="106"/>
      <c r="I14" s="106"/>
      <c r="J14" s="106"/>
      <c r="K14" s="107"/>
      <c r="O14" s="116"/>
      <c r="X14" s="116"/>
      <c r="Y14" s="117"/>
    </row>
    <row r="15" spans="1:25" ht="50.25" customHeight="1" x14ac:dyDescent="0.15">
      <c r="A15" s="103" t="s">
        <v>274</v>
      </c>
      <c r="B15" s="104"/>
      <c r="C15" s="104"/>
      <c r="D15" s="294" t="str">
        <f>VLOOKUP($D$2,交通空白!$B$2:$S$24,16,FALSE)</f>
        <v xml:space="preserve">路線：地域住民又は観光旅客その他の当該地域を来訪する者
</v>
      </c>
      <c r="E15" s="294"/>
      <c r="F15" s="294"/>
      <c r="G15" s="294"/>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倶知安町</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v>3</v>
      </c>
      <c r="J23" s="146">
        <f>IFERROR(VLOOKUP($D$2,交通空白!$B$2:$AG$24,29,FALSE),0)</f>
        <v>4</v>
      </c>
      <c r="K23" s="147">
        <f>SUM(E23:J23)</f>
        <v>7</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3</v>
      </c>
      <c r="J35" s="146">
        <f t="shared" si="0"/>
        <v>4</v>
      </c>
      <c r="K35" s="147">
        <f>SUM(E35:J35)</f>
        <v>7</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RiTGHs2yTvA+jGuKDMELRSOo0unSjqHwg0P4W8Y06Her4dlTiQDrl/98btmpQ00FJjGbgMEx+vUMIVNIEjsekw==" saltValue="gbS8s67PffdYmKjbxkYVM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1CC5A56F-AEB1-4B6F-882F-9DC3FDF86F93}">
      <formula1>"○"</formula1>
    </dataValidation>
    <dataValidation type="list" allowBlank="1" showInputMessage="1" sqref="A22:B33" xr:uid="{F0DDA099-ADE9-41A4-A714-51437921D3B4}">
      <formula1>"交通空白地有償運送,福祉有償運送"</formula1>
    </dataValidation>
    <dataValidation allowBlank="1" showInputMessage="1" sqref="D2:K2" xr:uid="{3F7FAED9-87C1-487F-A264-50AB31A8AD5E}"/>
  </dataValidations>
  <hyperlinks>
    <hyperlink ref="O1:Q1" location="交通空白!A1" display="目次へ" xr:uid="{BAC2B617-2F0D-4286-AEF1-0221427DC51B}"/>
  </hyperlinks>
  <pageMargins left="0.25" right="0.25" top="0.75" bottom="0.75" header="0.3" footer="0.3"/>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E1321-CB08-41EE-A7E5-1B0845E55DC0}">
  <sheetPr codeName="Sheet20">
    <tabColor theme="8" tint="0.59999389629810485"/>
  </sheetPr>
  <dimension ref="A1:K85"/>
  <sheetViews>
    <sheetView view="pageBreakPreview" zoomScale="85" zoomScaleNormal="100" zoomScaleSheetLayoutView="85"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4" width="20.625" style="172" customWidth="1"/>
    <col min="5" max="5" width="20.625" style="255" customWidth="1"/>
    <col min="6" max="6" width="3.625" style="219" customWidth="1"/>
    <col min="7" max="16384" width="2.125" style="172"/>
  </cols>
  <sheetData>
    <row r="1" spans="1:10" ht="15" customHeight="1" x14ac:dyDescent="0.15">
      <c r="E1" s="174" t="s">
        <v>291</v>
      </c>
      <c r="F1" s="174"/>
    </row>
    <row r="2" spans="1:10" ht="24.95" customHeight="1" x14ac:dyDescent="0.15">
      <c r="A2" s="175" t="s">
        <v>292</v>
      </c>
      <c r="B2" s="175"/>
      <c r="C2" s="175"/>
      <c r="D2" s="175"/>
      <c r="E2" s="175"/>
      <c r="F2" s="175"/>
    </row>
    <row r="3" spans="1:10" ht="20.100000000000001" customHeight="1" x14ac:dyDescent="0.15">
      <c r="A3" s="269">
        <v>1</v>
      </c>
      <c r="B3" s="177" t="s">
        <v>293</v>
      </c>
      <c r="C3" s="178">
        <v>44203</v>
      </c>
      <c r="D3" s="177" t="s">
        <v>294</v>
      </c>
      <c r="E3" s="270"/>
      <c r="F3" s="184"/>
    </row>
    <row r="4" spans="1:10" ht="20.100000000000001" customHeight="1" x14ac:dyDescent="0.15">
      <c r="A4" s="271"/>
      <c r="B4" s="181" t="s">
        <v>295</v>
      </c>
      <c r="C4" s="295" t="s">
        <v>485</v>
      </c>
      <c r="D4" s="296"/>
      <c r="E4" s="228">
        <v>13.3</v>
      </c>
      <c r="F4" s="184" t="s">
        <v>297</v>
      </c>
    </row>
    <row r="5" spans="1:10" ht="20.100000000000001" customHeight="1" x14ac:dyDescent="0.15">
      <c r="A5" s="271"/>
      <c r="B5" s="185" t="s">
        <v>298</v>
      </c>
      <c r="C5" s="273" t="s">
        <v>486</v>
      </c>
      <c r="D5" s="190"/>
      <c r="E5" s="190"/>
      <c r="F5" s="274"/>
    </row>
    <row r="6" spans="1:10" ht="20.100000000000001" customHeight="1" x14ac:dyDescent="0.15">
      <c r="A6" s="271"/>
      <c r="B6" s="185" t="s">
        <v>300</v>
      </c>
      <c r="C6" s="273" t="s">
        <v>486</v>
      </c>
      <c r="D6" s="190"/>
      <c r="E6" s="190"/>
      <c r="F6" s="274"/>
      <c r="G6" s="174"/>
      <c r="H6" s="174"/>
      <c r="I6" s="174"/>
      <c r="J6" s="174"/>
    </row>
    <row r="7" spans="1:10" ht="20.100000000000001" customHeight="1" x14ac:dyDescent="0.15">
      <c r="A7" s="250"/>
      <c r="B7" s="185" t="s">
        <v>302</v>
      </c>
      <c r="C7" s="273" t="s">
        <v>487</v>
      </c>
      <c r="D7" s="190"/>
      <c r="E7" s="190"/>
      <c r="F7" s="274"/>
    </row>
    <row r="8" spans="1:10" ht="20.100000000000001" customHeight="1" x14ac:dyDescent="0.15">
      <c r="B8" s="189"/>
      <c r="C8" s="190"/>
      <c r="D8" s="190"/>
      <c r="E8" s="247"/>
      <c r="F8" s="192"/>
    </row>
    <row r="9" spans="1:10" ht="20.100000000000001" customHeight="1" x14ac:dyDescent="0.15">
      <c r="A9" s="269">
        <v>2</v>
      </c>
      <c r="B9" s="177" t="s">
        <v>293</v>
      </c>
      <c r="C9" s="178">
        <v>44203</v>
      </c>
      <c r="D9" s="177" t="s">
        <v>294</v>
      </c>
      <c r="E9" s="270"/>
      <c r="F9" s="184"/>
    </row>
    <row r="10" spans="1:10" ht="20.100000000000001" customHeight="1" x14ac:dyDescent="0.15">
      <c r="A10" s="271"/>
      <c r="B10" s="181" t="s">
        <v>295</v>
      </c>
      <c r="C10" s="272" t="s">
        <v>488</v>
      </c>
      <c r="D10" s="272"/>
      <c r="E10" s="228">
        <v>17.3</v>
      </c>
      <c r="F10" s="184" t="s">
        <v>297</v>
      </c>
    </row>
    <row r="11" spans="1:10" ht="20.100000000000001" customHeight="1" x14ac:dyDescent="0.15">
      <c r="A11" s="271"/>
      <c r="B11" s="185" t="s">
        <v>298</v>
      </c>
      <c r="C11" s="273" t="s">
        <v>486</v>
      </c>
      <c r="D11" s="190"/>
      <c r="E11" s="190"/>
      <c r="F11" s="274"/>
      <c r="G11" s="195"/>
      <c r="H11" s="195"/>
      <c r="I11" s="195"/>
      <c r="J11" s="195"/>
    </row>
    <row r="12" spans="1:10" ht="20.100000000000001" customHeight="1" x14ac:dyDescent="0.15">
      <c r="A12" s="271"/>
      <c r="B12" s="185" t="s">
        <v>300</v>
      </c>
      <c r="C12" s="273" t="s">
        <v>486</v>
      </c>
      <c r="D12" s="190"/>
      <c r="E12" s="190"/>
      <c r="F12" s="274"/>
      <c r="G12" s="196"/>
    </row>
    <row r="13" spans="1:10" ht="20.100000000000001" customHeight="1" x14ac:dyDescent="0.15">
      <c r="A13" s="250"/>
      <c r="B13" s="185" t="s">
        <v>302</v>
      </c>
      <c r="C13" s="273" t="s">
        <v>487</v>
      </c>
      <c r="D13" s="190"/>
      <c r="E13" s="190"/>
      <c r="F13" s="274"/>
    </row>
    <row r="14" spans="1:10" ht="20.100000000000001" customHeight="1" x14ac:dyDescent="0.15">
      <c r="A14" s="197"/>
      <c r="B14" s="189"/>
      <c r="C14" s="190"/>
      <c r="D14" s="190"/>
      <c r="E14" s="247"/>
      <c r="F14" s="192"/>
    </row>
    <row r="15" spans="1:10" ht="20.100000000000001" customHeight="1" x14ac:dyDescent="0.15">
      <c r="A15" s="176">
        <v>3</v>
      </c>
      <c r="B15" s="177" t="s">
        <v>293</v>
      </c>
      <c r="C15" s="178">
        <v>44203</v>
      </c>
      <c r="D15" s="177" t="s">
        <v>294</v>
      </c>
      <c r="E15" s="179"/>
      <c r="F15" s="180"/>
    </row>
    <row r="16" spans="1:10" ht="20.100000000000001" customHeight="1" x14ac:dyDescent="0.15">
      <c r="A16" s="176"/>
      <c r="B16" s="181" t="s">
        <v>295</v>
      </c>
      <c r="C16" s="221" t="s">
        <v>489</v>
      </c>
      <c r="D16" s="221"/>
      <c r="E16" s="183">
        <v>13</v>
      </c>
      <c r="F16" s="184" t="s">
        <v>297</v>
      </c>
    </row>
    <row r="17" spans="1:11" ht="20.100000000000001" customHeight="1" x14ac:dyDescent="0.15">
      <c r="A17" s="176"/>
      <c r="B17" s="185" t="s">
        <v>298</v>
      </c>
      <c r="C17" s="199" t="s">
        <v>486</v>
      </c>
      <c r="D17" s="200"/>
      <c r="E17" s="187"/>
      <c r="F17" s="188"/>
      <c r="G17" s="195"/>
      <c r="H17" s="195"/>
      <c r="I17" s="195"/>
      <c r="J17" s="195"/>
    </row>
    <row r="18" spans="1:11" ht="20.100000000000001" customHeight="1" x14ac:dyDescent="0.15">
      <c r="A18" s="176"/>
      <c r="B18" s="185" t="s">
        <v>300</v>
      </c>
      <c r="C18" s="199" t="s">
        <v>486</v>
      </c>
      <c r="D18" s="200"/>
      <c r="E18" s="201"/>
      <c r="F18" s="202"/>
      <c r="G18" s="196"/>
    </row>
    <row r="19" spans="1:11" ht="20.100000000000001" customHeight="1" x14ac:dyDescent="0.15">
      <c r="A19" s="176"/>
      <c r="B19" s="185" t="s">
        <v>302</v>
      </c>
      <c r="C19" s="199" t="s">
        <v>487</v>
      </c>
      <c r="D19" s="200"/>
      <c r="E19" s="187"/>
      <c r="F19" s="188"/>
    </row>
    <row r="20" spans="1:11" ht="20.100000000000001" customHeight="1" x14ac:dyDescent="0.15">
      <c r="A20" s="197"/>
      <c r="B20" s="189"/>
      <c r="C20" s="190"/>
      <c r="D20" s="190"/>
      <c r="E20" s="247"/>
      <c r="F20" s="192"/>
    </row>
    <row r="21" spans="1:11" ht="20.100000000000001" customHeight="1" x14ac:dyDescent="0.15">
      <c r="A21" s="176">
        <v>4</v>
      </c>
      <c r="B21" s="177" t="s">
        <v>293</v>
      </c>
      <c r="C21" s="178">
        <v>44203</v>
      </c>
      <c r="D21" s="205" t="s">
        <v>294</v>
      </c>
      <c r="E21" s="222"/>
      <c r="F21" s="223"/>
    </row>
    <row r="22" spans="1:11" ht="20.100000000000001" customHeight="1" x14ac:dyDescent="0.15">
      <c r="A22" s="176"/>
      <c r="B22" s="181" t="s">
        <v>295</v>
      </c>
      <c r="C22" s="182" t="s">
        <v>490</v>
      </c>
      <c r="D22" s="182"/>
      <c r="E22" s="228">
        <v>11.3</v>
      </c>
      <c r="F22" s="184" t="s">
        <v>297</v>
      </c>
    </row>
    <row r="23" spans="1:11" ht="20.100000000000001" customHeight="1" x14ac:dyDescent="0.15">
      <c r="A23" s="176"/>
      <c r="B23" s="185" t="s">
        <v>298</v>
      </c>
      <c r="C23" s="186" t="s">
        <v>486</v>
      </c>
      <c r="D23" s="187"/>
      <c r="E23" s="187"/>
      <c r="F23" s="188"/>
      <c r="G23" s="195"/>
      <c r="H23" s="195"/>
      <c r="I23" s="195"/>
      <c r="J23" s="195"/>
    </row>
    <row r="24" spans="1:11" ht="20.100000000000001" customHeight="1" x14ac:dyDescent="0.15">
      <c r="A24" s="176"/>
      <c r="B24" s="185" t="s">
        <v>300</v>
      </c>
      <c r="C24" s="186" t="s">
        <v>486</v>
      </c>
      <c r="D24" s="187"/>
      <c r="E24" s="187"/>
      <c r="F24" s="188"/>
      <c r="G24" s="203"/>
      <c r="H24" s="203"/>
      <c r="I24" s="203"/>
      <c r="J24" s="203"/>
      <c r="K24" s="203"/>
    </row>
    <row r="25" spans="1:11" ht="20.100000000000001" customHeight="1" x14ac:dyDescent="0.15">
      <c r="A25" s="176"/>
      <c r="B25" s="185" t="s">
        <v>302</v>
      </c>
      <c r="C25" s="186" t="s">
        <v>487</v>
      </c>
      <c r="D25" s="187"/>
      <c r="E25" s="187"/>
      <c r="F25" s="188"/>
    </row>
    <row r="26" spans="1:11" ht="20.100000000000001" customHeight="1" x14ac:dyDescent="0.15">
      <c r="A26" s="197"/>
      <c r="B26" s="189"/>
      <c r="C26" s="204"/>
      <c r="D26" s="204"/>
      <c r="E26" s="247"/>
      <c r="F26" s="192"/>
    </row>
    <row r="27" spans="1:11" ht="20.100000000000001" customHeight="1" x14ac:dyDescent="0.15">
      <c r="A27" s="176">
        <v>5</v>
      </c>
      <c r="B27" s="177" t="s">
        <v>293</v>
      </c>
      <c r="C27" s="178">
        <v>44203</v>
      </c>
      <c r="D27" s="177" t="s">
        <v>294</v>
      </c>
      <c r="E27" s="179"/>
      <c r="F27" s="180"/>
      <c r="G27" s="203"/>
      <c r="H27" s="203"/>
      <c r="I27" s="203"/>
      <c r="J27" s="203"/>
      <c r="K27" s="203"/>
    </row>
    <row r="28" spans="1:11" ht="20.100000000000001" customHeight="1" x14ac:dyDescent="0.15">
      <c r="A28" s="176"/>
      <c r="B28" s="181" t="s">
        <v>295</v>
      </c>
      <c r="C28" s="182" t="s">
        <v>491</v>
      </c>
      <c r="D28" s="182"/>
      <c r="E28" s="228">
        <v>13.2</v>
      </c>
      <c r="F28" s="184" t="s">
        <v>297</v>
      </c>
    </row>
    <row r="29" spans="1:11" ht="20.100000000000001" customHeight="1" x14ac:dyDescent="0.15">
      <c r="A29" s="176"/>
      <c r="B29" s="185" t="s">
        <v>298</v>
      </c>
      <c r="C29" s="186" t="s">
        <v>486</v>
      </c>
      <c r="D29" s="187"/>
      <c r="E29" s="187"/>
      <c r="F29" s="188"/>
    </row>
    <row r="30" spans="1:11" ht="20.100000000000001" customHeight="1" x14ac:dyDescent="0.15">
      <c r="A30" s="176"/>
      <c r="B30" s="185" t="s">
        <v>300</v>
      </c>
      <c r="C30" s="186" t="s">
        <v>486</v>
      </c>
      <c r="D30" s="187"/>
      <c r="E30" s="187"/>
      <c r="F30" s="188"/>
      <c r="G30" s="206"/>
      <c r="H30" s="206"/>
      <c r="I30" s="206"/>
      <c r="J30" s="206"/>
      <c r="K30" s="203"/>
    </row>
    <row r="31" spans="1:11" ht="20.100000000000001" customHeight="1" x14ac:dyDescent="0.15">
      <c r="A31" s="176"/>
      <c r="B31" s="185" t="s">
        <v>302</v>
      </c>
      <c r="C31" s="186" t="s">
        <v>487</v>
      </c>
      <c r="D31" s="187"/>
      <c r="E31" s="187"/>
      <c r="F31" s="188"/>
      <c r="G31" s="196"/>
    </row>
    <row r="32" spans="1:11" ht="20.100000000000001" customHeight="1" x14ac:dyDescent="0.15">
      <c r="A32" s="197"/>
      <c r="B32" s="189"/>
      <c r="C32" s="204"/>
      <c r="D32" s="204"/>
      <c r="E32" s="247"/>
      <c r="F32" s="192"/>
    </row>
    <row r="33" spans="1:11" ht="20.100000000000001" customHeight="1" x14ac:dyDescent="0.15">
      <c r="A33" s="176">
        <v>6</v>
      </c>
      <c r="B33" s="177" t="s">
        <v>293</v>
      </c>
      <c r="C33" s="178">
        <v>44203</v>
      </c>
      <c r="D33" s="177" t="s">
        <v>294</v>
      </c>
      <c r="E33" s="179"/>
      <c r="F33" s="180"/>
      <c r="G33" s="207"/>
      <c r="H33" s="207"/>
      <c r="I33" s="207"/>
      <c r="J33" s="207"/>
      <c r="K33" s="203"/>
    </row>
    <row r="34" spans="1:11" ht="20.100000000000001" customHeight="1" x14ac:dyDescent="0.15">
      <c r="A34" s="176"/>
      <c r="B34" s="181" t="s">
        <v>295</v>
      </c>
      <c r="C34" s="182" t="s">
        <v>492</v>
      </c>
      <c r="D34" s="182"/>
      <c r="E34" s="228">
        <v>10.4</v>
      </c>
      <c r="F34" s="184" t="s">
        <v>297</v>
      </c>
    </row>
    <row r="35" spans="1:11" ht="20.100000000000001" customHeight="1" x14ac:dyDescent="0.15">
      <c r="A35" s="176"/>
      <c r="B35" s="185" t="s">
        <v>298</v>
      </c>
      <c r="C35" s="186" t="s">
        <v>486</v>
      </c>
      <c r="D35" s="187"/>
      <c r="E35" s="187"/>
      <c r="F35" s="188"/>
    </row>
    <row r="36" spans="1:11" ht="20.100000000000001" customHeight="1" x14ac:dyDescent="0.15">
      <c r="A36" s="176"/>
      <c r="B36" s="185" t="s">
        <v>300</v>
      </c>
      <c r="C36" s="186" t="s">
        <v>486</v>
      </c>
      <c r="D36" s="187"/>
      <c r="E36" s="187"/>
      <c r="F36" s="188"/>
      <c r="G36" s="195"/>
      <c r="H36" s="195"/>
      <c r="I36" s="195"/>
      <c r="J36" s="195"/>
    </row>
    <row r="37" spans="1:11" ht="20.100000000000001" customHeight="1" x14ac:dyDescent="0.15">
      <c r="A37" s="176"/>
      <c r="B37" s="185" t="s">
        <v>302</v>
      </c>
      <c r="C37" s="186" t="s">
        <v>487</v>
      </c>
      <c r="D37" s="187"/>
      <c r="E37" s="187"/>
      <c r="F37" s="188"/>
      <c r="G37" s="195"/>
      <c r="H37" s="195"/>
      <c r="I37" s="195"/>
      <c r="J37" s="195"/>
    </row>
    <row r="38" spans="1:11" ht="20.100000000000001" customHeight="1" x14ac:dyDescent="0.15">
      <c r="A38" s="197"/>
      <c r="B38" s="189"/>
      <c r="C38" s="190"/>
      <c r="D38" s="190"/>
      <c r="E38" s="247"/>
      <c r="F38" s="192"/>
    </row>
    <row r="39" spans="1:11" ht="20.100000000000001" customHeight="1" x14ac:dyDescent="0.15">
      <c r="A39" s="176">
        <v>7</v>
      </c>
      <c r="B39" s="177" t="s">
        <v>293</v>
      </c>
      <c r="C39" s="178">
        <v>44484</v>
      </c>
      <c r="D39" s="177" t="s">
        <v>294</v>
      </c>
      <c r="E39" s="297"/>
      <c r="F39" s="298"/>
    </row>
    <row r="40" spans="1:11" ht="20.100000000000001" customHeight="1" x14ac:dyDescent="0.15">
      <c r="A40" s="176"/>
      <c r="B40" s="181" t="s">
        <v>295</v>
      </c>
      <c r="C40" s="182" t="s">
        <v>493</v>
      </c>
      <c r="D40" s="182"/>
      <c r="E40" s="228">
        <v>20.8</v>
      </c>
      <c r="F40" s="184" t="s">
        <v>297</v>
      </c>
    </row>
    <row r="41" spans="1:11" ht="20.100000000000001" customHeight="1" x14ac:dyDescent="0.15">
      <c r="A41" s="176"/>
      <c r="B41" s="185" t="s">
        <v>298</v>
      </c>
      <c r="C41" s="186" t="s">
        <v>486</v>
      </c>
      <c r="D41" s="187"/>
      <c r="E41" s="187"/>
      <c r="F41" s="188"/>
    </row>
    <row r="42" spans="1:11" ht="20.100000000000001" customHeight="1" x14ac:dyDescent="0.15">
      <c r="A42" s="176"/>
      <c r="B42" s="185" t="s">
        <v>300</v>
      </c>
      <c r="C42" s="186" t="s">
        <v>486</v>
      </c>
      <c r="D42" s="187"/>
      <c r="E42" s="187"/>
      <c r="F42" s="188"/>
      <c r="G42" s="195"/>
      <c r="H42" s="195"/>
      <c r="I42" s="195"/>
      <c r="J42" s="195"/>
    </row>
    <row r="43" spans="1:11" ht="20.100000000000001" customHeight="1" x14ac:dyDescent="0.15">
      <c r="A43" s="176"/>
      <c r="B43" s="185" t="s">
        <v>302</v>
      </c>
      <c r="C43" s="186" t="s">
        <v>487</v>
      </c>
      <c r="D43" s="187"/>
      <c r="E43" s="187"/>
      <c r="F43" s="188"/>
      <c r="G43" s="195"/>
      <c r="H43" s="195"/>
      <c r="I43" s="195"/>
      <c r="J43" s="195"/>
    </row>
    <row r="44" spans="1:11" ht="20.100000000000001" customHeight="1" x14ac:dyDescent="0.15">
      <c r="B44" s="210"/>
      <c r="C44" s="211"/>
      <c r="D44" s="211"/>
      <c r="E44" s="299"/>
      <c r="F44" s="213"/>
    </row>
    <row r="45" spans="1:11" ht="20.100000000000001" customHeight="1" x14ac:dyDescent="0.15">
      <c r="A45" s="176">
        <v>8</v>
      </c>
      <c r="B45" s="177" t="s">
        <v>293</v>
      </c>
      <c r="C45" s="178">
        <v>44484</v>
      </c>
      <c r="D45" s="205" t="s">
        <v>294</v>
      </c>
      <c r="E45" s="297"/>
      <c r="F45" s="298"/>
      <c r="G45" s="195"/>
      <c r="H45" s="195"/>
      <c r="I45" s="195"/>
      <c r="J45" s="195"/>
    </row>
    <row r="46" spans="1:11" ht="20.100000000000001" customHeight="1" x14ac:dyDescent="0.15">
      <c r="A46" s="176"/>
      <c r="B46" s="181" t="s">
        <v>295</v>
      </c>
      <c r="C46" s="221" t="s">
        <v>494</v>
      </c>
      <c r="D46" s="221"/>
      <c r="E46" s="228">
        <v>16.5</v>
      </c>
      <c r="F46" s="184" t="s">
        <v>297</v>
      </c>
    </row>
    <row r="47" spans="1:11" ht="20.100000000000001" customHeight="1" x14ac:dyDescent="0.15">
      <c r="A47" s="176"/>
      <c r="B47" s="185" t="s">
        <v>298</v>
      </c>
      <c r="C47" s="199" t="s">
        <v>486</v>
      </c>
      <c r="D47" s="200"/>
      <c r="E47" s="187"/>
      <c r="F47" s="188"/>
    </row>
    <row r="48" spans="1:11" ht="20.100000000000001" customHeight="1" x14ac:dyDescent="0.15">
      <c r="A48" s="176"/>
      <c r="B48" s="185" t="s">
        <v>300</v>
      </c>
      <c r="C48" s="199" t="s">
        <v>486</v>
      </c>
      <c r="D48" s="200"/>
      <c r="E48" s="201"/>
      <c r="F48" s="202"/>
      <c r="G48" s="195"/>
      <c r="H48" s="195"/>
      <c r="I48" s="195"/>
      <c r="J48" s="195"/>
    </row>
    <row r="49" spans="1:10" ht="20.100000000000001" customHeight="1" x14ac:dyDescent="0.15">
      <c r="A49" s="176"/>
      <c r="B49" s="185" t="s">
        <v>302</v>
      </c>
      <c r="C49" s="199" t="s">
        <v>487</v>
      </c>
      <c r="D49" s="200"/>
      <c r="E49" s="187"/>
      <c r="F49" s="188"/>
      <c r="G49" s="196"/>
    </row>
    <row r="50" spans="1:10" ht="20.100000000000001" customHeight="1" x14ac:dyDescent="0.15">
      <c r="A50" s="197"/>
      <c r="B50" s="189"/>
      <c r="C50" s="190"/>
      <c r="D50" s="190"/>
      <c r="E50" s="247"/>
      <c r="F50" s="192"/>
    </row>
    <row r="51" spans="1:10" ht="20.100000000000001" customHeight="1" x14ac:dyDescent="0.15">
      <c r="A51" s="176">
        <v>9</v>
      </c>
      <c r="B51" s="177" t="s">
        <v>293</v>
      </c>
      <c r="C51" s="178">
        <v>44484</v>
      </c>
      <c r="D51" s="177" t="s">
        <v>294</v>
      </c>
      <c r="E51" s="297"/>
      <c r="F51" s="298"/>
    </row>
    <row r="52" spans="1:10" ht="20.100000000000001" customHeight="1" x14ac:dyDescent="0.15">
      <c r="A52" s="176"/>
      <c r="B52" s="181" t="s">
        <v>295</v>
      </c>
      <c r="C52" s="182" t="s">
        <v>495</v>
      </c>
      <c r="D52" s="182"/>
      <c r="E52" s="228">
        <v>14.8</v>
      </c>
      <c r="F52" s="184" t="s">
        <v>297</v>
      </c>
      <c r="G52" s="195"/>
      <c r="H52" s="195"/>
      <c r="I52" s="195"/>
      <c r="J52" s="195"/>
    </row>
    <row r="53" spans="1:10" ht="20.100000000000001" customHeight="1" x14ac:dyDescent="0.15">
      <c r="A53" s="176"/>
      <c r="B53" s="185" t="s">
        <v>298</v>
      </c>
      <c r="C53" s="186" t="s">
        <v>486</v>
      </c>
      <c r="D53" s="187"/>
      <c r="E53" s="187"/>
      <c r="F53" s="188"/>
    </row>
    <row r="54" spans="1:10" ht="20.100000000000001" customHeight="1" x14ac:dyDescent="0.15">
      <c r="A54" s="176"/>
      <c r="B54" s="185" t="s">
        <v>300</v>
      </c>
      <c r="C54" s="186" t="s">
        <v>486</v>
      </c>
      <c r="D54" s="187"/>
      <c r="E54" s="187"/>
      <c r="F54" s="188"/>
    </row>
    <row r="55" spans="1:10" ht="20.100000000000001" customHeight="1" x14ac:dyDescent="0.15">
      <c r="A55" s="176"/>
      <c r="B55" s="185" t="s">
        <v>302</v>
      </c>
      <c r="C55" s="186" t="s">
        <v>487</v>
      </c>
      <c r="D55" s="187"/>
      <c r="E55" s="187"/>
      <c r="F55" s="188"/>
    </row>
    <row r="56" spans="1:10" ht="20.100000000000001" customHeight="1" x14ac:dyDescent="0.15">
      <c r="A56" s="197"/>
      <c r="B56" s="189"/>
      <c r="C56" s="190"/>
      <c r="D56" s="190"/>
      <c r="E56" s="247"/>
      <c r="F56" s="192"/>
    </row>
    <row r="57" spans="1:10" ht="20.100000000000001" customHeight="1" x14ac:dyDescent="0.15">
      <c r="A57" s="176">
        <v>10</v>
      </c>
      <c r="B57" s="177" t="s">
        <v>293</v>
      </c>
      <c r="C57" s="178">
        <v>44484</v>
      </c>
      <c r="D57" s="177" t="s">
        <v>294</v>
      </c>
      <c r="E57" s="297"/>
      <c r="F57" s="298"/>
    </row>
    <row r="58" spans="1:10" ht="20.100000000000001" customHeight="1" x14ac:dyDescent="0.15">
      <c r="A58" s="176"/>
      <c r="B58" s="181" t="s">
        <v>295</v>
      </c>
      <c r="C58" s="182" t="s">
        <v>496</v>
      </c>
      <c r="D58" s="182"/>
      <c r="E58" s="228">
        <v>16.7</v>
      </c>
      <c r="F58" s="184" t="s">
        <v>297</v>
      </c>
      <c r="G58" s="195"/>
      <c r="H58" s="195"/>
      <c r="I58" s="195"/>
      <c r="J58" s="195"/>
    </row>
    <row r="59" spans="1:10" ht="20.100000000000001" customHeight="1" x14ac:dyDescent="0.15">
      <c r="A59" s="176"/>
      <c r="B59" s="185" t="s">
        <v>298</v>
      </c>
      <c r="C59" s="186" t="s">
        <v>486</v>
      </c>
      <c r="D59" s="187"/>
      <c r="E59" s="187"/>
      <c r="F59" s="188"/>
      <c r="G59" s="196"/>
    </row>
    <row r="60" spans="1:10" ht="20.100000000000001" customHeight="1" x14ac:dyDescent="0.15">
      <c r="A60" s="176"/>
      <c r="B60" s="185" t="s">
        <v>300</v>
      </c>
      <c r="C60" s="186" t="s">
        <v>486</v>
      </c>
      <c r="D60" s="187"/>
      <c r="E60" s="187"/>
      <c r="F60" s="188"/>
    </row>
    <row r="61" spans="1:10" ht="20.100000000000001" customHeight="1" x14ac:dyDescent="0.15">
      <c r="A61" s="176"/>
      <c r="B61" s="185" t="s">
        <v>302</v>
      </c>
      <c r="C61" s="186" t="s">
        <v>487</v>
      </c>
      <c r="D61" s="187"/>
      <c r="E61" s="187"/>
      <c r="F61" s="188"/>
    </row>
    <row r="62" spans="1:10" ht="20.100000000000001" customHeight="1" x14ac:dyDescent="0.15">
      <c r="A62" s="300"/>
      <c r="B62" s="226"/>
      <c r="C62" s="226"/>
      <c r="D62" s="226"/>
      <c r="E62" s="226"/>
      <c r="F62" s="301"/>
    </row>
    <row r="63" spans="1:10" ht="24.75" customHeight="1" x14ac:dyDescent="0.15">
      <c r="A63" s="172"/>
      <c r="C63" s="94" t="s">
        <v>497</v>
      </c>
      <c r="D63" s="94"/>
      <c r="E63" s="172"/>
      <c r="F63" s="172"/>
    </row>
    <row r="64" spans="1:10" ht="20.100000000000001" customHeight="1" x14ac:dyDescent="0.15">
      <c r="A64" s="176">
        <v>1</v>
      </c>
      <c r="B64" s="177" t="s">
        <v>293</v>
      </c>
      <c r="C64" s="178"/>
      <c r="D64" s="177" t="s">
        <v>294</v>
      </c>
      <c r="E64" s="179"/>
      <c r="F64" s="180"/>
    </row>
    <row r="65" spans="1:10" ht="20.100000000000001" customHeight="1" x14ac:dyDescent="0.15">
      <c r="A65" s="176"/>
      <c r="B65" s="181" t="s">
        <v>401</v>
      </c>
      <c r="C65" s="243"/>
      <c r="D65" s="243"/>
      <c r="E65" s="228"/>
      <c r="F65" s="184" t="s">
        <v>297</v>
      </c>
    </row>
    <row r="66" spans="1:10" ht="20.100000000000001" customHeight="1" x14ac:dyDescent="0.15">
      <c r="A66" s="176"/>
      <c r="B66" s="235"/>
      <c r="C66" s="260"/>
      <c r="D66" s="261"/>
      <c r="E66" s="261"/>
      <c r="F66" s="262"/>
    </row>
    <row r="67" spans="1:10" ht="20.100000000000001" customHeight="1" x14ac:dyDescent="0.15">
      <c r="A67" s="176"/>
      <c r="B67" s="239"/>
      <c r="C67" s="263"/>
      <c r="D67" s="264"/>
      <c r="E67" s="264"/>
      <c r="F67" s="265"/>
    </row>
    <row r="68" spans="1:10" ht="20.100000000000001" customHeight="1" x14ac:dyDescent="0.15">
      <c r="A68" s="176"/>
      <c r="B68" s="243"/>
      <c r="C68" s="266"/>
      <c r="D68" s="267"/>
      <c r="E68" s="267"/>
      <c r="F68" s="268"/>
    </row>
    <row r="69" spans="1:10" ht="20.100000000000001" customHeight="1" x14ac:dyDescent="0.15">
      <c r="A69" s="197"/>
      <c r="B69" s="189"/>
      <c r="C69" s="190"/>
      <c r="D69" s="190"/>
      <c r="E69" s="247"/>
      <c r="F69" s="192"/>
      <c r="G69" s="195"/>
      <c r="H69" s="195"/>
      <c r="I69" s="195"/>
      <c r="J69" s="195"/>
    </row>
    <row r="70" spans="1:10" ht="20.100000000000001" customHeight="1" x14ac:dyDescent="0.15">
      <c r="A70" s="176">
        <v>12</v>
      </c>
      <c r="B70" s="177" t="s">
        <v>293</v>
      </c>
      <c r="C70" s="178"/>
      <c r="D70" s="177" t="s">
        <v>294</v>
      </c>
      <c r="E70" s="179"/>
      <c r="F70" s="180"/>
      <c r="G70" s="195"/>
      <c r="H70" s="195"/>
      <c r="I70" s="195"/>
      <c r="J70" s="195"/>
    </row>
    <row r="71" spans="1:10" ht="20.100000000000001" customHeight="1" x14ac:dyDescent="0.15">
      <c r="A71" s="176"/>
      <c r="B71" s="181" t="s">
        <v>295</v>
      </c>
      <c r="C71" s="243"/>
      <c r="D71" s="243"/>
      <c r="E71" s="228"/>
      <c r="F71" s="184" t="s">
        <v>297</v>
      </c>
    </row>
    <row r="72" spans="1:10" ht="20.100000000000001" customHeight="1" x14ac:dyDescent="0.15">
      <c r="A72" s="176"/>
      <c r="B72" s="185" t="s">
        <v>298</v>
      </c>
      <c r="C72" s="186"/>
      <c r="D72" s="187"/>
      <c r="E72" s="187"/>
      <c r="F72" s="188"/>
    </row>
    <row r="73" spans="1:10" ht="20.100000000000001" customHeight="1" x14ac:dyDescent="0.15">
      <c r="A73" s="176"/>
      <c r="B73" s="185" t="s">
        <v>300</v>
      </c>
      <c r="C73" s="186"/>
      <c r="D73" s="187"/>
      <c r="E73" s="187"/>
      <c r="F73" s="188"/>
    </row>
    <row r="74" spans="1:10" ht="20.100000000000001" customHeight="1" x14ac:dyDescent="0.15">
      <c r="A74" s="176"/>
      <c r="B74" s="185" t="s">
        <v>302</v>
      </c>
      <c r="C74" s="186"/>
      <c r="D74" s="187"/>
      <c r="E74" s="187"/>
      <c r="F74" s="188"/>
    </row>
    <row r="75" spans="1:10" ht="20.100000000000001" customHeight="1" x14ac:dyDescent="0.15">
      <c r="A75" s="176">
        <v>13</v>
      </c>
      <c r="B75" s="177" t="s">
        <v>293</v>
      </c>
      <c r="C75" s="178"/>
      <c r="D75" s="177" t="s">
        <v>294</v>
      </c>
      <c r="E75" s="179"/>
      <c r="F75" s="180"/>
    </row>
    <row r="76" spans="1:10" ht="20.100000000000001" customHeight="1" x14ac:dyDescent="0.15">
      <c r="A76" s="176"/>
      <c r="B76" s="181" t="s">
        <v>295</v>
      </c>
      <c r="C76" s="243"/>
      <c r="D76" s="243"/>
      <c r="E76" s="228"/>
      <c r="F76" s="184" t="s">
        <v>297</v>
      </c>
    </row>
    <row r="77" spans="1:10" ht="20.100000000000001" customHeight="1" x14ac:dyDescent="0.15">
      <c r="A77" s="176"/>
      <c r="B77" s="185" t="s">
        <v>298</v>
      </c>
      <c r="C77" s="186"/>
      <c r="D77" s="187"/>
      <c r="E77" s="187"/>
      <c r="F77" s="188"/>
    </row>
    <row r="78" spans="1:10" ht="20.100000000000001" customHeight="1" x14ac:dyDescent="0.15">
      <c r="A78" s="176"/>
      <c r="B78" s="185" t="s">
        <v>300</v>
      </c>
      <c r="C78" s="186"/>
      <c r="D78" s="187"/>
      <c r="E78" s="187"/>
      <c r="F78" s="188"/>
    </row>
    <row r="79" spans="1:10" ht="20.100000000000001" customHeight="1" x14ac:dyDescent="0.15">
      <c r="A79" s="176"/>
      <c r="B79" s="185" t="s">
        <v>302</v>
      </c>
      <c r="C79" s="186"/>
      <c r="D79" s="187"/>
      <c r="E79" s="187"/>
      <c r="F79" s="188"/>
    </row>
    <row r="80" spans="1:10" ht="20.100000000000001" customHeight="1" x14ac:dyDescent="0.15">
      <c r="A80" s="197"/>
      <c r="B80" s="189"/>
      <c r="C80" s="190"/>
      <c r="D80" s="190"/>
      <c r="E80" s="247"/>
      <c r="F80" s="192"/>
    </row>
    <row r="81" spans="1:6" ht="20.100000000000001" customHeight="1" x14ac:dyDescent="0.15">
      <c r="A81" s="176">
        <v>14</v>
      </c>
      <c r="B81" s="177" t="s">
        <v>293</v>
      </c>
      <c r="C81" s="178"/>
      <c r="D81" s="177" t="s">
        <v>294</v>
      </c>
      <c r="E81" s="179"/>
      <c r="F81" s="180"/>
    </row>
    <row r="82" spans="1:6" ht="20.100000000000001" customHeight="1" x14ac:dyDescent="0.15">
      <c r="A82" s="176"/>
      <c r="B82" s="181" t="s">
        <v>295</v>
      </c>
      <c r="C82" s="243"/>
      <c r="D82" s="243"/>
      <c r="E82" s="228"/>
      <c r="F82" s="184" t="s">
        <v>297</v>
      </c>
    </row>
    <row r="83" spans="1:6" ht="20.100000000000001" customHeight="1" x14ac:dyDescent="0.15">
      <c r="A83" s="176"/>
      <c r="B83" s="185" t="s">
        <v>298</v>
      </c>
      <c r="C83" s="186"/>
      <c r="D83" s="187"/>
      <c r="E83" s="187"/>
      <c r="F83" s="188"/>
    </row>
    <row r="84" spans="1:6" ht="20.100000000000001" customHeight="1" x14ac:dyDescent="0.15">
      <c r="A84" s="176"/>
      <c r="B84" s="185" t="s">
        <v>300</v>
      </c>
      <c r="C84" s="186"/>
      <c r="D84" s="187"/>
      <c r="E84" s="187"/>
      <c r="F84" s="188"/>
    </row>
    <row r="85" spans="1:6" ht="20.100000000000001" customHeight="1" x14ac:dyDescent="0.15">
      <c r="A85" s="176"/>
      <c r="B85" s="185" t="s">
        <v>302</v>
      </c>
      <c r="C85" s="186"/>
      <c r="D85" s="187"/>
      <c r="E85" s="187"/>
      <c r="F85" s="188"/>
    </row>
  </sheetData>
  <sheetProtection algorithmName="SHA-512" hashValue="bLATcY9eIiPiHG33Frs16hW7uoHr2VAlziyE+WqTqpLxsZaUdZ6SVQyE3Gjvsi1Db6T0cdL6yTJTAwPvCfr8Jg==" saltValue="AoQrdAwc4PffgEYwORDS2g==" spinCount="100000" sheet="1" objects="1" scenarios="1"/>
  <mergeCells count="92">
    <mergeCell ref="A81:A85"/>
    <mergeCell ref="E81:F81"/>
    <mergeCell ref="C82:D82"/>
    <mergeCell ref="C83:F83"/>
    <mergeCell ref="C84:F84"/>
    <mergeCell ref="C85:F85"/>
    <mergeCell ref="A75:A79"/>
    <mergeCell ref="E75:F75"/>
    <mergeCell ref="C76:D76"/>
    <mergeCell ref="C77:F77"/>
    <mergeCell ref="C78:F78"/>
    <mergeCell ref="C79:F79"/>
    <mergeCell ref="G69:J69"/>
    <mergeCell ref="A70:A74"/>
    <mergeCell ref="E70:F70"/>
    <mergeCell ref="G70:J70"/>
    <mergeCell ref="C71:D71"/>
    <mergeCell ref="C72:F72"/>
    <mergeCell ref="C73:F73"/>
    <mergeCell ref="C74:F74"/>
    <mergeCell ref="A62:F62"/>
    <mergeCell ref="C63:D63"/>
    <mergeCell ref="A64:A68"/>
    <mergeCell ref="E64:F64"/>
    <mergeCell ref="C65:D65"/>
    <mergeCell ref="B66:B68"/>
    <mergeCell ref="C66:F68"/>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E1:F1"/>
    <mergeCell ref="A2:F2"/>
    <mergeCell ref="A3:A7"/>
    <mergeCell ref="G6:J6"/>
    <mergeCell ref="A9:A13"/>
    <mergeCell ref="G11:J11"/>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A2C27-19DF-4004-848C-ADC09FC492AA}">
  <sheetPr codeName="Sheet3">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260</v>
      </c>
      <c r="E2" s="89"/>
      <c r="F2" s="89"/>
      <c r="G2" s="89"/>
      <c r="H2" s="89"/>
      <c r="I2" s="89"/>
      <c r="J2" s="89"/>
      <c r="K2" s="90"/>
    </row>
    <row r="3" spans="1:25" ht="30" customHeight="1" x14ac:dyDescent="0.15">
      <c r="A3" s="91" t="s">
        <v>261</v>
      </c>
      <c r="B3" s="92"/>
      <c r="C3" s="92"/>
      <c r="D3" s="93">
        <f>VLOOKUP($D$2,交通空白!$B$2:$S$24,2,FALSE)</f>
        <v>38991</v>
      </c>
      <c r="E3" s="94"/>
      <c r="F3" s="94"/>
      <c r="G3" s="94"/>
      <c r="H3" s="94"/>
      <c r="I3" s="94"/>
      <c r="J3" s="94"/>
      <c r="K3" s="95"/>
    </row>
    <row r="4" spans="1:25" ht="30" customHeight="1" x14ac:dyDescent="0.15">
      <c r="A4" s="91" t="s">
        <v>262</v>
      </c>
      <c r="B4" s="92"/>
      <c r="C4" s="92"/>
      <c r="D4" s="93">
        <f>VLOOKUP($D$2,交通空白!$B$2:$S$24,3,FALSE)</f>
        <v>45216</v>
      </c>
      <c r="E4" s="94"/>
      <c r="F4" s="94"/>
      <c r="G4" s="94"/>
      <c r="H4" s="94"/>
      <c r="I4" s="94"/>
      <c r="J4" s="94"/>
      <c r="K4" s="95"/>
    </row>
    <row r="5" spans="1:25" ht="30" customHeight="1" x14ac:dyDescent="0.15">
      <c r="A5" s="91" t="s">
        <v>263</v>
      </c>
      <c r="B5" s="92"/>
      <c r="C5" s="92"/>
      <c r="D5" s="93">
        <f>VLOOKUP($D$2,交通空白!$B$2:$S$24,4,FALSE)</f>
        <v>46295</v>
      </c>
      <c r="E5" s="94"/>
      <c r="F5" s="94"/>
      <c r="G5" s="94"/>
      <c r="H5" s="94"/>
      <c r="I5" s="94"/>
      <c r="J5" s="94"/>
      <c r="K5" s="95"/>
    </row>
    <row r="6" spans="1:25" ht="30" customHeight="1" x14ac:dyDescent="0.15">
      <c r="A6" s="91" t="s">
        <v>264</v>
      </c>
      <c r="B6" s="92"/>
      <c r="C6" s="92"/>
      <c r="D6" s="93" t="str">
        <f>VLOOKUP($D$2,交通空白!$B$2:$S$24,5,FALSE)</f>
        <v>石狩市</v>
      </c>
      <c r="E6" s="94"/>
      <c r="F6" s="94"/>
      <c r="G6" s="94"/>
      <c r="H6" s="94"/>
      <c r="I6" s="94"/>
      <c r="J6" s="94"/>
      <c r="K6" s="95"/>
    </row>
    <row r="7" spans="1:25" ht="30" customHeight="1" x14ac:dyDescent="0.15">
      <c r="A7" s="91" t="s">
        <v>265</v>
      </c>
      <c r="B7" s="92"/>
      <c r="C7" s="92"/>
      <c r="D7" s="93" t="str">
        <f>VLOOKUP($D$2,交通空白!$B$2:$S$24,6,FALSE)</f>
        <v>加藤　龍幸</v>
      </c>
      <c r="E7" s="94"/>
      <c r="F7" s="94"/>
      <c r="G7" s="94"/>
      <c r="H7" s="94"/>
      <c r="I7" s="94"/>
      <c r="J7" s="94"/>
      <c r="K7" s="95"/>
    </row>
    <row r="8" spans="1:25" ht="30" customHeight="1" x14ac:dyDescent="0.15">
      <c r="A8" s="91" t="s">
        <v>266</v>
      </c>
      <c r="B8" s="92"/>
      <c r="C8" s="92"/>
      <c r="D8" s="93" t="str">
        <f>VLOOKUP($D$2,交通空白!$B$2:$S$24,8,FALSE)</f>
        <v>石狩市花川北６条１丁目３０番地２</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厚田支所</v>
      </c>
      <c r="E12" s="111"/>
      <c r="F12" s="112" t="str">
        <f>IFERROR(VLOOKUP($D$2,交通空白!$B$2:$S$24,10,FALSE),"")</f>
        <v>石狩市厚田区厚田４５番地５</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浜益支所</v>
      </c>
      <c r="E13" s="111"/>
      <c r="F13" s="112" t="str">
        <f>IFERROR(VLOOKUP($D$2&amp;"-2",交通空白!$B$2:$S$24,10,FALSE),"")</f>
        <v>石狩市浜益区浜益２番地３</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106" t="str">
        <f>VLOOKUP($D$2,交通空白!$B$2:$S$24,15,FALSE)</f>
        <v>路線</v>
      </c>
      <c r="E14" s="106"/>
      <c r="F14" s="106"/>
      <c r="G14" s="106"/>
      <c r="H14" s="106"/>
      <c r="I14" s="106"/>
      <c r="J14" s="106"/>
      <c r="K14" s="107"/>
      <c r="O14" s="116"/>
      <c r="X14" s="116"/>
      <c r="Y14" s="117"/>
    </row>
    <row r="15" spans="1:25" ht="30" customHeight="1" x14ac:dyDescent="0.15">
      <c r="A15" s="103" t="s">
        <v>274</v>
      </c>
      <c r="B15" s="104"/>
      <c r="C15" s="104"/>
      <c r="D15" s="118" t="str">
        <f>VLOOKUP($D$2,交通空白!$B$2:$S$24,16,FALSE)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厚田支所</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1</v>
      </c>
      <c r="J23" s="146">
        <f>IFERROR(VLOOKUP($D$2,交通空白!$B$2:$AG$24,29,FALSE),0)</f>
        <v>0</v>
      </c>
      <c r="K23" s="147">
        <f>SUM(E23:J23)</f>
        <v>1</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浜益支所</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3</v>
      </c>
      <c r="J26" s="146">
        <f>IFERROR(VLOOKUP($D$2&amp;"-2",交通空白!$B$2:$AG$24,29,FALSE),0)</f>
        <v>2</v>
      </c>
      <c r="K26" s="147">
        <f>SUM(E26:J26)</f>
        <v>5</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4</v>
      </c>
      <c r="J35" s="146">
        <f t="shared" si="0"/>
        <v>2</v>
      </c>
      <c r="K35" s="147">
        <f>SUM(E35:J35)</f>
        <v>6</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hu06BupsAuzmKtKc5S439a3JYZCen5qd7QGGeIksGyjOp8NFAUMQPgKJzc+NUloP7hFb+0EbJyn2AQXRXMTxSw==" saltValue="rRBJXcdElngCmM4v3xsn/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C5F45DC2-67E4-4C21-8F50-BDCCE2620D78}">
      <formula1>"○"</formula1>
    </dataValidation>
    <dataValidation type="list" allowBlank="1" showInputMessage="1" sqref="A22:B33" xr:uid="{996E39AB-8FDF-41EF-9ECC-7B4B1B48BEE9}">
      <formula1>"交通空白地有償運送,福祉有償運送"</formula1>
    </dataValidation>
    <dataValidation allowBlank="1" showInputMessage="1" sqref="D2:K2" xr:uid="{AF253862-3422-47DA-94F1-00AAB9A12455}"/>
  </dataValidations>
  <hyperlinks>
    <hyperlink ref="O1:Q1" location="交通空白!A1" display="目次へ" xr:uid="{204FDB72-F276-4822-B1A6-47EE38F03824}"/>
  </hyperlinks>
  <pageMargins left="0.25" right="0.25" top="0.75" bottom="0.75" header="0.3" footer="0.3"/>
  <pageSetup paperSize="9" scale="9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0E19C-0A58-44C5-BC2E-820A883724F9}">
  <sheetPr codeName="Sheet21">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498</v>
      </c>
      <c r="E2" s="89"/>
      <c r="F2" s="89"/>
      <c r="G2" s="89"/>
      <c r="H2" s="89"/>
      <c r="I2" s="89"/>
      <c r="J2" s="89"/>
      <c r="K2" s="90"/>
    </row>
    <row r="3" spans="1:25" ht="30" customHeight="1" x14ac:dyDescent="0.15">
      <c r="A3" s="91" t="s">
        <v>261</v>
      </c>
      <c r="B3" s="92"/>
      <c r="C3" s="92"/>
      <c r="D3" s="93">
        <f>VLOOKUP($D$2,交通空白!$B$2:$S$24,2,FALSE)</f>
        <v>40816</v>
      </c>
      <c r="E3" s="94"/>
      <c r="F3" s="94"/>
      <c r="G3" s="94"/>
      <c r="H3" s="94"/>
      <c r="I3" s="94"/>
      <c r="J3" s="94"/>
      <c r="K3" s="95"/>
    </row>
    <row r="4" spans="1:25" ht="30" customHeight="1" x14ac:dyDescent="0.15">
      <c r="A4" s="91" t="s">
        <v>262</v>
      </c>
      <c r="B4" s="92"/>
      <c r="C4" s="92"/>
      <c r="D4" s="93">
        <f>VLOOKUP($D$2,交通空白!$B$2:$S$24,3,FALSE)</f>
        <v>45222</v>
      </c>
      <c r="E4" s="94"/>
      <c r="F4" s="94"/>
      <c r="G4" s="94"/>
      <c r="H4" s="94"/>
      <c r="I4" s="94"/>
      <c r="J4" s="94"/>
      <c r="K4" s="95"/>
    </row>
    <row r="5" spans="1:25" ht="30" customHeight="1" x14ac:dyDescent="0.15">
      <c r="A5" s="91" t="s">
        <v>263</v>
      </c>
      <c r="B5" s="92"/>
      <c r="C5" s="92"/>
      <c r="D5" s="93">
        <f>VLOOKUP($D$2,交通空白!$B$2:$S$24,4,FALSE)</f>
        <v>46295</v>
      </c>
      <c r="E5" s="94"/>
      <c r="F5" s="94"/>
      <c r="G5" s="94"/>
      <c r="H5" s="94"/>
      <c r="I5" s="94"/>
      <c r="J5" s="94"/>
      <c r="K5" s="95"/>
    </row>
    <row r="6" spans="1:25" ht="30" customHeight="1" x14ac:dyDescent="0.15">
      <c r="A6" s="91" t="s">
        <v>264</v>
      </c>
      <c r="B6" s="92"/>
      <c r="C6" s="92"/>
      <c r="D6" s="93" t="str">
        <f>VLOOKUP($D$2,交通空白!$B$2:$S$24,5,FALSE)</f>
        <v>黒松内町</v>
      </c>
      <c r="E6" s="94"/>
      <c r="F6" s="94"/>
      <c r="G6" s="94"/>
      <c r="H6" s="94"/>
      <c r="I6" s="94"/>
      <c r="J6" s="94"/>
      <c r="K6" s="95"/>
    </row>
    <row r="7" spans="1:25" ht="30" customHeight="1" x14ac:dyDescent="0.15">
      <c r="A7" s="91" t="s">
        <v>265</v>
      </c>
      <c r="B7" s="92"/>
      <c r="C7" s="92"/>
      <c r="D7" s="93" t="str">
        <f>VLOOKUP($D$2,交通空白!$B$2:$S$24,6,FALSE)</f>
        <v>鎌田　満</v>
      </c>
      <c r="E7" s="94"/>
      <c r="F7" s="94"/>
      <c r="G7" s="94"/>
      <c r="H7" s="94"/>
      <c r="I7" s="94"/>
      <c r="J7" s="94"/>
      <c r="K7" s="95"/>
    </row>
    <row r="8" spans="1:25" ht="30" customHeight="1" x14ac:dyDescent="0.15">
      <c r="A8" s="91" t="s">
        <v>266</v>
      </c>
      <c r="B8" s="92"/>
      <c r="C8" s="92"/>
      <c r="D8" s="93" t="str">
        <f>VLOOKUP($D$2,交通空白!$B$2:$S$24,8,FALSE)</f>
        <v>寿都郡黒松内町字黒松内３０２番地１</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黒松内町保健福祉センター</v>
      </c>
      <c r="E12" s="111"/>
      <c r="F12" s="112" t="str">
        <f>IFERROR(VLOOKUP($D$2,交通空白!$B$2:$S$24,10,FALSE),"")</f>
        <v>寿都郡黒松内町字黒松内５８６番地１</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106" t="str">
        <f>VLOOKUP($D$2,交通空白!$B$2:$S$24,15,FALSE)</f>
        <v>路線</v>
      </c>
      <c r="E14" s="106"/>
      <c r="F14" s="106"/>
      <c r="G14" s="106"/>
      <c r="H14" s="106"/>
      <c r="I14" s="106"/>
      <c r="J14" s="106"/>
      <c r="K14" s="107"/>
      <c r="O14" s="116"/>
      <c r="X14" s="116"/>
      <c r="Y14" s="117"/>
    </row>
    <row r="15" spans="1:25" ht="30" customHeight="1" x14ac:dyDescent="0.15">
      <c r="A15" s="103" t="s">
        <v>274</v>
      </c>
      <c r="B15" s="104"/>
      <c r="C15" s="104"/>
      <c r="D15" s="118" t="str">
        <f>VLOOKUP($D$2,交通空白!$B$2:$S$24,16,FALSE)</f>
        <v>黒松内町に在住する住民、その他黒松内町に日常の用務を有する者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4.25" customHeight="1" x14ac:dyDescent="0.15">
      <c r="A22" s="136" t="s">
        <v>289</v>
      </c>
      <c r="B22" s="137"/>
      <c r="C22" s="138" t="str">
        <f>D12</f>
        <v>黒松内町保健福祉センター</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0</v>
      </c>
      <c r="J23" s="146">
        <f>IFERROR(VLOOKUP($D$2,交通空白!$B$2:$AG$24,29,FALSE),0)</f>
        <v>2</v>
      </c>
      <c r="K23" s="147">
        <f>SUM(E23:J23)</f>
        <v>2</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0</v>
      </c>
      <c r="J35" s="146">
        <f t="shared" si="0"/>
        <v>2</v>
      </c>
      <c r="K35" s="147">
        <f>SUM(E35:J35)</f>
        <v>2</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O/Qf5mKu1tS6aFOH55QiufSLDPOdUvSmiZWBLo7Q0rqM6Yoq+/eg2aroyLZIwiXKjgY6xZmby8kDNBbAJwNTew==" saltValue="cgRXy4921lHm7sFSoeuDx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028C3C42-4357-4387-B315-48852F273F84}"/>
    <dataValidation type="list" allowBlank="1" showInputMessage="1" sqref="A22:B33" xr:uid="{27B2FD89-D0B1-4E6D-9402-DC885C72C08F}">
      <formula1>"交通空白地有償運送,福祉有償運送"</formula1>
    </dataValidation>
    <dataValidation type="list" allowBlank="1" showInputMessage="1" sqref="D10" xr:uid="{92F01F1C-67AA-46A0-A826-4B8B383680D6}">
      <formula1>"○"</formula1>
    </dataValidation>
  </dataValidations>
  <hyperlinks>
    <hyperlink ref="O1:Q1" location="交通空白!A1" display="目次へ" xr:uid="{4B808E5A-9A14-41AB-85AA-6A9C6E2A13AE}"/>
  </hyperlinks>
  <pageMargins left="0.25" right="0.25" top="0.75" bottom="0.75" header="0.3" footer="0.3"/>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9D6F1-D45A-404F-90FD-B2D56C89E5F4}">
  <sheetPr codeName="Sheet22">
    <tabColor theme="8" tint="0.59999389629810485"/>
  </sheetPr>
  <dimension ref="A1:K83"/>
  <sheetViews>
    <sheetView view="pageBreakPreview" zoomScale="85" zoomScaleNormal="100" zoomScaleSheetLayoutView="85"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4" width="20.625" style="172" customWidth="1"/>
    <col min="5" max="5" width="20.625" style="218" customWidth="1"/>
    <col min="6" max="6" width="3.625" style="219" customWidth="1"/>
    <col min="7" max="16384" width="2.125" style="172"/>
  </cols>
  <sheetData>
    <row r="1" spans="1:10" ht="15" customHeight="1" x14ac:dyDescent="0.15">
      <c r="E1" s="174" t="s">
        <v>291</v>
      </c>
      <c r="F1" s="174"/>
    </row>
    <row r="2" spans="1:10" ht="24.95" customHeight="1" x14ac:dyDescent="0.15">
      <c r="A2" s="175" t="s">
        <v>292</v>
      </c>
      <c r="B2" s="175"/>
      <c r="C2" s="175"/>
      <c r="D2" s="175"/>
      <c r="E2" s="175"/>
      <c r="F2" s="175"/>
    </row>
    <row r="3" spans="1:10" ht="20.100000000000001" customHeight="1" x14ac:dyDescent="0.15">
      <c r="A3" s="176">
        <v>1</v>
      </c>
      <c r="B3" s="177" t="s">
        <v>293</v>
      </c>
      <c r="C3" s="178">
        <v>44109</v>
      </c>
      <c r="D3" s="177" t="s">
        <v>294</v>
      </c>
      <c r="E3" s="179"/>
      <c r="F3" s="180"/>
    </row>
    <row r="4" spans="1:10" ht="20.100000000000001" customHeight="1" x14ac:dyDescent="0.15">
      <c r="A4" s="176"/>
      <c r="B4" s="181" t="s">
        <v>295</v>
      </c>
      <c r="C4" s="243"/>
      <c r="D4" s="243"/>
      <c r="E4" s="183">
        <v>34.9</v>
      </c>
      <c r="F4" s="184" t="s">
        <v>297</v>
      </c>
    </row>
    <row r="5" spans="1:10" ht="20.100000000000001" customHeight="1" x14ac:dyDescent="0.15">
      <c r="A5" s="176"/>
      <c r="B5" s="185" t="s">
        <v>298</v>
      </c>
      <c r="C5" s="186" t="s">
        <v>499</v>
      </c>
      <c r="D5" s="187"/>
      <c r="E5" s="187"/>
      <c r="F5" s="188"/>
    </row>
    <row r="6" spans="1:10" ht="20.100000000000001" customHeight="1" x14ac:dyDescent="0.15">
      <c r="A6" s="176"/>
      <c r="B6" s="185" t="s">
        <v>300</v>
      </c>
      <c r="C6" s="186" t="s">
        <v>500</v>
      </c>
      <c r="D6" s="187"/>
      <c r="E6" s="187"/>
      <c r="F6" s="188"/>
      <c r="G6" s="174"/>
      <c r="H6" s="174"/>
      <c r="I6" s="174"/>
      <c r="J6" s="174"/>
    </row>
    <row r="7" spans="1:10" ht="20.100000000000001" customHeight="1" x14ac:dyDescent="0.15">
      <c r="A7" s="176"/>
      <c r="B7" s="185" t="s">
        <v>302</v>
      </c>
      <c r="C7" s="186" t="s">
        <v>501</v>
      </c>
      <c r="D7" s="187"/>
      <c r="E7" s="187"/>
      <c r="F7" s="188"/>
    </row>
    <row r="8" spans="1:10" ht="20.100000000000001" customHeight="1" x14ac:dyDescent="0.15">
      <c r="B8" s="189"/>
      <c r="C8" s="190"/>
      <c r="D8" s="190"/>
      <c r="E8" s="191"/>
      <c r="F8" s="192"/>
    </row>
    <row r="9" spans="1:10" ht="20.100000000000001" customHeight="1" x14ac:dyDescent="0.15">
      <c r="A9" s="176">
        <v>2</v>
      </c>
      <c r="B9" s="177" t="s">
        <v>293</v>
      </c>
      <c r="C9" s="178">
        <f>$C$3</f>
        <v>44109</v>
      </c>
      <c r="D9" s="177" t="s">
        <v>294</v>
      </c>
      <c r="E9" s="179"/>
      <c r="F9" s="180"/>
    </row>
    <row r="10" spans="1:10" ht="20.100000000000001" customHeight="1" x14ac:dyDescent="0.15">
      <c r="A10" s="176"/>
      <c r="B10" s="181" t="s">
        <v>295</v>
      </c>
      <c r="C10" s="243"/>
      <c r="D10" s="243"/>
      <c r="E10" s="183">
        <v>18.399999999999999</v>
      </c>
      <c r="F10" s="184" t="s">
        <v>297</v>
      </c>
    </row>
    <row r="11" spans="1:10" ht="20.100000000000001" customHeight="1" x14ac:dyDescent="0.15">
      <c r="A11" s="176"/>
      <c r="B11" s="185" t="s">
        <v>298</v>
      </c>
      <c r="C11" s="186" t="s">
        <v>502</v>
      </c>
      <c r="D11" s="187"/>
      <c r="E11" s="187"/>
      <c r="F11" s="188"/>
      <c r="G11" s="195"/>
      <c r="H11" s="195"/>
      <c r="I11" s="195"/>
      <c r="J11" s="195"/>
    </row>
    <row r="12" spans="1:10" ht="20.100000000000001" customHeight="1" x14ac:dyDescent="0.15">
      <c r="A12" s="176"/>
      <c r="B12" s="185" t="s">
        <v>300</v>
      </c>
      <c r="C12" s="186" t="s">
        <v>503</v>
      </c>
      <c r="D12" s="187"/>
      <c r="E12" s="187"/>
      <c r="F12" s="188"/>
      <c r="G12" s="196"/>
    </row>
    <row r="13" spans="1:10" ht="20.100000000000001" customHeight="1" x14ac:dyDescent="0.15">
      <c r="A13" s="176"/>
      <c r="B13" s="185" t="s">
        <v>302</v>
      </c>
      <c r="C13" s="186" t="s">
        <v>504</v>
      </c>
      <c r="D13" s="187"/>
      <c r="E13" s="187"/>
      <c r="F13" s="188"/>
    </row>
    <row r="14" spans="1:10" ht="20.100000000000001" customHeight="1" x14ac:dyDescent="0.15">
      <c r="A14" s="197"/>
      <c r="B14" s="189"/>
      <c r="C14" s="190"/>
      <c r="D14" s="190"/>
      <c r="E14" s="191"/>
      <c r="F14" s="192"/>
    </row>
    <row r="15" spans="1:10" ht="20.100000000000001" customHeight="1" x14ac:dyDescent="0.15">
      <c r="A15" s="176">
        <v>3</v>
      </c>
      <c r="B15" s="177" t="s">
        <v>293</v>
      </c>
      <c r="C15" s="178">
        <f>$C$3</f>
        <v>44109</v>
      </c>
      <c r="D15" s="177" t="s">
        <v>294</v>
      </c>
      <c r="E15" s="179"/>
      <c r="F15" s="180"/>
    </row>
    <row r="16" spans="1:10" ht="20.100000000000001" customHeight="1" x14ac:dyDescent="0.15">
      <c r="A16" s="176"/>
      <c r="B16" s="181" t="s">
        <v>295</v>
      </c>
      <c r="C16" s="243"/>
      <c r="D16" s="243"/>
      <c r="E16" s="183">
        <v>24</v>
      </c>
      <c r="F16" s="184" t="s">
        <v>297</v>
      </c>
    </row>
    <row r="17" spans="1:11" ht="20.100000000000001" customHeight="1" x14ac:dyDescent="0.15">
      <c r="A17" s="176"/>
      <c r="B17" s="185" t="s">
        <v>298</v>
      </c>
      <c r="C17" s="186" t="s">
        <v>505</v>
      </c>
      <c r="D17" s="187"/>
      <c r="E17" s="187"/>
      <c r="F17" s="188"/>
      <c r="G17" s="195"/>
      <c r="H17" s="195"/>
      <c r="I17" s="195"/>
      <c r="J17" s="195"/>
    </row>
    <row r="18" spans="1:11" ht="20.100000000000001" customHeight="1" x14ac:dyDescent="0.15">
      <c r="A18" s="176"/>
      <c r="B18" s="185" t="s">
        <v>300</v>
      </c>
      <c r="C18" s="186" t="s">
        <v>503</v>
      </c>
      <c r="D18" s="187"/>
      <c r="E18" s="187"/>
      <c r="F18" s="188"/>
      <c r="G18" s="196"/>
    </row>
    <row r="19" spans="1:11" ht="20.100000000000001" customHeight="1" x14ac:dyDescent="0.15">
      <c r="A19" s="176"/>
      <c r="B19" s="185" t="s">
        <v>302</v>
      </c>
      <c r="C19" s="186" t="s">
        <v>506</v>
      </c>
      <c r="D19" s="187"/>
      <c r="E19" s="187"/>
      <c r="F19" s="188"/>
    </row>
    <row r="20" spans="1:11" ht="20.100000000000001" customHeight="1" x14ac:dyDescent="0.15">
      <c r="A20" s="197"/>
      <c r="B20" s="189"/>
      <c r="C20" s="190"/>
      <c r="D20" s="190"/>
      <c r="E20" s="191"/>
      <c r="F20" s="192"/>
    </row>
    <row r="21" spans="1:11" ht="20.100000000000001" customHeight="1" x14ac:dyDescent="0.15">
      <c r="A21" s="176">
        <v>4</v>
      </c>
      <c r="B21" s="177" t="s">
        <v>293</v>
      </c>
      <c r="C21" s="178">
        <f>$C$3</f>
        <v>44109</v>
      </c>
      <c r="D21" s="177" t="s">
        <v>294</v>
      </c>
      <c r="E21" s="179"/>
      <c r="F21" s="180"/>
    </row>
    <row r="22" spans="1:11" ht="20.100000000000001" customHeight="1" x14ac:dyDescent="0.15">
      <c r="A22" s="176"/>
      <c r="B22" s="181" t="s">
        <v>295</v>
      </c>
      <c r="C22" s="253"/>
      <c r="D22" s="253"/>
      <c r="E22" s="183">
        <v>18.899999999999999</v>
      </c>
      <c r="F22" s="184" t="s">
        <v>297</v>
      </c>
    </row>
    <row r="23" spans="1:11" ht="20.100000000000001" customHeight="1" x14ac:dyDescent="0.15">
      <c r="A23" s="176"/>
      <c r="B23" s="185" t="s">
        <v>298</v>
      </c>
      <c r="C23" s="199" t="s">
        <v>507</v>
      </c>
      <c r="D23" s="200"/>
      <c r="E23" s="187"/>
      <c r="F23" s="188"/>
      <c r="G23" s="195"/>
      <c r="H23" s="195"/>
      <c r="I23" s="195"/>
      <c r="J23" s="195"/>
    </row>
    <row r="24" spans="1:11" ht="20.100000000000001" customHeight="1" x14ac:dyDescent="0.15">
      <c r="A24" s="176"/>
      <c r="B24" s="185" t="s">
        <v>300</v>
      </c>
      <c r="C24" s="199" t="s">
        <v>503</v>
      </c>
      <c r="D24" s="200"/>
      <c r="E24" s="201"/>
      <c r="F24" s="202"/>
      <c r="G24" s="203"/>
      <c r="H24" s="203"/>
      <c r="I24" s="203"/>
      <c r="J24" s="203"/>
      <c r="K24" s="203"/>
    </row>
    <row r="25" spans="1:11" ht="20.100000000000001" customHeight="1" x14ac:dyDescent="0.15">
      <c r="A25" s="176"/>
      <c r="B25" s="185" t="s">
        <v>302</v>
      </c>
      <c r="C25" s="199" t="s">
        <v>504</v>
      </c>
      <c r="D25" s="200"/>
      <c r="E25" s="187"/>
      <c r="F25" s="188"/>
    </row>
    <row r="26" spans="1:11" ht="20.100000000000001" customHeight="1" x14ac:dyDescent="0.15">
      <c r="A26" s="197"/>
      <c r="B26" s="189"/>
      <c r="C26" s="204"/>
      <c r="D26" s="204"/>
      <c r="E26" s="191"/>
      <c r="F26" s="192"/>
    </row>
    <row r="27" spans="1:11" ht="20.100000000000001" customHeight="1" x14ac:dyDescent="0.15">
      <c r="A27" s="176">
        <v>5</v>
      </c>
      <c r="B27" s="177" t="s">
        <v>293</v>
      </c>
      <c r="C27" s="254"/>
      <c r="D27" s="205" t="s">
        <v>294</v>
      </c>
      <c r="E27" s="222"/>
      <c r="F27" s="223"/>
      <c r="G27" s="203"/>
      <c r="H27" s="203"/>
      <c r="I27" s="203"/>
      <c r="J27" s="203"/>
      <c r="K27" s="203"/>
    </row>
    <row r="28" spans="1:11" ht="20.100000000000001" customHeight="1" x14ac:dyDescent="0.15">
      <c r="A28" s="176"/>
      <c r="B28" s="181" t="s">
        <v>295</v>
      </c>
      <c r="C28" s="253"/>
      <c r="D28" s="253"/>
      <c r="E28" s="183"/>
      <c r="F28" s="184" t="s">
        <v>297</v>
      </c>
    </row>
    <row r="29" spans="1:11" ht="20.100000000000001" customHeight="1" x14ac:dyDescent="0.15">
      <c r="A29" s="176"/>
      <c r="B29" s="185" t="s">
        <v>298</v>
      </c>
      <c r="C29" s="199"/>
      <c r="D29" s="200"/>
      <c r="E29" s="187"/>
      <c r="F29" s="188"/>
    </row>
    <row r="30" spans="1:11" ht="20.100000000000001" customHeight="1" x14ac:dyDescent="0.15">
      <c r="A30" s="176"/>
      <c r="B30" s="185" t="s">
        <v>300</v>
      </c>
      <c r="C30" s="199"/>
      <c r="D30" s="200"/>
      <c r="E30" s="201"/>
      <c r="F30" s="202"/>
      <c r="G30" s="206"/>
      <c r="H30" s="206"/>
      <c r="I30" s="206"/>
      <c r="J30" s="206"/>
      <c r="K30" s="203"/>
    </row>
    <row r="31" spans="1:11" ht="20.100000000000001" customHeight="1" x14ac:dyDescent="0.15">
      <c r="A31" s="176"/>
      <c r="B31" s="185" t="s">
        <v>302</v>
      </c>
      <c r="C31" s="199"/>
      <c r="D31" s="200"/>
      <c r="E31" s="187"/>
      <c r="F31" s="188"/>
      <c r="G31" s="196"/>
    </row>
    <row r="32" spans="1:11" ht="20.100000000000001" customHeight="1" x14ac:dyDescent="0.15">
      <c r="A32" s="197"/>
      <c r="B32" s="189"/>
      <c r="C32" s="204"/>
      <c r="D32" s="204"/>
      <c r="E32" s="191"/>
      <c r="F32" s="192"/>
    </row>
    <row r="33" spans="1:11" ht="20.100000000000001" customHeight="1" x14ac:dyDescent="0.15">
      <c r="A33" s="176">
        <v>6</v>
      </c>
      <c r="B33" s="177" t="s">
        <v>293</v>
      </c>
      <c r="C33" s="254"/>
      <c r="D33" s="205" t="s">
        <v>294</v>
      </c>
      <c r="E33" s="222"/>
      <c r="F33" s="223"/>
      <c r="G33" s="207"/>
      <c r="H33" s="207"/>
      <c r="I33" s="207"/>
      <c r="J33" s="207"/>
      <c r="K33" s="203"/>
    </row>
    <row r="34" spans="1:11" ht="20.100000000000001" customHeight="1" x14ac:dyDescent="0.15">
      <c r="A34" s="176"/>
      <c r="B34" s="181" t="s">
        <v>295</v>
      </c>
      <c r="C34" s="243"/>
      <c r="D34" s="243"/>
      <c r="E34" s="183"/>
      <c r="F34" s="184" t="s">
        <v>297</v>
      </c>
    </row>
    <row r="35" spans="1:11" ht="20.100000000000001" customHeight="1" x14ac:dyDescent="0.15">
      <c r="A35" s="176"/>
      <c r="B35" s="185" t="s">
        <v>298</v>
      </c>
      <c r="C35" s="186"/>
      <c r="D35" s="187"/>
      <c r="E35" s="187"/>
      <c r="F35" s="188"/>
    </row>
    <row r="36" spans="1:11" ht="20.100000000000001" customHeight="1" x14ac:dyDescent="0.15">
      <c r="A36" s="176"/>
      <c r="B36" s="185" t="s">
        <v>300</v>
      </c>
      <c r="C36" s="186"/>
      <c r="D36" s="187"/>
      <c r="E36" s="187"/>
      <c r="F36" s="188"/>
      <c r="G36" s="195"/>
      <c r="H36" s="195"/>
      <c r="I36" s="195"/>
      <c r="J36" s="195"/>
    </row>
    <row r="37" spans="1:11" ht="20.100000000000001" customHeight="1" x14ac:dyDescent="0.15">
      <c r="A37" s="176"/>
      <c r="B37" s="185" t="s">
        <v>302</v>
      </c>
      <c r="C37" s="186"/>
      <c r="D37" s="187"/>
      <c r="E37" s="187"/>
      <c r="F37" s="188"/>
      <c r="G37" s="195"/>
      <c r="H37" s="195"/>
      <c r="I37" s="195"/>
      <c r="J37" s="195"/>
    </row>
    <row r="38" spans="1:11" ht="20.100000000000001" customHeight="1" x14ac:dyDescent="0.15">
      <c r="A38" s="197"/>
      <c r="B38" s="189"/>
      <c r="C38" s="190"/>
      <c r="D38" s="190"/>
      <c r="E38" s="191"/>
      <c r="F38" s="192"/>
    </row>
    <row r="39" spans="1:11" ht="20.100000000000001" customHeight="1" x14ac:dyDescent="0.15">
      <c r="A39" s="176">
        <v>7</v>
      </c>
      <c r="B39" s="177" t="s">
        <v>293</v>
      </c>
      <c r="C39" s="178"/>
      <c r="D39" s="177" t="s">
        <v>294</v>
      </c>
      <c r="E39" s="179"/>
      <c r="F39" s="180"/>
    </row>
    <row r="40" spans="1:11" ht="20.100000000000001" customHeight="1" x14ac:dyDescent="0.15">
      <c r="A40" s="176"/>
      <c r="B40" s="181" t="s">
        <v>295</v>
      </c>
      <c r="C40" s="243"/>
      <c r="D40" s="243"/>
      <c r="E40" s="183"/>
      <c r="F40" s="184" t="s">
        <v>297</v>
      </c>
    </row>
    <row r="41" spans="1:11" ht="20.100000000000001" customHeight="1" x14ac:dyDescent="0.15">
      <c r="A41" s="176"/>
      <c r="B41" s="185" t="s">
        <v>298</v>
      </c>
      <c r="C41" s="186"/>
      <c r="D41" s="187"/>
      <c r="E41" s="187"/>
      <c r="F41" s="188"/>
    </row>
    <row r="42" spans="1:11" ht="20.100000000000001" customHeight="1" x14ac:dyDescent="0.15">
      <c r="A42" s="176"/>
      <c r="B42" s="185" t="s">
        <v>300</v>
      </c>
      <c r="C42" s="186"/>
      <c r="D42" s="187"/>
      <c r="E42" s="187"/>
      <c r="F42" s="188"/>
      <c r="G42" s="195"/>
      <c r="H42" s="195"/>
      <c r="I42" s="195"/>
      <c r="J42" s="195"/>
    </row>
    <row r="43" spans="1:11" ht="20.100000000000001" customHeight="1" x14ac:dyDescent="0.15">
      <c r="A43" s="176"/>
      <c r="B43" s="185" t="s">
        <v>302</v>
      </c>
      <c r="C43" s="186"/>
      <c r="D43" s="187"/>
      <c r="E43" s="187"/>
      <c r="F43" s="188"/>
      <c r="G43" s="195"/>
      <c r="H43" s="195"/>
      <c r="I43" s="195"/>
      <c r="J43" s="195"/>
    </row>
    <row r="44" spans="1:11" ht="20.100000000000001" customHeight="1" x14ac:dyDescent="0.15">
      <c r="A44" s="197"/>
      <c r="B44" s="189"/>
      <c r="C44" s="190"/>
      <c r="D44" s="190"/>
      <c r="E44" s="191"/>
      <c r="F44" s="192"/>
    </row>
    <row r="45" spans="1:11" ht="20.100000000000001" customHeight="1" x14ac:dyDescent="0.15">
      <c r="A45" s="176">
        <v>8</v>
      </c>
      <c r="B45" s="177" t="s">
        <v>293</v>
      </c>
      <c r="C45" s="178"/>
      <c r="D45" s="177" t="s">
        <v>294</v>
      </c>
      <c r="E45" s="179"/>
      <c r="F45" s="180"/>
      <c r="G45" s="195"/>
      <c r="H45" s="195"/>
      <c r="I45" s="195"/>
      <c r="J45" s="195"/>
    </row>
    <row r="46" spans="1:11" ht="20.100000000000001" customHeight="1" x14ac:dyDescent="0.15">
      <c r="A46" s="176"/>
      <c r="B46" s="181" t="s">
        <v>295</v>
      </c>
      <c r="C46" s="243"/>
      <c r="D46" s="243"/>
      <c r="E46" s="183"/>
      <c r="F46" s="184" t="s">
        <v>297</v>
      </c>
    </row>
    <row r="47" spans="1:11" ht="20.100000000000001" customHeight="1" x14ac:dyDescent="0.15">
      <c r="A47" s="176"/>
      <c r="B47" s="185" t="s">
        <v>298</v>
      </c>
      <c r="C47" s="186"/>
      <c r="D47" s="187"/>
      <c r="E47" s="187"/>
      <c r="F47" s="188"/>
    </row>
    <row r="48" spans="1:11" ht="20.100000000000001" customHeight="1" x14ac:dyDescent="0.15">
      <c r="A48" s="176"/>
      <c r="B48" s="185" t="s">
        <v>300</v>
      </c>
      <c r="C48" s="186"/>
      <c r="D48" s="187"/>
      <c r="E48" s="187"/>
      <c r="F48" s="188"/>
      <c r="G48" s="195"/>
      <c r="H48" s="195"/>
      <c r="I48" s="195"/>
      <c r="J48" s="195"/>
    </row>
    <row r="49" spans="1:10" ht="20.100000000000001" customHeight="1" x14ac:dyDescent="0.15">
      <c r="A49" s="176"/>
      <c r="B49" s="185" t="s">
        <v>302</v>
      </c>
      <c r="C49" s="186"/>
      <c r="D49" s="187"/>
      <c r="E49" s="187"/>
      <c r="F49" s="188"/>
      <c r="G49" s="196"/>
    </row>
    <row r="50" spans="1:10" ht="20.100000000000001" customHeight="1" x14ac:dyDescent="0.15">
      <c r="A50" s="197"/>
      <c r="B50" s="189"/>
      <c r="C50" s="190"/>
      <c r="D50" s="190"/>
      <c r="E50" s="191"/>
      <c r="F50" s="192"/>
    </row>
    <row r="51" spans="1:10" ht="20.100000000000001" customHeight="1" x14ac:dyDescent="0.15">
      <c r="A51" s="176">
        <v>9</v>
      </c>
      <c r="B51" s="177" t="s">
        <v>293</v>
      </c>
      <c r="C51" s="178"/>
      <c r="D51" s="177" t="s">
        <v>294</v>
      </c>
      <c r="E51" s="179"/>
      <c r="F51" s="180"/>
    </row>
    <row r="52" spans="1:10" ht="20.100000000000001" customHeight="1" x14ac:dyDescent="0.15">
      <c r="A52" s="176"/>
      <c r="B52" s="181" t="s">
        <v>295</v>
      </c>
      <c r="C52" s="243"/>
      <c r="D52" s="243"/>
      <c r="E52" s="183"/>
      <c r="F52" s="184" t="s">
        <v>297</v>
      </c>
      <c r="G52" s="195"/>
      <c r="H52" s="195"/>
      <c r="I52" s="195"/>
      <c r="J52" s="195"/>
    </row>
    <row r="53" spans="1:10" ht="20.100000000000001" customHeight="1" x14ac:dyDescent="0.15">
      <c r="A53" s="176"/>
      <c r="B53" s="185" t="s">
        <v>298</v>
      </c>
      <c r="C53" s="186"/>
      <c r="D53" s="187"/>
      <c r="E53" s="187"/>
      <c r="F53" s="188"/>
    </row>
    <row r="54" spans="1:10" ht="20.100000000000001" customHeight="1" x14ac:dyDescent="0.15">
      <c r="A54" s="176"/>
      <c r="B54" s="185" t="s">
        <v>300</v>
      </c>
      <c r="C54" s="186"/>
      <c r="D54" s="187"/>
      <c r="E54" s="187"/>
      <c r="F54" s="188"/>
    </row>
    <row r="55" spans="1:10" ht="20.100000000000001" customHeight="1" x14ac:dyDescent="0.15">
      <c r="A55" s="176"/>
      <c r="B55" s="185" t="s">
        <v>302</v>
      </c>
      <c r="C55" s="186"/>
      <c r="D55" s="187"/>
      <c r="E55" s="187"/>
      <c r="F55" s="188"/>
    </row>
    <row r="56" spans="1:10" ht="20.100000000000001" customHeight="1" x14ac:dyDescent="0.15">
      <c r="A56" s="197"/>
      <c r="B56" s="189"/>
      <c r="C56" s="190"/>
      <c r="D56" s="190"/>
      <c r="E56" s="191"/>
      <c r="F56" s="192"/>
    </row>
    <row r="57" spans="1:10" ht="20.100000000000001" customHeight="1" x14ac:dyDescent="0.15">
      <c r="A57" s="176">
        <v>10</v>
      </c>
      <c r="B57" s="177" t="s">
        <v>293</v>
      </c>
      <c r="C57" s="178"/>
      <c r="D57" s="177" t="s">
        <v>294</v>
      </c>
      <c r="E57" s="179"/>
      <c r="F57" s="180"/>
    </row>
    <row r="58" spans="1:10" ht="20.100000000000001" customHeight="1" x14ac:dyDescent="0.15">
      <c r="A58" s="176"/>
      <c r="B58" s="181" t="s">
        <v>295</v>
      </c>
      <c r="C58" s="243"/>
      <c r="D58" s="243"/>
      <c r="E58" s="183"/>
      <c r="F58" s="184" t="s">
        <v>297</v>
      </c>
      <c r="G58" s="195"/>
      <c r="H58" s="195"/>
      <c r="I58" s="195"/>
      <c r="J58" s="195"/>
    </row>
    <row r="59" spans="1:10" ht="20.100000000000001" customHeight="1" x14ac:dyDescent="0.15">
      <c r="A59" s="176"/>
      <c r="B59" s="185" t="s">
        <v>298</v>
      </c>
      <c r="C59" s="186"/>
      <c r="D59" s="187"/>
      <c r="E59" s="187"/>
      <c r="F59" s="188"/>
      <c r="G59" s="196"/>
    </row>
    <row r="60" spans="1:10" ht="20.100000000000001" customHeight="1" x14ac:dyDescent="0.15">
      <c r="A60" s="176"/>
      <c r="B60" s="185" t="s">
        <v>300</v>
      </c>
      <c r="C60" s="186"/>
      <c r="D60" s="187"/>
      <c r="E60" s="187"/>
      <c r="F60" s="188"/>
    </row>
    <row r="61" spans="1:10" ht="20.100000000000001" customHeight="1" x14ac:dyDescent="0.15">
      <c r="A61" s="176"/>
      <c r="B61" s="185" t="s">
        <v>302</v>
      </c>
      <c r="C61" s="186"/>
      <c r="D61" s="187"/>
      <c r="E61" s="187"/>
      <c r="F61" s="188"/>
    </row>
    <row r="62" spans="1:10" ht="20.100000000000001" customHeight="1" x14ac:dyDescent="0.15">
      <c r="A62" s="176">
        <v>11</v>
      </c>
      <c r="B62" s="177" t="s">
        <v>293</v>
      </c>
      <c r="C62" s="178"/>
      <c r="D62" s="177" t="s">
        <v>294</v>
      </c>
      <c r="E62" s="179"/>
      <c r="F62" s="180"/>
      <c r="G62" s="195"/>
      <c r="H62" s="195"/>
      <c r="I62" s="195"/>
      <c r="J62" s="195"/>
    </row>
    <row r="63" spans="1:10" ht="20.100000000000001" customHeight="1" x14ac:dyDescent="0.15">
      <c r="A63" s="176"/>
      <c r="B63" s="181" t="s">
        <v>295</v>
      </c>
      <c r="C63" s="243"/>
      <c r="D63" s="243"/>
      <c r="E63" s="183"/>
      <c r="F63" s="184" t="s">
        <v>297</v>
      </c>
      <c r="G63" s="195"/>
      <c r="H63" s="195"/>
      <c r="I63" s="195"/>
      <c r="J63" s="195"/>
    </row>
    <row r="64" spans="1:10" ht="20.100000000000001" customHeight="1" x14ac:dyDescent="0.15">
      <c r="A64" s="176"/>
      <c r="B64" s="185" t="s">
        <v>298</v>
      </c>
      <c r="C64" s="186"/>
      <c r="D64" s="187"/>
      <c r="E64" s="187"/>
      <c r="F64" s="188"/>
    </row>
    <row r="65" spans="1:10" ht="20.100000000000001" customHeight="1" x14ac:dyDescent="0.15">
      <c r="A65" s="176"/>
      <c r="B65" s="185" t="s">
        <v>300</v>
      </c>
      <c r="C65" s="186"/>
      <c r="D65" s="187"/>
      <c r="E65" s="187"/>
      <c r="F65" s="188"/>
    </row>
    <row r="66" spans="1:10" ht="20.100000000000001" customHeight="1" x14ac:dyDescent="0.15">
      <c r="A66" s="176"/>
      <c r="B66" s="185" t="s">
        <v>302</v>
      </c>
      <c r="C66" s="186"/>
      <c r="D66" s="187"/>
      <c r="E66" s="187"/>
      <c r="F66" s="188"/>
      <c r="G66" s="195"/>
      <c r="H66" s="195"/>
      <c r="I66" s="195"/>
      <c r="J66" s="195"/>
    </row>
    <row r="67" spans="1:10" ht="20.100000000000001" customHeight="1" x14ac:dyDescent="0.15">
      <c r="A67" s="197"/>
      <c r="B67" s="189"/>
      <c r="C67" s="190"/>
      <c r="D67" s="190"/>
      <c r="E67" s="191"/>
      <c r="F67" s="192"/>
      <c r="G67" s="195"/>
      <c r="H67" s="195"/>
      <c r="I67" s="195"/>
      <c r="J67" s="195"/>
    </row>
    <row r="68" spans="1:10" ht="20.100000000000001" customHeight="1" x14ac:dyDescent="0.15">
      <c r="A68" s="176">
        <v>12</v>
      </c>
      <c r="B68" s="177" t="s">
        <v>293</v>
      </c>
      <c r="C68" s="178"/>
      <c r="D68" s="177" t="s">
        <v>294</v>
      </c>
      <c r="E68" s="179"/>
      <c r="F68" s="180"/>
      <c r="G68" s="195"/>
      <c r="H68" s="195"/>
      <c r="I68" s="195"/>
      <c r="J68" s="195"/>
    </row>
    <row r="69" spans="1:10" ht="20.100000000000001" customHeight="1" x14ac:dyDescent="0.15">
      <c r="A69" s="176"/>
      <c r="B69" s="181" t="s">
        <v>295</v>
      </c>
      <c r="C69" s="243"/>
      <c r="D69" s="243"/>
      <c r="E69" s="183"/>
      <c r="F69" s="184" t="s">
        <v>297</v>
      </c>
    </row>
    <row r="70" spans="1:10" ht="20.100000000000001" customHeight="1" x14ac:dyDescent="0.15">
      <c r="A70" s="176"/>
      <c r="B70" s="185" t="s">
        <v>298</v>
      </c>
      <c r="C70" s="186"/>
      <c r="D70" s="187"/>
      <c r="E70" s="187"/>
      <c r="F70" s="188"/>
    </row>
    <row r="71" spans="1:10" ht="20.100000000000001" customHeight="1" x14ac:dyDescent="0.15">
      <c r="A71" s="176"/>
      <c r="B71" s="185" t="s">
        <v>300</v>
      </c>
      <c r="C71" s="186"/>
      <c r="D71" s="187"/>
      <c r="E71" s="187"/>
      <c r="F71" s="188"/>
    </row>
    <row r="72" spans="1:10" ht="20.100000000000001" customHeight="1" x14ac:dyDescent="0.15">
      <c r="A72" s="176"/>
      <c r="B72" s="185" t="s">
        <v>302</v>
      </c>
      <c r="C72" s="186"/>
      <c r="D72" s="187"/>
      <c r="E72" s="187"/>
      <c r="F72" s="188"/>
    </row>
    <row r="73" spans="1:10" ht="20.100000000000001" customHeight="1" x14ac:dyDescent="0.15">
      <c r="A73" s="176">
        <v>13</v>
      </c>
      <c r="B73" s="177" t="s">
        <v>293</v>
      </c>
      <c r="C73" s="178"/>
      <c r="D73" s="177" t="s">
        <v>294</v>
      </c>
      <c r="E73" s="179"/>
      <c r="F73" s="180"/>
    </row>
    <row r="74" spans="1:10" ht="20.100000000000001" customHeight="1" x14ac:dyDescent="0.15">
      <c r="A74" s="176"/>
      <c r="B74" s="181" t="s">
        <v>295</v>
      </c>
      <c r="C74" s="243"/>
      <c r="D74" s="243"/>
      <c r="E74" s="183"/>
      <c r="F74" s="184" t="s">
        <v>297</v>
      </c>
    </row>
    <row r="75" spans="1:10" ht="20.100000000000001" customHeight="1" x14ac:dyDescent="0.15">
      <c r="A75" s="176"/>
      <c r="B75" s="185" t="s">
        <v>298</v>
      </c>
      <c r="C75" s="186"/>
      <c r="D75" s="187"/>
      <c r="E75" s="187"/>
      <c r="F75" s="188"/>
    </row>
    <row r="76" spans="1:10" ht="20.100000000000001" customHeight="1" x14ac:dyDescent="0.15">
      <c r="A76" s="176"/>
      <c r="B76" s="185" t="s">
        <v>300</v>
      </c>
      <c r="C76" s="186"/>
      <c r="D76" s="187"/>
      <c r="E76" s="187"/>
      <c r="F76" s="188"/>
    </row>
    <row r="77" spans="1:10" ht="20.100000000000001" customHeight="1" x14ac:dyDescent="0.15">
      <c r="A77" s="176"/>
      <c r="B77" s="185" t="s">
        <v>302</v>
      </c>
      <c r="C77" s="186"/>
      <c r="D77" s="187"/>
      <c r="E77" s="187"/>
      <c r="F77" s="188"/>
    </row>
    <row r="78" spans="1:10" ht="20.100000000000001" customHeight="1" x14ac:dyDescent="0.15">
      <c r="A78" s="197"/>
      <c r="B78" s="189"/>
      <c r="C78" s="190"/>
      <c r="D78" s="190"/>
      <c r="E78" s="191"/>
      <c r="F78" s="192"/>
    </row>
    <row r="79" spans="1:10" ht="20.100000000000001" customHeight="1" x14ac:dyDescent="0.15">
      <c r="A79" s="176">
        <v>14</v>
      </c>
      <c r="B79" s="177" t="s">
        <v>293</v>
      </c>
      <c r="C79" s="178"/>
      <c r="D79" s="177" t="s">
        <v>294</v>
      </c>
      <c r="E79" s="179"/>
      <c r="F79" s="180"/>
    </row>
    <row r="80" spans="1:10" ht="20.100000000000001" customHeight="1" x14ac:dyDescent="0.15">
      <c r="A80" s="176"/>
      <c r="B80" s="181" t="s">
        <v>295</v>
      </c>
      <c r="C80" s="243"/>
      <c r="D80" s="243"/>
      <c r="E80" s="183"/>
      <c r="F80" s="184" t="s">
        <v>297</v>
      </c>
    </row>
    <row r="81" spans="1:6" ht="20.100000000000001" customHeight="1" x14ac:dyDescent="0.15">
      <c r="A81" s="176"/>
      <c r="B81" s="185" t="s">
        <v>298</v>
      </c>
      <c r="C81" s="186"/>
      <c r="D81" s="187"/>
      <c r="E81" s="187"/>
      <c r="F81" s="188"/>
    </row>
    <row r="82" spans="1:6" ht="20.100000000000001" customHeight="1" x14ac:dyDescent="0.15">
      <c r="A82" s="176"/>
      <c r="B82" s="185" t="s">
        <v>300</v>
      </c>
      <c r="C82" s="186"/>
      <c r="D82" s="187"/>
      <c r="E82" s="187"/>
      <c r="F82" s="188"/>
    </row>
    <row r="83" spans="1:6" ht="20.100000000000001" customHeight="1" x14ac:dyDescent="0.15">
      <c r="A83" s="176"/>
      <c r="B83" s="185" t="s">
        <v>302</v>
      </c>
      <c r="C83" s="186"/>
      <c r="D83" s="187"/>
      <c r="E83" s="187"/>
      <c r="F83" s="188"/>
    </row>
  </sheetData>
  <sheetProtection algorithmName="SHA-512" hashValue="m/V7rvt6BFgLJLy10C72w0H6mGqUx0RSJIbKN3Xv0eRla9nI0YtgLedjCaJyakTA53hzpcI9ZZVwiKnJDZ8e9Q==" saltValue="lRZd3mvY1YOtC5HcdVlPEA==" spinCount="100000" sheet="1" objects="1" scenarios="1"/>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53B61-E9AE-48E9-85B0-7D17A0E80E8E}">
  <sheetPr codeName="Sheet23">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508</v>
      </c>
      <c r="E2" s="89"/>
      <c r="F2" s="89"/>
      <c r="G2" s="89"/>
      <c r="H2" s="89"/>
      <c r="I2" s="89"/>
      <c r="J2" s="89"/>
      <c r="K2" s="90"/>
    </row>
    <row r="3" spans="1:25" ht="30" customHeight="1" x14ac:dyDescent="0.15">
      <c r="A3" s="91" t="s">
        <v>261</v>
      </c>
      <c r="B3" s="92"/>
      <c r="C3" s="92"/>
      <c r="D3" s="93">
        <f>VLOOKUP($D$2,交通空白!$B$2:$S$24,2,FALSE)</f>
        <v>42121</v>
      </c>
      <c r="E3" s="94"/>
      <c r="F3" s="94"/>
      <c r="G3" s="94"/>
      <c r="H3" s="94"/>
      <c r="I3" s="94"/>
      <c r="J3" s="94"/>
      <c r="K3" s="95"/>
    </row>
    <row r="4" spans="1:25" ht="30" customHeight="1" x14ac:dyDescent="0.15">
      <c r="A4" s="91" t="s">
        <v>262</v>
      </c>
      <c r="B4" s="92"/>
      <c r="C4" s="92"/>
      <c r="D4" s="93">
        <f>VLOOKUP($D$2,交通空白!$B$2:$S$24,3,FALSE)</f>
        <v>45099</v>
      </c>
      <c r="E4" s="94"/>
      <c r="F4" s="94"/>
      <c r="G4" s="94"/>
      <c r="H4" s="94"/>
      <c r="I4" s="94"/>
      <c r="J4" s="94"/>
      <c r="K4" s="95"/>
    </row>
    <row r="5" spans="1:25" ht="30" customHeight="1" x14ac:dyDescent="0.15">
      <c r="A5" s="91" t="s">
        <v>263</v>
      </c>
      <c r="B5" s="92"/>
      <c r="C5" s="92"/>
      <c r="D5" s="93">
        <f>VLOOKUP($D$2,交通空白!$B$2:$S$24,4,FALSE)</f>
        <v>46142</v>
      </c>
      <c r="E5" s="94"/>
      <c r="F5" s="94"/>
      <c r="G5" s="94"/>
      <c r="H5" s="94"/>
      <c r="I5" s="94"/>
      <c r="J5" s="94"/>
      <c r="K5" s="95"/>
    </row>
    <row r="6" spans="1:25" ht="30" customHeight="1" x14ac:dyDescent="0.15">
      <c r="A6" s="91" t="s">
        <v>264</v>
      </c>
      <c r="B6" s="92"/>
      <c r="C6" s="92"/>
      <c r="D6" s="93" t="str">
        <f>VLOOKUP($D$2,交通空白!$B$2:$S$24,5,FALSE)</f>
        <v>喜茂別町</v>
      </c>
      <c r="E6" s="94"/>
      <c r="F6" s="94"/>
      <c r="G6" s="94"/>
      <c r="H6" s="94"/>
      <c r="I6" s="94"/>
      <c r="J6" s="94"/>
      <c r="K6" s="95"/>
    </row>
    <row r="7" spans="1:25" ht="30" customHeight="1" x14ac:dyDescent="0.15">
      <c r="A7" s="91" t="s">
        <v>265</v>
      </c>
      <c r="B7" s="92"/>
      <c r="C7" s="92"/>
      <c r="D7" s="93" t="str">
        <f>VLOOKUP($D$2,交通空白!$B$2:$S$24,6,FALSE)</f>
        <v>内村　俊二</v>
      </c>
      <c r="E7" s="94"/>
      <c r="F7" s="94"/>
      <c r="G7" s="94"/>
      <c r="H7" s="94"/>
      <c r="I7" s="94"/>
      <c r="J7" s="94"/>
      <c r="K7" s="95"/>
    </row>
    <row r="8" spans="1:25" ht="30" customHeight="1" x14ac:dyDescent="0.15">
      <c r="A8" s="91" t="s">
        <v>266</v>
      </c>
      <c r="B8" s="92"/>
      <c r="C8" s="92"/>
      <c r="D8" s="93" t="str">
        <f>VLOOKUP($D$2,交通空白!$B$2:$S$24,8,FALSE)</f>
        <v>虻田郡喜茂別町字喜茂別123番地</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喜茂別町</v>
      </c>
      <c r="E12" s="111"/>
      <c r="F12" s="112" t="str">
        <f>IFERROR(VLOOKUP($D$2,交通空白!$B$2:$S$24,10,FALSE),"")</f>
        <v>喜茂別町字喜茂別123番地</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106" t="str">
        <f>VLOOKUP($D$2,交通空白!$B$2:$S$24,15,FALSE)</f>
        <v>喜茂別町</v>
      </c>
      <c r="E14" s="106"/>
      <c r="F14" s="106"/>
      <c r="G14" s="106"/>
      <c r="H14" s="106"/>
      <c r="I14" s="106"/>
      <c r="J14" s="106"/>
      <c r="K14" s="107"/>
      <c r="O14" s="116"/>
      <c r="X14" s="116"/>
      <c r="Y14" s="117"/>
    </row>
    <row r="15" spans="1:25" ht="30" customHeight="1" x14ac:dyDescent="0.15">
      <c r="A15" s="103" t="s">
        <v>274</v>
      </c>
      <c r="B15" s="104"/>
      <c r="C15" s="104"/>
      <c r="D15" s="118" t="str">
        <f>VLOOKUP($D$2,交通空白!$B$2:$S$24,16,FALSE)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喜茂別町</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0</v>
      </c>
      <c r="J23" s="146">
        <f>IFERROR(VLOOKUP($D$2,交通空白!$B$2:$AG$24,29,FALSE),0)</f>
        <v>4</v>
      </c>
      <c r="K23" s="147">
        <f>SUM(E23:J23)</f>
        <v>4</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0</v>
      </c>
      <c r="J35" s="146">
        <f t="shared" si="0"/>
        <v>4</v>
      </c>
      <c r="K35" s="147">
        <f>SUM(E35:J35)</f>
        <v>4</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hfShCdSmIIT/z5pPxD8E1sQe7kiUpwa3yWQMV9Lg21g8fQVxRWTznV/jKwVOBNybkhN7wTdpWLbyxNYr4xRT1A==" saltValue="SbfknP2xC164ixheu38wU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F038837C-7C35-4F2D-8A81-DF47E0F95F45}">
      <formula1>"○"</formula1>
    </dataValidation>
    <dataValidation type="list" allowBlank="1" showInputMessage="1" sqref="A22:B33" xr:uid="{9657FDA0-A90F-40A6-A392-40EFB9F54D86}">
      <formula1>"交通空白地有償運送,福祉有償運送"</formula1>
    </dataValidation>
    <dataValidation allowBlank="1" showInputMessage="1" sqref="D2:K2" xr:uid="{03A30822-1BDC-453F-9445-1686CE25F5F8}"/>
  </dataValidations>
  <hyperlinks>
    <hyperlink ref="O1:Q1" location="交通空白!A1" display="目次へ" xr:uid="{8005E35B-F153-4F71-8D55-527821A27304}"/>
  </hyperlinks>
  <pageMargins left="0.25" right="0.25" top="0.75" bottom="0.75" header="0.3" footer="0.3"/>
  <pageSetup paperSize="9" scale="9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35BD0-CF32-4F07-AFD3-B30755B3FB9D}">
  <sheetPr codeName="Sheet24">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509</v>
      </c>
      <c r="E2" s="89"/>
      <c r="F2" s="89"/>
      <c r="G2" s="89"/>
      <c r="H2" s="89"/>
      <c r="I2" s="89"/>
      <c r="J2" s="89"/>
      <c r="K2" s="90"/>
    </row>
    <row r="3" spans="1:25" ht="30" customHeight="1" x14ac:dyDescent="0.15">
      <c r="A3" s="91" t="s">
        <v>261</v>
      </c>
      <c r="B3" s="92"/>
      <c r="C3" s="92"/>
      <c r="D3" s="93">
        <f>VLOOKUP($D$2,交通空白!$B$2:$S$24,2,FALSE)</f>
        <v>42986</v>
      </c>
      <c r="E3" s="94"/>
      <c r="F3" s="94"/>
      <c r="G3" s="94"/>
      <c r="H3" s="94"/>
      <c r="I3" s="94"/>
      <c r="J3" s="94"/>
      <c r="K3" s="95"/>
    </row>
    <row r="4" spans="1:25" ht="30" customHeight="1" x14ac:dyDescent="0.15">
      <c r="A4" s="91" t="s">
        <v>262</v>
      </c>
      <c r="B4" s="92"/>
      <c r="C4" s="92"/>
      <c r="D4" s="93">
        <f>VLOOKUP($D$2,交通空白!$B$2:$S$24,3,FALSE)</f>
        <v>44819</v>
      </c>
      <c r="E4" s="94"/>
      <c r="F4" s="94"/>
      <c r="G4" s="94"/>
      <c r="H4" s="94"/>
      <c r="I4" s="94"/>
      <c r="J4" s="94"/>
      <c r="K4" s="95"/>
    </row>
    <row r="5" spans="1:25" ht="30" customHeight="1" x14ac:dyDescent="0.15">
      <c r="A5" s="91" t="s">
        <v>263</v>
      </c>
      <c r="B5" s="92"/>
      <c r="C5" s="92"/>
      <c r="D5" s="93">
        <f>VLOOKUP($D$2,交通空白!$B$2:$S$24,4,FALSE)</f>
        <v>45930</v>
      </c>
      <c r="E5" s="94"/>
      <c r="F5" s="94"/>
      <c r="G5" s="94"/>
      <c r="H5" s="94"/>
      <c r="I5" s="94"/>
      <c r="J5" s="94"/>
      <c r="K5" s="95"/>
    </row>
    <row r="6" spans="1:25" ht="30" customHeight="1" x14ac:dyDescent="0.15">
      <c r="A6" s="91" t="s">
        <v>264</v>
      </c>
      <c r="B6" s="92"/>
      <c r="C6" s="92"/>
      <c r="D6" s="93" t="str">
        <f>VLOOKUP($D$2,交通空白!$B$2:$S$24,5,FALSE)</f>
        <v>夕張市</v>
      </c>
      <c r="E6" s="94"/>
      <c r="F6" s="94"/>
      <c r="G6" s="94"/>
      <c r="H6" s="94"/>
      <c r="I6" s="94"/>
      <c r="J6" s="94"/>
      <c r="K6" s="95"/>
    </row>
    <row r="7" spans="1:25" ht="30" customHeight="1" x14ac:dyDescent="0.15">
      <c r="A7" s="91" t="s">
        <v>265</v>
      </c>
      <c r="B7" s="92"/>
      <c r="C7" s="92"/>
      <c r="D7" s="93" t="str">
        <f>VLOOKUP($D$2,交通空白!$B$2:$S$24,6,FALSE)</f>
        <v>厚谷　司</v>
      </c>
      <c r="E7" s="94"/>
      <c r="F7" s="94"/>
      <c r="G7" s="94"/>
      <c r="H7" s="94"/>
      <c r="I7" s="94"/>
      <c r="J7" s="94"/>
      <c r="K7" s="95"/>
    </row>
    <row r="8" spans="1:25" ht="30" customHeight="1" x14ac:dyDescent="0.15">
      <c r="A8" s="91" t="s">
        <v>266</v>
      </c>
      <c r="B8" s="92"/>
      <c r="C8" s="92"/>
      <c r="D8" s="93" t="str">
        <f>VLOOKUP($D$2,交通空白!$B$2:$S$24,8,FALSE)</f>
        <v>夕張市本町4丁目２</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丸北ハイヤー有限会社</v>
      </c>
      <c r="E12" s="111"/>
      <c r="F12" s="112" t="str">
        <f>IFERROR(VLOOKUP($D$2,交通空白!$B$2:$S$24,10,FALSE),"")</f>
        <v>夕張市清水沢3丁目30番地</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夕張第一交通株式会社</v>
      </c>
      <c r="E13" s="111"/>
      <c r="F13" s="112" t="str">
        <f>IFERROR(VLOOKUP($D$2&amp;"-2",交通空白!$B$2:$S$24,10,FALSE),"")</f>
        <v>夕張市若菜2番地１６</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106" t="str">
        <f>VLOOKUP($D$2,交通空白!$B$2:$S$24,15,FALSE)</f>
        <v>路線</v>
      </c>
      <c r="E14" s="106"/>
      <c r="F14" s="106"/>
      <c r="G14" s="106"/>
      <c r="H14" s="106"/>
      <c r="I14" s="106"/>
      <c r="J14" s="106"/>
      <c r="K14" s="107"/>
      <c r="O14" s="116"/>
      <c r="X14" s="116"/>
      <c r="Y14" s="117"/>
    </row>
    <row r="15" spans="1:25" ht="30" customHeight="1" x14ac:dyDescent="0.15">
      <c r="A15" s="103" t="s">
        <v>274</v>
      </c>
      <c r="B15" s="104"/>
      <c r="C15" s="104"/>
      <c r="D15" s="118" t="str">
        <f>VLOOKUP($D$2,交通空白!$B$2:$S$24,16,FALSE)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4.25" customHeight="1" x14ac:dyDescent="0.15">
      <c r="A22" s="136" t="s">
        <v>289</v>
      </c>
      <c r="B22" s="137"/>
      <c r="C22" s="138" t="str">
        <f>D12</f>
        <v>丸北ハイヤー有限会社</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0</v>
      </c>
      <c r="J23" s="146">
        <f>IFERROR(VLOOKUP($D$2,交通空白!$B$2:$AG$24,29,FALSE),0)</f>
        <v>4</v>
      </c>
      <c r="K23" s="147">
        <f>SUM(E23:J23)</f>
        <v>4</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4.25" customHeight="1" x14ac:dyDescent="0.15">
      <c r="A25" s="142"/>
      <c r="B25" s="143"/>
      <c r="C25" s="138" t="str">
        <f>D13</f>
        <v>夕張第一交通株式会社</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2</v>
      </c>
      <c r="K26" s="147">
        <f>SUM(E26:J26)</f>
        <v>2</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0</v>
      </c>
      <c r="J35" s="146">
        <f t="shared" si="0"/>
        <v>6</v>
      </c>
      <c r="K35" s="147">
        <f>SUM(E35:J35)</f>
        <v>6</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3cXw8+2g4WJ0dJPhXEWtCJk6I/c/NQdUdY9Du58igEp0HsidEH2DWyuOWIF0poA2cvmMqQIv9ZnxbUOKIiZkPw==" saltValue="+JBOsdmh9SBcZsUs8q7Dn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79D9448E-5E0D-4E93-8512-C88FE4A7307C}"/>
    <dataValidation type="list" allowBlank="1" showInputMessage="1" sqref="A22:B33" xr:uid="{DF754402-7C74-43E3-B1CB-05CAC58B6D70}">
      <formula1>"交通空白地有償運送,福祉有償運送"</formula1>
    </dataValidation>
    <dataValidation type="list" allowBlank="1" showInputMessage="1" sqref="D10" xr:uid="{F86655BC-3E6A-4B3A-BB90-4B9409E9CC89}">
      <formula1>"○"</formula1>
    </dataValidation>
  </dataValidations>
  <hyperlinks>
    <hyperlink ref="O1:Q1" location="交通空白!A1" display="目次へ" xr:uid="{8341B9BE-8C30-4600-A320-995EB9B3B6F3}"/>
  </hyperlinks>
  <pageMargins left="0.25" right="0.25" top="0.75" bottom="0.75" header="0.3" footer="0.3"/>
  <pageSetup paperSize="9" scale="9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79856-8AE2-4CB3-9876-9CA82F6037FD}">
  <sheetPr codeName="Sheet25">
    <tabColor theme="8" tint="0.59999389629810485"/>
  </sheetPr>
  <dimension ref="A1:K83"/>
  <sheetViews>
    <sheetView view="pageBreakPreview" topLeftCell="A16" zoomScale="85" zoomScaleNormal="100" zoomScaleSheetLayoutView="85"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4" width="20.625" style="172" customWidth="1"/>
    <col min="5" max="5" width="20.625" style="255" customWidth="1"/>
    <col min="6" max="6" width="3.625" style="219" customWidth="1"/>
    <col min="7" max="16384" width="2.125" style="172"/>
  </cols>
  <sheetData>
    <row r="1" spans="1:10" ht="15" customHeight="1" x14ac:dyDescent="0.15">
      <c r="E1" s="174" t="s">
        <v>291</v>
      </c>
      <c r="F1" s="174"/>
    </row>
    <row r="2" spans="1:10" ht="24.95" customHeight="1" x14ac:dyDescent="0.15">
      <c r="A2" s="175" t="s">
        <v>292</v>
      </c>
      <c r="B2" s="175"/>
      <c r="C2" s="175"/>
      <c r="D2" s="175"/>
      <c r="E2" s="175"/>
      <c r="F2" s="175"/>
    </row>
    <row r="3" spans="1:10" ht="20.100000000000001" customHeight="1" x14ac:dyDescent="0.15">
      <c r="A3" s="176">
        <v>1</v>
      </c>
      <c r="B3" s="177" t="s">
        <v>293</v>
      </c>
      <c r="C3" s="178">
        <v>44819</v>
      </c>
      <c r="D3" s="177" t="s">
        <v>294</v>
      </c>
      <c r="E3" s="179"/>
      <c r="F3" s="180"/>
    </row>
    <row r="4" spans="1:10" ht="20.100000000000001" customHeight="1" x14ac:dyDescent="0.15">
      <c r="A4" s="176"/>
      <c r="B4" s="181" t="s">
        <v>295</v>
      </c>
      <c r="C4" s="182" t="s">
        <v>510</v>
      </c>
      <c r="D4" s="182"/>
      <c r="E4" s="302">
        <v>11.4</v>
      </c>
      <c r="F4" s="184" t="s">
        <v>297</v>
      </c>
    </row>
    <row r="5" spans="1:10" ht="20.100000000000001" customHeight="1" x14ac:dyDescent="0.15">
      <c r="A5" s="176"/>
      <c r="B5" s="185" t="s">
        <v>298</v>
      </c>
      <c r="C5" s="186" t="s">
        <v>511</v>
      </c>
      <c r="D5" s="187"/>
      <c r="E5" s="187"/>
      <c r="F5" s="188"/>
    </row>
    <row r="6" spans="1:10" ht="20.100000000000001" customHeight="1" x14ac:dyDescent="0.15">
      <c r="A6" s="176"/>
      <c r="B6" s="185" t="s">
        <v>300</v>
      </c>
      <c r="C6" s="186" t="s">
        <v>512</v>
      </c>
      <c r="D6" s="187"/>
      <c r="E6" s="187"/>
      <c r="F6" s="188"/>
      <c r="G6" s="174"/>
      <c r="H6" s="174"/>
      <c r="I6" s="174"/>
      <c r="J6" s="174"/>
    </row>
    <row r="7" spans="1:10" ht="20.100000000000001" customHeight="1" x14ac:dyDescent="0.15">
      <c r="A7" s="176"/>
      <c r="B7" s="185" t="s">
        <v>302</v>
      </c>
      <c r="C7" s="186" t="s">
        <v>513</v>
      </c>
      <c r="D7" s="187"/>
      <c r="E7" s="187"/>
      <c r="F7" s="188"/>
    </row>
    <row r="8" spans="1:10" ht="20.100000000000001" customHeight="1" x14ac:dyDescent="0.15">
      <c r="B8" s="189"/>
      <c r="C8" s="190"/>
      <c r="D8" s="190"/>
      <c r="E8" s="247"/>
      <c r="F8" s="192"/>
    </row>
    <row r="9" spans="1:10" ht="20.100000000000001" customHeight="1" x14ac:dyDescent="0.15">
      <c r="A9" s="176">
        <v>2</v>
      </c>
      <c r="B9" s="177" t="s">
        <v>293</v>
      </c>
      <c r="C9" s="178">
        <f>$C$3</f>
        <v>44819</v>
      </c>
      <c r="D9" s="177" t="s">
        <v>294</v>
      </c>
      <c r="E9" s="179"/>
      <c r="F9" s="180"/>
    </row>
    <row r="10" spans="1:10" ht="20.100000000000001" customHeight="1" x14ac:dyDescent="0.15">
      <c r="A10" s="176"/>
      <c r="B10" s="181" t="s">
        <v>295</v>
      </c>
      <c r="C10" s="182" t="s">
        <v>514</v>
      </c>
      <c r="D10" s="182"/>
      <c r="E10" s="228">
        <v>5.9859999999999998</v>
      </c>
      <c r="F10" s="184" t="s">
        <v>297</v>
      </c>
    </row>
    <row r="11" spans="1:10" ht="20.100000000000001" customHeight="1" x14ac:dyDescent="0.15">
      <c r="A11" s="176"/>
      <c r="B11" s="185" t="s">
        <v>298</v>
      </c>
      <c r="C11" s="186" t="s">
        <v>515</v>
      </c>
      <c r="D11" s="187"/>
      <c r="E11" s="187"/>
      <c r="F11" s="188"/>
      <c r="G11" s="195"/>
      <c r="H11" s="195"/>
      <c r="I11" s="195"/>
      <c r="J11" s="195"/>
    </row>
    <row r="12" spans="1:10" ht="20.100000000000001" customHeight="1" x14ac:dyDescent="0.15">
      <c r="A12" s="176"/>
      <c r="B12" s="185" t="s">
        <v>300</v>
      </c>
      <c r="C12" s="186" t="s">
        <v>516</v>
      </c>
      <c r="D12" s="187"/>
      <c r="E12" s="187"/>
      <c r="F12" s="188"/>
      <c r="G12" s="196"/>
    </row>
    <row r="13" spans="1:10" ht="20.100000000000001" customHeight="1" x14ac:dyDescent="0.15">
      <c r="A13" s="176"/>
      <c r="B13" s="185" t="s">
        <v>302</v>
      </c>
      <c r="C13" s="186" t="s">
        <v>517</v>
      </c>
      <c r="D13" s="187"/>
      <c r="E13" s="187"/>
      <c r="F13" s="188"/>
    </row>
    <row r="14" spans="1:10" ht="20.100000000000001" customHeight="1" x14ac:dyDescent="0.15">
      <c r="A14" s="197"/>
      <c r="B14" s="189"/>
      <c r="C14" s="190"/>
      <c r="D14" s="190"/>
      <c r="E14" s="247"/>
      <c r="F14" s="192"/>
    </row>
    <row r="15" spans="1:10" ht="20.100000000000001" customHeight="1" x14ac:dyDescent="0.15">
      <c r="A15" s="176">
        <v>3</v>
      </c>
      <c r="B15" s="177" t="s">
        <v>293</v>
      </c>
      <c r="C15" s="178">
        <f>$C$3</f>
        <v>44819</v>
      </c>
      <c r="D15" s="177" t="s">
        <v>294</v>
      </c>
      <c r="E15" s="179"/>
      <c r="F15" s="180"/>
    </row>
    <row r="16" spans="1:10" ht="20.100000000000001" customHeight="1" x14ac:dyDescent="0.15">
      <c r="A16" s="176"/>
      <c r="B16" s="181" t="s">
        <v>295</v>
      </c>
      <c r="C16" s="182" t="s">
        <v>518</v>
      </c>
      <c r="D16" s="182"/>
      <c r="E16" s="228">
        <v>7.9180000000000001</v>
      </c>
      <c r="F16" s="184" t="s">
        <v>297</v>
      </c>
    </row>
    <row r="17" spans="1:11" ht="20.100000000000001" customHeight="1" x14ac:dyDescent="0.15">
      <c r="A17" s="176"/>
      <c r="B17" s="185" t="s">
        <v>298</v>
      </c>
      <c r="C17" s="186" t="s">
        <v>519</v>
      </c>
      <c r="D17" s="187"/>
      <c r="E17" s="187"/>
      <c r="F17" s="188"/>
      <c r="G17" s="195"/>
      <c r="H17" s="195"/>
      <c r="I17" s="195"/>
      <c r="J17" s="195"/>
    </row>
    <row r="18" spans="1:11" ht="20.100000000000001" customHeight="1" x14ac:dyDescent="0.15">
      <c r="A18" s="176"/>
      <c r="B18" s="185" t="s">
        <v>300</v>
      </c>
      <c r="C18" s="186" t="s">
        <v>516</v>
      </c>
      <c r="D18" s="187"/>
      <c r="E18" s="187"/>
      <c r="F18" s="188"/>
      <c r="G18" s="196"/>
    </row>
    <row r="19" spans="1:11" ht="20.100000000000001" customHeight="1" x14ac:dyDescent="0.15">
      <c r="A19" s="176"/>
      <c r="B19" s="185" t="s">
        <v>302</v>
      </c>
      <c r="C19" s="186" t="s">
        <v>520</v>
      </c>
      <c r="D19" s="187"/>
      <c r="E19" s="187"/>
      <c r="F19" s="188"/>
    </row>
    <row r="20" spans="1:11" ht="20.100000000000001" customHeight="1" x14ac:dyDescent="0.15">
      <c r="A20" s="197"/>
      <c r="B20" s="189"/>
      <c r="C20" s="190"/>
      <c r="D20" s="190"/>
      <c r="E20" s="247"/>
      <c r="F20" s="192"/>
    </row>
    <row r="21" spans="1:11" ht="20.100000000000001" customHeight="1" x14ac:dyDescent="0.15">
      <c r="A21" s="176">
        <v>4</v>
      </c>
      <c r="B21" s="177" t="s">
        <v>293</v>
      </c>
      <c r="C21" s="178">
        <f>$C$3</f>
        <v>44819</v>
      </c>
      <c r="D21" s="177" t="s">
        <v>294</v>
      </c>
      <c r="E21" s="179"/>
      <c r="F21" s="180"/>
    </row>
    <row r="22" spans="1:11" ht="20.100000000000001" customHeight="1" x14ac:dyDescent="0.15">
      <c r="A22" s="176"/>
      <c r="B22" s="181" t="s">
        <v>295</v>
      </c>
      <c r="C22" s="221" t="s">
        <v>521</v>
      </c>
      <c r="D22" s="221"/>
      <c r="E22" s="228">
        <v>10.714</v>
      </c>
      <c r="F22" s="184" t="s">
        <v>297</v>
      </c>
    </row>
    <row r="23" spans="1:11" ht="20.100000000000001" customHeight="1" x14ac:dyDescent="0.15">
      <c r="A23" s="176"/>
      <c r="B23" s="185" t="s">
        <v>298</v>
      </c>
      <c r="C23" s="199" t="s">
        <v>522</v>
      </c>
      <c r="D23" s="200"/>
      <c r="E23" s="187"/>
      <c r="F23" s="188"/>
      <c r="G23" s="195"/>
      <c r="H23" s="195"/>
      <c r="I23" s="195"/>
      <c r="J23" s="195"/>
    </row>
    <row r="24" spans="1:11" ht="20.100000000000001" customHeight="1" x14ac:dyDescent="0.15">
      <c r="A24" s="176"/>
      <c r="B24" s="185" t="s">
        <v>300</v>
      </c>
      <c r="C24" s="199" t="s">
        <v>512</v>
      </c>
      <c r="D24" s="200"/>
      <c r="E24" s="201"/>
      <c r="F24" s="202"/>
      <c r="G24" s="203"/>
      <c r="H24" s="203"/>
      <c r="I24" s="203"/>
      <c r="J24" s="203"/>
      <c r="K24" s="203"/>
    </row>
    <row r="25" spans="1:11" ht="20.100000000000001" customHeight="1" x14ac:dyDescent="0.15">
      <c r="A25" s="176"/>
      <c r="B25" s="185" t="s">
        <v>302</v>
      </c>
      <c r="C25" s="199" t="s">
        <v>523</v>
      </c>
      <c r="D25" s="200"/>
      <c r="E25" s="187"/>
      <c r="F25" s="188"/>
    </row>
    <row r="26" spans="1:11" ht="20.100000000000001" customHeight="1" x14ac:dyDescent="0.15">
      <c r="A26" s="197"/>
      <c r="B26" s="189"/>
      <c r="C26" s="204"/>
      <c r="D26" s="204"/>
      <c r="E26" s="247"/>
      <c r="F26" s="192"/>
    </row>
    <row r="27" spans="1:11" ht="20.100000000000001" customHeight="1" x14ac:dyDescent="0.15">
      <c r="A27" s="269">
        <v>5</v>
      </c>
      <c r="B27" s="177" t="s">
        <v>293</v>
      </c>
      <c r="C27" s="178">
        <v>45184</v>
      </c>
      <c r="D27" s="177" t="s">
        <v>294</v>
      </c>
      <c r="E27" s="270"/>
      <c r="F27" s="184"/>
      <c r="G27" s="203"/>
      <c r="H27" s="203"/>
      <c r="I27" s="203"/>
      <c r="J27" s="203"/>
      <c r="K27" s="203"/>
    </row>
    <row r="28" spans="1:11" ht="20.100000000000001" customHeight="1" x14ac:dyDescent="0.15">
      <c r="A28" s="271"/>
      <c r="B28" s="181" t="s">
        <v>401</v>
      </c>
      <c r="C28" s="272" t="s">
        <v>524</v>
      </c>
      <c r="D28" s="272"/>
      <c r="E28" s="183"/>
      <c r="F28" s="184" t="s">
        <v>297</v>
      </c>
    </row>
    <row r="29" spans="1:11" ht="20.100000000000001" customHeight="1" x14ac:dyDescent="0.15">
      <c r="A29" s="271"/>
      <c r="B29" s="284" t="s">
        <v>66</v>
      </c>
      <c r="C29" s="285" t="s">
        <v>525</v>
      </c>
      <c r="D29" s="234"/>
      <c r="E29" s="234"/>
      <c r="F29" s="286"/>
    </row>
    <row r="30" spans="1:11" ht="20.100000000000001" customHeight="1" x14ac:dyDescent="0.15">
      <c r="A30" s="271"/>
      <c r="B30" s="287"/>
      <c r="C30" s="288"/>
      <c r="D30" s="231"/>
      <c r="E30" s="231"/>
      <c r="F30" s="289"/>
      <c r="G30" s="206"/>
      <c r="H30" s="206"/>
      <c r="I30" s="206"/>
      <c r="J30" s="206"/>
      <c r="K30" s="203"/>
    </row>
    <row r="31" spans="1:11" ht="20.100000000000001" customHeight="1" x14ac:dyDescent="0.15">
      <c r="A31" s="250"/>
      <c r="B31" s="290"/>
      <c r="C31" s="291"/>
      <c r="D31" s="211"/>
      <c r="E31" s="211"/>
      <c r="F31" s="292"/>
      <c r="G31" s="196"/>
    </row>
    <row r="32" spans="1:11" ht="20.100000000000001" customHeight="1" x14ac:dyDescent="0.15">
      <c r="A32" s="197"/>
      <c r="B32" s="189"/>
      <c r="C32" s="204"/>
      <c r="D32" s="204"/>
      <c r="E32" s="247"/>
      <c r="F32" s="192"/>
    </row>
    <row r="33" spans="1:11" ht="20.100000000000001" customHeight="1" x14ac:dyDescent="0.15">
      <c r="A33" s="176">
        <v>6</v>
      </c>
      <c r="B33" s="177" t="s">
        <v>293</v>
      </c>
      <c r="C33" s="254"/>
      <c r="D33" s="205" t="s">
        <v>294</v>
      </c>
      <c r="E33" s="222"/>
      <c r="F33" s="223"/>
      <c r="G33" s="207"/>
      <c r="H33" s="207"/>
      <c r="I33" s="207"/>
      <c r="J33" s="207"/>
      <c r="K33" s="203"/>
    </row>
    <row r="34" spans="1:11" ht="20.100000000000001" customHeight="1" x14ac:dyDescent="0.15">
      <c r="A34" s="176"/>
      <c r="B34" s="181" t="s">
        <v>295</v>
      </c>
      <c r="C34" s="243"/>
      <c r="D34" s="243"/>
      <c r="E34" s="228"/>
      <c r="F34" s="184" t="s">
        <v>297</v>
      </c>
    </row>
    <row r="35" spans="1:11" ht="20.100000000000001" customHeight="1" x14ac:dyDescent="0.15">
      <c r="A35" s="176"/>
      <c r="B35" s="185" t="s">
        <v>298</v>
      </c>
      <c r="C35" s="186"/>
      <c r="D35" s="187"/>
      <c r="E35" s="187"/>
      <c r="F35" s="188"/>
    </row>
    <row r="36" spans="1:11" ht="20.100000000000001" customHeight="1" x14ac:dyDescent="0.15">
      <c r="A36" s="176"/>
      <c r="B36" s="185" t="s">
        <v>300</v>
      </c>
      <c r="C36" s="186"/>
      <c r="D36" s="187"/>
      <c r="E36" s="187"/>
      <c r="F36" s="188"/>
      <c r="G36" s="195"/>
      <c r="H36" s="195"/>
      <c r="I36" s="195"/>
      <c r="J36" s="195"/>
    </row>
    <row r="37" spans="1:11" ht="20.100000000000001" customHeight="1" x14ac:dyDescent="0.15">
      <c r="A37" s="176"/>
      <c r="B37" s="185" t="s">
        <v>302</v>
      </c>
      <c r="C37" s="186"/>
      <c r="D37" s="187"/>
      <c r="E37" s="187"/>
      <c r="F37" s="188"/>
      <c r="G37" s="195"/>
      <c r="H37" s="195"/>
      <c r="I37" s="195"/>
      <c r="J37" s="195"/>
    </row>
    <row r="38" spans="1:11" ht="20.100000000000001" customHeight="1" x14ac:dyDescent="0.15">
      <c r="A38" s="197"/>
      <c r="B38" s="189"/>
      <c r="C38" s="190"/>
      <c r="D38" s="190"/>
      <c r="E38" s="247"/>
      <c r="F38" s="192"/>
    </row>
    <row r="39" spans="1:11" ht="20.100000000000001" customHeight="1" x14ac:dyDescent="0.15">
      <c r="A39" s="176">
        <v>7</v>
      </c>
      <c r="B39" s="177" t="s">
        <v>293</v>
      </c>
      <c r="C39" s="178"/>
      <c r="D39" s="177" t="s">
        <v>294</v>
      </c>
      <c r="E39" s="179"/>
      <c r="F39" s="180"/>
    </row>
    <row r="40" spans="1:11" ht="20.100000000000001" customHeight="1" x14ac:dyDescent="0.15">
      <c r="A40" s="176"/>
      <c r="B40" s="181" t="s">
        <v>295</v>
      </c>
      <c r="C40" s="243"/>
      <c r="D40" s="243"/>
      <c r="E40" s="228"/>
      <c r="F40" s="184" t="s">
        <v>297</v>
      </c>
    </row>
    <row r="41" spans="1:11" ht="20.100000000000001" customHeight="1" x14ac:dyDescent="0.15">
      <c r="A41" s="176"/>
      <c r="B41" s="185" t="s">
        <v>298</v>
      </c>
      <c r="C41" s="186"/>
      <c r="D41" s="187"/>
      <c r="E41" s="187"/>
      <c r="F41" s="188"/>
    </row>
    <row r="42" spans="1:11" ht="20.100000000000001" customHeight="1" x14ac:dyDescent="0.15">
      <c r="A42" s="176"/>
      <c r="B42" s="185" t="s">
        <v>300</v>
      </c>
      <c r="C42" s="186"/>
      <c r="D42" s="187"/>
      <c r="E42" s="187"/>
      <c r="F42" s="188"/>
      <c r="G42" s="195"/>
      <c r="H42" s="195"/>
      <c r="I42" s="195"/>
      <c r="J42" s="195"/>
    </row>
    <row r="43" spans="1:11" ht="20.100000000000001" customHeight="1" x14ac:dyDescent="0.15">
      <c r="A43" s="176"/>
      <c r="B43" s="185" t="s">
        <v>302</v>
      </c>
      <c r="C43" s="186"/>
      <c r="D43" s="187"/>
      <c r="E43" s="187"/>
      <c r="F43" s="188"/>
      <c r="G43" s="195"/>
      <c r="H43" s="195"/>
      <c r="I43" s="195"/>
      <c r="J43" s="195"/>
    </row>
    <row r="44" spans="1:11" ht="20.100000000000001" customHeight="1" x14ac:dyDescent="0.15">
      <c r="A44" s="197"/>
      <c r="B44" s="189"/>
      <c r="C44" s="190"/>
      <c r="D44" s="190"/>
      <c r="E44" s="247"/>
      <c r="F44" s="192"/>
    </row>
    <row r="45" spans="1:11" ht="20.100000000000001" customHeight="1" x14ac:dyDescent="0.15">
      <c r="A45" s="176">
        <v>8</v>
      </c>
      <c r="B45" s="177" t="s">
        <v>293</v>
      </c>
      <c r="C45" s="178"/>
      <c r="D45" s="177" t="s">
        <v>294</v>
      </c>
      <c r="E45" s="179"/>
      <c r="F45" s="180"/>
      <c r="G45" s="195"/>
      <c r="H45" s="195"/>
      <c r="I45" s="195"/>
      <c r="J45" s="195"/>
    </row>
    <row r="46" spans="1:11" ht="20.100000000000001" customHeight="1" x14ac:dyDescent="0.15">
      <c r="A46" s="176"/>
      <c r="B46" s="181" t="s">
        <v>295</v>
      </c>
      <c r="C46" s="243"/>
      <c r="D46" s="243"/>
      <c r="E46" s="228"/>
      <c r="F46" s="184" t="s">
        <v>297</v>
      </c>
    </row>
    <row r="47" spans="1:11" ht="20.100000000000001" customHeight="1" x14ac:dyDescent="0.15">
      <c r="A47" s="176"/>
      <c r="B47" s="185" t="s">
        <v>298</v>
      </c>
      <c r="C47" s="186"/>
      <c r="D47" s="187"/>
      <c r="E47" s="187"/>
      <c r="F47" s="188"/>
    </row>
    <row r="48" spans="1:11" ht="20.100000000000001" customHeight="1" x14ac:dyDescent="0.15">
      <c r="A48" s="176"/>
      <c r="B48" s="185" t="s">
        <v>300</v>
      </c>
      <c r="C48" s="186"/>
      <c r="D48" s="187"/>
      <c r="E48" s="187"/>
      <c r="F48" s="188"/>
      <c r="G48" s="195"/>
      <c r="H48" s="195"/>
      <c r="I48" s="195"/>
      <c r="J48" s="195"/>
    </row>
    <row r="49" spans="1:10" ht="20.100000000000001" customHeight="1" x14ac:dyDescent="0.15">
      <c r="A49" s="176"/>
      <c r="B49" s="185" t="s">
        <v>302</v>
      </c>
      <c r="C49" s="186"/>
      <c r="D49" s="187"/>
      <c r="E49" s="187"/>
      <c r="F49" s="188"/>
      <c r="G49" s="196"/>
    </row>
    <row r="50" spans="1:10" ht="20.100000000000001" customHeight="1" x14ac:dyDescent="0.15">
      <c r="A50" s="197"/>
      <c r="B50" s="189"/>
      <c r="C50" s="190"/>
      <c r="D50" s="190"/>
      <c r="E50" s="247"/>
      <c r="F50" s="192"/>
    </row>
    <row r="51" spans="1:10" ht="20.100000000000001" customHeight="1" x14ac:dyDescent="0.15">
      <c r="A51" s="176">
        <v>9</v>
      </c>
      <c r="B51" s="177" t="s">
        <v>293</v>
      </c>
      <c r="C51" s="178"/>
      <c r="D51" s="177" t="s">
        <v>294</v>
      </c>
      <c r="E51" s="179"/>
      <c r="F51" s="180"/>
    </row>
    <row r="52" spans="1:10" ht="20.100000000000001" customHeight="1" x14ac:dyDescent="0.15">
      <c r="A52" s="176"/>
      <c r="B52" s="181" t="s">
        <v>295</v>
      </c>
      <c r="C52" s="243"/>
      <c r="D52" s="243"/>
      <c r="E52" s="228"/>
      <c r="F52" s="184" t="s">
        <v>297</v>
      </c>
      <c r="G52" s="195"/>
      <c r="H52" s="195"/>
      <c r="I52" s="195"/>
      <c r="J52" s="195"/>
    </row>
    <row r="53" spans="1:10" ht="20.100000000000001" customHeight="1" x14ac:dyDescent="0.15">
      <c r="A53" s="176"/>
      <c r="B53" s="185" t="s">
        <v>298</v>
      </c>
      <c r="C53" s="186"/>
      <c r="D53" s="187"/>
      <c r="E53" s="187"/>
      <c r="F53" s="188"/>
    </row>
    <row r="54" spans="1:10" ht="20.100000000000001" customHeight="1" x14ac:dyDescent="0.15">
      <c r="A54" s="176"/>
      <c r="B54" s="185" t="s">
        <v>300</v>
      </c>
      <c r="C54" s="186"/>
      <c r="D54" s="187"/>
      <c r="E54" s="187"/>
      <c r="F54" s="188"/>
    </row>
    <row r="55" spans="1:10" ht="20.100000000000001" customHeight="1" x14ac:dyDescent="0.15">
      <c r="A55" s="176"/>
      <c r="B55" s="185" t="s">
        <v>302</v>
      </c>
      <c r="C55" s="186"/>
      <c r="D55" s="187"/>
      <c r="E55" s="187"/>
      <c r="F55" s="188"/>
    </row>
    <row r="56" spans="1:10" ht="20.100000000000001" customHeight="1" x14ac:dyDescent="0.15">
      <c r="A56" s="197"/>
      <c r="B56" s="189"/>
      <c r="C56" s="190"/>
      <c r="D56" s="190"/>
      <c r="E56" s="247"/>
      <c r="F56" s="192"/>
    </row>
    <row r="57" spans="1:10" ht="20.100000000000001" customHeight="1" x14ac:dyDescent="0.15">
      <c r="A57" s="176">
        <v>10</v>
      </c>
      <c r="B57" s="177" t="s">
        <v>293</v>
      </c>
      <c r="C57" s="178"/>
      <c r="D57" s="177" t="s">
        <v>294</v>
      </c>
      <c r="E57" s="179"/>
      <c r="F57" s="180"/>
    </row>
    <row r="58" spans="1:10" ht="20.100000000000001" customHeight="1" x14ac:dyDescent="0.15">
      <c r="A58" s="176"/>
      <c r="B58" s="181" t="s">
        <v>295</v>
      </c>
      <c r="C58" s="243"/>
      <c r="D58" s="243"/>
      <c r="E58" s="228"/>
      <c r="F58" s="184" t="s">
        <v>297</v>
      </c>
      <c r="G58" s="195"/>
      <c r="H58" s="195"/>
      <c r="I58" s="195"/>
      <c r="J58" s="195"/>
    </row>
    <row r="59" spans="1:10" ht="20.100000000000001" customHeight="1" x14ac:dyDescent="0.15">
      <c r="A59" s="176"/>
      <c r="B59" s="185" t="s">
        <v>298</v>
      </c>
      <c r="C59" s="186"/>
      <c r="D59" s="187"/>
      <c r="E59" s="187"/>
      <c r="F59" s="188"/>
      <c r="G59" s="196"/>
    </row>
    <row r="60" spans="1:10" ht="20.100000000000001" customHeight="1" x14ac:dyDescent="0.15">
      <c r="A60" s="176"/>
      <c r="B60" s="185" t="s">
        <v>300</v>
      </c>
      <c r="C60" s="186"/>
      <c r="D60" s="187"/>
      <c r="E60" s="187"/>
      <c r="F60" s="188"/>
    </row>
    <row r="61" spans="1:10" ht="20.100000000000001" customHeight="1" x14ac:dyDescent="0.15">
      <c r="A61" s="176"/>
      <c r="B61" s="185" t="s">
        <v>302</v>
      </c>
      <c r="C61" s="186"/>
      <c r="D61" s="187"/>
      <c r="E61" s="187"/>
      <c r="F61" s="188"/>
    </row>
    <row r="62" spans="1:10" ht="20.100000000000001" customHeight="1" x14ac:dyDescent="0.15">
      <c r="A62" s="176">
        <v>11</v>
      </c>
      <c r="B62" s="177" t="s">
        <v>293</v>
      </c>
      <c r="C62" s="178"/>
      <c r="D62" s="177" t="s">
        <v>294</v>
      </c>
      <c r="E62" s="179"/>
      <c r="F62" s="180"/>
      <c r="G62" s="195"/>
      <c r="H62" s="195"/>
      <c r="I62" s="195"/>
      <c r="J62" s="195"/>
    </row>
    <row r="63" spans="1:10" ht="20.100000000000001" customHeight="1" x14ac:dyDescent="0.15">
      <c r="A63" s="176"/>
      <c r="B63" s="181" t="s">
        <v>295</v>
      </c>
      <c r="C63" s="243"/>
      <c r="D63" s="243"/>
      <c r="E63" s="228"/>
      <c r="F63" s="184" t="s">
        <v>297</v>
      </c>
      <c r="G63" s="195"/>
      <c r="H63" s="195"/>
      <c r="I63" s="195"/>
      <c r="J63" s="195"/>
    </row>
    <row r="64" spans="1:10" ht="20.100000000000001" customHeight="1" x14ac:dyDescent="0.15">
      <c r="A64" s="176"/>
      <c r="B64" s="185" t="s">
        <v>298</v>
      </c>
      <c r="C64" s="186"/>
      <c r="D64" s="187"/>
      <c r="E64" s="187"/>
      <c r="F64" s="188"/>
    </row>
    <row r="65" spans="1:10" ht="20.100000000000001" customHeight="1" x14ac:dyDescent="0.15">
      <c r="A65" s="176"/>
      <c r="B65" s="185" t="s">
        <v>300</v>
      </c>
      <c r="C65" s="186"/>
      <c r="D65" s="187"/>
      <c r="E65" s="187"/>
      <c r="F65" s="188"/>
    </row>
    <row r="66" spans="1:10" ht="20.100000000000001" customHeight="1" x14ac:dyDescent="0.15">
      <c r="A66" s="176"/>
      <c r="B66" s="185" t="s">
        <v>302</v>
      </c>
      <c r="C66" s="186"/>
      <c r="D66" s="187"/>
      <c r="E66" s="187"/>
      <c r="F66" s="188"/>
      <c r="G66" s="195"/>
      <c r="H66" s="195"/>
      <c r="I66" s="195"/>
      <c r="J66" s="195"/>
    </row>
    <row r="67" spans="1:10" ht="20.100000000000001" customHeight="1" x14ac:dyDescent="0.15">
      <c r="A67" s="197"/>
      <c r="B67" s="189"/>
      <c r="C67" s="190"/>
      <c r="D67" s="190"/>
      <c r="E67" s="247"/>
      <c r="F67" s="192"/>
      <c r="G67" s="195"/>
      <c r="H67" s="195"/>
      <c r="I67" s="195"/>
      <c r="J67" s="195"/>
    </row>
    <row r="68" spans="1:10" ht="20.100000000000001" customHeight="1" x14ac:dyDescent="0.15">
      <c r="A68" s="176">
        <v>12</v>
      </c>
      <c r="B68" s="177" t="s">
        <v>293</v>
      </c>
      <c r="C68" s="178"/>
      <c r="D68" s="177" t="s">
        <v>294</v>
      </c>
      <c r="E68" s="179"/>
      <c r="F68" s="180"/>
      <c r="G68" s="195"/>
      <c r="H68" s="195"/>
      <c r="I68" s="195"/>
      <c r="J68" s="195"/>
    </row>
    <row r="69" spans="1:10" ht="20.100000000000001" customHeight="1" x14ac:dyDescent="0.15">
      <c r="A69" s="176"/>
      <c r="B69" s="181" t="s">
        <v>295</v>
      </c>
      <c r="C69" s="243"/>
      <c r="D69" s="243"/>
      <c r="E69" s="228"/>
      <c r="F69" s="184" t="s">
        <v>297</v>
      </c>
    </row>
    <row r="70" spans="1:10" ht="20.100000000000001" customHeight="1" x14ac:dyDescent="0.15">
      <c r="A70" s="176"/>
      <c r="B70" s="185" t="s">
        <v>298</v>
      </c>
      <c r="C70" s="186"/>
      <c r="D70" s="187"/>
      <c r="E70" s="187"/>
      <c r="F70" s="188"/>
    </row>
    <row r="71" spans="1:10" ht="20.100000000000001" customHeight="1" x14ac:dyDescent="0.15">
      <c r="A71" s="176"/>
      <c r="B71" s="185" t="s">
        <v>300</v>
      </c>
      <c r="C71" s="186"/>
      <c r="D71" s="187"/>
      <c r="E71" s="187"/>
      <c r="F71" s="188"/>
    </row>
    <row r="72" spans="1:10" ht="20.100000000000001" customHeight="1" x14ac:dyDescent="0.15">
      <c r="A72" s="176"/>
      <c r="B72" s="185" t="s">
        <v>302</v>
      </c>
      <c r="C72" s="186"/>
      <c r="D72" s="187"/>
      <c r="E72" s="187"/>
      <c r="F72" s="188"/>
    </row>
    <row r="73" spans="1:10" ht="20.100000000000001" customHeight="1" x14ac:dyDescent="0.15">
      <c r="A73" s="176">
        <v>13</v>
      </c>
      <c r="B73" s="177" t="s">
        <v>293</v>
      </c>
      <c r="C73" s="178"/>
      <c r="D73" s="177" t="s">
        <v>294</v>
      </c>
      <c r="E73" s="179"/>
      <c r="F73" s="180"/>
    </row>
    <row r="74" spans="1:10" ht="20.100000000000001" customHeight="1" x14ac:dyDescent="0.15">
      <c r="A74" s="176"/>
      <c r="B74" s="181" t="s">
        <v>295</v>
      </c>
      <c r="C74" s="243"/>
      <c r="D74" s="243"/>
      <c r="E74" s="228"/>
      <c r="F74" s="184" t="s">
        <v>297</v>
      </c>
    </row>
    <row r="75" spans="1:10" ht="20.100000000000001" customHeight="1" x14ac:dyDescent="0.15">
      <c r="A75" s="176"/>
      <c r="B75" s="185" t="s">
        <v>298</v>
      </c>
      <c r="C75" s="186"/>
      <c r="D75" s="187"/>
      <c r="E75" s="187"/>
      <c r="F75" s="188"/>
    </row>
    <row r="76" spans="1:10" ht="20.100000000000001" customHeight="1" x14ac:dyDescent="0.15">
      <c r="A76" s="176"/>
      <c r="B76" s="185" t="s">
        <v>300</v>
      </c>
      <c r="C76" s="186"/>
      <c r="D76" s="187"/>
      <c r="E76" s="187"/>
      <c r="F76" s="188"/>
    </row>
    <row r="77" spans="1:10" ht="20.100000000000001" customHeight="1" x14ac:dyDescent="0.15">
      <c r="A77" s="176"/>
      <c r="B77" s="185" t="s">
        <v>302</v>
      </c>
      <c r="C77" s="186"/>
      <c r="D77" s="187"/>
      <c r="E77" s="187"/>
      <c r="F77" s="188"/>
    </row>
    <row r="78" spans="1:10" ht="20.100000000000001" customHeight="1" x14ac:dyDescent="0.15">
      <c r="A78" s="197"/>
      <c r="B78" s="189"/>
      <c r="C78" s="190"/>
      <c r="D78" s="190"/>
      <c r="E78" s="247"/>
      <c r="F78" s="192"/>
    </row>
    <row r="79" spans="1:10" ht="20.100000000000001" customHeight="1" x14ac:dyDescent="0.15">
      <c r="A79" s="176">
        <v>14</v>
      </c>
      <c r="B79" s="177" t="s">
        <v>293</v>
      </c>
      <c r="C79" s="178"/>
      <c r="D79" s="177" t="s">
        <v>294</v>
      </c>
      <c r="E79" s="179"/>
      <c r="F79" s="180"/>
    </row>
    <row r="80" spans="1:10" ht="20.100000000000001" customHeight="1" x14ac:dyDescent="0.15">
      <c r="A80" s="176"/>
      <c r="B80" s="181" t="s">
        <v>295</v>
      </c>
      <c r="C80" s="243"/>
      <c r="D80" s="243"/>
      <c r="E80" s="228"/>
      <c r="F80" s="184" t="s">
        <v>297</v>
      </c>
    </row>
    <row r="81" spans="1:6" ht="20.100000000000001" customHeight="1" x14ac:dyDescent="0.15">
      <c r="A81" s="176"/>
      <c r="B81" s="185" t="s">
        <v>298</v>
      </c>
      <c r="C81" s="186"/>
      <c r="D81" s="187"/>
      <c r="E81" s="187"/>
      <c r="F81" s="188"/>
    </row>
    <row r="82" spans="1:6" ht="20.100000000000001" customHeight="1" x14ac:dyDescent="0.15">
      <c r="A82" s="176"/>
      <c r="B82" s="185" t="s">
        <v>300</v>
      </c>
      <c r="C82" s="186"/>
      <c r="D82" s="187"/>
      <c r="E82" s="187"/>
      <c r="F82" s="188"/>
    </row>
    <row r="83" spans="1:6" ht="20.100000000000001" customHeight="1" x14ac:dyDescent="0.15">
      <c r="A83" s="176"/>
      <c r="B83" s="185" t="s">
        <v>302</v>
      </c>
      <c r="C83" s="186"/>
      <c r="D83" s="187"/>
      <c r="E83" s="187"/>
      <c r="F83" s="188"/>
    </row>
  </sheetData>
  <sheetProtection algorithmName="SHA-512" hashValue="WXtImR5xrvarddf8B575Ayh1wbQPnIhplBhzhML4eLCDzLVM+dAQpJG+ceRAPPMsFYjquGbvnP/PhXZ2KioSlA==" saltValue="GcGs0fz6jMPcO9DsxHBCoA==" spinCount="100000" sheet="1" objects="1" scenarios="1"/>
  <mergeCells count="99">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27:A31"/>
    <mergeCell ref="G30:J30"/>
    <mergeCell ref="A33:A37"/>
    <mergeCell ref="E33:F33"/>
    <mergeCell ref="C34:D34"/>
    <mergeCell ref="C35:F35"/>
    <mergeCell ref="C36:F36"/>
    <mergeCell ref="G36:J36"/>
    <mergeCell ref="C37:F37"/>
    <mergeCell ref="G37:J37"/>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26B88-2D90-4FA4-858F-2F2A4A99D7EB}">
  <sheetPr codeName="Sheet26">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526</v>
      </c>
      <c r="E2" s="89"/>
      <c r="F2" s="89"/>
      <c r="G2" s="89"/>
      <c r="H2" s="89"/>
      <c r="I2" s="89"/>
      <c r="J2" s="89"/>
      <c r="K2" s="90"/>
    </row>
    <row r="3" spans="1:25" ht="30" customHeight="1" x14ac:dyDescent="0.15">
      <c r="A3" s="91" t="s">
        <v>261</v>
      </c>
      <c r="B3" s="92"/>
      <c r="C3" s="92"/>
      <c r="D3" s="93">
        <f>VLOOKUP($D$2,交通空白!$B$2:$S$24,2,FALSE)</f>
        <v>43363</v>
      </c>
      <c r="E3" s="94"/>
      <c r="F3" s="94"/>
      <c r="G3" s="94"/>
      <c r="H3" s="94"/>
      <c r="I3" s="94"/>
      <c r="J3" s="94"/>
      <c r="K3" s="95"/>
    </row>
    <row r="4" spans="1:25" ht="30" customHeight="1" x14ac:dyDescent="0.15">
      <c r="A4" s="91" t="s">
        <v>262</v>
      </c>
      <c r="B4" s="92"/>
      <c r="C4" s="92"/>
      <c r="D4" s="93">
        <f>VLOOKUP($D$2,交通空白!$B$2:$S$24,3,FALSE)</f>
        <v>45201</v>
      </c>
      <c r="E4" s="94"/>
      <c r="F4" s="94"/>
      <c r="G4" s="94"/>
      <c r="H4" s="94"/>
      <c r="I4" s="94"/>
      <c r="J4" s="94"/>
      <c r="K4" s="95"/>
    </row>
    <row r="5" spans="1:25" ht="30" customHeight="1" x14ac:dyDescent="0.15">
      <c r="A5" s="91" t="s">
        <v>263</v>
      </c>
      <c r="B5" s="92"/>
      <c r="C5" s="92"/>
      <c r="D5" s="93">
        <f>VLOOKUP($D$2,交通空白!$B$2:$S$24,4,FALSE)</f>
        <v>46295</v>
      </c>
      <c r="E5" s="94"/>
      <c r="F5" s="94"/>
      <c r="G5" s="94"/>
      <c r="H5" s="94"/>
      <c r="I5" s="94"/>
      <c r="J5" s="94"/>
      <c r="K5" s="95"/>
    </row>
    <row r="6" spans="1:25" ht="30" customHeight="1" x14ac:dyDescent="0.15">
      <c r="A6" s="91" t="s">
        <v>264</v>
      </c>
      <c r="B6" s="92"/>
      <c r="C6" s="92"/>
      <c r="D6" s="93" t="str">
        <f>VLOOKUP($D$2,交通空白!$B$2:$S$24,5,FALSE)</f>
        <v>仁木町</v>
      </c>
      <c r="E6" s="94"/>
      <c r="F6" s="94"/>
      <c r="G6" s="94"/>
      <c r="H6" s="94"/>
      <c r="I6" s="94"/>
      <c r="J6" s="94"/>
      <c r="K6" s="95"/>
    </row>
    <row r="7" spans="1:25" ht="30" customHeight="1" x14ac:dyDescent="0.15">
      <c r="A7" s="91" t="s">
        <v>265</v>
      </c>
      <c r="B7" s="92"/>
      <c r="C7" s="92"/>
      <c r="D7" s="93" t="str">
        <f>VLOOKUP($D$2,交通空白!$B$2:$S$24,6,FALSE)</f>
        <v>佐藤　聖一郎</v>
      </c>
      <c r="E7" s="94"/>
      <c r="F7" s="94"/>
      <c r="G7" s="94"/>
      <c r="H7" s="94"/>
      <c r="I7" s="94"/>
      <c r="J7" s="94"/>
      <c r="K7" s="95"/>
    </row>
    <row r="8" spans="1:25" ht="30" customHeight="1" x14ac:dyDescent="0.15">
      <c r="A8" s="91" t="s">
        <v>266</v>
      </c>
      <c r="B8" s="92"/>
      <c r="C8" s="92"/>
      <c r="D8" s="93" t="str">
        <f>VLOOKUP($D$2,交通空白!$B$2:$S$24,8,FALSE)</f>
        <v>余市郡仁木町西町1丁目36番地１</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仁木町予約制バス運行事務所</v>
      </c>
      <c r="E12" s="111"/>
      <c r="F12" s="112" t="str">
        <f>IFERROR(VLOOKUP($D$2,交通空白!$B$2:$S$24,10,FALSE),"")</f>
        <v>余市郡仁木町西町1丁目36番地１</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106" t="str">
        <f>VLOOKUP($D$2,交通空白!$B$2:$S$24,15,FALSE)</f>
        <v>路線</v>
      </c>
      <c r="E14" s="106"/>
      <c r="F14" s="106"/>
      <c r="G14" s="106"/>
      <c r="H14" s="106"/>
      <c r="I14" s="106"/>
      <c r="J14" s="106"/>
      <c r="K14" s="107"/>
      <c r="O14" s="116"/>
      <c r="X14" s="116"/>
      <c r="Y14" s="117"/>
    </row>
    <row r="15" spans="1:25" ht="30" customHeight="1" x14ac:dyDescent="0.15">
      <c r="A15" s="103" t="s">
        <v>274</v>
      </c>
      <c r="B15" s="104"/>
      <c r="C15" s="104"/>
      <c r="D15" s="118" t="str">
        <f>VLOOKUP($D$2,交通空白!$B$2:$S$24,16,FALSE)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4.25" customHeight="1" x14ac:dyDescent="0.15">
      <c r="A22" s="136" t="s">
        <v>289</v>
      </c>
      <c r="B22" s="137"/>
      <c r="C22" s="138" t="str">
        <f>D12</f>
        <v>仁木町予約制バス運行事務所</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0</v>
      </c>
      <c r="J23" s="146">
        <f>IFERROR(VLOOKUP($D$2,交通空白!$B$2:$AG$24,29,FALSE),0)</f>
        <v>6</v>
      </c>
      <c r="K23" s="147">
        <f>SUM(E23:J23)</f>
        <v>6</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0</v>
      </c>
      <c r="J35" s="146">
        <f t="shared" si="0"/>
        <v>6</v>
      </c>
      <c r="K35" s="147">
        <f>SUM(E35:J35)</f>
        <v>6</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feeXS1nif3duxISe+vffP0IWAWSPu23/GgInWRq46G+1qvXeQ0HJ8CWwQ4RsygmLTK8AH0MSZbfUWCQ5L6Rj5g==" saltValue="XNQK1ZuV7SJhGFlZ8gHm5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6F4F7DB1-6692-41B3-A271-2264D03873F5}">
      <formula1>"○"</formula1>
    </dataValidation>
    <dataValidation type="list" allowBlank="1" showInputMessage="1" sqref="A22:B33" xr:uid="{F89ED5AA-7333-4F8B-93CA-58BEE65CC0E3}">
      <formula1>"交通空白地有償運送,福祉有償運送"</formula1>
    </dataValidation>
    <dataValidation allowBlank="1" showInputMessage="1" sqref="D2:K2" xr:uid="{489F86E2-0ACA-4FFE-8D5E-D5C000B2DC71}"/>
  </dataValidations>
  <hyperlinks>
    <hyperlink ref="O1:Q1" location="交通空白!A1" display="目次へ" xr:uid="{7EEC76C0-06AA-47CD-B2E8-094A66A617D9}"/>
  </hyperlinks>
  <pageMargins left="0.25" right="0.25" top="0.75" bottom="0.75" header="0.3" footer="0.3"/>
  <pageSetup paperSize="9" scale="9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42348-E861-46F3-A1E6-3B273F034807}">
  <sheetPr codeName="Sheet40">
    <tabColor theme="8" tint="0.59999389629810485"/>
  </sheetPr>
  <dimension ref="A1:K83"/>
  <sheetViews>
    <sheetView view="pageBreakPreview" zoomScale="85" zoomScaleNormal="100" zoomScaleSheetLayoutView="85" workbookViewId="0">
      <selection activeCell="AE41" sqref="AE41"/>
    </sheetView>
  </sheetViews>
  <sheetFormatPr defaultColWidth="2.125" defaultRowHeight="19.5" x14ac:dyDescent="0.15"/>
  <cols>
    <col min="1" max="1" width="3.625" style="303" customWidth="1"/>
    <col min="2" max="2" width="20.625" style="304" customWidth="1"/>
    <col min="3" max="3" width="23.625" style="304" customWidth="1"/>
    <col min="4" max="5" width="20.625" style="304" customWidth="1"/>
    <col min="6" max="6" width="3.625" style="314" customWidth="1"/>
    <col min="7" max="16384" width="2.125" style="304"/>
  </cols>
  <sheetData>
    <row r="1" spans="1:10" ht="15" customHeight="1" x14ac:dyDescent="0.15">
      <c r="E1" s="241" t="s">
        <v>291</v>
      </c>
      <c r="F1" s="241"/>
    </row>
    <row r="2" spans="1:10" ht="24.95" customHeight="1" x14ac:dyDescent="0.15">
      <c r="A2" s="305" t="s">
        <v>292</v>
      </c>
      <c r="B2" s="305"/>
      <c r="C2" s="305"/>
      <c r="D2" s="305"/>
      <c r="E2" s="305"/>
      <c r="F2" s="305"/>
    </row>
    <row r="3" spans="1:10" ht="20.100000000000001" customHeight="1" x14ac:dyDescent="0.15">
      <c r="A3" s="306">
        <v>1</v>
      </c>
      <c r="B3" s="177" t="s">
        <v>293</v>
      </c>
      <c r="C3" s="178">
        <v>44635</v>
      </c>
      <c r="D3" s="177" t="s">
        <v>294</v>
      </c>
      <c r="E3" s="224">
        <v>44652</v>
      </c>
      <c r="F3" s="180"/>
    </row>
    <row r="4" spans="1:10" ht="20.100000000000001" customHeight="1" x14ac:dyDescent="0.15">
      <c r="A4" s="306"/>
      <c r="B4" s="181" t="s">
        <v>295</v>
      </c>
      <c r="C4" s="182" t="s">
        <v>527</v>
      </c>
      <c r="D4" s="182"/>
      <c r="E4" s="228">
        <v>38.700000000000003</v>
      </c>
      <c r="F4" s="184" t="s">
        <v>297</v>
      </c>
    </row>
    <row r="5" spans="1:10" ht="20.100000000000001" customHeight="1" x14ac:dyDescent="0.15">
      <c r="A5" s="306"/>
      <c r="B5" s="185" t="s">
        <v>298</v>
      </c>
      <c r="C5" s="186" t="s">
        <v>528</v>
      </c>
      <c r="D5" s="187"/>
      <c r="E5" s="187"/>
      <c r="F5" s="188"/>
    </row>
    <row r="6" spans="1:10" ht="20.100000000000001" customHeight="1" x14ac:dyDescent="0.15">
      <c r="A6" s="306"/>
      <c r="B6" s="185" t="s">
        <v>300</v>
      </c>
      <c r="C6" s="186" t="s">
        <v>529</v>
      </c>
      <c r="D6" s="187"/>
      <c r="E6" s="187"/>
      <c r="F6" s="188"/>
      <c r="G6" s="241"/>
      <c r="H6" s="241"/>
      <c r="I6" s="241"/>
      <c r="J6" s="241"/>
    </row>
    <row r="7" spans="1:10" ht="20.100000000000001" customHeight="1" x14ac:dyDescent="0.15">
      <c r="A7" s="306"/>
      <c r="B7" s="185" t="s">
        <v>302</v>
      </c>
      <c r="C7" s="186" t="s">
        <v>530</v>
      </c>
      <c r="D7" s="187"/>
      <c r="E7" s="187"/>
      <c r="F7" s="188"/>
    </row>
    <row r="8" spans="1:10" ht="20.100000000000001" customHeight="1" x14ac:dyDescent="0.15">
      <c r="B8" s="189"/>
      <c r="C8" s="190"/>
      <c r="D8" s="190"/>
      <c r="E8" s="190"/>
      <c r="F8" s="192"/>
    </row>
    <row r="9" spans="1:10" ht="20.100000000000001" customHeight="1" x14ac:dyDescent="0.15">
      <c r="A9" s="306">
        <v>2</v>
      </c>
      <c r="B9" s="177" t="s">
        <v>293</v>
      </c>
      <c r="C9" s="178"/>
      <c r="D9" s="177" t="s">
        <v>294</v>
      </c>
      <c r="E9" s="179"/>
      <c r="F9" s="180"/>
    </row>
    <row r="10" spans="1:10" ht="20.100000000000001" customHeight="1" x14ac:dyDescent="0.15">
      <c r="A10" s="306"/>
      <c r="B10" s="181" t="s">
        <v>295</v>
      </c>
      <c r="C10" s="243"/>
      <c r="D10" s="243"/>
      <c r="E10" s="307"/>
      <c r="F10" s="184" t="s">
        <v>297</v>
      </c>
    </row>
    <row r="11" spans="1:10" ht="20.100000000000001" customHeight="1" x14ac:dyDescent="0.15">
      <c r="A11" s="306"/>
      <c r="B11" s="185" t="s">
        <v>298</v>
      </c>
      <c r="C11" s="186"/>
      <c r="D11" s="187"/>
      <c r="E11" s="187"/>
      <c r="F11" s="188"/>
      <c r="G11" s="308"/>
      <c r="H11" s="308"/>
      <c r="I11" s="308"/>
      <c r="J11" s="308"/>
    </row>
    <row r="12" spans="1:10" ht="20.100000000000001" customHeight="1" x14ac:dyDescent="0.15">
      <c r="A12" s="306"/>
      <c r="B12" s="185" t="s">
        <v>300</v>
      </c>
      <c r="C12" s="186"/>
      <c r="D12" s="187"/>
      <c r="E12" s="187"/>
      <c r="F12" s="188"/>
      <c r="G12" s="309"/>
    </row>
    <row r="13" spans="1:10" ht="20.100000000000001" customHeight="1" x14ac:dyDescent="0.15">
      <c r="A13" s="306"/>
      <c r="B13" s="185" t="s">
        <v>302</v>
      </c>
      <c r="C13" s="186"/>
      <c r="D13" s="187"/>
      <c r="E13" s="187"/>
      <c r="F13" s="188"/>
    </row>
    <row r="14" spans="1:10" ht="20.100000000000001" customHeight="1" x14ac:dyDescent="0.15">
      <c r="A14" s="310"/>
      <c r="B14" s="189"/>
      <c r="C14" s="190"/>
      <c r="D14" s="190"/>
      <c r="E14" s="190"/>
      <c r="F14" s="192"/>
    </row>
    <row r="15" spans="1:10" ht="20.100000000000001" customHeight="1" x14ac:dyDescent="0.15">
      <c r="A15" s="306">
        <v>3</v>
      </c>
      <c r="B15" s="177" t="s">
        <v>293</v>
      </c>
      <c r="C15" s="178"/>
      <c r="D15" s="177" t="s">
        <v>294</v>
      </c>
      <c r="E15" s="179"/>
      <c r="F15" s="180"/>
    </row>
    <row r="16" spans="1:10" ht="20.100000000000001" customHeight="1" x14ac:dyDescent="0.15">
      <c r="A16" s="306"/>
      <c r="B16" s="181" t="s">
        <v>295</v>
      </c>
      <c r="C16" s="243"/>
      <c r="D16" s="243"/>
      <c r="E16" s="307"/>
      <c r="F16" s="184" t="s">
        <v>297</v>
      </c>
    </row>
    <row r="17" spans="1:11" ht="20.100000000000001" customHeight="1" x14ac:dyDescent="0.15">
      <c r="A17" s="306"/>
      <c r="B17" s="185" t="s">
        <v>298</v>
      </c>
      <c r="C17" s="186"/>
      <c r="D17" s="187"/>
      <c r="E17" s="187"/>
      <c r="F17" s="188"/>
      <c r="G17" s="308"/>
      <c r="H17" s="308"/>
      <c r="I17" s="308"/>
      <c r="J17" s="308"/>
    </row>
    <row r="18" spans="1:11" ht="20.100000000000001" customHeight="1" x14ac:dyDescent="0.15">
      <c r="A18" s="306"/>
      <c r="B18" s="185" t="s">
        <v>300</v>
      </c>
      <c r="C18" s="186"/>
      <c r="D18" s="187"/>
      <c r="E18" s="187"/>
      <c r="F18" s="188"/>
      <c r="G18" s="309"/>
    </row>
    <row r="19" spans="1:11" ht="20.100000000000001" customHeight="1" x14ac:dyDescent="0.15">
      <c r="A19" s="306"/>
      <c r="B19" s="185" t="s">
        <v>302</v>
      </c>
      <c r="C19" s="186"/>
      <c r="D19" s="187"/>
      <c r="E19" s="187"/>
      <c r="F19" s="188"/>
    </row>
    <row r="20" spans="1:11" ht="20.100000000000001" customHeight="1" x14ac:dyDescent="0.15">
      <c r="A20" s="310"/>
      <c r="B20" s="189"/>
      <c r="C20" s="190"/>
      <c r="D20" s="190"/>
      <c r="E20" s="190"/>
      <c r="F20" s="192"/>
    </row>
    <row r="21" spans="1:11" ht="20.100000000000001" customHeight="1" x14ac:dyDescent="0.15">
      <c r="A21" s="306">
        <v>4</v>
      </c>
      <c r="B21" s="177" t="s">
        <v>293</v>
      </c>
      <c r="C21" s="178"/>
      <c r="D21" s="177" t="s">
        <v>294</v>
      </c>
      <c r="E21" s="179"/>
      <c r="F21" s="180"/>
    </row>
    <row r="22" spans="1:11" ht="20.100000000000001" customHeight="1" x14ac:dyDescent="0.15">
      <c r="A22" s="306"/>
      <c r="B22" s="181" t="s">
        <v>295</v>
      </c>
      <c r="C22" s="253"/>
      <c r="D22" s="253"/>
      <c r="E22" s="307"/>
      <c r="F22" s="184" t="s">
        <v>297</v>
      </c>
    </row>
    <row r="23" spans="1:11" ht="20.100000000000001" customHeight="1" x14ac:dyDescent="0.15">
      <c r="A23" s="306"/>
      <c r="B23" s="185" t="s">
        <v>298</v>
      </c>
      <c r="C23" s="199"/>
      <c r="D23" s="200"/>
      <c r="E23" s="187"/>
      <c r="F23" s="188"/>
      <c r="G23" s="308"/>
      <c r="H23" s="308"/>
      <c r="I23" s="308"/>
      <c r="J23" s="308"/>
    </row>
    <row r="24" spans="1:11" ht="20.100000000000001" customHeight="1" x14ac:dyDescent="0.15">
      <c r="A24" s="306"/>
      <c r="B24" s="185" t="s">
        <v>300</v>
      </c>
      <c r="C24" s="199"/>
      <c r="D24" s="200"/>
      <c r="E24" s="201"/>
      <c r="F24" s="202"/>
      <c r="G24" s="311"/>
      <c r="H24" s="311"/>
      <c r="I24" s="311"/>
      <c r="J24" s="311"/>
      <c r="K24" s="311"/>
    </row>
    <row r="25" spans="1:11" ht="20.100000000000001" customHeight="1" x14ac:dyDescent="0.15">
      <c r="A25" s="306"/>
      <c r="B25" s="185" t="s">
        <v>302</v>
      </c>
      <c r="C25" s="199"/>
      <c r="D25" s="200"/>
      <c r="E25" s="187"/>
      <c r="F25" s="188"/>
    </row>
    <row r="26" spans="1:11" ht="20.100000000000001" customHeight="1" x14ac:dyDescent="0.15">
      <c r="A26" s="310"/>
      <c r="B26" s="189"/>
      <c r="C26" s="204"/>
      <c r="D26" s="204"/>
      <c r="E26" s="190"/>
      <c r="F26" s="192"/>
    </row>
    <row r="27" spans="1:11" ht="20.100000000000001" customHeight="1" x14ac:dyDescent="0.15">
      <c r="A27" s="306">
        <v>5</v>
      </c>
      <c r="B27" s="177" t="s">
        <v>293</v>
      </c>
      <c r="C27" s="254"/>
      <c r="D27" s="205" t="s">
        <v>294</v>
      </c>
      <c r="E27" s="222"/>
      <c r="F27" s="223"/>
      <c r="G27" s="311"/>
      <c r="H27" s="311"/>
      <c r="I27" s="311"/>
      <c r="J27" s="311"/>
      <c r="K27" s="311"/>
    </row>
    <row r="28" spans="1:11" ht="20.100000000000001" customHeight="1" x14ac:dyDescent="0.15">
      <c r="A28" s="306"/>
      <c r="B28" s="181" t="s">
        <v>295</v>
      </c>
      <c r="C28" s="253"/>
      <c r="D28" s="253"/>
      <c r="E28" s="307"/>
      <c r="F28" s="184" t="s">
        <v>297</v>
      </c>
    </row>
    <row r="29" spans="1:11" ht="20.100000000000001" customHeight="1" x14ac:dyDescent="0.15">
      <c r="A29" s="306"/>
      <c r="B29" s="185" t="s">
        <v>298</v>
      </c>
      <c r="C29" s="199"/>
      <c r="D29" s="200"/>
      <c r="E29" s="187"/>
      <c r="F29" s="188"/>
    </row>
    <row r="30" spans="1:11" ht="20.100000000000001" customHeight="1" x14ac:dyDescent="0.15">
      <c r="A30" s="306"/>
      <c r="B30" s="185" t="s">
        <v>300</v>
      </c>
      <c r="C30" s="199"/>
      <c r="D30" s="200"/>
      <c r="E30" s="201"/>
      <c r="F30" s="202"/>
      <c r="G30" s="312"/>
      <c r="H30" s="312"/>
      <c r="I30" s="312"/>
      <c r="J30" s="312"/>
      <c r="K30" s="311"/>
    </row>
    <row r="31" spans="1:11" ht="20.100000000000001" customHeight="1" x14ac:dyDescent="0.15">
      <c r="A31" s="306"/>
      <c r="B31" s="185" t="s">
        <v>302</v>
      </c>
      <c r="C31" s="199"/>
      <c r="D31" s="200"/>
      <c r="E31" s="187"/>
      <c r="F31" s="188"/>
      <c r="G31" s="309"/>
    </row>
    <row r="32" spans="1:11" ht="20.100000000000001" customHeight="1" x14ac:dyDescent="0.15">
      <c r="A32" s="310"/>
      <c r="B32" s="189"/>
      <c r="C32" s="204"/>
      <c r="D32" s="204"/>
      <c r="E32" s="190"/>
      <c r="F32" s="192"/>
    </row>
    <row r="33" spans="1:11" ht="20.100000000000001" customHeight="1" x14ac:dyDescent="0.15">
      <c r="A33" s="306">
        <v>6</v>
      </c>
      <c r="B33" s="177" t="s">
        <v>293</v>
      </c>
      <c r="C33" s="254"/>
      <c r="D33" s="205" t="s">
        <v>294</v>
      </c>
      <c r="E33" s="222"/>
      <c r="F33" s="223"/>
      <c r="G33" s="313"/>
      <c r="H33" s="313"/>
      <c r="I33" s="313"/>
      <c r="J33" s="313"/>
      <c r="K33" s="311"/>
    </row>
    <row r="34" spans="1:11" ht="20.100000000000001" customHeight="1" x14ac:dyDescent="0.15">
      <c r="A34" s="306"/>
      <c r="B34" s="181" t="s">
        <v>295</v>
      </c>
      <c r="C34" s="243"/>
      <c r="D34" s="243"/>
      <c r="E34" s="307"/>
      <c r="F34" s="184" t="s">
        <v>297</v>
      </c>
    </row>
    <row r="35" spans="1:11" ht="20.100000000000001" customHeight="1" x14ac:dyDescent="0.15">
      <c r="A35" s="306"/>
      <c r="B35" s="185" t="s">
        <v>298</v>
      </c>
      <c r="C35" s="186"/>
      <c r="D35" s="187"/>
      <c r="E35" s="187"/>
      <c r="F35" s="188"/>
    </row>
    <row r="36" spans="1:11" ht="20.100000000000001" customHeight="1" x14ac:dyDescent="0.15">
      <c r="A36" s="306"/>
      <c r="B36" s="185" t="s">
        <v>300</v>
      </c>
      <c r="C36" s="186"/>
      <c r="D36" s="187"/>
      <c r="E36" s="187"/>
      <c r="F36" s="188"/>
      <c r="G36" s="308"/>
      <c r="H36" s="308"/>
      <c r="I36" s="308"/>
      <c r="J36" s="308"/>
    </row>
    <row r="37" spans="1:11" ht="20.100000000000001" customHeight="1" x14ac:dyDescent="0.15">
      <c r="A37" s="306"/>
      <c r="B37" s="185" t="s">
        <v>302</v>
      </c>
      <c r="C37" s="186"/>
      <c r="D37" s="187"/>
      <c r="E37" s="187"/>
      <c r="F37" s="188"/>
      <c r="G37" s="308"/>
      <c r="H37" s="308"/>
      <c r="I37" s="308"/>
      <c r="J37" s="308"/>
    </row>
    <row r="38" spans="1:11" ht="20.100000000000001" customHeight="1" x14ac:dyDescent="0.15">
      <c r="A38" s="310"/>
      <c r="B38" s="189"/>
      <c r="C38" s="190"/>
      <c r="D38" s="190"/>
      <c r="E38" s="190"/>
      <c r="F38" s="192"/>
    </row>
    <row r="39" spans="1:11" ht="20.100000000000001" customHeight="1" x14ac:dyDescent="0.15">
      <c r="A39" s="306">
        <v>7</v>
      </c>
      <c r="B39" s="177" t="s">
        <v>293</v>
      </c>
      <c r="C39" s="178"/>
      <c r="D39" s="177" t="s">
        <v>294</v>
      </c>
      <c r="E39" s="179"/>
      <c r="F39" s="180"/>
    </row>
    <row r="40" spans="1:11" ht="20.100000000000001" customHeight="1" x14ac:dyDescent="0.15">
      <c r="A40" s="306"/>
      <c r="B40" s="181" t="s">
        <v>295</v>
      </c>
      <c r="C40" s="243"/>
      <c r="D40" s="243"/>
      <c r="E40" s="307"/>
      <c r="F40" s="184" t="s">
        <v>297</v>
      </c>
    </row>
    <row r="41" spans="1:11" ht="20.100000000000001" customHeight="1" x14ac:dyDescent="0.15">
      <c r="A41" s="306"/>
      <c r="B41" s="185" t="s">
        <v>298</v>
      </c>
      <c r="C41" s="186"/>
      <c r="D41" s="187"/>
      <c r="E41" s="187"/>
      <c r="F41" s="188"/>
    </row>
    <row r="42" spans="1:11" ht="20.100000000000001" customHeight="1" x14ac:dyDescent="0.15">
      <c r="A42" s="306"/>
      <c r="B42" s="185" t="s">
        <v>300</v>
      </c>
      <c r="C42" s="186"/>
      <c r="D42" s="187"/>
      <c r="E42" s="187"/>
      <c r="F42" s="188"/>
      <c r="G42" s="308"/>
      <c r="H42" s="308"/>
      <c r="I42" s="308"/>
      <c r="J42" s="308"/>
    </row>
    <row r="43" spans="1:11" ht="20.100000000000001" customHeight="1" x14ac:dyDescent="0.15">
      <c r="A43" s="306"/>
      <c r="B43" s="185" t="s">
        <v>302</v>
      </c>
      <c r="C43" s="186"/>
      <c r="D43" s="187"/>
      <c r="E43" s="187"/>
      <c r="F43" s="188"/>
      <c r="G43" s="308"/>
      <c r="H43" s="308"/>
      <c r="I43" s="308"/>
      <c r="J43" s="308"/>
    </row>
    <row r="44" spans="1:11" ht="20.100000000000001" customHeight="1" x14ac:dyDescent="0.15">
      <c r="A44" s="310"/>
      <c r="B44" s="189"/>
      <c r="C44" s="190"/>
      <c r="D44" s="190"/>
      <c r="E44" s="190"/>
      <c r="F44" s="192"/>
    </row>
    <row r="45" spans="1:11" ht="20.100000000000001" customHeight="1" x14ac:dyDescent="0.15">
      <c r="A45" s="306">
        <v>8</v>
      </c>
      <c r="B45" s="177" t="s">
        <v>293</v>
      </c>
      <c r="C45" s="178"/>
      <c r="D45" s="177" t="s">
        <v>294</v>
      </c>
      <c r="E45" s="179"/>
      <c r="F45" s="180"/>
      <c r="G45" s="308"/>
      <c r="H45" s="308"/>
      <c r="I45" s="308"/>
      <c r="J45" s="308"/>
    </row>
    <row r="46" spans="1:11" ht="20.100000000000001" customHeight="1" x14ac:dyDescent="0.15">
      <c r="A46" s="306"/>
      <c r="B46" s="181" t="s">
        <v>295</v>
      </c>
      <c r="C46" s="243"/>
      <c r="D46" s="243"/>
      <c r="E46" s="307"/>
      <c r="F46" s="184" t="s">
        <v>297</v>
      </c>
    </row>
    <row r="47" spans="1:11" ht="20.100000000000001" customHeight="1" x14ac:dyDescent="0.15">
      <c r="A47" s="306"/>
      <c r="B47" s="185" t="s">
        <v>298</v>
      </c>
      <c r="C47" s="186"/>
      <c r="D47" s="187"/>
      <c r="E47" s="187"/>
      <c r="F47" s="188"/>
    </row>
    <row r="48" spans="1:11" ht="20.100000000000001" customHeight="1" x14ac:dyDescent="0.15">
      <c r="A48" s="306"/>
      <c r="B48" s="185" t="s">
        <v>300</v>
      </c>
      <c r="C48" s="186"/>
      <c r="D48" s="187"/>
      <c r="E48" s="187"/>
      <c r="F48" s="188"/>
      <c r="G48" s="308"/>
      <c r="H48" s="308"/>
      <c r="I48" s="308"/>
      <c r="J48" s="308"/>
    </row>
    <row r="49" spans="1:10" ht="20.100000000000001" customHeight="1" x14ac:dyDescent="0.15">
      <c r="A49" s="306"/>
      <c r="B49" s="185" t="s">
        <v>302</v>
      </c>
      <c r="C49" s="186"/>
      <c r="D49" s="187"/>
      <c r="E49" s="187"/>
      <c r="F49" s="188"/>
      <c r="G49" s="309"/>
    </row>
    <row r="50" spans="1:10" ht="20.100000000000001" customHeight="1" x14ac:dyDescent="0.15">
      <c r="A50" s="310"/>
      <c r="B50" s="189"/>
      <c r="C50" s="190"/>
      <c r="D50" s="190"/>
      <c r="E50" s="190"/>
      <c r="F50" s="192"/>
    </row>
    <row r="51" spans="1:10" ht="20.100000000000001" customHeight="1" x14ac:dyDescent="0.15">
      <c r="A51" s="306">
        <v>9</v>
      </c>
      <c r="B51" s="177" t="s">
        <v>293</v>
      </c>
      <c r="C51" s="178"/>
      <c r="D51" s="177" t="s">
        <v>294</v>
      </c>
      <c r="E51" s="179"/>
      <c r="F51" s="180"/>
    </row>
    <row r="52" spans="1:10" ht="20.100000000000001" customHeight="1" x14ac:dyDescent="0.15">
      <c r="A52" s="306"/>
      <c r="B52" s="181" t="s">
        <v>295</v>
      </c>
      <c r="C52" s="243"/>
      <c r="D52" s="243"/>
      <c r="E52" s="307"/>
      <c r="F52" s="184" t="s">
        <v>297</v>
      </c>
      <c r="G52" s="308"/>
      <c r="H52" s="308"/>
      <c r="I52" s="308"/>
      <c r="J52" s="308"/>
    </row>
    <row r="53" spans="1:10" ht="20.100000000000001" customHeight="1" x14ac:dyDescent="0.15">
      <c r="A53" s="306"/>
      <c r="B53" s="185" t="s">
        <v>298</v>
      </c>
      <c r="C53" s="186"/>
      <c r="D53" s="187"/>
      <c r="E53" s="187"/>
      <c r="F53" s="188"/>
    </row>
    <row r="54" spans="1:10" ht="20.100000000000001" customHeight="1" x14ac:dyDescent="0.15">
      <c r="A54" s="306"/>
      <c r="B54" s="185" t="s">
        <v>300</v>
      </c>
      <c r="C54" s="186"/>
      <c r="D54" s="187"/>
      <c r="E54" s="187"/>
      <c r="F54" s="188"/>
    </row>
    <row r="55" spans="1:10" ht="20.100000000000001" customHeight="1" x14ac:dyDescent="0.15">
      <c r="A55" s="306"/>
      <c r="B55" s="185" t="s">
        <v>302</v>
      </c>
      <c r="C55" s="186"/>
      <c r="D55" s="187"/>
      <c r="E55" s="187"/>
      <c r="F55" s="188"/>
    </row>
    <row r="56" spans="1:10" ht="20.100000000000001" customHeight="1" x14ac:dyDescent="0.15">
      <c r="A56" s="310"/>
      <c r="B56" s="189"/>
      <c r="C56" s="190"/>
      <c r="D56" s="190"/>
      <c r="E56" s="190"/>
      <c r="F56" s="192"/>
    </row>
    <row r="57" spans="1:10" ht="20.100000000000001" customHeight="1" x14ac:dyDescent="0.15">
      <c r="A57" s="306">
        <v>10</v>
      </c>
      <c r="B57" s="177" t="s">
        <v>293</v>
      </c>
      <c r="C57" s="178"/>
      <c r="D57" s="177" t="s">
        <v>294</v>
      </c>
      <c r="E57" s="179"/>
      <c r="F57" s="180"/>
    </row>
    <row r="58" spans="1:10" ht="20.100000000000001" customHeight="1" x14ac:dyDescent="0.15">
      <c r="A58" s="306"/>
      <c r="B58" s="181" t="s">
        <v>295</v>
      </c>
      <c r="C58" s="243"/>
      <c r="D58" s="243"/>
      <c r="E58" s="307"/>
      <c r="F58" s="184" t="s">
        <v>297</v>
      </c>
      <c r="G58" s="308"/>
      <c r="H58" s="308"/>
      <c r="I58" s="308"/>
      <c r="J58" s="308"/>
    </row>
    <row r="59" spans="1:10" ht="20.100000000000001" customHeight="1" x14ac:dyDescent="0.15">
      <c r="A59" s="306"/>
      <c r="B59" s="185" t="s">
        <v>298</v>
      </c>
      <c r="C59" s="186"/>
      <c r="D59" s="187"/>
      <c r="E59" s="187"/>
      <c r="F59" s="188"/>
      <c r="G59" s="309"/>
    </row>
    <row r="60" spans="1:10" ht="20.100000000000001" customHeight="1" x14ac:dyDescent="0.15">
      <c r="A60" s="306"/>
      <c r="B60" s="185" t="s">
        <v>300</v>
      </c>
      <c r="C60" s="186"/>
      <c r="D60" s="187"/>
      <c r="E60" s="187"/>
      <c r="F60" s="188"/>
    </row>
    <row r="61" spans="1:10" ht="20.100000000000001" customHeight="1" x14ac:dyDescent="0.15">
      <c r="A61" s="306"/>
      <c r="B61" s="185" t="s">
        <v>302</v>
      </c>
      <c r="C61" s="186"/>
      <c r="D61" s="187"/>
      <c r="E61" s="187"/>
      <c r="F61" s="188"/>
    </row>
    <row r="62" spans="1:10" ht="20.100000000000001" customHeight="1" x14ac:dyDescent="0.15">
      <c r="A62" s="306">
        <v>11</v>
      </c>
      <c r="B62" s="177" t="s">
        <v>293</v>
      </c>
      <c r="C62" s="178"/>
      <c r="D62" s="177" t="s">
        <v>294</v>
      </c>
      <c r="E62" s="179"/>
      <c r="F62" s="180"/>
      <c r="G62" s="308"/>
      <c r="H62" s="308"/>
      <c r="I62" s="308"/>
      <c r="J62" s="308"/>
    </row>
    <row r="63" spans="1:10" ht="20.100000000000001" customHeight="1" x14ac:dyDescent="0.15">
      <c r="A63" s="306"/>
      <c r="B63" s="181" t="s">
        <v>295</v>
      </c>
      <c r="C63" s="243"/>
      <c r="D63" s="243"/>
      <c r="E63" s="307"/>
      <c r="F63" s="184" t="s">
        <v>297</v>
      </c>
      <c r="G63" s="308"/>
      <c r="H63" s="308"/>
      <c r="I63" s="308"/>
      <c r="J63" s="308"/>
    </row>
    <row r="64" spans="1:10" ht="20.100000000000001" customHeight="1" x14ac:dyDescent="0.15">
      <c r="A64" s="306"/>
      <c r="B64" s="185" t="s">
        <v>298</v>
      </c>
      <c r="C64" s="186"/>
      <c r="D64" s="187"/>
      <c r="E64" s="187"/>
      <c r="F64" s="188"/>
    </row>
    <row r="65" spans="1:10" ht="20.100000000000001" customHeight="1" x14ac:dyDescent="0.15">
      <c r="A65" s="306"/>
      <c r="B65" s="185" t="s">
        <v>300</v>
      </c>
      <c r="C65" s="186"/>
      <c r="D65" s="187"/>
      <c r="E65" s="187"/>
      <c r="F65" s="188"/>
    </row>
    <row r="66" spans="1:10" ht="20.100000000000001" customHeight="1" x14ac:dyDescent="0.15">
      <c r="A66" s="306"/>
      <c r="B66" s="185" t="s">
        <v>302</v>
      </c>
      <c r="C66" s="186"/>
      <c r="D66" s="187"/>
      <c r="E66" s="187"/>
      <c r="F66" s="188"/>
      <c r="G66" s="308"/>
      <c r="H66" s="308"/>
      <c r="I66" s="308"/>
      <c r="J66" s="308"/>
    </row>
    <row r="67" spans="1:10" ht="20.100000000000001" customHeight="1" x14ac:dyDescent="0.15">
      <c r="A67" s="310"/>
      <c r="B67" s="189"/>
      <c r="C67" s="190"/>
      <c r="D67" s="190"/>
      <c r="E67" s="190"/>
      <c r="F67" s="192"/>
      <c r="G67" s="308"/>
      <c r="H67" s="308"/>
      <c r="I67" s="308"/>
      <c r="J67" s="308"/>
    </row>
    <row r="68" spans="1:10" ht="20.100000000000001" customHeight="1" x14ac:dyDescent="0.15">
      <c r="A68" s="306">
        <v>12</v>
      </c>
      <c r="B68" s="177" t="s">
        <v>293</v>
      </c>
      <c r="C68" s="178"/>
      <c r="D68" s="177" t="s">
        <v>294</v>
      </c>
      <c r="E68" s="179"/>
      <c r="F68" s="180"/>
      <c r="G68" s="308"/>
      <c r="H68" s="308"/>
      <c r="I68" s="308"/>
      <c r="J68" s="308"/>
    </row>
    <row r="69" spans="1:10" ht="20.100000000000001" customHeight="1" x14ac:dyDescent="0.15">
      <c r="A69" s="306"/>
      <c r="B69" s="181" t="s">
        <v>295</v>
      </c>
      <c r="C69" s="243"/>
      <c r="D69" s="243"/>
      <c r="E69" s="307"/>
      <c r="F69" s="184" t="s">
        <v>297</v>
      </c>
    </row>
    <row r="70" spans="1:10" ht="20.100000000000001" customHeight="1" x14ac:dyDescent="0.15">
      <c r="A70" s="306"/>
      <c r="B70" s="185" t="s">
        <v>298</v>
      </c>
      <c r="C70" s="186"/>
      <c r="D70" s="187"/>
      <c r="E70" s="187"/>
      <c r="F70" s="188"/>
    </row>
    <row r="71" spans="1:10" ht="20.100000000000001" customHeight="1" x14ac:dyDescent="0.15">
      <c r="A71" s="306"/>
      <c r="B71" s="185" t="s">
        <v>300</v>
      </c>
      <c r="C71" s="186"/>
      <c r="D71" s="187"/>
      <c r="E71" s="187"/>
      <c r="F71" s="188"/>
    </row>
    <row r="72" spans="1:10" ht="20.100000000000001" customHeight="1" x14ac:dyDescent="0.15">
      <c r="A72" s="306"/>
      <c r="B72" s="185" t="s">
        <v>302</v>
      </c>
      <c r="C72" s="186"/>
      <c r="D72" s="187"/>
      <c r="E72" s="187"/>
      <c r="F72" s="188"/>
    </row>
    <row r="73" spans="1:10" ht="20.100000000000001" customHeight="1" x14ac:dyDescent="0.15">
      <c r="A73" s="306">
        <v>13</v>
      </c>
      <c r="B73" s="177" t="s">
        <v>293</v>
      </c>
      <c r="C73" s="178"/>
      <c r="D73" s="177" t="s">
        <v>294</v>
      </c>
      <c r="E73" s="179"/>
      <c r="F73" s="180"/>
    </row>
    <row r="74" spans="1:10" ht="20.100000000000001" customHeight="1" x14ac:dyDescent="0.15">
      <c r="A74" s="306"/>
      <c r="B74" s="181" t="s">
        <v>295</v>
      </c>
      <c r="C74" s="243"/>
      <c r="D74" s="243"/>
      <c r="E74" s="307"/>
      <c r="F74" s="184" t="s">
        <v>297</v>
      </c>
    </row>
    <row r="75" spans="1:10" ht="20.100000000000001" customHeight="1" x14ac:dyDescent="0.15">
      <c r="A75" s="306"/>
      <c r="B75" s="185" t="s">
        <v>298</v>
      </c>
      <c r="C75" s="186"/>
      <c r="D75" s="187"/>
      <c r="E75" s="187"/>
      <c r="F75" s="188"/>
    </row>
    <row r="76" spans="1:10" ht="20.100000000000001" customHeight="1" x14ac:dyDescent="0.15">
      <c r="A76" s="306"/>
      <c r="B76" s="185" t="s">
        <v>300</v>
      </c>
      <c r="C76" s="186"/>
      <c r="D76" s="187"/>
      <c r="E76" s="187"/>
      <c r="F76" s="188"/>
    </row>
    <row r="77" spans="1:10" ht="20.100000000000001" customHeight="1" x14ac:dyDescent="0.15">
      <c r="A77" s="306"/>
      <c r="B77" s="185" t="s">
        <v>302</v>
      </c>
      <c r="C77" s="186"/>
      <c r="D77" s="187"/>
      <c r="E77" s="187"/>
      <c r="F77" s="188"/>
    </row>
    <row r="78" spans="1:10" ht="20.100000000000001" customHeight="1" x14ac:dyDescent="0.15">
      <c r="A78" s="310"/>
      <c r="B78" s="189"/>
      <c r="C78" s="190"/>
      <c r="D78" s="190"/>
      <c r="E78" s="190"/>
      <c r="F78" s="192"/>
    </row>
    <row r="79" spans="1:10" ht="20.100000000000001" customHeight="1" x14ac:dyDescent="0.15">
      <c r="A79" s="306">
        <v>14</v>
      </c>
      <c r="B79" s="177" t="s">
        <v>293</v>
      </c>
      <c r="C79" s="178"/>
      <c r="D79" s="177" t="s">
        <v>294</v>
      </c>
      <c r="E79" s="179"/>
      <c r="F79" s="180"/>
    </row>
    <row r="80" spans="1:10" ht="20.100000000000001" customHeight="1" x14ac:dyDescent="0.15">
      <c r="A80" s="306"/>
      <c r="B80" s="181" t="s">
        <v>295</v>
      </c>
      <c r="C80" s="243"/>
      <c r="D80" s="243"/>
      <c r="E80" s="307"/>
      <c r="F80" s="184" t="s">
        <v>297</v>
      </c>
    </row>
    <row r="81" spans="1:6" ht="20.100000000000001" customHeight="1" x14ac:dyDescent="0.15">
      <c r="A81" s="306"/>
      <c r="B81" s="185" t="s">
        <v>298</v>
      </c>
      <c r="C81" s="186"/>
      <c r="D81" s="187"/>
      <c r="E81" s="187"/>
      <c r="F81" s="188"/>
    </row>
    <row r="82" spans="1:6" ht="20.100000000000001" customHeight="1" x14ac:dyDescent="0.15">
      <c r="A82" s="306"/>
      <c r="B82" s="185" t="s">
        <v>300</v>
      </c>
      <c r="C82" s="186"/>
      <c r="D82" s="187"/>
      <c r="E82" s="187"/>
      <c r="F82" s="188"/>
    </row>
    <row r="83" spans="1:6" ht="20.100000000000001" customHeight="1" x14ac:dyDescent="0.15">
      <c r="A83" s="306"/>
      <c r="B83" s="185" t="s">
        <v>302</v>
      </c>
      <c r="C83" s="186"/>
      <c r="D83" s="187"/>
      <c r="E83" s="187"/>
      <c r="F83" s="188"/>
    </row>
  </sheetData>
  <sheetProtection algorithmName="SHA-512" hashValue="CLQGqksu+jnQiT2RS3GSQiqM4Dn0VgRBfvwLV0lR//346fjZv6nsfLurUxku9Ge2lmfdS5T2nPMdh7agFmhn/Q==" saltValue="8NXC/JnyG1B2UkURjZ8ahg==" spinCount="100000" sheet="1" objects="1" scenarios="1"/>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5B38C-3875-4EA0-9F2C-98246D98ECF5}">
  <sheetPr codeName="Sheet28">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531</v>
      </c>
      <c r="E2" s="89"/>
      <c r="F2" s="89"/>
      <c r="G2" s="89"/>
      <c r="H2" s="89"/>
      <c r="I2" s="89"/>
      <c r="J2" s="89"/>
      <c r="K2" s="90"/>
    </row>
    <row r="3" spans="1:25" ht="30" customHeight="1" x14ac:dyDescent="0.15">
      <c r="A3" s="91" t="s">
        <v>261</v>
      </c>
      <c r="B3" s="92"/>
      <c r="C3" s="92"/>
      <c r="D3" s="93">
        <f>VLOOKUP($D$2,交通空白!$B$2:$S$24,2,FALSE)</f>
        <v>43800</v>
      </c>
      <c r="E3" s="94"/>
      <c r="F3" s="94"/>
      <c r="G3" s="94"/>
      <c r="H3" s="94"/>
      <c r="I3" s="94"/>
      <c r="J3" s="94"/>
      <c r="K3" s="95"/>
    </row>
    <row r="4" spans="1:25" ht="30" customHeight="1" x14ac:dyDescent="0.15">
      <c r="A4" s="91" t="s">
        <v>262</v>
      </c>
      <c r="B4" s="92"/>
      <c r="C4" s="92"/>
      <c r="D4" s="93">
        <f>VLOOKUP($D$2,交通空白!$B$2:$S$24,3,FALSE)</f>
        <v>44537</v>
      </c>
      <c r="E4" s="94"/>
      <c r="F4" s="94"/>
      <c r="G4" s="94"/>
      <c r="H4" s="94"/>
      <c r="I4" s="94"/>
      <c r="J4" s="94"/>
      <c r="K4" s="95"/>
    </row>
    <row r="5" spans="1:25" ht="30" customHeight="1" x14ac:dyDescent="0.15">
      <c r="A5" s="91" t="s">
        <v>263</v>
      </c>
      <c r="B5" s="92"/>
      <c r="C5" s="92"/>
      <c r="D5" s="93">
        <f>VLOOKUP($D$2,交通空白!$B$2:$S$24,4,FALSE)</f>
        <v>45626</v>
      </c>
      <c r="E5" s="94"/>
      <c r="F5" s="94"/>
      <c r="G5" s="94"/>
      <c r="H5" s="94"/>
      <c r="I5" s="94"/>
      <c r="J5" s="94"/>
      <c r="K5" s="95"/>
    </row>
    <row r="6" spans="1:25" ht="30" customHeight="1" x14ac:dyDescent="0.15">
      <c r="A6" s="91" t="s">
        <v>264</v>
      </c>
      <c r="B6" s="92"/>
      <c r="C6" s="92"/>
      <c r="D6" s="93" t="str">
        <f>VLOOKUP($D$2,交通空白!$B$2:$S$24,5,FALSE)</f>
        <v>赤井川村</v>
      </c>
      <c r="E6" s="94"/>
      <c r="F6" s="94"/>
      <c r="G6" s="94"/>
      <c r="H6" s="94"/>
      <c r="I6" s="94"/>
      <c r="J6" s="94"/>
      <c r="K6" s="95"/>
    </row>
    <row r="7" spans="1:25" ht="30" customHeight="1" x14ac:dyDescent="0.15">
      <c r="A7" s="91" t="s">
        <v>265</v>
      </c>
      <c r="B7" s="92"/>
      <c r="C7" s="92"/>
      <c r="D7" s="93" t="str">
        <f>VLOOKUP($D$2,交通空白!$B$2:$S$24,6,FALSE)</f>
        <v>馬場　希</v>
      </c>
      <c r="E7" s="94"/>
      <c r="F7" s="94"/>
      <c r="G7" s="94"/>
      <c r="H7" s="94"/>
      <c r="I7" s="94"/>
      <c r="J7" s="94"/>
      <c r="K7" s="95"/>
    </row>
    <row r="8" spans="1:25" ht="30" customHeight="1" x14ac:dyDescent="0.15">
      <c r="A8" s="91" t="s">
        <v>266</v>
      </c>
      <c r="B8" s="92"/>
      <c r="C8" s="92"/>
      <c r="D8" s="93" t="str">
        <f>VLOOKUP($D$2,交通空白!$B$2:$S$24,8,FALSE)</f>
        <v>余市郡赤井川村字赤井川７４番地２</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赤井川地域公共バス運行事務所</v>
      </c>
      <c r="E12" s="111"/>
      <c r="F12" s="112" t="str">
        <f>IFERROR(VLOOKUP($D$2,交通空白!$B$2:$S$24,10,FALSE),"")</f>
        <v>赤井川村字赤井川８４番地</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106" t="str">
        <f>VLOOKUP($D$2,交通空白!$B$2:$S$24,15,FALSE)</f>
        <v>路線</v>
      </c>
      <c r="E14" s="106"/>
      <c r="F14" s="106"/>
      <c r="G14" s="106"/>
      <c r="H14" s="106"/>
      <c r="I14" s="106"/>
      <c r="J14" s="106"/>
      <c r="K14" s="107"/>
      <c r="O14" s="116"/>
      <c r="X14" s="116"/>
      <c r="Y14" s="117"/>
    </row>
    <row r="15" spans="1:25" ht="30" customHeight="1" x14ac:dyDescent="0.15">
      <c r="A15" s="103" t="s">
        <v>274</v>
      </c>
      <c r="B15" s="104"/>
      <c r="C15" s="104"/>
      <c r="D15" s="118" t="str">
        <f>VLOOKUP($D$2,交通空白!$B$2:$S$24,16,FALSE)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4.25" customHeight="1" x14ac:dyDescent="0.15">
      <c r="A22" s="136" t="s">
        <v>289</v>
      </c>
      <c r="B22" s="137"/>
      <c r="C22" s="138" t="str">
        <f>D12</f>
        <v>赤井川地域公共バス運行事務所</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1</v>
      </c>
      <c r="J23" s="146">
        <f>IFERROR(VLOOKUP($D$2,交通空白!$B$2:$AG$24,29,FALSE),0)</f>
        <v>6</v>
      </c>
      <c r="K23" s="147">
        <f>SUM(E23:J23)</f>
        <v>7</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1</v>
      </c>
      <c r="J35" s="146">
        <f t="shared" si="0"/>
        <v>6</v>
      </c>
      <c r="K35" s="147">
        <f>SUM(E35:J35)</f>
        <v>7</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kxySoPbeofFKSY0+aaAyMYfhFGa3kRK42jIyQxgrNIq06kgrT8jPPrqxx2YVDS6yp8zy5fwt6uVQe8ksTCKoEg==" saltValue="G4MhGF/cek1tsLM49NIew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E1B0CF71-41EB-4E20-85E9-209CACADDC48}"/>
    <dataValidation type="list" allowBlank="1" showInputMessage="1" sqref="A22:B33" xr:uid="{86FEBB3C-0342-4BDF-A69C-9336819DD420}">
      <formula1>"交通空白地有償運送,福祉有償運送"</formula1>
    </dataValidation>
    <dataValidation type="list" allowBlank="1" showInputMessage="1" sqref="D10" xr:uid="{69C0DBCA-E9FB-4B1A-8A45-D6637195124A}">
      <formula1>"○"</formula1>
    </dataValidation>
  </dataValidations>
  <hyperlinks>
    <hyperlink ref="O1:Q1" location="交通空白!A1" display="目次へ" xr:uid="{D771E0D9-31B3-43AC-BDE0-D6B55A3C6BAB}"/>
  </hyperlinks>
  <pageMargins left="0.25" right="0.25" top="0.75" bottom="0.75" header="0.3" footer="0.3"/>
  <pageSetup paperSize="9" scale="92"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1E4C6-369E-4D9B-B612-48F0456FB707}">
  <sheetPr codeName="Sheet29">
    <tabColor theme="8" tint="0.59999389629810485"/>
  </sheetPr>
  <dimension ref="A1:K83"/>
  <sheetViews>
    <sheetView view="pageBreakPreview" zoomScale="85" zoomScaleNormal="100" zoomScaleSheetLayoutView="85" workbookViewId="0">
      <selection activeCell="AE41" sqref="AE41"/>
    </sheetView>
  </sheetViews>
  <sheetFormatPr defaultColWidth="2.125" defaultRowHeight="19.5" x14ac:dyDescent="0.15"/>
  <cols>
    <col min="1" max="1" width="3.625" style="303" customWidth="1"/>
    <col min="2" max="2" width="20.625" style="304" customWidth="1"/>
    <col min="3" max="3" width="23.625" style="304" customWidth="1"/>
    <col min="4" max="4" width="20.625" style="304" customWidth="1"/>
    <col min="5" max="5" width="20.625" style="315" customWidth="1"/>
    <col min="6" max="6" width="3.625" style="314" customWidth="1"/>
    <col min="7" max="16384" width="2.125" style="304"/>
  </cols>
  <sheetData>
    <row r="1" spans="1:10" ht="15" customHeight="1" x14ac:dyDescent="0.15">
      <c r="E1" s="241" t="s">
        <v>291</v>
      </c>
      <c r="F1" s="241"/>
    </row>
    <row r="2" spans="1:10" ht="24.95" customHeight="1" x14ac:dyDescent="0.15">
      <c r="A2" s="305" t="s">
        <v>292</v>
      </c>
      <c r="B2" s="305"/>
      <c r="C2" s="305"/>
      <c r="D2" s="305"/>
      <c r="E2" s="305"/>
      <c r="F2" s="305"/>
    </row>
    <row r="3" spans="1:10" ht="20.100000000000001" customHeight="1" x14ac:dyDescent="0.15">
      <c r="A3" s="306">
        <v>1</v>
      </c>
      <c r="B3" s="177" t="s">
        <v>293</v>
      </c>
      <c r="C3" s="178">
        <v>44621</v>
      </c>
      <c r="D3" s="177" t="s">
        <v>294</v>
      </c>
      <c r="E3" s="224">
        <v>44652</v>
      </c>
      <c r="F3" s="180"/>
    </row>
    <row r="4" spans="1:10" ht="20.100000000000001" customHeight="1" x14ac:dyDescent="0.15">
      <c r="A4" s="306"/>
      <c r="B4" s="181" t="s">
        <v>295</v>
      </c>
      <c r="C4" s="182" t="s">
        <v>532</v>
      </c>
      <c r="D4" s="182"/>
      <c r="E4" s="183">
        <v>22.9</v>
      </c>
      <c r="F4" s="184" t="s">
        <v>297</v>
      </c>
    </row>
    <row r="5" spans="1:10" ht="20.100000000000001" customHeight="1" x14ac:dyDescent="0.15">
      <c r="A5" s="306"/>
      <c r="B5" s="185" t="s">
        <v>298</v>
      </c>
      <c r="C5" s="186" t="s">
        <v>533</v>
      </c>
      <c r="D5" s="187"/>
      <c r="E5" s="187"/>
      <c r="F5" s="188"/>
    </row>
    <row r="6" spans="1:10" ht="20.100000000000001" customHeight="1" x14ac:dyDescent="0.15">
      <c r="A6" s="306"/>
      <c r="B6" s="185" t="s">
        <v>300</v>
      </c>
      <c r="C6" s="186" t="s">
        <v>534</v>
      </c>
      <c r="D6" s="187"/>
      <c r="E6" s="187"/>
      <c r="F6" s="188"/>
      <c r="G6" s="241"/>
      <c r="H6" s="241"/>
      <c r="I6" s="241"/>
      <c r="J6" s="241"/>
    </row>
    <row r="7" spans="1:10" ht="20.100000000000001" customHeight="1" x14ac:dyDescent="0.15">
      <c r="A7" s="306"/>
      <c r="B7" s="185" t="s">
        <v>302</v>
      </c>
      <c r="C7" s="186" t="s">
        <v>535</v>
      </c>
      <c r="D7" s="187"/>
      <c r="E7" s="187"/>
      <c r="F7" s="188"/>
    </row>
    <row r="8" spans="1:10" ht="20.100000000000001" customHeight="1" x14ac:dyDescent="0.15">
      <c r="B8" s="189"/>
      <c r="C8" s="190"/>
      <c r="D8" s="190"/>
      <c r="E8" s="247"/>
      <c r="F8" s="192"/>
    </row>
    <row r="9" spans="1:10" ht="20.100000000000001" customHeight="1" x14ac:dyDescent="0.15">
      <c r="A9" s="306">
        <v>2</v>
      </c>
      <c r="B9" s="177" t="s">
        <v>293</v>
      </c>
      <c r="C9" s="178">
        <v>45000</v>
      </c>
      <c r="D9" s="177" t="s">
        <v>294</v>
      </c>
      <c r="E9" s="224">
        <v>45017</v>
      </c>
      <c r="F9" s="180"/>
    </row>
    <row r="10" spans="1:10" ht="20.100000000000001" customHeight="1" x14ac:dyDescent="0.15">
      <c r="A10" s="306"/>
      <c r="B10" s="181" t="s">
        <v>295</v>
      </c>
      <c r="C10" s="182" t="s">
        <v>536</v>
      </c>
      <c r="D10" s="182"/>
      <c r="E10" s="228">
        <v>38.700000000000003</v>
      </c>
      <c r="F10" s="184" t="s">
        <v>297</v>
      </c>
    </row>
    <row r="11" spans="1:10" ht="20.100000000000001" customHeight="1" x14ac:dyDescent="0.15">
      <c r="A11" s="306"/>
      <c r="B11" s="185" t="s">
        <v>298</v>
      </c>
      <c r="C11" s="186" t="s">
        <v>537</v>
      </c>
      <c r="D11" s="187"/>
      <c r="E11" s="187"/>
      <c r="F11" s="188"/>
      <c r="G11" s="308"/>
      <c r="H11" s="308"/>
      <c r="I11" s="308"/>
      <c r="J11" s="308"/>
    </row>
    <row r="12" spans="1:10" ht="20.100000000000001" customHeight="1" x14ac:dyDescent="0.15">
      <c r="A12" s="306"/>
      <c r="B12" s="185" t="s">
        <v>300</v>
      </c>
      <c r="C12" s="186" t="s">
        <v>538</v>
      </c>
      <c r="D12" s="187"/>
      <c r="E12" s="187"/>
      <c r="F12" s="188"/>
      <c r="G12" s="309"/>
    </row>
    <row r="13" spans="1:10" ht="20.100000000000001" customHeight="1" x14ac:dyDescent="0.15">
      <c r="A13" s="306"/>
      <c r="B13" s="185" t="s">
        <v>302</v>
      </c>
      <c r="C13" s="186" t="s">
        <v>539</v>
      </c>
      <c r="D13" s="187"/>
      <c r="E13" s="187"/>
      <c r="F13" s="188"/>
    </row>
    <row r="14" spans="1:10" ht="20.100000000000001" customHeight="1" x14ac:dyDescent="0.15">
      <c r="A14" s="310"/>
      <c r="B14" s="189"/>
      <c r="C14" s="190"/>
      <c r="D14" s="190"/>
      <c r="E14" s="247"/>
      <c r="F14" s="192"/>
    </row>
    <row r="15" spans="1:10" ht="20.100000000000001" customHeight="1" x14ac:dyDescent="0.15">
      <c r="A15" s="306">
        <v>3</v>
      </c>
      <c r="B15" s="177" t="s">
        <v>293</v>
      </c>
      <c r="C15" s="178"/>
      <c r="D15" s="177" t="s">
        <v>294</v>
      </c>
      <c r="E15" s="179"/>
      <c r="F15" s="180"/>
    </row>
    <row r="16" spans="1:10" ht="20.100000000000001" customHeight="1" x14ac:dyDescent="0.15">
      <c r="A16" s="306"/>
      <c r="B16" s="181" t="s">
        <v>295</v>
      </c>
      <c r="C16" s="243"/>
      <c r="D16" s="243"/>
      <c r="E16" s="228"/>
      <c r="F16" s="184" t="s">
        <v>297</v>
      </c>
    </row>
    <row r="17" spans="1:11" ht="20.100000000000001" customHeight="1" x14ac:dyDescent="0.15">
      <c r="A17" s="306"/>
      <c r="B17" s="185" t="s">
        <v>298</v>
      </c>
      <c r="C17" s="186"/>
      <c r="D17" s="187"/>
      <c r="E17" s="187"/>
      <c r="F17" s="188"/>
      <c r="G17" s="308"/>
      <c r="H17" s="308"/>
      <c r="I17" s="308"/>
      <c r="J17" s="308"/>
    </row>
    <row r="18" spans="1:11" ht="20.100000000000001" customHeight="1" x14ac:dyDescent="0.15">
      <c r="A18" s="306"/>
      <c r="B18" s="185" t="s">
        <v>300</v>
      </c>
      <c r="C18" s="186"/>
      <c r="D18" s="187"/>
      <c r="E18" s="187"/>
      <c r="F18" s="188"/>
      <c r="G18" s="309"/>
    </row>
    <row r="19" spans="1:11" ht="20.100000000000001" customHeight="1" x14ac:dyDescent="0.15">
      <c r="A19" s="306"/>
      <c r="B19" s="185" t="s">
        <v>302</v>
      </c>
      <c r="C19" s="186"/>
      <c r="D19" s="187"/>
      <c r="E19" s="187"/>
      <c r="F19" s="188"/>
    </row>
    <row r="20" spans="1:11" ht="20.100000000000001" customHeight="1" x14ac:dyDescent="0.15">
      <c r="A20" s="310"/>
      <c r="B20" s="189"/>
      <c r="C20" s="190"/>
      <c r="D20" s="190"/>
      <c r="E20" s="247"/>
      <c r="F20" s="192"/>
    </row>
    <row r="21" spans="1:11" ht="20.100000000000001" customHeight="1" x14ac:dyDescent="0.15">
      <c r="A21" s="306">
        <v>4</v>
      </c>
      <c r="B21" s="177" t="s">
        <v>293</v>
      </c>
      <c r="C21" s="178"/>
      <c r="D21" s="177" t="s">
        <v>294</v>
      </c>
      <c r="E21" s="179"/>
      <c r="F21" s="180"/>
    </row>
    <row r="22" spans="1:11" ht="20.100000000000001" customHeight="1" x14ac:dyDescent="0.15">
      <c r="A22" s="306"/>
      <c r="B22" s="181" t="s">
        <v>295</v>
      </c>
      <c r="C22" s="253"/>
      <c r="D22" s="253"/>
      <c r="E22" s="228"/>
      <c r="F22" s="184" t="s">
        <v>297</v>
      </c>
    </row>
    <row r="23" spans="1:11" ht="20.100000000000001" customHeight="1" x14ac:dyDescent="0.15">
      <c r="A23" s="306"/>
      <c r="B23" s="185" t="s">
        <v>298</v>
      </c>
      <c r="C23" s="199"/>
      <c r="D23" s="200"/>
      <c r="E23" s="187"/>
      <c r="F23" s="188"/>
      <c r="G23" s="308"/>
      <c r="H23" s="308"/>
      <c r="I23" s="308"/>
      <c r="J23" s="308"/>
    </row>
    <row r="24" spans="1:11" ht="20.100000000000001" customHeight="1" x14ac:dyDescent="0.15">
      <c r="A24" s="306"/>
      <c r="B24" s="185" t="s">
        <v>300</v>
      </c>
      <c r="C24" s="199"/>
      <c r="D24" s="200"/>
      <c r="E24" s="201"/>
      <c r="F24" s="202"/>
      <c r="G24" s="311"/>
      <c r="H24" s="311"/>
      <c r="I24" s="311"/>
      <c r="J24" s="311"/>
      <c r="K24" s="311"/>
    </row>
    <row r="25" spans="1:11" ht="20.100000000000001" customHeight="1" x14ac:dyDescent="0.15">
      <c r="A25" s="306"/>
      <c r="B25" s="185" t="s">
        <v>302</v>
      </c>
      <c r="C25" s="199"/>
      <c r="D25" s="200"/>
      <c r="E25" s="187"/>
      <c r="F25" s="188"/>
    </row>
    <row r="26" spans="1:11" ht="20.100000000000001" customHeight="1" x14ac:dyDescent="0.15">
      <c r="A26" s="310"/>
      <c r="B26" s="189"/>
      <c r="C26" s="204"/>
      <c r="D26" s="204"/>
      <c r="E26" s="247"/>
      <c r="F26" s="192"/>
    </row>
    <row r="27" spans="1:11" ht="20.100000000000001" customHeight="1" x14ac:dyDescent="0.15">
      <c r="A27" s="306">
        <v>5</v>
      </c>
      <c r="B27" s="177" t="s">
        <v>293</v>
      </c>
      <c r="C27" s="254"/>
      <c r="D27" s="205" t="s">
        <v>294</v>
      </c>
      <c r="E27" s="222"/>
      <c r="F27" s="223"/>
      <c r="G27" s="311"/>
      <c r="H27" s="311"/>
      <c r="I27" s="311"/>
      <c r="J27" s="311"/>
      <c r="K27" s="311"/>
    </row>
    <row r="28" spans="1:11" ht="20.100000000000001" customHeight="1" x14ac:dyDescent="0.15">
      <c r="A28" s="306"/>
      <c r="B28" s="181" t="s">
        <v>295</v>
      </c>
      <c r="C28" s="253"/>
      <c r="D28" s="253"/>
      <c r="E28" s="228"/>
      <c r="F28" s="184" t="s">
        <v>297</v>
      </c>
    </row>
    <row r="29" spans="1:11" ht="20.100000000000001" customHeight="1" x14ac:dyDescent="0.15">
      <c r="A29" s="306"/>
      <c r="B29" s="185" t="s">
        <v>298</v>
      </c>
      <c r="C29" s="199"/>
      <c r="D29" s="200"/>
      <c r="E29" s="187"/>
      <c r="F29" s="188"/>
    </row>
    <row r="30" spans="1:11" ht="20.100000000000001" customHeight="1" x14ac:dyDescent="0.15">
      <c r="A30" s="306"/>
      <c r="B30" s="185" t="s">
        <v>300</v>
      </c>
      <c r="C30" s="199"/>
      <c r="D30" s="200"/>
      <c r="E30" s="201"/>
      <c r="F30" s="202"/>
      <c r="G30" s="312"/>
      <c r="H30" s="312"/>
      <c r="I30" s="312"/>
      <c r="J30" s="312"/>
      <c r="K30" s="311"/>
    </row>
    <row r="31" spans="1:11" ht="20.100000000000001" customHeight="1" x14ac:dyDescent="0.15">
      <c r="A31" s="306"/>
      <c r="B31" s="185" t="s">
        <v>302</v>
      </c>
      <c r="C31" s="199"/>
      <c r="D31" s="200"/>
      <c r="E31" s="187"/>
      <c r="F31" s="188"/>
      <c r="G31" s="309"/>
    </row>
    <row r="32" spans="1:11" ht="20.100000000000001" customHeight="1" x14ac:dyDescent="0.15">
      <c r="A32" s="310"/>
      <c r="B32" s="189"/>
      <c r="C32" s="204"/>
      <c r="D32" s="204"/>
      <c r="E32" s="247"/>
      <c r="F32" s="192"/>
    </row>
    <row r="33" spans="1:11" ht="20.100000000000001" customHeight="1" x14ac:dyDescent="0.15">
      <c r="A33" s="306">
        <v>6</v>
      </c>
      <c r="B33" s="177" t="s">
        <v>293</v>
      </c>
      <c r="C33" s="254"/>
      <c r="D33" s="205" t="s">
        <v>294</v>
      </c>
      <c r="E33" s="222"/>
      <c r="F33" s="223"/>
      <c r="G33" s="313"/>
      <c r="H33" s="313"/>
      <c r="I33" s="313"/>
      <c r="J33" s="313"/>
      <c r="K33" s="311"/>
    </row>
    <row r="34" spans="1:11" ht="20.100000000000001" customHeight="1" x14ac:dyDescent="0.15">
      <c r="A34" s="306"/>
      <c r="B34" s="181" t="s">
        <v>295</v>
      </c>
      <c r="C34" s="243"/>
      <c r="D34" s="243"/>
      <c r="E34" s="228"/>
      <c r="F34" s="184" t="s">
        <v>297</v>
      </c>
    </row>
    <row r="35" spans="1:11" ht="20.100000000000001" customHeight="1" x14ac:dyDescent="0.15">
      <c r="A35" s="306"/>
      <c r="B35" s="185" t="s">
        <v>298</v>
      </c>
      <c r="C35" s="186"/>
      <c r="D35" s="187"/>
      <c r="E35" s="187"/>
      <c r="F35" s="188"/>
    </row>
    <row r="36" spans="1:11" ht="20.100000000000001" customHeight="1" x14ac:dyDescent="0.15">
      <c r="A36" s="306"/>
      <c r="B36" s="185" t="s">
        <v>300</v>
      </c>
      <c r="C36" s="186"/>
      <c r="D36" s="187"/>
      <c r="E36" s="187"/>
      <c r="F36" s="188"/>
      <c r="G36" s="308"/>
      <c r="H36" s="308"/>
      <c r="I36" s="308"/>
      <c r="J36" s="308"/>
    </row>
    <row r="37" spans="1:11" ht="20.100000000000001" customHeight="1" x14ac:dyDescent="0.15">
      <c r="A37" s="306"/>
      <c r="B37" s="185" t="s">
        <v>302</v>
      </c>
      <c r="C37" s="186"/>
      <c r="D37" s="187"/>
      <c r="E37" s="187"/>
      <c r="F37" s="188"/>
      <c r="G37" s="308"/>
      <c r="H37" s="308"/>
      <c r="I37" s="308"/>
      <c r="J37" s="308"/>
    </row>
    <row r="38" spans="1:11" ht="20.100000000000001" customHeight="1" x14ac:dyDescent="0.15">
      <c r="A38" s="310"/>
      <c r="B38" s="189"/>
      <c r="C38" s="190"/>
      <c r="D38" s="190"/>
      <c r="E38" s="247"/>
      <c r="F38" s="192"/>
    </row>
    <row r="39" spans="1:11" ht="20.100000000000001" customHeight="1" x14ac:dyDescent="0.15">
      <c r="A39" s="306">
        <v>7</v>
      </c>
      <c r="B39" s="177" t="s">
        <v>293</v>
      </c>
      <c r="C39" s="178"/>
      <c r="D39" s="177" t="s">
        <v>294</v>
      </c>
      <c r="E39" s="179"/>
      <c r="F39" s="180"/>
    </row>
    <row r="40" spans="1:11" ht="20.100000000000001" customHeight="1" x14ac:dyDescent="0.15">
      <c r="A40" s="306"/>
      <c r="B40" s="181" t="s">
        <v>295</v>
      </c>
      <c r="C40" s="243"/>
      <c r="D40" s="243"/>
      <c r="E40" s="228"/>
      <c r="F40" s="184" t="s">
        <v>297</v>
      </c>
    </row>
    <row r="41" spans="1:11" ht="20.100000000000001" customHeight="1" x14ac:dyDescent="0.15">
      <c r="A41" s="306"/>
      <c r="B41" s="185" t="s">
        <v>298</v>
      </c>
      <c r="C41" s="186"/>
      <c r="D41" s="187"/>
      <c r="E41" s="187"/>
      <c r="F41" s="188"/>
    </row>
    <row r="42" spans="1:11" ht="20.100000000000001" customHeight="1" x14ac:dyDescent="0.15">
      <c r="A42" s="306"/>
      <c r="B42" s="185" t="s">
        <v>300</v>
      </c>
      <c r="C42" s="186"/>
      <c r="D42" s="187"/>
      <c r="E42" s="187"/>
      <c r="F42" s="188"/>
      <c r="G42" s="308"/>
      <c r="H42" s="308"/>
      <c r="I42" s="308"/>
      <c r="J42" s="308"/>
    </row>
    <row r="43" spans="1:11" ht="20.100000000000001" customHeight="1" x14ac:dyDescent="0.15">
      <c r="A43" s="306"/>
      <c r="B43" s="185" t="s">
        <v>302</v>
      </c>
      <c r="C43" s="186"/>
      <c r="D43" s="187"/>
      <c r="E43" s="187"/>
      <c r="F43" s="188"/>
      <c r="G43" s="308"/>
      <c r="H43" s="308"/>
      <c r="I43" s="308"/>
      <c r="J43" s="308"/>
    </row>
    <row r="44" spans="1:11" ht="20.100000000000001" customHeight="1" x14ac:dyDescent="0.15">
      <c r="A44" s="310"/>
      <c r="B44" s="189"/>
      <c r="C44" s="190"/>
      <c r="D44" s="190"/>
      <c r="E44" s="247"/>
      <c r="F44" s="192"/>
    </row>
    <row r="45" spans="1:11" ht="20.100000000000001" customHeight="1" x14ac:dyDescent="0.15">
      <c r="A45" s="306">
        <v>8</v>
      </c>
      <c r="B45" s="177" t="s">
        <v>293</v>
      </c>
      <c r="C45" s="178"/>
      <c r="D45" s="177" t="s">
        <v>294</v>
      </c>
      <c r="E45" s="179"/>
      <c r="F45" s="180"/>
      <c r="G45" s="308"/>
      <c r="H45" s="308"/>
      <c r="I45" s="308"/>
      <c r="J45" s="308"/>
    </row>
    <row r="46" spans="1:11" ht="20.100000000000001" customHeight="1" x14ac:dyDescent="0.15">
      <c r="A46" s="306"/>
      <c r="B46" s="181" t="s">
        <v>295</v>
      </c>
      <c r="C46" s="243"/>
      <c r="D46" s="243"/>
      <c r="E46" s="228"/>
      <c r="F46" s="184" t="s">
        <v>297</v>
      </c>
    </row>
    <row r="47" spans="1:11" ht="20.100000000000001" customHeight="1" x14ac:dyDescent="0.15">
      <c r="A47" s="306"/>
      <c r="B47" s="185" t="s">
        <v>298</v>
      </c>
      <c r="C47" s="186"/>
      <c r="D47" s="187"/>
      <c r="E47" s="187"/>
      <c r="F47" s="188"/>
    </row>
    <row r="48" spans="1:11" ht="20.100000000000001" customHeight="1" x14ac:dyDescent="0.15">
      <c r="A48" s="306"/>
      <c r="B48" s="185" t="s">
        <v>300</v>
      </c>
      <c r="C48" s="186"/>
      <c r="D48" s="187"/>
      <c r="E48" s="187"/>
      <c r="F48" s="188"/>
      <c r="G48" s="308"/>
      <c r="H48" s="308"/>
      <c r="I48" s="308"/>
      <c r="J48" s="308"/>
    </row>
    <row r="49" spans="1:10" ht="20.100000000000001" customHeight="1" x14ac:dyDescent="0.15">
      <c r="A49" s="306"/>
      <c r="B49" s="185" t="s">
        <v>302</v>
      </c>
      <c r="C49" s="186"/>
      <c r="D49" s="187"/>
      <c r="E49" s="187"/>
      <c r="F49" s="188"/>
      <c r="G49" s="309"/>
    </row>
    <row r="50" spans="1:10" ht="20.100000000000001" customHeight="1" x14ac:dyDescent="0.15">
      <c r="A50" s="310"/>
      <c r="B50" s="189"/>
      <c r="C50" s="190"/>
      <c r="D50" s="190"/>
      <c r="E50" s="247"/>
      <c r="F50" s="192"/>
    </row>
    <row r="51" spans="1:10" ht="20.100000000000001" customHeight="1" x14ac:dyDescent="0.15">
      <c r="A51" s="306">
        <v>9</v>
      </c>
      <c r="B51" s="177" t="s">
        <v>293</v>
      </c>
      <c r="C51" s="178"/>
      <c r="D51" s="177" t="s">
        <v>294</v>
      </c>
      <c r="E51" s="179"/>
      <c r="F51" s="180"/>
    </row>
    <row r="52" spans="1:10" ht="20.100000000000001" customHeight="1" x14ac:dyDescent="0.15">
      <c r="A52" s="306"/>
      <c r="B52" s="181" t="s">
        <v>295</v>
      </c>
      <c r="C52" s="243"/>
      <c r="D52" s="243"/>
      <c r="E52" s="228"/>
      <c r="F52" s="184" t="s">
        <v>297</v>
      </c>
      <c r="G52" s="308"/>
      <c r="H52" s="308"/>
      <c r="I52" s="308"/>
      <c r="J52" s="308"/>
    </row>
    <row r="53" spans="1:10" ht="20.100000000000001" customHeight="1" x14ac:dyDescent="0.15">
      <c r="A53" s="306"/>
      <c r="B53" s="185" t="s">
        <v>298</v>
      </c>
      <c r="C53" s="186"/>
      <c r="D53" s="187"/>
      <c r="E53" s="187"/>
      <c r="F53" s="188"/>
    </row>
    <row r="54" spans="1:10" ht="20.100000000000001" customHeight="1" x14ac:dyDescent="0.15">
      <c r="A54" s="306"/>
      <c r="B54" s="185" t="s">
        <v>300</v>
      </c>
      <c r="C54" s="186"/>
      <c r="D54" s="187"/>
      <c r="E54" s="187"/>
      <c r="F54" s="188"/>
    </row>
    <row r="55" spans="1:10" ht="20.100000000000001" customHeight="1" x14ac:dyDescent="0.15">
      <c r="A55" s="306"/>
      <c r="B55" s="185" t="s">
        <v>302</v>
      </c>
      <c r="C55" s="186"/>
      <c r="D55" s="187"/>
      <c r="E55" s="187"/>
      <c r="F55" s="188"/>
    </row>
    <row r="56" spans="1:10" ht="20.100000000000001" customHeight="1" x14ac:dyDescent="0.15">
      <c r="A56" s="310"/>
      <c r="B56" s="189"/>
      <c r="C56" s="190"/>
      <c r="D56" s="190"/>
      <c r="E56" s="247"/>
      <c r="F56" s="192"/>
    </row>
    <row r="57" spans="1:10" ht="20.100000000000001" customHeight="1" x14ac:dyDescent="0.15">
      <c r="A57" s="306">
        <v>10</v>
      </c>
      <c r="B57" s="177" t="s">
        <v>293</v>
      </c>
      <c r="C57" s="178"/>
      <c r="D57" s="177" t="s">
        <v>294</v>
      </c>
      <c r="E57" s="179"/>
      <c r="F57" s="180"/>
    </row>
    <row r="58" spans="1:10" ht="20.100000000000001" customHeight="1" x14ac:dyDescent="0.15">
      <c r="A58" s="306"/>
      <c r="B58" s="181" t="s">
        <v>295</v>
      </c>
      <c r="C58" s="243"/>
      <c r="D58" s="243"/>
      <c r="E58" s="228"/>
      <c r="F58" s="184" t="s">
        <v>297</v>
      </c>
      <c r="G58" s="308"/>
      <c r="H58" s="308"/>
      <c r="I58" s="308"/>
      <c r="J58" s="308"/>
    </row>
    <row r="59" spans="1:10" ht="20.100000000000001" customHeight="1" x14ac:dyDescent="0.15">
      <c r="A59" s="306"/>
      <c r="B59" s="185" t="s">
        <v>298</v>
      </c>
      <c r="C59" s="186"/>
      <c r="D59" s="187"/>
      <c r="E59" s="187"/>
      <c r="F59" s="188"/>
      <c r="G59" s="309"/>
    </row>
    <row r="60" spans="1:10" ht="20.100000000000001" customHeight="1" x14ac:dyDescent="0.15">
      <c r="A60" s="306"/>
      <c r="B60" s="185" t="s">
        <v>300</v>
      </c>
      <c r="C60" s="186"/>
      <c r="D60" s="187"/>
      <c r="E60" s="187"/>
      <c r="F60" s="188"/>
    </row>
    <row r="61" spans="1:10" ht="20.100000000000001" customHeight="1" x14ac:dyDescent="0.15">
      <c r="A61" s="306"/>
      <c r="B61" s="185" t="s">
        <v>302</v>
      </c>
      <c r="C61" s="186"/>
      <c r="D61" s="187"/>
      <c r="E61" s="187"/>
      <c r="F61" s="188"/>
    </row>
    <row r="62" spans="1:10" ht="20.100000000000001" customHeight="1" x14ac:dyDescent="0.15">
      <c r="A62" s="306">
        <v>11</v>
      </c>
      <c r="B62" s="177" t="s">
        <v>293</v>
      </c>
      <c r="C62" s="178"/>
      <c r="D62" s="177" t="s">
        <v>294</v>
      </c>
      <c r="E62" s="179"/>
      <c r="F62" s="180"/>
      <c r="G62" s="308"/>
      <c r="H62" s="308"/>
      <c r="I62" s="308"/>
      <c r="J62" s="308"/>
    </row>
    <row r="63" spans="1:10" ht="20.100000000000001" customHeight="1" x14ac:dyDescent="0.15">
      <c r="A63" s="306"/>
      <c r="B63" s="181" t="s">
        <v>295</v>
      </c>
      <c r="C63" s="243"/>
      <c r="D63" s="243"/>
      <c r="E63" s="228"/>
      <c r="F63" s="184" t="s">
        <v>297</v>
      </c>
      <c r="G63" s="308"/>
      <c r="H63" s="308"/>
      <c r="I63" s="308"/>
      <c r="J63" s="308"/>
    </row>
    <row r="64" spans="1:10" ht="20.100000000000001" customHeight="1" x14ac:dyDescent="0.15">
      <c r="A64" s="306"/>
      <c r="B64" s="185" t="s">
        <v>298</v>
      </c>
      <c r="C64" s="186"/>
      <c r="D64" s="187"/>
      <c r="E64" s="187"/>
      <c r="F64" s="188"/>
    </row>
    <row r="65" spans="1:10" ht="20.100000000000001" customHeight="1" x14ac:dyDescent="0.15">
      <c r="A65" s="306"/>
      <c r="B65" s="185" t="s">
        <v>300</v>
      </c>
      <c r="C65" s="186"/>
      <c r="D65" s="187"/>
      <c r="E65" s="187"/>
      <c r="F65" s="188"/>
    </row>
    <row r="66" spans="1:10" ht="20.100000000000001" customHeight="1" x14ac:dyDescent="0.15">
      <c r="A66" s="306"/>
      <c r="B66" s="185" t="s">
        <v>302</v>
      </c>
      <c r="C66" s="186"/>
      <c r="D66" s="187"/>
      <c r="E66" s="187"/>
      <c r="F66" s="188"/>
      <c r="G66" s="308"/>
      <c r="H66" s="308"/>
      <c r="I66" s="308"/>
      <c r="J66" s="308"/>
    </row>
    <row r="67" spans="1:10" ht="20.100000000000001" customHeight="1" x14ac:dyDescent="0.15">
      <c r="A67" s="310"/>
      <c r="B67" s="189"/>
      <c r="C67" s="190"/>
      <c r="D67" s="190"/>
      <c r="E67" s="247"/>
      <c r="F67" s="192"/>
      <c r="G67" s="308"/>
      <c r="H67" s="308"/>
      <c r="I67" s="308"/>
      <c r="J67" s="308"/>
    </row>
    <row r="68" spans="1:10" ht="20.100000000000001" customHeight="1" x14ac:dyDescent="0.15">
      <c r="A68" s="306">
        <v>12</v>
      </c>
      <c r="B68" s="177" t="s">
        <v>293</v>
      </c>
      <c r="C68" s="178"/>
      <c r="D68" s="177" t="s">
        <v>294</v>
      </c>
      <c r="E68" s="179"/>
      <c r="F68" s="180"/>
      <c r="G68" s="308"/>
      <c r="H68" s="308"/>
      <c r="I68" s="308"/>
      <c r="J68" s="308"/>
    </row>
    <row r="69" spans="1:10" ht="20.100000000000001" customHeight="1" x14ac:dyDescent="0.15">
      <c r="A69" s="306"/>
      <c r="B69" s="181" t="s">
        <v>295</v>
      </c>
      <c r="C69" s="243"/>
      <c r="D69" s="243"/>
      <c r="E69" s="228"/>
      <c r="F69" s="184" t="s">
        <v>297</v>
      </c>
    </row>
    <row r="70" spans="1:10" ht="20.100000000000001" customHeight="1" x14ac:dyDescent="0.15">
      <c r="A70" s="306"/>
      <c r="B70" s="185" t="s">
        <v>298</v>
      </c>
      <c r="C70" s="186"/>
      <c r="D70" s="187"/>
      <c r="E70" s="187"/>
      <c r="F70" s="188"/>
    </row>
    <row r="71" spans="1:10" ht="20.100000000000001" customHeight="1" x14ac:dyDescent="0.15">
      <c r="A71" s="306"/>
      <c r="B71" s="185" t="s">
        <v>300</v>
      </c>
      <c r="C71" s="186"/>
      <c r="D71" s="187"/>
      <c r="E71" s="187"/>
      <c r="F71" s="188"/>
    </row>
    <row r="72" spans="1:10" ht="20.100000000000001" customHeight="1" x14ac:dyDescent="0.15">
      <c r="A72" s="306"/>
      <c r="B72" s="185" t="s">
        <v>302</v>
      </c>
      <c r="C72" s="186"/>
      <c r="D72" s="187"/>
      <c r="E72" s="187"/>
      <c r="F72" s="188"/>
    </row>
    <row r="73" spans="1:10" ht="20.100000000000001" customHeight="1" x14ac:dyDescent="0.15">
      <c r="A73" s="306">
        <v>13</v>
      </c>
      <c r="B73" s="177" t="s">
        <v>293</v>
      </c>
      <c r="C73" s="178"/>
      <c r="D73" s="177" t="s">
        <v>294</v>
      </c>
      <c r="E73" s="179"/>
      <c r="F73" s="180"/>
    </row>
    <row r="74" spans="1:10" ht="20.100000000000001" customHeight="1" x14ac:dyDescent="0.15">
      <c r="A74" s="306"/>
      <c r="B74" s="181" t="s">
        <v>295</v>
      </c>
      <c r="C74" s="243"/>
      <c r="D74" s="243"/>
      <c r="E74" s="228"/>
      <c r="F74" s="184" t="s">
        <v>297</v>
      </c>
    </row>
    <row r="75" spans="1:10" ht="20.100000000000001" customHeight="1" x14ac:dyDescent="0.15">
      <c r="A75" s="306"/>
      <c r="B75" s="185" t="s">
        <v>298</v>
      </c>
      <c r="C75" s="186"/>
      <c r="D75" s="187"/>
      <c r="E75" s="187"/>
      <c r="F75" s="188"/>
    </row>
    <row r="76" spans="1:10" ht="20.100000000000001" customHeight="1" x14ac:dyDescent="0.15">
      <c r="A76" s="306"/>
      <c r="B76" s="185" t="s">
        <v>300</v>
      </c>
      <c r="C76" s="186"/>
      <c r="D76" s="187"/>
      <c r="E76" s="187"/>
      <c r="F76" s="188"/>
    </row>
    <row r="77" spans="1:10" ht="20.100000000000001" customHeight="1" x14ac:dyDescent="0.15">
      <c r="A77" s="306"/>
      <c r="B77" s="185" t="s">
        <v>302</v>
      </c>
      <c r="C77" s="186"/>
      <c r="D77" s="187"/>
      <c r="E77" s="187"/>
      <c r="F77" s="188"/>
    </row>
    <row r="78" spans="1:10" ht="20.100000000000001" customHeight="1" x14ac:dyDescent="0.15">
      <c r="A78" s="310"/>
      <c r="B78" s="189"/>
      <c r="C78" s="190"/>
      <c r="D78" s="190"/>
      <c r="E78" s="247"/>
      <c r="F78" s="192"/>
    </row>
    <row r="79" spans="1:10" ht="20.100000000000001" customHeight="1" x14ac:dyDescent="0.15">
      <c r="A79" s="306">
        <v>14</v>
      </c>
      <c r="B79" s="177" t="s">
        <v>293</v>
      </c>
      <c r="C79" s="178"/>
      <c r="D79" s="177" t="s">
        <v>294</v>
      </c>
      <c r="E79" s="179"/>
      <c r="F79" s="180"/>
    </row>
    <row r="80" spans="1:10" ht="20.100000000000001" customHeight="1" x14ac:dyDescent="0.15">
      <c r="A80" s="306"/>
      <c r="B80" s="181" t="s">
        <v>295</v>
      </c>
      <c r="C80" s="243"/>
      <c r="D80" s="243"/>
      <c r="E80" s="228"/>
      <c r="F80" s="184" t="s">
        <v>297</v>
      </c>
    </row>
    <row r="81" spans="1:6" ht="20.100000000000001" customHeight="1" x14ac:dyDescent="0.15">
      <c r="A81" s="306"/>
      <c r="B81" s="185" t="s">
        <v>298</v>
      </c>
      <c r="C81" s="186"/>
      <c r="D81" s="187"/>
      <c r="E81" s="187"/>
      <c r="F81" s="188"/>
    </row>
    <row r="82" spans="1:6" ht="20.100000000000001" customHeight="1" x14ac:dyDescent="0.15">
      <c r="A82" s="306"/>
      <c r="B82" s="185" t="s">
        <v>300</v>
      </c>
      <c r="C82" s="186"/>
      <c r="D82" s="187"/>
      <c r="E82" s="187"/>
      <c r="F82" s="188"/>
    </row>
    <row r="83" spans="1:6" ht="20.100000000000001" customHeight="1" x14ac:dyDescent="0.15">
      <c r="A83" s="306"/>
      <c r="B83" s="185" t="s">
        <v>302</v>
      </c>
      <c r="C83" s="186"/>
      <c r="D83" s="187"/>
      <c r="E83" s="187"/>
      <c r="F83" s="188"/>
    </row>
  </sheetData>
  <sheetProtection algorithmName="SHA-512" hashValue="B5jiixQLAQRdRyCxdk4vovOXSlUglt5traVE4pMTo1eBKm1NiFpp6uZcdzx7a+zxKq1oG72o8AenPfD38kOgQA==" saltValue="1qRjRbwDSmVkJ06ZqQbIBg==" spinCount="100000" sheet="1" objects="1" scenarios="1"/>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EA7A2-71EF-4A64-856E-5B683D51D2F2}">
  <sheetPr codeName="Sheet30">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540</v>
      </c>
      <c r="E2" s="89"/>
      <c r="F2" s="89"/>
      <c r="G2" s="89"/>
      <c r="H2" s="89"/>
      <c r="I2" s="89"/>
      <c r="J2" s="89"/>
      <c r="K2" s="90"/>
    </row>
    <row r="3" spans="1:25" ht="30" customHeight="1" x14ac:dyDescent="0.15">
      <c r="A3" s="91" t="s">
        <v>261</v>
      </c>
      <c r="B3" s="92"/>
      <c r="C3" s="92"/>
      <c r="D3" s="93">
        <f>VLOOKUP($D$2,交通空白!$B$2:$S$24,2,FALSE)</f>
        <v>43922</v>
      </c>
      <c r="E3" s="94"/>
      <c r="F3" s="94"/>
      <c r="G3" s="94"/>
      <c r="H3" s="94"/>
      <c r="I3" s="94"/>
      <c r="J3" s="94"/>
      <c r="K3" s="95"/>
    </row>
    <row r="4" spans="1:25" ht="30" customHeight="1" x14ac:dyDescent="0.15">
      <c r="A4" s="91" t="s">
        <v>262</v>
      </c>
      <c r="B4" s="92"/>
      <c r="C4" s="92"/>
      <c r="D4" s="93">
        <f>VLOOKUP($D$2,交通空白!$B$2:$S$24,3,FALSE)</f>
        <v>44624</v>
      </c>
      <c r="E4" s="94"/>
      <c r="F4" s="94"/>
      <c r="G4" s="94"/>
      <c r="H4" s="94"/>
      <c r="I4" s="94"/>
      <c r="J4" s="94"/>
      <c r="K4" s="95"/>
    </row>
    <row r="5" spans="1:25" ht="30" customHeight="1" x14ac:dyDescent="0.15">
      <c r="A5" s="91" t="s">
        <v>263</v>
      </c>
      <c r="B5" s="92"/>
      <c r="C5" s="92"/>
      <c r="D5" s="93">
        <f>VLOOKUP($D$2,交通空白!$B$2:$S$24,4,FALSE)</f>
        <v>45747</v>
      </c>
      <c r="E5" s="94"/>
      <c r="F5" s="94"/>
      <c r="G5" s="94"/>
      <c r="H5" s="94"/>
      <c r="I5" s="94"/>
      <c r="J5" s="94"/>
      <c r="K5" s="95"/>
    </row>
    <row r="6" spans="1:25" ht="30" customHeight="1" x14ac:dyDescent="0.15">
      <c r="A6" s="91" t="s">
        <v>264</v>
      </c>
      <c r="B6" s="92"/>
      <c r="C6" s="92"/>
      <c r="D6" s="93" t="str">
        <f>VLOOKUP($D$2,交通空白!$B$2:$S$24,5,FALSE)</f>
        <v>島牧村</v>
      </c>
      <c r="E6" s="94"/>
      <c r="F6" s="94"/>
      <c r="G6" s="94"/>
      <c r="H6" s="94"/>
      <c r="I6" s="94"/>
      <c r="J6" s="94"/>
      <c r="K6" s="95"/>
    </row>
    <row r="7" spans="1:25" ht="30" customHeight="1" x14ac:dyDescent="0.15">
      <c r="A7" s="91" t="s">
        <v>265</v>
      </c>
      <c r="B7" s="92"/>
      <c r="C7" s="92"/>
      <c r="D7" s="93" t="str">
        <f>VLOOKUP($D$2,交通空白!$B$2:$S$24,6,FALSE)</f>
        <v>藤澤　克</v>
      </c>
      <c r="E7" s="94"/>
      <c r="F7" s="94"/>
      <c r="G7" s="94"/>
      <c r="H7" s="94"/>
      <c r="I7" s="94"/>
      <c r="J7" s="94"/>
      <c r="K7" s="95"/>
    </row>
    <row r="8" spans="1:25" ht="30" customHeight="1" x14ac:dyDescent="0.15">
      <c r="A8" s="91" t="s">
        <v>266</v>
      </c>
      <c r="B8" s="92"/>
      <c r="C8" s="92"/>
      <c r="D8" s="93" t="str">
        <f>VLOOKUP($D$2,交通空白!$B$2:$S$24,8,FALSE)</f>
        <v>島牧郡島牧村字泊８３番地</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島牧村総合福祉医療センター</v>
      </c>
      <c r="E12" s="111"/>
      <c r="F12" s="112" t="str">
        <f>IFERROR(VLOOKUP($D$2,交通空白!$B$2:$S$24,10,FALSE),"")</f>
        <v>島牧郡島牧村字泊２９番地１</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106" t="str">
        <f>VLOOKUP($D$2,交通空白!$B$2:$S$24,15,FALSE)</f>
        <v>島牧村</v>
      </c>
      <c r="E14" s="106"/>
      <c r="F14" s="106"/>
      <c r="G14" s="106"/>
      <c r="H14" s="106"/>
      <c r="I14" s="106"/>
      <c r="J14" s="106"/>
      <c r="K14" s="107"/>
      <c r="O14" s="116"/>
      <c r="X14" s="116"/>
      <c r="Y14" s="117"/>
    </row>
    <row r="15" spans="1:25" ht="30" customHeight="1" x14ac:dyDescent="0.15">
      <c r="A15" s="103" t="s">
        <v>274</v>
      </c>
      <c r="B15" s="104"/>
      <c r="C15" s="104"/>
      <c r="D15" s="118" t="str">
        <f>VLOOKUP($D$2,交通空白!$B$2:$S$24,16,FALSE)</f>
        <v>島牧村に在住する住民、その他島牧村に日常の用務を有する者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4.25" customHeight="1" x14ac:dyDescent="0.15">
      <c r="A22" s="136" t="s">
        <v>289</v>
      </c>
      <c r="B22" s="137"/>
      <c r="C22" s="138" t="str">
        <f>D12</f>
        <v>島牧村総合福祉医療センター</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2</v>
      </c>
      <c r="G23" s="146">
        <f>IFERROR(VLOOKUP($D$2,交通空白!$B$2:$AG$24,23,FALSE),0)</f>
        <v>0</v>
      </c>
      <c r="H23" s="146">
        <f>IFERROR(VLOOKUP($D$2,交通空白!$B$2:$AG$24,25,FALSE),0)</f>
        <v>0</v>
      </c>
      <c r="I23" s="146">
        <f>IFERROR(VLOOKUP($D$2,交通空白!$B$2:$AG$24,27,FALSE),0)</f>
        <v>1</v>
      </c>
      <c r="J23" s="146">
        <f>IFERROR(VLOOKUP($D$2,交通空白!$B$2:$AG$24,29,FALSE),0)</f>
        <v>0</v>
      </c>
      <c r="K23" s="147">
        <f>SUM(E23:J23)</f>
        <v>3</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1</v>
      </c>
      <c r="J24" s="152"/>
      <c r="K24" s="153">
        <f>SUM(E24:I24)</f>
        <v>1</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2</v>
      </c>
      <c r="G35" s="146">
        <f t="shared" si="0"/>
        <v>0</v>
      </c>
      <c r="H35" s="146">
        <f t="shared" si="0"/>
        <v>0</v>
      </c>
      <c r="I35" s="146">
        <f t="shared" si="0"/>
        <v>1</v>
      </c>
      <c r="J35" s="146">
        <f t="shared" si="0"/>
        <v>0</v>
      </c>
      <c r="K35" s="147">
        <f>SUM(E35:J35)</f>
        <v>3</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1</v>
      </c>
      <c r="J36" s="170"/>
      <c r="K36" s="171">
        <f>SUM(E36:I36)</f>
        <v>1</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MaK459c+e+gU1u4m/7kn3R5XQBpJEzQAIXMLnYMgDjVrOksQvkS7S7Q/kOk5PuM++9AjxRFn3jlTdcWU5S6v4g==" saltValue="CaONpDDK9NetA1Bwfqrgn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507F91AA-02AC-4B86-9D81-C4131B2D2867}">
      <formula1>"○"</formula1>
    </dataValidation>
    <dataValidation type="list" allowBlank="1" showInputMessage="1" sqref="A22:B33" xr:uid="{50FE0CBA-85AE-44AE-9618-11FAC9066F7B}">
      <formula1>"交通空白地有償運送,福祉有償運送"</formula1>
    </dataValidation>
    <dataValidation allowBlank="1" showInputMessage="1" sqref="D2:K2" xr:uid="{23E3AE10-E3F2-4D83-AABB-CEEFB67EEBA0}"/>
  </dataValidations>
  <hyperlinks>
    <hyperlink ref="O1:Q1" location="交通空白!A1" display="目次へ" xr:uid="{D8C74031-0A37-403C-981B-0171239990A3}"/>
  </hyperlinks>
  <pageMargins left="0.25" right="0.25" top="0.75" bottom="0.75" header="0.3" footer="0.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9F971-9085-4380-ABDA-5B50F772B7F1}">
  <sheetPr codeName="Sheet4">
    <tabColor theme="8" tint="0.59999389629810485"/>
  </sheetPr>
  <dimension ref="A1:K97"/>
  <sheetViews>
    <sheetView view="pageBreakPreview" topLeftCell="A9" zoomScaleNormal="100" zoomScaleSheetLayoutView="100"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4" width="20.625" style="172" customWidth="1"/>
    <col min="5" max="5" width="20.625" style="218" customWidth="1"/>
    <col min="6" max="6" width="3.625" style="219" customWidth="1"/>
    <col min="7" max="16384" width="2.125" style="172"/>
  </cols>
  <sheetData>
    <row r="1" spans="1:10" ht="15" customHeight="1" x14ac:dyDescent="0.15">
      <c r="E1" s="174" t="s">
        <v>291</v>
      </c>
      <c r="F1" s="174"/>
    </row>
    <row r="2" spans="1:10" ht="24.95" customHeight="1" x14ac:dyDescent="0.15">
      <c r="A2" s="175" t="s">
        <v>292</v>
      </c>
      <c r="B2" s="175"/>
      <c r="C2" s="175"/>
      <c r="D2" s="175"/>
      <c r="E2" s="175"/>
      <c r="F2" s="175"/>
    </row>
    <row r="3" spans="1:10" ht="20.100000000000001" customHeight="1" x14ac:dyDescent="0.15">
      <c r="A3" s="176">
        <v>1</v>
      </c>
      <c r="B3" s="177" t="s">
        <v>293</v>
      </c>
      <c r="C3" s="178">
        <v>44266</v>
      </c>
      <c r="D3" s="177" t="s">
        <v>294</v>
      </c>
      <c r="E3" s="179"/>
      <c r="F3" s="180"/>
    </row>
    <row r="4" spans="1:10" ht="20.100000000000001" customHeight="1" x14ac:dyDescent="0.15">
      <c r="A4" s="176"/>
      <c r="B4" s="181" t="s">
        <v>295</v>
      </c>
      <c r="C4" s="182" t="s">
        <v>296</v>
      </c>
      <c r="D4" s="182"/>
      <c r="E4" s="183">
        <v>12.2</v>
      </c>
      <c r="F4" s="184" t="s">
        <v>297</v>
      </c>
    </row>
    <row r="5" spans="1:10" ht="20.100000000000001" customHeight="1" x14ac:dyDescent="0.15">
      <c r="A5" s="176"/>
      <c r="B5" s="185" t="s">
        <v>298</v>
      </c>
      <c r="C5" s="186" t="s">
        <v>299</v>
      </c>
      <c r="D5" s="187"/>
      <c r="E5" s="187"/>
      <c r="F5" s="188"/>
    </row>
    <row r="6" spans="1:10" ht="20.100000000000001" customHeight="1" x14ac:dyDescent="0.15">
      <c r="A6" s="176"/>
      <c r="B6" s="185" t="s">
        <v>300</v>
      </c>
      <c r="C6" s="186" t="s">
        <v>301</v>
      </c>
      <c r="D6" s="187"/>
      <c r="E6" s="187"/>
      <c r="F6" s="188"/>
      <c r="G6" s="174"/>
      <c r="H6" s="174"/>
      <c r="I6" s="174"/>
      <c r="J6" s="174"/>
    </row>
    <row r="7" spans="1:10" ht="20.100000000000001" customHeight="1" x14ac:dyDescent="0.15">
      <c r="A7" s="176"/>
      <c r="B7" s="185" t="s">
        <v>302</v>
      </c>
      <c r="C7" s="186"/>
      <c r="D7" s="187"/>
      <c r="E7" s="187"/>
      <c r="F7" s="188"/>
    </row>
    <row r="8" spans="1:10" ht="20.100000000000001" customHeight="1" x14ac:dyDescent="0.15">
      <c r="B8" s="189"/>
      <c r="C8" s="190"/>
      <c r="D8" s="190"/>
      <c r="E8" s="191"/>
      <c r="F8" s="192"/>
    </row>
    <row r="9" spans="1:10" ht="20.100000000000001" customHeight="1" x14ac:dyDescent="0.15">
      <c r="A9" s="176">
        <v>2</v>
      </c>
      <c r="B9" s="177" t="s">
        <v>293</v>
      </c>
      <c r="C9" s="178">
        <f>$C$3</f>
        <v>44266</v>
      </c>
      <c r="D9" s="177" t="s">
        <v>294</v>
      </c>
      <c r="E9" s="193">
        <v>45377</v>
      </c>
      <c r="F9" s="194"/>
    </row>
    <row r="10" spans="1:10" ht="20.100000000000001" customHeight="1" x14ac:dyDescent="0.15">
      <c r="A10" s="176"/>
      <c r="B10" s="181" t="s">
        <v>295</v>
      </c>
      <c r="C10" s="182" t="s">
        <v>303</v>
      </c>
      <c r="D10" s="182"/>
      <c r="E10" s="183">
        <v>12.1</v>
      </c>
      <c r="F10" s="184" t="s">
        <v>297</v>
      </c>
    </row>
    <row r="11" spans="1:10" ht="20.100000000000001" customHeight="1" x14ac:dyDescent="0.15">
      <c r="A11" s="176"/>
      <c r="B11" s="185" t="s">
        <v>298</v>
      </c>
      <c r="C11" s="186" t="s">
        <v>304</v>
      </c>
      <c r="D11" s="187"/>
      <c r="E11" s="187"/>
      <c r="F11" s="188"/>
      <c r="G11" s="195"/>
      <c r="H11" s="195"/>
      <c r="I11" s="195"/>
      <c r="J11" s="195"/>
    </row>
    <row r="12" spans="1:10" ht="20.100000000000001" customHeight="1" x14ac:dyDescent="0.15">
      <c r="A12" s="176"/>
      <c r="B12" s="185" t="s">
        <v>300</v>
      </c>
      <c r="C12" s="186" t="s">
        <v>305</v>
      </c>
      <c r="D12" s="187"/>
      <c r="E12" s="187"/>
      <c r="F12" s="188"/>
      <c r="G12" s="196"/>
    </row>
    <row r="13" spans="1:10" ht="20.100000000000001" customHeight="1" x14ac:dyDescent="0.15">
      <c r="A13" s="176"/>
      <c r="B13" s="185" t="s">
        <v>302</v>
      </c>
      <c r="C13" s="186"/>
      <c r="D13" s="187"/>
      <c r="E13" s="187"/>
      <c r="F13" s="188"/>
    </row>
    <row r="14" spans="1:10" ht="20.100000000000001" customHeight="1" x14ac:dyDescent="0.15">
      <c r="A14" s="197"/>
      <c r="B14" s="189"/>
      <c r="C14" s="190"/>
      <c r="D14" s="190"/>
      <c r="E14" s="191"/>
      <c r="F14" s="192"/>
    </row>
    <row r="15" spans="1:10" ht="20.100000000000001" customHeight="1" x14ac:dyDescent="0.15">
      <c r="A15" s="176">
        <v>3</v>
      </c>
      <c r="B15" s="177" t="s">
        <v>293</v>
      </c>
      <c r="C15" s="178">
        <f>$C$3</f>
        <v>44266</v>
      </c>
      <c r="D15" s="177" t="s">
        <v>294</v>
      </c>
      <c r="E15" s="193">
        <v>45377</v>
      </c>
      <c r="F15" s="194"/>
    </row>
    <row r="16" spans="1:10" ht="20.100000000000001" customHeight="1" x14ac:dyDescent="0.15">
      <c r="A16" s="176"/>
      <c r="B16" s="181" t="s">
        <v>295</v>
      </c>
      <c r="C16" s="182" t="s">
        <v>306</v>
      </c>
      <c r="D16" s="182"/>
      <c r="E16" s="183">
        <v>24.2</v>
      </c>
      <c r="F16" s="184" t="s">
        <v>297</v>
      </c>
    </row>
    <row r="17" spans="1:11" ht="20.100000000000001" customHeight="1" x14ac:dyDescent="0.15">
      <c r="A17" s="176"/>
      <c r="B17" s="185" t="s">
        <v>298</v>
      </c>
      <c r="C17" s="186" t="s">
        <v>307</v>
      </c>
      <c r="D17" s="187"/>
      <c r="E17" s="187"/>
      <c r="F17" s="188"/>
      <c r="G17" s="195"/>
      <c r="H17" s="195"/>
      <c r="I17" s="195"/>
      <c r="J17" s="195"/>
    </row>
    <row r="18" spans="1:11" ht="20.100000000000001" customHeight="1" x14ac:dyDescent="0.15">
      <c r="A18" s="176"/>
      <c r="B18" s="185" t="s">
        <v>300</v>
      </c>
      <c r="C18" s="186" t="s">
        <v>307</v>
      </c>
      <c r="D18" s="187"/>
      <c r="E18" s="187"/>
      <c r="F18" s="188"/>
      <c r="G18" s="196"/>
    </row>
    <row r="19" spans="1:11" ht="20.100000000000001" customHeight="1" x14ac:dyDescent="0.15">
      <c r="A19" s="176"/>
      <c r="B19" s="185" t="s">
        <v>302</v>
      </c>
      <c r="C19" s="186"/>
      <c r="D19" s="187"/>
      <c r="E19" s="187"/>
      <c r="F19" s="188"/>
    </row>
    <row r="20" spans="1:11" ht="20.100000000000001" customHeight="1" x14ac:dyDescent="0.15">
      <c r="A20" s="197"/>
      <c r="B20" s="189"/>
      <c r="C20" s="190"/>
      <c r="D20" s="190"/>
      <c r="E20" s="191"/>
      <c r="F20" s="192"/>
    </row>
    <row r="21" spans="1:11" ht="20.100000000000001" customHeight="1" x14ac:dyDescent="0.15">
      <c r="A21" s="176">
        <v>4</v>
      </c>
      <c r="B21" s="177" t="s">
        <v>293</v>
      </c>
      <c r="C21" s="178">
        <f>$C$3</f>
        <v>44266</v>
      </c>
      <c r="D21" s="177" t="s">
        <v>294</v>
      </c>
      <c r="E21" s="193">
        <v>45377</v>
      </c>
      <c r="F21" s="194"/>
    </row>
    <row r="22" spans="1:11" ht="20.100000000000001" customHeight="1" x14ac:dyDescent="0.15">
      <c r="A22" s="176"/>
      <c r="B22" s="181" t="s">
        <v>295</v>
      </c>
      <c r="C22" s="198" t="s">
        <v>308</v>
      </c>
      <c r="D22" s="198"/>
      <c r="E22" s="183">
        <v>21.3</v>
      </c>
      <c r="F22" s="184" t="s">
        <v>297</v>
      </c>
    </row>
    <row r="23" spans="1:11" ht="20.100000000000001" customHeight="1" x14ac:dyDescent="0.15">
      <c r="A23" s="176"/>
      <c r="B23" s="185" t="s">
        <v>298</v>
      </c>
      <c r="C23" s="199" t="s">
        <v>309</v>
      </c>
      <c r="D23" s="200"/>
      <c r="E23" s="187"/>
      <c r="F23" s="188"/>
      <c r="G23" s="195"/>
      <c r="H23" s="195"/>
      <c r="I23" s="195"/>
      <c r="J23" s="195"/>
    </row>
    <row r="24" spans="1:11" ht="20.100000000000001" customHeight="1" x14ac:dyDescent="0.15">
      <c r="A24" s="176"/>
      <c r="B24" s="185" t="s">
        <v>300</v>
      </c>
      <c r="C24" s="199" t="s">
        <v>310</v>
      </c>
      <c r="D24" s="200"/>
      <c r="E24" s="201"/>
      <c r="F24" s="202"/>
      <c r="G24" s="203"/>
      <c r="H24" s="203"/>
      <c r="I24" s="203"/>
      <c r="J24" s="203"/>
      <c r="K24" s="203"/>
    </row>
    <row r="25" spans="1:11" ht="20.100000000000001" customHeight="1" x14ac:dyDescent="0.15">
      <c r="A25" s="176"/>
      <c r="B25" s="185" t="s">
        <v>302</v>
      </c>
      <c r="C25" s="199"/>
      <c r="D25" s="200"/>
      <c r="E25" s="187"/>
      <c r="F25" s="188"/>
    </row>
    <row r="26" spans="1:11" ht="20.100000000000001" customHeight="1" x14ac:dyDescent="0.15">
      <c r="A26" s="197"/>
      <c r="B26" s="189"/>
      <c r="C26" s="204"/>
      <c r="D26" s="204"/>
      <c r="E26" s="191"/>
      <c r="F26" s="192"/>
    </row>
    <row r="27" spans="1:11" ht="20.100000000000001" customHeight="1" x14ac:dyDescent="0.15">
      <c r="A27" s="176">
        <v>5</v>
      </c>
      <c r="B27" s="177" t="s">
        <v>293</v>
      </c>
      <c r="C27" s="178">
        <f>$C$3</f>
        <v>44266</v>
      </c>
      <c r="D27" s="205" t="s">
        <v>294</v>
      </c>
      <c r="E27" s="193">
        <v>45377</v>
      </c>
      <c r="F27" s="194"/>
      <c r="G27" s="203"/>
      <c r="H27" s="203"/>
      <c r="I27" s="203"/>
      <c r="J27" s="203"/>
      <c r="K27" s="203"/>
    </row>
    <row r="28" spans="1:11" ht="20.100000000000001" customHeight="1" x14ac:dyDescent="0.15">
      <c r="A28" s="176"/>
      <c r="B28" s="181" t="s">
        <v>295</v>
      </c>
      <c r="C28" s="198" t="s">
        <v>311</v>
      </c>
      <c r="D28" s="198"/>
      <c r="E28" s="183">
        <v>16.399999999999999</v>
      </c>
      <c r="F28" s="184" t="s">
        <v>297</v>
      </c>
    </row>
    <row r="29" spans="1:11" ht="20.100000000000001" customHeight="1" x14ac:dyDescent="0.15">
      <c r="A29" s="176"/>
      <c r="B29" s="185" t="s">
        <v>298</v>
      </c>
      <c r="C29" s="199" t="s">
        <v>312</v>
      </c>
      <c r="D29" s="200"/>
      <c r="E29" s="187"/>
      <c r="F29" s="188"/>
    </row>
    <row r="30" spans="1:11" ht="20.100000000000001" customHeight="1" x14ac:dyDescent="0.15">
      <c r="A30" s="176"/>
      <c r="B30" s="185" t="s">
        <v>300</v>
      </c>
      <c r="C30" s="199" t="s">
        <v>310</v>
      </c>
      <c r="D30" s="200"/>
      <c r="E30" s="201"/>
      <c r="F30" s="202"/>
      <c r="G30" s="206"/>
      <c r="H30" s="206"/>
      <c r="I30" s="206"/>
      <c r="J30" s="206"/>
      <c r="K30" s="203"/>
    </row>
    <row r="31" spans="1:11" ht="20.100000000000001" customHeight="1" x14ac:dyDescent="0.15">
      <c r="A31" s="176"/>
      <c r="B31" s="185" t="s">
        <v>302</v>
      </c>
      <c r="C31" s="199"/>
      <c r="D31" s="200"/>
      <c r="E31" s="187"/>
      <c r="F31" s="188"/>
      <c r="G31" s="196"/>
    </row>
    <row r="32" spans="1:11" ht="20.100000000000001" customHeight="1" x14ac:dyDescent="0.15">
      <c r="A32" s="197"/>
      <c r="B32" s="189"/>
      <c r="C32" s="204"/>
      <c r="D32" s="204"/>
      <c r="E32" s="191"/>
      <c r="F32" s="192"/>
    </row>
    <row r="33" spans="1:11" ht="20.100000000000001" customHeight="1" x14ac:dyDescent="0.15">
      <c r="A33" s="176">
        <v>6</v>
      </c>
      <c r="B33" s="177" t="s">
        <v>293</v>
      </c>
      <c r="C33" s="178">
        <f>$C$3</f>
        <v>44266</v>
      </c>
      <c r="D33" s="205" t="s">
        <v>294</v>
      </c>
      <c r="E33" s="193">
        <v>45377</v>
      </c>
      <c r="F33" s="194"/>
      <c r="G33" s="207"/>
      <c r="H33" s="207"/>
      <c r="I33" s="207"/>
      <c r="J33" s="207"/>
      <c r="K33" s="203"/>
    </row>
    <row r="34" spans="1:11" ht="20.100000000000001" customHeight="1" x14ac:dyDescent="0.15">
      <c r="A34" s="176"/>
      <c r="B34" s="181" t="s">
        <v>295</v>
      </c>
      <c r="C34" s="208" t="s">
        <v>313</v>
      </c>
      <c r="D34" s="208"/>
      <c r="E34" s="183">
        <v>35.6</v>
      </c>
      <c r="F34" s="184" t="s">
        <v>297</v>
      </c>
    </row>
    <row r="35" spans="1:11" ht="20.100000000000001" customHeight="1" x14ac:dyDescent="0.15">
      <c r="A35" s="176"/>
      <c r="B35" s="185" t="s">
        <v>298</v>
      </c>
      <c r="C35" s="186" t="s">
        <v>307</v>
      </c>
      <c r="D35" s="187"/>
      <c r="E35" s="187"/>
      <c r="F35" s="188"/>
    </row>
    <row r="36" spans="1:11" ht="20.100000000000001" customHeight="1" x14ac:dyDescent="0.15">
      <c r="A36" s="176"/>
      <c r="B36" s="185" t="s">
        <v>300</v>
      </c>
      <c r="C36" s="186" t="s">
        <v>307</v>
      </c>
      <c r="D36" s="187"/>
      <c r="E36" s="187"/>
      <c r="F36" s="188"/>
      <c r="G36" s="195"/>
      <c r="H36" s="195"/>
      <c r="I36" s="195"/>
      <c r="J36" s="195"/>
    </row>
    <row r="37" spans="1:11" ht="20.100000000000001" customHeight="1" x14ac:dyDescent="0.15">
      <c r="A37" s="176"/>
      <c r="B37" s="185" t="s">
        <v>302</v>
      </c>
      <c r="C37" s="186"/>
      <c r="D37" s="187"/>
      <c r="E37" s="187"/>
      <c r="F37" s="188"/>
      <c r="G37" s="195"/>
      <c r="H37" s="195"/>
      <c r="I37" s="195"/>
      <c r="J37" s="195"/>
    </row>
    <row r="38" spans="1:11" ht="20.100000000000001" customHeight="1" x14ac:dyDescent="0.15">
      <c r="A38" s="197"/>
      <c r="B38" s="189"/>
      <c r="C38" s="190"/>
      <c r="D38" s="190"/>
      <c r="E38" s="191"/>
      <c r="F38" s="192"/>
    </row>
    <row r="39" spans="1:11" ht="20.100000000000001" customHeight="1" x14ac:dyDescent="0.15">
      <c r="A39" s="176">
        <v>7</v>
      </c>
      <c r="B39" s="177" t="s">
        <v>293</v>
      </c>
      <c r="C39" s="178">
        <f>$C$3</f>
        <v>44266</v>
      </c>
      <c r="D39" s="177" t="s">
        <v>294</v>
      </c>
      <c r="E39" s="193">
        <v>45377</v>
      </c>
      <c r="F39" s="194"/>
    </row>
    <row r="40" spans="1:11" ht="20.100000000000001" customHeight="1" x14ac:dyDescent="0.15">
      <c r="A40" s="176"/>
      <c r="B40" s="181" t="s">
        <v>295</v>
      </c>
      <c r="C40" s="208" t="s">
        <v>314</v>
      </c>
      <c r="D40" s="208"/>
      <c r="E40" s="183">
        <v>25.8</v>
      </c>
      <c r="F40" s="184" t="s">
        <v>297</v>
      </c>
    </row>
    <row r="41" spans="1:11" ht="20.100000000000001" customHeight="1" x14ac:dyDescent="0.15">
      <c r="A41" s="176"/>
      <c r="B41" s="185" t="s">
        <v>298</v>
      </c>
      <c r="C41" s="186" t="s">
        <v>307</v>
      </c>
      <c r="D41" s="187"/>
      <c r="E41" s="187"/>
      <c r="F41" s="188"/>
    </row>
    <row r="42" spans="1:11" ht="20.100000000000001" customHeight="1" x14ac:dyDescent="0.15">
      <c r="A42" s="176"/>
      <c r="B42" s="185" t="s">
        <v>300</v>
      </c>
      <c r="C42" s="186" t="s">
        <v>307</v>
      </c>
      <c r="D42" s="187"/>
      <c r="E42" s="187"/>
      <c r="F42" s="188"/>
      <c r="G42" s="195"/>
      <c r="H42" s="195"/>
      <c r="I42" s="195"/>
      <c r="J42" s="195"/>
    </row>
    <row r="43" spans="1:11" ht="20.100000000000001" customHeight="1" x14ac:dyDescent="0.15">
      <c r="A43" s="176"/>
      <c r="B43" s="185" t="s">
        <v>302</v>
      </c>
      <c r="C43" s="186"/>
      <c r="D43" s="187"/>
      <c r="E43" s="187"/>
      <c r="F43" s="188"/>
      <c r="G43" s="195"/>
      <c r="H43" s="195"/>
      <c r="I43" s="195"/>
      <c r="J43" s="195"/>
    </row>
    <row r="44" spans="1:11" ht="20.100000000000001" customHeight="1" x14ac:dyDescent="0.15">
      <c r="A44" s="209"/>
      <c r="B44" s="210"/>
      <c r="C44" s="211"/>
      <c r="D44" s="211"/>
      <c r="E44" s="212"/>
      <c r="F44" s="213"/>
    </row>
    <row r="45" spans="1:11" ht="20.100000000000001" customHeight="1" x14ac:dyDescent="0.15">
      <c r="A45" s="176">
        <v>8</v>
      </c>
      <c r="B45" s="177" t="s">
        <v>293</v>
      </c>
      <c r="C45" s="178">
        <f>$C$3</f>
        <v>44266</v>
      </c>
      <c r="D45" s="177" t="s">
        <v>294</v>
      </c>
      <c r="E45" s="179"/>
      <c r="F45" s="180"/>
      <c r="G45" s="195"/>
      <c r="H45" s="195"/>
      <c r="I45" s="195"/>
      <c r="J45" s="195"/>
    </row>
    <row r="46" spans="1:11" ht="20.100000000000001" customHeight="1" x14ac:dyDescent="0.15">
      <c r="A46" s="176"/>
      <c r="B46" s="181" t="s">
        <v>295</v>
      </c>
      <c r="C46" s="182" t="s">
        <v>315</v>
      </c>
      <c r="D46" s="182"/>
      <c r="E46" s="183">
        <v>29.8</v>
      </c>
      <c r="F46" s="184" t="s">
        <v>297</v>
      </c>
    </row>
    <row r="47" spans="1:11" ht="20.100000000000001" customHeight="1" x14ac:dyDescent="0.15">
      <c r="A47" s="176"/>
      <c r="B47" s="185" t="s">
        <v>298</v>
      </c>
      <c r="C47" s="186" t="s">
        <v>316</v>
      </c>
      <c r="D47" s="187"/>
      <c r="E47" s="187"/>
      <c r="F47" s="188"/>
    </row>
    <row r="48" spans="1:11" ht="20.100000000000001" customHeight="1" x14ac:dyDescent="0.15">
      <c r="A48" s="176"/>
      <c r="B48" s="185" t="s">
        <v>300</v>
      </c>
      <c r="C48" s="186" t="s">
        <v>317</v>
      </c>
      <c r="D48" s="187"/>
      <c r="E48" s="187"/>
      <c r="F48" s="188"/>
      <c r="G48" s="195"/>
      <c r="H48" s="195"/>
      <c r="I48" s="195"/>
      <c r="J48" s="195"/>
    </row>
    <row r="49" spans="1:10" ht="20.100000000000001" customHeight="1" x14ac:dyDescent="0.15">
      <c r="A49" s="176"/>
      <c r="B49" s="185" t="s">
        <v>302</v>
      </c>
      <c r="C49" s="186"/>
      <c r="D49" s="187"/>
      <c r="E49" s="187"/>
      <c r="F49" s="188"/>
      <c r="G49" s="196"/>
    </row>
    <row r="50" spans="1:10" ht="20.100000000000001" customHeight="1" x14ac:dyDescent="0.15">
      <c r="A50" s="197"/>
      <c r="B50" s="189"/>
      <c r="C50" s="190"/>
      <c r="D50" s="190"/>
      <c r="E50" s="191"/>
      <c r="F50" s="192"/>
    </row>
    <row r="51" spans="1:10" ht="20.100000000000001" customHeight="1" x14ac:dyDescent="0.15">
      <c r="A51" s="176">
        <v>9</v>
      </c>
      <c r="B51" s="177" t="s">
        <v>293</v>
      </c>
      <c r="C51" s="178">
        <f>$C$3</f>
        <v>44266</v>
      </c>
      <c r="D51" s="177" t="s">
        <v>294</v>
      </c>
      <c r="E51" s="179"/>
      <c r="F51" s="180"/>
    </row>
    <row r="52" spans="1:10" ht="20.100000000000001" customHeight="1" x14ac:dyDescent="0.15">
      <c r="A52" s="176"/>
      <c r="B52" s="181" t="s">
        <v>295</v>
      </c>
      <c r="C52" s="182" t="s">
        <v>318</v>
      </c>
      <c r="D52" s="182"/>
      <c r="E52" s="183">
        <v>32.299999999999997</v>
      </c>
      <c r="F52" s="184" t="s">
        <v>297</v>
      </c>
      <c r="G52" s="195"/>
      <c r="H52" s="195"/>
      <c r="I52" s="195"/>
      <c r="J52" s="195"/>
    </row>
    <row r="53" spans="1:10" ht="20.100000000000001" customHeight="1" x14ac:dyDescent="0.15">
      <c r="A53" s="176"/>
      <c r="B53" s="185" t="s">
        <v>298</v>
      </c>
      <c r="C53" s="186" t="s">
        <v>319</v>
      </c>
      <c r="D53" s="187"/>
      <c r="E53" s="187"/>
      <c r="F53" s="188"/>
    </row>
    <row r="54" spans="1:10" ht="20.100000000000001" customHeight="1" x14ac:dyDescent="0.15">
      <c r="A54" s="176"/>
      <c r="B54" s="185" t="s">
        <v>300</v>
      </c>
      <c r="C54" s="186" t="s">
        <v>317</v>
      </c>
      <c r="D54" s="187"/>
      <c r="E54" s="187"/>
      <c r="F54" s="188"/>
    </row>
    <row r="55" spans="1:10" ht="20.100000000000001" customHeight="1" x14ac:dyDescent="0.15">
      <c r="A55" s="176"/>
      <c r="B55" s="185" t="s">
        <v>302</v>
      </c>
      <c r="C55" s="186"/>
      <c r="D55" s="187"/>
      <c r="E55" s="187"/>
      <c r="F55" s="188"/>
    </row>
    <row r="56" spans="1:10" ht="20.100000000000001" customHeight="1" x14ac:dyDescent="0.15">
      <c r="A56" s="214"/>
      <c r="B56" s="189"/>
      <c r="C56" s="190"/>
      <c r="D56" s="190"/>
      <c r="E56" s="191"/>
      <c r="F56" s="192"/>
    </row>
    <row r="57" spans="1:10" ht="20.100000000000001" customHeight="1" x14ac:dyDescent="0.15">
      <c r="A57" s="176">
        <v>10</v>
      </c>
      <c r="B57" s="177" t="s">
        <v>293</v>
      </c>
      <c r="C57" s="178">
        <f>$C$3</f>
        <v>44266</v>
      </c>
      <c r="D57" s="177" t="s">
        <v>294</v>
      </c>
      <c r="E57" s="179"/>
      <c r="F57" s="180"/>
    </row>
    <row r="58" spans="1:10" ht="20.100000000000001" customHeight="1" x14ac:dyDescent="0.15">
      <c r="A58" s="176"/>
      <c r="B58" s="181" t="s">
        <v>295</v>
      </c>
      <c r="C58" s="182" t="s">
        <v>320</v>
      </c>
      <c r="D58" s="182"/>
      <c r="E58" s="183">
        <v>22.5</v>
      </c>
      <c r="F58" s="184" t="s">
        <v>297</v>
      </c>
      <c r="G58" s="195"/>
      <c r="H58" s="195"/>
      <c r="I58" s="195"/>
      <c r="J58" s="195"/>
    </row>
    <row r="59" spans="1:10" ht="20.100000000000001" customHeight="1" x14ac:dyDescent="0.15">
      <c r="A59" s="176"/>
      <c r="B59" s="185" t="s">
        <v>298</v>
      </c>
      <c r="C59" s="186" t="s">
        <v>321</v>
      </c>
      <c r="D59" s="187"/>
      <c r="E59" s="187"/>
      <c r="F59" s="188"/>
      <c r="G59" s="196"/>
    </row>
    <row r="60" spans="1:10" ht="20.100000000000001" customHeight="1" x14ac:dyDescent="0.15">
      <c r="A60" s="176"/>
      <c r="B60" s="185" t="s">
        <v>300</v>
      </c>
      <c r="C60" s="186" t="s">
        <v>317</v>
      </c>
      <c r="D60" s="187"/>
      <c r="E60" s="187"/>
      <c r="F60" s="188"/>
    </row>
    <row r="61" spans="1:10" ht="20.100000000000001" customHeight="1" x14ac:dyDescent="0.15">
      <c r="A61" s="176"/>
      <c r="B61" s="185" t="s">
        <v>302</v>
      </c>
      <c r="C61" s="186"/>
      <c r="D61" s="187"/>
      <c r="E61" s="187"/>
      <c r="F61" s="188"/>
    </row>
    <row r="62" spans="1:10" ht="20.100000000000001" customHeight="1" x14ac:dyDescent="0.15">
      <c r="A62" s="215"/>
      <c r="B62" s="215"/>
      <c r="C62" s="215"/>
      <c r="D62" s="215"/>
      <c r="E62" s="216"/>
      <c r="F62" s="190"/>
    </row>
    <row r="63" spans="1:10" ht="20.100000000000001" customHeight="1" x14ac:dyDescent="0.15">
      <c r="A63" s="176">
        <v>11</v>
      </c>
      <c r="B63" s="177" t="s">
        <v>293</v>
      </c>
      <c r="C63" s="178">
        <f>$C$3</f>
        <v>44266</v>
      </c>
      <c r="D63" s="177" t="s">
        <v>294</v>
      </c>
      <c r="E63" s="179"/>
      <c r="F63" s="180"/>
      <c r="G63" s="195"/>
      <c r="H63" s="195"/>
      <c r="I63" s="195"/>
      <c r="J63" s="195"/>
    </row>
    <row r="64" spans="1:10" ht="20.100000000000001" customHeight="1" x14ac:dyDescent="0.15">
      <c r="A64" s="176"/>
      <c r="B64" s="181" t="s">
        <v>295</v>
      </c>
      <c r="C64" s="182" t="s">
        <v>322</v>
      </c>
      <c r="D64" s="182"/>
      <c r="E64" s="183">
        <v>79.7</v>
      </c>
      <c r="F64" s="184" t="s">
        <v>297</v>
      </c>
      <c r="G64" s="195"/>
      <c r="H64" s="195"/>
      <c r="I64" s="195"/>
      <c r="J64" s="195"/>
    </row>
    <row r="65" spans="1:10" ht="20.100000000000001" customHeight="1" x14ac:dyDescent="0.15">
      <c r="A65" s="176"/>
      <c r="B65" s="185" t="s">
        <v>298</v>
      </c>
      <c r="C65" s="186" t="s">
        <v>323</v>
      </c>
      <c r="D65" s="187"/>
      <c r="E65" s="187"/>
      <c r="F65" s="188"/>
    </row>
    <row r="66" spans="1:10" ht="20.100000000000001" customHeight="1" x14ac:dyDescent="0.15">
      <c r="A66" s="176"/>
      <c r="B66" s="185" t="s">
        <v>300</v>
      </c>
      <c r="C66" s="186" t="s">
        <v>324</v>
      </c>
      <c r="D66" s="187"/>
      <c r="E66" s="187"/>
      <c r="F66" s="188"/>
    </row>
    <row r="67" spans="1:10" ht="20.100000000000001" customHeight="1" x14ac:dyDescent="0.15">
      <c r="A67" s="176"/>
      <c r="B67" s="185" t="s">
        <v>302</v>
      </c>
      <c r="C67" s="186"/>
      <c r="D67" s="187"/>
      <c r="E67" s="187"/>
      <c r="F67" s="188"/>
      <c r="G67" s="195"/>
      <c r="H67" s="195"/>
      <c r="I67" s="195"/>
      <c r="J67" s="195"/>
    </row>
    <row r="68" spans="1:10" ht="20.100000000000001" customHeight="1" x14ac:dyDescent="0.15">
      <c r="A68" s="197"/>
      <c r="B68" s="189"/>
      <c r="C68" s="190"/>
      <c r="D68" s="190"/>
      <c r="E68" s="191"/>
      <c r="F68" s="192"/>
      <c r="G68" s="195"/>
      <c r="H68" s="195"/>
      <c r="I68" s="195"/>
      <c r="J68" s="195"/>
    </row>
    <row r="69" spans="1:10" ht="20.100000000000001" customHeight="1" x14ac:dyDescent="0.15">
      <c r="A69" s="176">
        <v>12</v>
      </c>
      <c r="B69" s="177" t="s">
        <v>293</v>
      </c>
      <c r="C69" s="178">
        <f>$C$3</f>
        <v>44266</v>
      </c>
      <c r="D69" s="177" t="s">
        <v>294</v>
      </c>
      <c r="E69" s="179"/>
      <c r="F69" s="180"/>
      <c r="G69" s="195"/>
      <c r="H69" s="195"/>
      <c r="I69" s="195"/>
      <c r="J69" s="195"/>
    </row>
    <row r="70" spans="1:10" ht="20.100000000000001" customHeight="1" x14ac:dyDescent="0.15">
      <c r="A70" s="176"/>
      <c r="B70" s="181" t="s">
        <v>295</v>
      </c>
      <c r="C70" s="182" t="s">
        <v>325</v>
      </c>
      <c r="D70" s="182"/>
      <c r="E70" s="183">
        <v>47.1</v>
      </c>
      <c r="F70" s="184" t="s">
        <v>297</v>
      </c>
    </row>
    <row r="71" spans="1:10" ht="20.100000000000001" customHeight="1" x14ac:dyDescent="0.15">
      <c r="A71" s="176"/>
      <c r="B71" s="185" t="s">
        <v>298</v>
      </c>
      <c r="C71" s="186" t="s">
        <v>323</v>
      </c>
      <c r="D71" s="187"/>
      <c r="E71" s="187"/>
      <c r="F71" s="188"/>
    </row>
    <row r="72" spans="1:10" ht="20.100000000000001" customHeight="1" x14ac:dyDescent="0.15">
      <c r="A72" s="176"/>
      <c r="B72" s="185" t="s">
        <v>300</v>
      </c>
      <c r="C72" s="186" t="s">
        <v>326</v>
      </c>
      <c r="D72" s="187"/>
      <c r="E72" s="187"/>
      <c r="F72" s="188"/>
    </row>
    <row r="73" spans="1:10" ht="20.100000000000001" customHeight="1" x14ac:dyDescent="0.15">
      <c r="A73" s="176"/>
      <c r="B73" s="185" t="s">
        <v>302</v>
      </c>
      <c r="C73" s="186"/>
      <c r="D73" s="187"/>
      <c r="E73" s="187"/>
      <c r="F73" s="188"/>
    </row>
    <row r="74" spans="1:10" ht="20.100000000000001" customHeight="1" x14ac:dyDescent="0.15">
      <c r="A74" s="217"/>
      <c r="B74" s="189"/>
      <c r="C74" s="190"/>
      <c r="D74" s="190"/>
      <c r="E74" s="191"/>
      <c r="F74" s="190"/>
    </row>
    <row r="75" spans="1:10" ht="20.100000000000001" customHeight="1" x14ac:dyDescent="0.15">
      <c r="A75" s="176">
        <v>13</v>
      </c>
      <c r="B75" s="177" t="s">
        <v>293</v>
      </c>
      <c r="C75" s="178">
        <f>$C$3</f>
        <v>44266</v>
      </c>
      <c r="D75" s="177" t="s">
        <v>294</v>
      </c>
      <c r="E75" s="179"/>
      <c r="F75" s="180"/>
    </row>
    <row r="76" spans="1:10" ht="20.100000000000001" customHeight="1" x14ac:dyDescent="0.15">
      <c r="A76" s="176"/>
      <c r="B76" s="181" t="s">
        <v>295</v>
      </c>
      <c r="C76" s="182" t="s">
        <v>327</v>
      </c>
      <c r="D76" s="182"/>
      <c r="E76" s="183">
        <v>36.700000000000003</v>
      </c>
      <c r="F76" s="184" t="s">
        <v>297</v>
      </c>
    </row>
    <row r="77" spans="1:10" ht="20.100000000000001" customHeight="1" x14ac:dyDescent="0.15">
      <c r="A77" s="176"/>
      <c r="B77" s="185" t="s">
        <v>298</v>
      </c>
      <c r="C77" s="186" t="s">
        <v>328</v>
      </c>
      <c r="D77" s="187"/>
      <c r="E77" s="187"/>
      <c r="F77" s="188"/>
    </row>
    <row r="78" spans="1:10" ht="20.100000000000001" customHeight="1" x14ac:dyDescent="0.15">
      <c r="A78" s="176"/>
      <c r="B78" s="185" t="s">
        <v>300</v>
      </c>
      <c r="C78" s="186" t="s">
        <v>326</v>
      </c>
      <c r="D78" s="187"/>
      <c r="E78" s="187"/>
      <c r="F78" s="188"/>
    </row>
    <row r="79" spans="1:10" ht="20.100000000000001" customHeight="1" x14ac:dyDescent="0.15">
      <c r="A79" s="176"/>
      <c r="B79" s="185" t="s">
        <v>302</v>
      </c>
      <c r="C79" s="186"/>
      <c r="D79" s="187"/>
      <c r="E79" s="187"/>
      <c r="F79" s="188"/>
    </row>
    <row r="80" spans="1:10" ht="20.100000000000001" customHeight="1" x14ac:dyDescent="0.15">
      <c r="A80" s="197"/>
      <c r="B80" s="189"/>
      <c r="C80" s="190"/>
      <c r="D80" s="190"/>
      <c r="E80" s="191"/>
      <c r="F80" s="192"/>
    </row>
    <row r="81" spans="1:6" ht="20.100000000000001" customHeight="1" x14ac:dyDescent="0.15">
      <c r="A81" s="176">
        <v>14</v>
      </c>
      <c r="B81" s="177" t="s">
        <v>293</v>
      </c>
      <c r="C81" s="178">
        <f>$C$3</f>
        <v>44266</v>
      </c>
      <c r="D81" s="177" t="s">
        <v>294</v>
      </c>
      <c r="E81" s="179"/>
      <c r="F81" s="180"/>
    </row>
    <row r="82" spans="1:6" ht="20.100000000000001" customHeight="1" x14ac:dyDescent="0.15">
      <c r="A82" s="176"/>
      <c r="B82" s="181" t="s">
        <v>295</v>
      </c>
      <c r="C82" s="182" t="s">
        <v>329</v>
      </c>
      <c r="D82" s="182"/>
      <c r="E82" s="183">
        <v>29.6</v>
      </c>
      <c r="F82" s="184" t="s">
        <v>297</v>
      </c>
    </row>
    <row r="83" spans="1:6" ht="20.100000000000001" customHeight="1" x14ac:dyDescent="0.15">
      <c r="A83" s="176"/>
      <c r="B83" s="185" t="s">
        <v>298</v>
      </c>
      <c r="C83" s="186" t="s">
        <v>307</v>
      </c>
      <c r="D83" s="187"/>
      <c r="E83" s="187"/>
      <c r="F83" s="188"/>
    </row>
    <row r="84" spans="1:6" ht="20.100000000000001" customHeight="1" x14ac:dyDescent="0.15">
      <c r="A84" s="176"/>
      <c r="B84" s="185" t="s">
        <v>300</v>
      </c>
      <c r="C84" s="186" t="s">
        <v>326</v>
      </c>
      <c r="D84" s="187"/>
      <c r="E84" s="187"/>
      <c r="F84" s="188"/>
    </row>
    <row r="85" spans="1:6" ht="20.100000000000001" customHeight="1" x14ac:dyDescent="0.15">
      <c r="A85" s="176"/>
      <c r="B85" s="185" t="s">
        <v>302</v>
      </c>
      <c r="C85" s="186"/>
      <c r="D85" s="187"/>
      <c r="E85" s="187"/>
      <c r="F85" s="188"/>
    </row>
    <row r="86" spans="1:6" ht="20.100000000000001" customHeight="1" x14ac:dyDescent="0.15"/>
    <row r="87" spans="1:6" ht="20.100000000000001" customHeight="1" x14ac:dyDescent="0.15">
      <c r="A87" s="176">
        <v>15</v>
      </c>
      <c r="B87" s="177" t="s">
        <v>293</v>
      </c>
      <c r="C87" s="178">
        <f>$C$3</f>
        <v>44266</v>
      </c>
      <c r="D87" s="177" t="s">
        <v>294</v>
      </c>
      <c r="E87" s="179"/>
      <c r="F87" s="180"/>
    </row>
    <row r="88" spans="1:6" ht="20.100000000000001" customHeight="1" x14ac:dyDescent="0.15">
      <c r="A88" s="176"/>
      <c r="B88" s="181" t="s">
        <v>295</v>
      </c>
      <c r="C88" s="182" t="s">
        <v>330</v>
      </c>
      <c r="D88" s="182"/>
      <c r="E88" s="183">
        <v>70.7</v>
      </c>
      <c r="F88" s="184" t="s">
        <v>297</v>
      </c>
    </row>
    <row r="89" spans="1:6" ht="20.100000000000001" customHeight="1" x14ac:dyDescent="0.15">
      <c r="A89" s="176"/>
      <c r="B89" s="185" t="s">
        <v>298</v>
      </c>
      <c r="C89" s="186" t="s">
        <v>331</v>
      </c>
      <c r="D89" s="187"/>
      <c r="E89" s="187"/>
      <c r="F89" s="188"/>
    </row>
    <row r="90" spans="1:6" ht="20.100000000000001" customHeight="1" x14ac:dyDescent="0.15">
      <c r="A90" s="176"/>
      <c r="B90" s="185" t="s">
        <v>300</v>
      </c>
      <c r="C90" s="186" t="s">
        <v>326</v>
      </c>
      <c r="D90" s="187"/>
      <c r="E90" s="187"/>
      <c r="F90" s="188"/>
    </row>
    <row r="91" spans="1:6" ht="20.100000000000001" customHeight="1" x14ac:dyDescent="0.15">
      <c r="A91" s="176"/>
      <c r="B91" s="185" t="s">
        <v>302</v>
      </c>
      <c r="C91" s="186"/>
      <c r="D91" s="187"/>
      <c r="E91" s="187"/>
      <c r="F91" s="188"/>
    </row>
    <row r="92" spans="1:6" ht="20.100000000000001" customHeight="1" x14ac:dyDescent="0.15"/>
    <row r="93" spans="1:6" ht="20.100000000000001" customHeight="1" x14ac:dyDescent="0.15">
      <c r="A93" s="176">
        <v>16</v>
      </c>
      <c r="B93" s="177" t="s">
        <v>293</v>
      </c>
      <c r="C93" s="178">
        <f>$C$3</f>
        <v>44266</v>
      </c>
      <c r="D93" s="177" t="s">
        <v>294</v>
      </c>
      <c r="E93" s="179"/>
      <c r="F93" s="180"/>
    </row>
    <row r="94" spans="1:6" ht="20.100000000000001" customHeight="1" x14ac:dyDescent="0.15">
      <c r="A94" s="176"/>
      <c r="B94" s="181" t="s">
        <v>295</v>
      </c>
      <c r="C94" s="182" t="s">
        <v>332</v>
      </c>
      <c r="D94" s="182"/>
      <c r="E94" s="183">
        <v>61.8</v>
      </c>
      <c r="F94" s="184" t="s">
        <v>297</v>
      </c>
    </row>
    <row r="95" spans="1:6" ht="20.100000000000001" customHeight="1" x14ac:dyDescent="0.15">
      <c r="A95" s="176"/>
      <c r="B95" s="185" t="s">
        <v>298</v>
      </c>
      <c r="C95" s="186" t="s">
        <v>333</v>
      </c>
      <c r="D95" s="187"/>
      <c r="E95" s="187"/>
      <c r="F95" s="188"/>
    </row>
    <row r="96" spans="1:6" ht="20.100000000000001" customHeight="1" x14ac:dyDescent="0.15">
      <c r="A96" s="176"/>
      <c r="B96" s="185" t="s">
        <v>300</v>
      </c>
      <c r="C96" s="186" t="s">
        <v>326</v>
      </c>
      <c r="D96" s="187"/>
      <c r="E96" s="187"/>
      <c r="F96" s="188"/>
    </row>
    <row r="97" spans="1:6" ht="20.100000000000001" customHeight="1" x14ac:dyDescent="0.15">
      <c r="A97" s="176"/>
      <c r="B97" s="185" t="s">
        <v>302</v>
      </c>
      <c r="C97" s="186"/>
      <c r="D97" s="187"/>
      <c r="E97" s="187"/>
      <c r="F97" s="188"/>
    </row>
  </sheetData>
  <sheetProtection algorithmName="SHA-512" hashValue="Ta/Ki7zGRZuXXefKzCRQfUdwsOa+mkwSRwpk4b5gedWgHd7Jl7z2/b39L8d7043A8PnmjU6ccC23ZMHJ0lrUow==" saltValue="gjkIzB6gl680bjgFCyIFRQ==" spinCount="100000" sheet="1" objects="1" scenarios="1"/>
  <mergeCells count="116">
    <mergeCell ref="A93:A97"/>
    <mergeCell ref="E93:F93"/>
    <mergeCell ref="C94:D94"/>
    <mergeCell ref="C95:F95"/>
    <mergeCell ref="C96:F96"/>
    <mergeCell ref="C97:F97"/>
    <mergeCell ref="A87:A91"/>
    <mergeCell ref="E87:F87"/>
    <mergeCell ref="C88:D88"/>
    <mergeCell ref="C89:F89"/>
    <mergeCell ref="C90:F90"/>
    <mergeCell ref="C91:F91"/>
    <mergeCell ref="A81:A85"/>
    <mergeCell ref="E81:F81"/>
    <mergeCell ref="C82:D82"/>
    <mergeCell ref="C83:F83"/>
    <mergeCell ref="C84:F84"/>
    <mergeCell ref="C85:F85"/>
    <mergeCell ref="A75:A79"/>
    <mergeCell ref="E75:F75"/>
    <mergeCell ref="C76:D76"/>
    <mergeCell ref="C77:F77"/>
    <mergeCell ref="C78:F78"/>
    <mergeCell ref="C79:F79"/>
    <mergeCell ref="G68:J68"/>
    <mergeCell ref="A69:A73"/>
    <mergeCell ref="E69:F69"/>
    <mergeCell ref="G69:J69"/>
    <mergeCell ref="C70:D70"/>
    <mergeCell ref="C71:F71"/>
    <mergeCell ref="C72:F72"/>
    <mergeCell ref="C73:F73"/>
    <mergeCell ref="A63:A67"/>
    <mergeCell ref="E63:F63"/>
    <mergeCell ref="G63:J63"/>
    <mergeCell ref="C64:D64"/>
    <mergeCell ref="G64:J64"/>
    <mergeCell ref="C65:F65"/>
    <mergeCell ref="C66:F66"/>
    <mergeCell ref="C67:F67"/>
    <mergeCell ref="G67:J67"/>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91"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34DF-89B9-4D93-A9E7-78447CEEB5DD}">
  <sheetPr codeName="Sheet31">
    <tabColor theme="6" tint="0.39997558519241921"/>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151</v>
      </c>
      <c r="E2" s="89"/>
      <c r="F2" s="89"/>
      <c r="G2" s="89"/>
      <c r="H2" s="89"/>
      <c r="I2" s="89"/>
      <c r="J2" s="89"/>
      <c r="K2" s="90"/>
    </row>
    <row r="3" spans="1:25" ht="30" customHeight="1" x14ac:dyDescent="0.15">
      <c r="A3" s="91" t="s">
        <v>261</v>
      </c>
      <c r="B3" s="92"/>
      <c r="C3" s="92"/>
      <c r="D3" s="93">
        <f>VLOOKUP($D$2,交通空白!$B$2:$S$24,2,FALSE)</f>
        <v>38796</v>
      </c>
      <c r="E3" s="94"/>
      <c r="F3" s="94"/>
      <c r="G3" s="94"/>
      <c r="H3" s="94"/>
      <c r="I3" s="94"/>
      <c r="J3" s="94"/>
      <c r="K3" s="95"/>
    </row>
    <row r="4" spans="1:25" ht="30" customHeight="1" x14ac:dyDescent="0.15">
      <c r="A4" s="91" t="s">
        <v>262</v>
      </c>
      <c r="B4" s="92"/>
      <c r="C4" s="92"/>
      <c r="D4" s="93">
        <f>VLOOKUP($D$2,交通空白!$B$2:$S$24,3,FALSE)</f>
        <v>45117</v>
      </c>
      <c r="E4" s="94"/>
      <c r="F4" s="94"/>
      <c r="G4" s="94"/>
      <c r="H4" s="94"/>
      <c r="I4" s="94"/>
      <c r="J4" s="94"/>
      <c r="K4" s="95"/>
    </row>
    <row r="5" spans="1:25" ht="30" customHeight="1" x14ac:dyDescent="0.15">
      <c r="A5" s="91" t="s">
        <v>263</v>
      </c>
      <c r="B5" s="92"/>
      <c r="C5" s="92"/>
      <c r="D5" s="93">
        <f>VLOOKUP($D$2,交通空白!$B$2:$S$24,4,FALSE)</f>
        <v>46203</v>
      </c>
      <c r="E5" s="94"/>
      <c r="F5" s="94"/>
      <c r="G5" s="94"/>
      <c r="H5" s="94"/>
      <c r="I5" s="94"/>
      <c r="J5" s="94"/>
      <c r="K5" s="95"/>
    </row>
    <row r="6" spans="1:25" ht="30" customHeight="1" x14ac:dyDescent="0.15">
      <c r="A6" s="91" t="s">
        <v>264</v>
      </c>
      <c r="B6" s="92"/>
      <c r="C6" s="92"/>
      <c r="D6" s="93" t="str">
        <f>VLOOKUP($D$2,交通空白!$B$2:$S$24,5,FALSE)</f>
        <v>社会福祉法人　留寿都村社会福祉協議会</v>
      </c>
      <c r="E6" s="94"/>
      <c r="F6" s="94"/>
      <c r="G6" s="94"/>
      <c r="H6" s="94"/>
      <c r="I6" s="94"/>
      <c r="J6" s="94"/>
      <c r="K6" s="95"/>
    </row>
    <row r="7" spans="1:25" ht="30" customHeight="1" x14ac:dyDescent="0.15">
      <c r="A7" s="91" t="s">
        <v>265</v>
      </c>
      <c r="B7" s="92"/>
      <c r="C7" s="92"/>
      <c r="D7" s="93" t="str">
        <f>VLOOKUP($D$2,交通空白!$B$2:$S$24,6,FALSE)</f>
        <v>池元　勉</v>
      </c>
      <c r="E7" s="94"/>
      <c r="F7" s="94"/>
      <c r="G7" s="94"/>
      <c r="H7" s="94"/>
      <c r="I7" s="94"/>
      <c r="J7" s="94"/>
      <c r="K7" s="95"/>
    </row>
    <row r="8" spans="1:25" ht="30" customHeight="1" x14ac:dyDescent="0.15">
      <c r="A8" s="91" t="s">
        <v>266</v>
      </c>
      <c r="B8" s="92"/>
      <c r="C8" s="92"/>
      <c r="D8" s="93" t="str">
        <f>VLOOKUP($D$2,交通空白!$B$2:$S$24,8,FALSE)</f>
        <v>虻田郡留寿都村字留寿都１８６番地３６</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留寿都村社会福祉協議会訪問介護事業所</v>
      </c>
      <c r="E12" s="111"/>
      <c r="F12" s="112" t="str">
        <f>IFERROR(VLOOKUP($D$2,交通空白!$B$2:$S$24,10,FALSE),"")</f>
        <v>虻田郡留寿都村字留寿都１８６番地３６</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99" t="str">
        <f>VLOOKUP($D$2,交通空白!$B$2:$S$24,15,FALSE)</f>
        <v>留寿都村</v>
      </c>
      <c r="E14" s="94"/>
      <c r="F14" s="94"/>
      <c r="G14" s="94"/>
      <c r="H14" s="94"/>
      <c r="I14" s="94"/>
      <c r="J14" s="94"/>
      <c r="K14" s="95"/>
      <c r="O14" s="116"/>
      <c r="X14" s="116"/>
      <c r="Y14" s="117"/>
    </row>
    <row r="15" spans="1:25" ht="30" customHeight="1" x14ac:dyDescent="0.15">
      <c r="A15" s="103" t="s">
        <v>274</v>
      </c>
      <c r="B15" s="104"/>
      <c r="C15" s="104"/>
      <c r="D15" s="316" t="str">
        <f>VLOOKUP($D$2,交通空白!$B$2:$S$24,16,FALSE)</f>
        <v>地域住民又は観光旅客その他の当該地域を来訪する者</v>
      </c>
      <c r="E15" s="317"/>
      <c r="F15" s="317"/>
      <c r="G15" s="317"/>
      <c r="H15" s="317"/>
      <c r="I15" s="317"/>
      <c r="J15" s="317"/>
      <c r="K15" s="318"/>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4.25" customHeight="1" x14ac:dyDescent="0.15">
      <c r="A22" s="136" t="s">
        <v>289</v>
      </c>
      <c r="B22" s="137"/>
      <c r="C22" s="138" t="str">
        <f>D12</f>
        <v>留寿都村社会福祉協議会訪問介護事業所</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2</v>
      </c>
      <c r="G23" s="146">
        <f>IFERROR(VLOOKUP($D$2,交通空白!$B$2:$AG$24,23,FALSE),0)</f>
        <v>0</v>
      </c>
      <c r="H23" s="146">
        <f>IFERROR(VLOOKUP($D$2,交通空白!$B$2:$AG$24,25,FALSE),0)</f>
        <v>1</v>
      </c>
      <c r="I23" s="146">
        <f>IFERROR(VLOOKUP($D$2,交通空白!$B$2:$AG$24,27,FALSE),0)</f>
        <v>1</v>
      </c>
      <c r="J23" s="146">
        <f>IFERROR(VLOOKUP($D$2,交通空白!$B$2:$AG$24,29,FALSE),0)</f>
        <v>0</v>
      </c>
      <c r="K23" s="147">
        <f>SUM(E23:J23)</f>
        <v>4</v>
      </c>
    </row>
    <row r="24" spans="1:24" ht="19.5" x14ac:dyDescent="0.15">
      <c r="A24" s="142"/>
      <c r="B24" s="143"/>
      <c r="C24" s="148"/>
      <c r="D24" s="149"/>
      <c r="E24" s="150">
        <f>IFERROR(VLOOKUP($D$2,交通空白!$B$2:$AG$24,20,FALSE),0)</f>
        <v>0</v>
      </c>
      <c r="F24" s="151">
        <f>IFERROR(VLOOKUP($D$2,交通空白!$B$2:$AG$24,22,FALSE),0)</f>
        <v>1</v>
      </c>
      <c r="G24" s="151">
        <f>IFERROR(VLOOKUP($D$2,交通空白!$B$2:$AG$24,24,FALSE),0)</f>
        <v>0</v>
      </c>
      <c r="H24" s="151">
        <f>IFERROR(VLOOKUP($D$2,交通空白!$B$2:$AG$24,26,FALSE),0)</f>
        <v>1</v>
      </c>
      <c r="I24" s="151">
        <f>IFERROR(VLOOKUP($D$2,交通空白!$B$2:$AG$24,28,FALSE),0)</f>
        <v>0</v>
      </c>
      <c r="J24" s="152"/>
      <c r="K24" s="153">
        <f>SUM(E24:I24)</f>
        <v>2</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2</v>
      </c>
      <c r="G35" s="146">
        <f t="shared" si="0"/>
        <v>0</v>
      </c>
      <c r="H35" s="146">
        <f t="shared" si="0"/>
        <v>1</v>
      </c>
      <c r="I35" s="146">
        <f t="shared" si="0"/>
        <v>1</v>
      </c>
      <c r="J35" s="146">
        <f t="shared" si="0"/>
        <v>0</v>
      </c>
      <c r="K35" s="147">
        <f>SUM(E35:J35)</f>
        <v>4</v>
      </c>
    </row>
    <row r="36" spans="1:11" ht="20.25" thickBot="1" x14ac:dyDescent="0.2">
      <c r="A36" s="165"/>
      <c r="B36" s="166"/>
      <c r="C36" s="167"/>
      <c r="D36" s="168"/>
      <c r="E36" s="169">
        <f>SUM(E24+E27+E30+E33)</f>
        <v>0</v>
      </c>
      <c r="F36" s="169">
        <f>SUM(F24+F27+F30+F33)</f>
        <v>1</v>
      </c>
      <c r="G36" s="169">
        <f>SUM(G24+G27+G30+G33)</f>
        <v>0</v>
      </c>
      <c r="H36" s="169">
        <f>SUM(H24+H27+H30+H33)</f>
        <v>1</v>
      </c>
      <c r="I36" s="169">
        <f>SUM(I24+I27+I30+I33)</f>
        <v>0</v>
      </c>
      <c r="J36" s="170"/>
      <c r="K36" s="171">
        <f>SUM(E36:I36)</f>
        <v>2</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KTFj0+wWCBDOLwVzEcfHjPv7SXlCMS5FMB/ZiBZJLIOLPuodU2EzGSM+Ofqnmcemn84dQSkW8vD07pgTb+E4lQ==" saltValue="4rNFufMfoRzqXZizL2MGQg==" spinCount="100000" sheet="1" objects="1" scenarios="1"/>
  <mergeCells count="59">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F13:G13"/>
    <mergeCell ref="H13:I13"/>
    <mergeCell ref="J13:K13"/>
    <mergeCell ref="A14:C14"/>
    <mergeCell ref="D14:K14"/>
    <mergeCell ref="A15:C15"/>
    <mergeCell ref="D15:K15"/>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1F950812-B0E3-46CF-8F85-9B9149DEAF2D}"/>
    <dataValidation type="list" allowBlank="1" showInputMessage="1" sqref="A22:B33" xr:uid="{FA481750-9732-40ED-942F-3FE70E6AC613}">
      <formula1>"交通空白地有償運送,福祉有償運送"</formula1>
    </dataValidation>
    <dataValidation type="list" allowBlank="1" showInputMessage="1" sqref="D10" xr:uid="{53C99223-E0B1-4F74-9664-932B8E2FA92F}">
      <formula1>"○"</formula1>
    </dataValidation>
  </dataValidations>
  <hyperlinks>
    <hyperlink ref="O1:Q1" location="交通空白!A1" display="目次へ" xr:uid="{66EEFA6C-D796-4F01-A412-0E989226C93E}"/>
  </hyperlinks>
  <pageMargins left="0.25" right="0.25" top="0.75" bottom="0.75" header="0.3" footer="0.3"/>
  <pageSetup paperSize="9" scale="9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136D3-1F62-4C2B-B444-FFD287414A8F}">
  <sheetPr codeName="Sheet32">
    <tabColor theme="6" tint="0.39997558519241921"/>
  </sheetPr>
  <dimension ref="A1:Y38"/>
  <sheetViews>
    <sheetView view="pageBreakPreview" topLeftCell="A5"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160</v>
      </c>
      <c r="E2" s="89"/>
      <c r="F2" s="89"/>
      <c r="G2" s="89"/>
      <c r="H2" s="89"/>
      <c r="I2" s="89"/>
      <c r="J2" s="89"/>
      <c r="K2" s="90"/>
    </row>
    <row r="3" spans="1:25" ht="30" customHeight="1" x14ac:dyDescent="0.15">
      <c r="A3" s="91" t="s">
        <v>261</v>
      </c>
      <c r="B3" s="92"/>
      <c r="C3" s="92"/>
      <c r="D3" s="93">
        <f>VLOOKUP($D$2,交通空白!$B$2:$S$24,2,FALSE)</f>
        <v>40269</v>
      </c>
      <c r="E3" s="94"/>
      <c r="F3" s="94"/>
      <c r="G3" s="94"/>
      <c r="H3" s="94"/>
      <c r="I3" s="94"/>
      <c r="J3" s="94"/>
      <c r="K3" s="95"/>
    </row>
    <row r="4" spans="1:25" ht="30" customHeight="1" x14ac:dyDescent="0.15">
      <c r="A4" s="91" t="s">
        <v>262</v>
      </c>
      <c r="B4" s="92"/>
      <c r="C4" s="92"/>
      <c r="D4" s="93">
        <f>VLOOKUP($D$2,交通空白!$B$2:$S$24,3,FALSE)</f>
        <v>45378</v>
      </c>
      <c r="E4" s="94"/>
      <c r="F4" s="94"/>
      <c r="G4" s="94"/>
      <c r="H4" s="94"/>
      <c r="I4" s="94"/>
      <c r="J4" s="94"/>
      <c r="K4" s="95"/>
    </row>
    <row r="5" spans="1:25" ht="30" customHeight="1" x14ac:dyDescent="0.15">
      <c r="A5" s="91" t="s">
        <v>263</v>
      </c>
      <c r="B5" s="92"/>
      <c r="C5" s="92"/>
      <c r="D5" s="93">
        <f>VLOOKUP($D$2,交通空白!$B$2:$S$24,4,FALSE)</f>
        <v>46477</v>
      </c>
      <c r="E5" s="94"/>
      <c r="F5" s="94"/>
      <c r="G5" s="94"/>
      <c r="H5" s="94"/>
      <c r="I5" s="94"/>
      <c r="J5" s="94"/>
      <c r="K5" s="95"/>
    </row>
    <row r="6" spans="1:25" ht="30" customHeight="1" x14ac:dyDescent="0.15">
      <c r="A6" s="91" t="s">
        <v>264</v>
      </c>
      <c r="B6" s="92"/>
      <c r="C6" s="92"/>
      <c r="D6" s="93" t="str">
        <f>VLOOKUP($D$2,交通空白!$B$2:$S$24,5,FALSE)</f>
        <v>特定非営利活動法人　あつたライフサポートの会</v>
      </c>
      <c r="E6" s="94"/>
      <c r="F6" s="94"/>
      <c r="G6" s="94"/>
      <c r="H6" s="94"/>
      <c r="I6" s="94"/>
      <c r="J6" s="94"/>
      <c r="K6" s="95"/>
    </row>
    <row r="7" spans="1:25" ht="30" customHeight="1" x14ac:dyDescent="0.15">
      <c r="A7" s="91" t="s">
        <v>265</v>
      </c>
      <c r="B7" s="92"/>
      <c r="C7" s="92"/>
      <c r="D7" s="93" t="str">
        <f>VLOOKUP($D$2,交通空白!$B$2:$S$24,6,FALSE)</f>
        <v>柴田　肇</v>
      </c>
      <c r="E7" s="94"/>
      <c r="F7" s="94"/>
      <c r="G7" s="94"/>
      <c r="H7" s="94"/>
      <c r="I7" s="94"/>
      <c r="J7" s="94"/>
      <c r="K7" s="95"/>
    </row>
    <row r="8" spans="1:25" ht="30" customHeight="1" x14ac:dyDescent="0.15">
      <c r="A8" s="91" t="s">
        <v>266</v>
      </c>
      <c r="B8" s="92"/>
      <c r="C8" s="92"/>
      <c r="D8" s="93" t="str">
        <f>VLOOKUP($D$2,交通空白!$B$2:$S$24,8,FALSE)</f>
        <v>石狩市厚田区厚田７番地８２</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厚田事業所</v>
      </c>
      <c r="E12" s="111"/>
      <c r="F12" s="112" t="str">
        <f>IFERROR(VLOOKUP($D$2,交通空白!$B$2:$S$24,10,FALSE),"")</f>
        <v>石狩市厚田区厚田７番地８２</v>
      </c>
      <c r="G12" s="112"/>
      <c r="H12" s="111" t="str">
        <f>IFERROR(VLOOKUP($D$2&amp;"-3",交通空白!$B$2:$S$24,9,FALSE),"")</f>
        <v>聚富事業所</v>
      </c>
      <c r="I12" s="111"/>
      <c r="J12" s="112" t="str">
        <f>IFERROR(VLOOKUP($D$2&amp;"-3",交通空白!$B$2:$S$24,10,FALSE),"")</f>
        <v>石狩市厚田区聚富３１１番地２２９</v>
      </c>
      <c r="K12" s="112"/>
    </row>
    <row r="13" spans="1:25" ht="50.1" customHeight="1" x14ac:dyDescent="0.15">
      <c r="A13" s="113"/>
      <c r="B13" s="114"/>
      <c r="C13" s="115"/>
      <c r="D13" s="111" t="str">
        <f>IFERROR(VLOOKUP($D$2&amp;"-2",交通空白!$B$2:$S$24,9,FALSE),"")</f>
        <v>望来事業所</v>
      </c>
      <c r="E13" s="111"/>
      <c r="F13" s="112" t="str">
        <f>IFERROR(VLOOKUP($D$2&amp;"-2",交通空白!$B$2:$S$24,10,FALSE),"")</f>
        <v>石狩市厚田区望来２９５番地３</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99" t="str">
        <f>VLOOKUP($D$2,交通空白!$B$2:$S$24,15,FALSE)</f>
        <v>石狩市厚田区</v>
      </c>
      <c r="E14" s="94"/>
      <c r="F14" s="94"/>
      <c r="G14" s="94"/>
      <c r="H14" s="94"/>
      <c r="I14" s="94"/>
      <c r="J14" s="94"/>
      <c r="K14" s="95"/>
      <c r="O14" s="116"/>
      <c r="X14" s="116"/>
      <c r="Y14" s="117"/>
    </row>
    <row r="15" spans="1:25" ht="30" customHeight="1" x14ac:dyDescent="0.15">
      <c r="A15" s="103" t="s">
        <v>274</v>
      </c>
      <c r="B15" s="104"/>
      <c r="C15" s="104"/>
      <c r="D15" s="319" t="str">
        <f>VLOOKUP($D$2,交通空白!$B$2:$S$24,16,FALSE)</f>
        <v>厚田区内に在住する者であって会員登録を受けた者</v>
      </c>
      <c r="E15" s="320"/>
      <c r="F15" s="320"/>
      <c r="G15" s="320"/>
      <c r="H15" s="320"/>
      <c r="I15" s="320"/>
      <c r="J15" s="320"/>
      <c r="K15" s="321"/>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4.25" customHeight="1" x14ac:dyDescent="0.15">
      <c r="A22" s="136" t="s">
        <v>289</v>
      </c>
      <c r="B22" s="137"/>
      <c r="C22" s="138" t="str">
        <f>D12</f>
        <v>厚田事業所</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4</v>
      </c>
      <c r="J23" s="146">
        <f>IFERROR(VLOOKUP($D$2,交通空白!$B$2:$AG$24,29,FALSE),0)</f>
        <v>0</v>
      </c>
      <c r="K23" s="147">
        <f>SUM(E23:J23)</f>
        <v>4</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1</v>
      </c>
      <c r="J24" s="152"/>
      <c r="K24" s="153">
        <f>SUM(E24:I24)</f>
        <v>1</v>
      </c>
    </row>
    <row r="25" spans="1:24" ht="14.25" customHeight="1" x14ac:dyDescent="0.15">
      <c r="A25" s="142"/>
      <c r="B25" s="143"/>
      <c r="C25" s="138" t="str">
        <f>D13</f>
        <v>望来事業所</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11</v>
      </c>
      <c r="J26" s="146">
        <f>IFERROR(VLOOKUP($D$2&amp;"-2",交通空白!$B$2:$AG$24,29,FALSE),0)</f>
        <v>0</v>
      </c>
      <c r="K26" s="147">
        <f>SUM(E26:J26)</f>
        <v>11</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2</v>
      </c>
      <c r="J27" s="152"/>
      <c r="K27" s="153">
        <f>SUM(E27:I27)</f>
        <v>2</v>
      </c>
    </row>
    <row r="28" spans="1:24" ht="14.25" customHeight="1" x14ac:dyDescent="0.15">
      <c r="A28" s="156"/>
      <c r="B28" s="122"/>
      <c r="C28" s="138" t="str">
        <f>H12</f>
        <v>聚富事業所</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4</v>
      </c>
      <c r="J29" s="146">
        <f>IFERROR(VLOOKUP($D$2&amp;"-3",交通空白!$B$2:$AG$24,29,FALSE),0)</f>
        <v>0</v>
      </c>
      <c r="K29" s="147">
        <f>SUM(E29:J29)</f>
        <v>4</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19</v>
      </c>
      <c r="J35" s="146">
        <f t="shared" si="0"/>
        <v>0</v>
      </c>
      <c r="K35" s="147">
        <f>SUM(E35:J35)</f>
        <v>19</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3</v>
      </c>
      <c r="J36" s="170"/>
      <c r="K36" s="171">
        <f>SUM(E36:I36)</f>
        <v>3</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CtqqTI132HBu74U1BbePmzRg6kW9LuOoVfsUY7lJ/TuOEfWKn1AYg9gDlGrzpPM/WJPZtUmjTB7GhmtAaIOwaA==" saltValue="NhDkv91UYbq3E9bbzrv6ag==" spinCount="100000" sheet="1" objects="1" scenarios="1"/>
  <mergeCells count="59">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F13:G13"/>
    <mergeCell ref="H13:I13"/>
    <mergeCell ref="J13:K13"/>
    <mergeCell ref="A14:C14"/>
    <mergeCell ref="D14:K14"/>
    <mergeCell ref="A15:C15"/>
    <mergeCell ref="D15:K15"/>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5C6E6A77-5CBA-44C8-9FF8-EA92A46953FB}">
      <formula1>"○"</formula1>
    </dataValidation>
    <dataValidation type="list" allowBlank="1" showInputMessage="1" sqref="A22:B33" xr:uid="{C6DD2B0F-A6E6-4949-9E80-7AE0CE0CB267}">
      <formula1>"交通空白地有償運送,福祉有償運送"</formula1>
    </dataValidation>
    <dataValidation allowBlank="1" showInputMessage="1" sqref="D2:K2" xr:uid="{4E70C221-A293-4524-AB4F-1120A7661E38}"/>
  </dataValidations>
  <hyperlinks>
    <hyperlink ref="O1:Q1" location="交通空白!A1" display="目次へ" xr:uid="{2EFEF863-6A78-4640-94CE-597E4A09F978}"/>
  </hyperlinks>
  <pageMargins left="0.25" right="0.25" top="0.75" bottom="0.75" header="0.3" footer="0.3"/>
  <pageSetup paperSize="9" scale="92"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14942-DC2F-47B7-8DDF-D55628A47BF6}">
  <sheetPr codeName="Sheet33">
    <tabColor theme="6" tint="0.39997558519241921"/>
  </sheetPr>
  <dimension ref="A1:Y38"/>
  <sheetViews>
    <sheetView view="pageBreakPreview" zoomScale="85" zoomScaleNormal="100" zoomScaleSheetLayoutView="85"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180</v>
      </c>
      <c r="E2" s="89"/>
      <c r="F2" s="89"/>
      <c r="G2" s="89"/>
      <c r="H2" s="89"/>
      <c r="I2" s="89"/>
      <c r="J2" s="89"/>
      <c r="K2" s="90"/>
    </row>
    <row r="3" spans="1:25" ht="30" customHeight="1" x14ac:dyDescent="0.15">
      <c r="A3" s="91" t="s">
        <v>261</v>
      </c>
      <c r="B3" s="92"/>
      <c r="C3" s="92"/>
      <c r="D3" s="93">
        <f>VLOOKUP($D$2,交通空白!$B$2:$S$24,2,FALSE)</f>
        <v>42461</v>
      </c>
      <c r="E3" s="94"/>
      <c r="F3" s="94"/>
      <c r="G3" s="94"/>
      <c r="H3" s="94"/>
      <c r="I3" s="94"/>
      <c r="J3" s="94"/>
      <c r="K3" s="95"/>
    </row>
    <row r="4" spans="1:25" ht="30" customHeight="1" x14ac:dyDescent="0.15">
      <c r="A4" s="91" t="s">
        <v>262</v>
      </c>
      <c r="B4" s="92"/>
      <c r="C4" s="92"/>
      <c r="D4" s="93">
        <f>VLOOKUP($D$2,交通空白!$B$2:$S$24,3,FALSE)</f>
        <v>44266</v>
      </c>
      <c r="E4" s="94"/>
      <c r="F4" s="94"/>
      <c r="G4" s="94"/>
      <c r="H4" s="94"/>
      <c r="I4" s="94"/>
      <c r="J4" s="94"/>
      <c r="K4" s="95"/>
    </row>
    <row r="5" spans="1:25" ht="30" customHeight="1" x14ac:dyDescent="0.15">
      <c r="A5" s="91" t="s">
        <v>263</v>
      </c>
      <c r="B5" s="92"/>
      <c r="C5" s="92"/>
      <c r="D5" s="93">
        <f>VLOOKUP($D$2,交通空白!$B$2:$S$24,4,FALSE)</f>
        <v>45382</v>
      </c>
      <c r="E5" s="94"/>
      <c r="F5" s="94"/>
      <c r="G5" s="94"/>
      <c r="H5" s="94"/>
      <c r="I5" s="94"/>
      <c r="J5" s="94"/>
      <c r="K5" s="95"/>
    </row>
    <row r="6" spans="1:25" ht="30" customHeight="1" x14ac:dyDescent="0.15">
      <c r="A6" s="91" t="s">
        <v>264</v>
      </c>
      <c r="B6" s="92"/>
      <c r="C6" s="92"/>
      <c r="D6" s="93" t="str">
        <f>VLOOKUP($D$2,交通空白!$B$2:$S$24,5,FALSE)</f>
        <v>長都・中長都・釜加デマンドバス運行協議会</v>
      </c>
      <c r="E6" s="94"/>
      <c r="F6" s="94"/>
      <c r="G6" s="94"/>
      <c r="H6" s="94"/>
      <c r="I6" s="94"/>
      <c r="J6" s="94"/>
      <c r="K6" s="95"/>
    </row>
    <row r="7" spans="1:25" ht="30" customHeight="1" x14ac:dyDescent="0.15">
      <c r="A7" s="91" t="s">
        <v>265</v>
      </c>
      <c r="B7" s="92"/>
      <c r="C7" s="92"/>
      <c r="D7" s="93" t="str">
        <f>VLOOKUP($D$2,交通空白!$B$2:$S$24,6,FALSE)</f>
        <v>山形　繁雄</v>
      </c>
      <c r="E7" s="94"/>
      <c r="F7" s="94"/>
      <c r="G7" s="94"/>
      <c r="H7" s="94"/>
      <c r="I7" s="94"/>
      <c r="J7" s="94"/>
      <c r="K7" s="95"/>
    </row>
    <row r="8" spans="1:25" ht="30" customHeight="1" x14ac:dyDescent="0.15">
      <c r="A8" s="91" t="s">
        <v>266</v>
      </c>
      <c r="B8" s="92"/>
      <c r="C8" s="92"/>
      <c r="D8" s="93" t="str">
        <f>VLOOKUP($D$2,交通空白!$B$2:$S$24,8,FALSE)</f>
        <v>千歳市釜加55番地の9</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長都・中長都・釜加デマンドバス運行協議会</v>
      </c>
      <c r="E12" s="111"/>
      <c r="F12" s="112" t="str">
        <f>IFERROR(VLOOKUP($D$2,交通空白!$B$2:$S$24,10,FALSE),"")</f>
        <v>千歳市釜加55番地の9</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99" t="str">
        <f>VLOOKUP($D$2,交通空白!$B$2:$S$24,15,FALSE)</f>
        <v>千歳市長都地区・都地区・釜加地区</v>
      </c>
      <c r="E14" s="94"/>
      <c r="F14" s="94"/>
      <c r="G14" s="94"/>
      <c r="H14" s="94"/>
      <c r="I14" s="94"/>
      <c r="J14" s="94"/>
      <c r="K14" s="95"/>
      <c r="O14" s="116"/>
      <c r="X14" s="116"/>
      <c r="Y14" s="117"/>
    </row>
    <row r="15" spans="1:25" ht="30" customHeight="1" x14ac:dyDescent="0.15">
      <c r="A15" s="103" t="s">
        <v>274</v>
      </c>
      <c r="B15" s="104"/>
      <c r="C15" s="104"/>
      <c r="D15" s="316" t="str">
        <f>VLOOKUP($D$2,交通空白!$B$2:$S$24,16,FALSE)</f>
        <v>運送の区域の地域内の住民及びその親族その他当該地域において日常生活に必要な用務を反復継続して行う長都・中長都・釜加デマンドバス運行協議会に会員登録されている者及びその同伴者</v>
      </c>
      <c r="E15" s="317"/>
      <c r="F15" s="317"/>
      <c r="G15" s="317"/>
      <c r="H15" s="317"/>
      <c r="I15" s="317"/>
      <c r="J15" s="317"/>
      <c r="K15" s="318"/>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4.25" customHeight="1" x14ac:dyDescent="0.15">
      <c r="A22" s="136" t="s">
        <v>289</v>
      </c>
      <c r="B22" s="137"/>
      <c r="C22" s="138" t="str">
        <f>D12</f>
        <v>長都・中長都・釜加デマンドバス運行協議会</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1</v>
      </c>
      <c r="J23" s="146">
        <f>IFERROR(VLOOKUP($D$2,交通空白!$B$2:$AG$24,29,FALSE),0)</f>
        <v>0</v>
      </c>
      <c r="K23" s="147">
        <f>SUM(E23:J23)</f>
        <v>1</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1</v>
      </c>
      <c r="J35" s="146">
        <f t="shared" si="0"/>
        <v>0</v>
      </c>
      <c r="K35" s="147">
        <f>SUM(E35:J35)</f>
        <v>1</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VO2L3vatIVI+7MAlna4pdbOlLeNI/i9Xns6cecAeJITcL8NZOEfntuWDEkTvVlIHGqHI7LMWUZa/Z3mnkC9evA==" saltValue="m2r+8agaTuuoyYljsZY5Lg==" spinCount="100000" sheet="1" objects="1" scenarios="1"/>
  <mergeCells count="59">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F13:G13"/>
    <mergeCell ref="H13:I13"/>
    <mergeCell ref="J13:K13"/>
    <mergeCell ref="A14:C14"/>
    <mergeCell ref="D14:K14"/>
    <mergeCell ref="A15:C15"/>
    <mergeCell ref="D15:K15"/>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FC8DB1F3-1263-4909-9802-1B2CFF58B44C}"/>
    <dataValidation type="list" allowBlank="1" showInputMessage="1" sqref="A22:B33" xr:uid="{78DDCC78-6996-4649-9F16-F2D62EC1AA7E}">
      <formula1>"交通空白地有償運送,福祉有償運送"</formula1>
    </dataValidation>
    <dataValidation type="list" allowBlank="1" showInputMessage="1" sqref="D10" xr:uid="{664EF2E8-A9CE-4551-A0DE-4C71B322FF9C}">
      <formula1>"○"</formula1>
    </dataValidation>
  </dataValidations>
  <hyperlinks>
    <hyperlink ref="O1:Q1" location="交通空白!A1" display="目次へ" xr:uid="{828797CE-3674-4C7C-A513-4435585B948B}"/>
  </hyperlinks>
  <pageMargins left="0.25" right="0.25" top="0.75" bottom="0.75" header="0.3" footer="0.3"/>
  <pageSetup paperSize="9" scale="92"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5196D-1F28-43FB-B770-E48085FF1F6E}">
  <sheetPr codeName="Sheet34">
    <tabColor theme="6" tint="0.39997558519241921"/>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189</v>
      </c>
      <c r="E2" s="89"/>
      <c r="F2" s="89"/>
      <c r="G2" s="89"/>
      <c r="H2" s="89"/>
      <c r="I2" s="89"/>
      <c r="J2" s="89"/>
      <c r="K2" s="90"/>
    </row>
    <row r="3" spans="1:25" ht="30" customHeight="1" x14ac:dyDescent="0.15">
      <c r="A3" s="91" t="s">
        <v>261</v>
      </c>
      <c r="B3" s="92"/>
      <c r="C3" s="92"/>
      <c r="D3" s="93">
        <f>VLOOKUP($D$2,交通空白!$B$2:$S$24,2,FALSE)</f>
        <v>42639</v>
      </c>
      <c r="E3" s="94"/>
      <c r="F3" s="94"/>
      <c r="G3" s="94"/>
      <c r="H3" s="94"/>
      <c r="I3" s="94"/>
      <c r="J3" s="94"/>
      <c r="K3" s="95"/>
    </row>
    <row r="4" spans="1:25" ht="30" customHeight="1" x14ac:dyDescent="0.15">
      <c r="A4" s="91" t="s">
        <v>262</v>
      </c>
      <c r="B4" s="92"/>
      <c r="C4" s="92"/>
      <c r="D4" s="93">
        <f>VLOOKUP($D$2,交通空白!$B$2:$S$24,3,FALSE)</f>
        <v>44454</v>
      </c>
      <c r="E4" s="94"/>
      <c r="F4" s="94"/>
      <c r="G4" s="94"/>
      <c r="H4" s="94"/>
      <c r="I4" s="94"/>
      <c r="J4" s="94"/>
      <c r="K4" s="95"/>
    </row>
    <row r="5" spans="1:25" ht="30" customHeight="1" x14ac:dyDescent="0.15">
      <c r="A5" s="91" t="s">
        <v>263</v>
      </c>
      <c r="B5" s="92"/>
      <c r="C5" s="92"/>
      <c r="D5" s="93">
        <f>VLOOKUP($D$2,交通空白!$B$2:$S$24,4,FALSE)</f>
        <v>45565</v>
      </c>
      <c r="E5" s="94"/>
      <c r="F5" s="94"/>
      <c r="G5" s="94"/>
      <c r="H5" s="94"/>
      <c r="I5" s="94"/>
      <c r="J5" s="94"/>
      <c r="K5" s="95"/>
    </row>
    <row r="6" spans="1:25" ht="30" customHeight="1" x14ac:dyDescent="0.15">
      <c r="A6" s="91" t="s">
        <v>264</v>
      </c>
      <c r="B6" s="92"/>
      <c r="C6" s="92"/>
      <c r="D6" s="93" t="str">
        <f>VLOOKUP($D$2,交通空白!$B$2:$S$24,5,FALSE)</f>
        <v>社会福祉法人　夕張市社会福祉協議会</v>
      </c>
      <c r="E6" s="94"/>
      <c r="F6" s="94"/>
      <c r="G6" s="94"/>
      <c r="H6" s="94"/>
      <c r="I6" s="94"/>
      <c r="J6" s="94"/>
      <c r="K6" s="95"/>
    </row>
    <row r="7" spans="1:25" ht="30" customHeight="1" x14ac:dyDescent="0.15">
      <c r="A7" s="91" t="s">
        <v>265</v>
      </c>
      <c r="B7" s="92"/>
      <c r="C7" s="92"/>
      <c r="D7" s="93" t="s">
        <v>191</v>
      </c>
      <c r="E7" s="94"/>
      <c r="F7" s="94"/>
      <c r="G7" s="94"/>
      <c r="H7" s="94"/>
      <c r="I7" s="94"/>
      <c r="J7" s="94"/>
      <c r="K7" s="95"/>
    </row>
    <row r="8" spans="1:25" ht="30" customHeight="1" x14ac:dyDescent="0.15">
      <c r="A8" s="91" t="s">
        <v>266</v>
      </c>
      <c r="B8" s="92"/>
      <c r="C8" s="92"/>
      <c r="D8" s="93" t="str">
        <f>VLOOKUP($D$2,交通空白!$B$2:$S$24,8,FALSE)</f>
        <v>夕張市若菜３番地</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夕張市社会福祉協議会</v>
      </c>
      <c r="E12" s="111"/>
      <c r="F12" s="112" t="str">
        <f>IFERROR(VLOOKUP($D$2,交通空白!$B$2:$S$24,10,FALSE),"")</f>
        <v>夕張市若菜3番地</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99" t="str">
        <f>VLOOKUP($D$2,交通空白!$B$2:$S$24,15,FALSE)</f>
        <v>路線</v>
      </c>
      <c r="E14" s="94"/>
      <c r="F14" s="94"/>
      <c r="G14" s="94"/>
      <c r="H14" s="94"/>
      <c r="I14" s="94"/>
      <c r="J14" s="94"/>
      <c r="K14" s="95"/>
      <c r="O14" s="116"/>
      <c r="X14" s="116"/>
      <c r="Y14" s="117"/>
    </row>
    <row r="15" spans="1:25" ht="30" customHeight="1" x14ac:dyDescent="0.15">
      <c r="A15" s="103" t="s">
        <v>274</v>
      </c>
      <c r="B15" s="104"/>
      <c r="C15" s="104"/>
      <c r="D15" s="322" t="str">
        <f>VLOOKUP($D$2,交通空白!$B$2:$S$24,16,FALSE)</f>
        <v>地域住民（登下校に係る小中学生）</v>
      </c>
      <c r="E15" s="323"/>
      <c r="F15" s="323"/>
      <c r="G15" s="323"/>
      <c r="H15" s="323"/>
      <c r="I15" s="323"/>
      <c r="J15" s="323"/>
      <c r="K15" s="324"/>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4.25" customHeight="1" x14ac:dyDescent="0.15">
      <c r="A22" s="136" t="s">
        <v>289</v>
      </c>
      <c r="B22" s="137"/>
      <c r="C22" s="138" t="str">
        <f>D12</f>
        <v>夕張市社会福祉協議会</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0</v>
      </c>
      <c r="J23" s="146">
        <f>IFERROR(VLOOKUP($D$2,交通空白!$B$2:$AG$24,29,FALSE),0)</f>
        <v>2</v>
      </c>
      <c r="K23" s="147">
        <f>SUM(E23:J23)</f>
        <v>2</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0</v>
      </c>
      <c r="J35" s="146">
        <f t="shared" si="0"/>
        <v>2</v>
      </c>
      <c r="K35" s="147">
        <f>SUM(E35:J35)</f>
        <v>2</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GkqYlXr9ZnQMMBgp/P+aOYtlMHN/ftb25/eEYlfbYP1n/svkZDoWXJjRokMfLraowtdynnXymbOF+j4OQJDhFA==" saltValue="2+n+qVLTA7Gc/E1aSJhWnQ==" spinCount="100000" sheet="1" objects="1" scenarios="1"/>
  <mergeCells count="59">
    <mergeCell ref="A34:B36"/>
    <mergeCell ref="C34:D36"/>
    <mergeCell ref="A22:B27"/>
    <mergeCell ref="C22:D24"/>
    <mergeCell ref="C25:D27"/>
    <mergeCell ref="A28:B33"/>
    <mergeCell ref="C28:D30"/>
    <mergeCell ref="C31:D33"/>
    <mergeCell ref="A18:C18"/>
    <mergeCell ref="D18:G18"/>
    <mergeCell ref="H18:K18"/>
    <mergeCell ref="A19:B21"/>
    <mergeCell ref="C19:D21"/>
    <mergeCell ref="E19:K19"/>
    <mergeCell ref="A16:C17"/>
    <mergeCell ref="D16:E16"/>
    <mergeCell ref="F16:G16"/>
    <mergeCell ref="H16:I16"/>
    <mergeCell ref="J16:K16"/>
    <mergeCell ref="D17:E17"/>
    <mergeCell ref="F17:G17"/>
    <mergeCell ref="H17:I17"/>
    <mergeCell ref="J17:K17"/>
    <mergeCell ref="F13:G13"/>
    <mergeCell ref="H13:I13"/>
    <mergeCell ref="J13:K13"/>
    <mergeCell ref="A14:C14"/>
    <mergeCell ref="D14:K14"/>
    <mergeCell ref="A15:C15"/>
    <mergeCell ref="D15:K15"/>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A5EF2CA0-CFAD-46AC-8039-E7554F6479E9}">
      <formula1>"○"</formula1>
    </dataValidation>
    <dataValidation type="list" allowBlank="1" showInputMessage="1" sqref="A22:B33" xr:uid="{55654471-BA2A-4BD4-B637-78727310A74D}">
      <formula1>"交通空白地有償運送,福祉有償運送"</formula1>
    </dataValidation>
    <dataValidation allowBlank="1" showInputMessage="1" sqref="D2:K2" xr:uid="{0E2EC335-4C1F-4A50-8C52-D9D2E185192F}"/>
  </dataValidations>
  <hyperlinks>
    <hyperlink ref="O1:Q1" location="交通空白!A1" display="目次へ" xr:uid="{0893327F-9D4B-43F2-9802-1CAD748C5D32}"/>
  </hyperlinks>
  <pageMargins left="0.25" right="0.25" top="0.75" bottom="0.75" header="0.3" footer="0.3"/>
  <pageSetup paperSize="9" scale="92"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1853D-2238-4A42-B6D3-8F9490379471}">
  <sheetPr codeName="Sheet37">
    <tabColor theme="6" tint="0.39997558519241921"/>
  </sheetPr>
  <dimension ref="A1:K83"/>
  <sheetViews>
    <sheetView view="pageBreakPreview" zoomScale="85" zoomScaleNormal="100" zoomScaleSheetLayoutView="85"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5" width="20.625" style="172" customWidth="1"/>
    <col min="6" max="6" width="3.625" style="219" customWidth="1"/>
    <col min="7" max="16384" width="2.125" style="172"/>
  </cols>
  <sheetData>
    <row r="1" spans="1:10" ht="15" customHeight="1" x14ac:dyDescent="0.15">
      <c r="E1" s="174" t="s">
        <v>291</v>
      </c>
      <c r="F1" s="174"/>
    </row>
    <row r="2" spans="1:10" ht="24.95" customHeight="1" x14ac:dyDescent="0.15">
      <c r="A2" s="175" t="s">
        <v>292</v>
      </c>
      <c r="B2" s="175"/>
      <c r="C2" s="175"/>
      <c r="D2" s="175"/>
      <c r="E2" s="175"/>
      <c r="F2" s="175"/>
    </row>
    <row r="3" spans="1:10" ht="20.100000000000001" customHeight="1" x14ac:dyDescent="0.15">
      <c r="A3" s="176">
        <v>1</v>
      </c>
      <c r="B3" s="177" t="s">
        <v>293</v>
      </c>
      <c r="C3" s="178">
        <v>43343</v>
      </c>
      <c r="D3" s="177" t="s">
        <v>294</v>
      </c>
      <c r="E3" s="179"/>
      <c r="F3" s="180"/>
    </row>
    <row r="4" spans="1:10" ht="20.100000000000001" customHeight="1" x14ac:dyDescent="0.15">
      <c r="A4" s="176"/>
      <c r="B4" s="181" t="s">
        <v>295</v>
      </c>
      <c r="C4" s="182" t="s">
        <v>541</v>
      </c>
      <c r="D4" s="182"/>
      <c r="E4" s="228">
        <v>31.43</v>
      </c>
      <c r="F4" s="184" t="s">
        <v>297</v>
      </c>
    </row>
    <row r="5" spans="1:10" ht="20.100000000000001" customHeight="1" x14ac:dyDescent="0.15">
      <c r="A5" s="176"/>
      <c r="B5" s="185" t="s">
        <v>298</v>
      </c>
      <c r="C5" s="186" t="s">
        <v>542</v>
      </c>
      <c r="D5" s="187"/>
      <c r="E5" s="187"/>
      <c r="F5" s="188"/>
    </row>
    <row r="6" spans="1:10" ht="20.100000000000001" customHeight="1" x14ac:dyDescent="0.15">
      <c r="A6" s="176"/>
      <c r="B6" s="185" t="s">
        <v>300</v>
      </c>
      <c r="C6" s="186" t="s">
        <v>543</v>
      </c>
      <c r="D6" s="187"/>
      <c r="E6" s="187"/>
      <c r="F6" s="188"/>
      <c r="G6" s="174"/>
      <c r="H6" s="174"/>
      <c r="I6" s="174"/>
      <c r="J6" s="174"/>
    </row>
    <row r="7" spans="1:10" ht="20.100000000000001" customHeight="1" x14ac:dyDescent="0.15">
      <c r="A7" s="176"/>
      <c r="B7" s="185" t="s">
        <v>302</v>
      </c>
      <c r="C7" s="325" t="s">
        <v>544</v>
      </c>
      <c r="D7" s="326"/>
      <c r="E7" s="326"/>
      <c r="F7" s="327"/>
    </row>
    <row r="8" spans="1:10" ht="20.100000000000001" customHeight="1" x14ac:dyDescent="0.15">
      <c r="B8" s="189"/>
      <c r="C8" s="190"/>
      <c r="D8" s="190"/>
      <c r="E8" s="190"/>
      <c r="F8" s="192"/>
    </row>
    <row r="9" spans="1:10" ht="20.100000000000001" customHeight="1" x14ac:dyDescent="0.15">
      <c r="A9" s="176">
        <v>2</v>
      </c>
      <c r="B9" s="177" t="s">
        <v>293</v>
      </c>
      <c r="C9" s="178"/>
      <c r="D9" s="177" t="s">
        <v>294</v>
      </c>
      <c r="E9" s="179"/>
      <c r="F9" s="180"/>
    </row>
    <row r="10" spans="1:10" ht="20.100000000000001" customHeight="1" x14ac:dyDescent="0.15">
      <c r="A10" s="176"/>
      <c r="B10" s="181" t="s">
        <v>295</v>
      </c>
      <c r="C10" s="243"/>
      <c r="D10" s="243"/>
      <c r="E10" s="307"/>
      <c r="F10" s="184" t="s">
        <v>297</v>
      </c>
    </row>
    <row r="11" spans="1:10" ht="20.100000000000001" customHeight="1" x14ac:dyDescent="0.15">
      <c r="A11" s="176"/>
      <c r="B11" s="185" t="s">
        <v>298</v>
      </c>
      <c r="C11" s="186"/>
      <c r="D11" s="187"/>
      <c r="E11" s="187"/>
      <c r="F11" s="188"/>
      <c r="G11" s="195"/>
      <c r="H11" s="195"/>
      <c r="I11" s="195"/>
      <c r="J11" s="195"/>
    </row>
    <row r="12" spans="1:10" ht="20.100000000000001" customHeight="1" x14ac:dyDescent="0.15">
      <c r="A12" s="176"/>
      <c r="B12" s="185" t="s">
        <v>300</v>
      </c>
      <c r="C12" s="186"/>
      <c r="D12" s="187"/>
      <c r="E12" s="187"/>
      <c r="F12" s="188"/>
      <c r="G12" s="196"/>
    </row>
    <row r="13" spans="1:10" ht="20.100000000000001" customHeight="1" x14ac:dyDescent="0.15">
      <c r="A13" s="176"/>
      <c r="B13" s="185" t="s">
        <v>302</v>
      </c>
      <c r="C13" s="186"/>
      <c r="D13" s="187"/>
      <c r="E13" s="187"/>
      <c r="F13" s="188"/>
    </row>
    <row r="14" spans="1:10" ht="20.100000000000001" customHeight="1" x14ac:dyDescent="0.15">
      <c r="A14" s="197"/>
      <c r="B14" s="189"/>
      <c r="C14" s="190"/>
      <c r="D14" s="190"/>
      <c r="E14" s="190"/>
      <c r="F14" s="192"/>
    </row>
    <row r="15" spans="1:10" ht="20.100000000000001" customHeight="1" x14ac:dyDescent="0.15">
      <c r="A15" s="176">
        <v>3</v>
      </c>
      <c r="B15" s="177" t="s">
        <v>293</v>
      </c>
      <c r="C15" s="178"/>
      <c r="D15" s="177" t="s">
        <v>294</v>
      </c>
      <c r="E15" s="179"/>
      <c r="F15" s="180"/>
    </row>
    <row r="16" spans="1:10" ht="20.100000000000001" customHeight="1" x14ac:dyDescent="0.15">
      <c r="A16" s="176"/>
      <c r="B16" s="181" t="s">
        <v>295</v>
      </c>
      <c r="C16" s="243"/>
      <c r="D16" s="243"/>
      <c r="E16" s="307"/>
      <c r="F16" s="184" t="s">
        <v>297</v>
      </c>
    </row>
    <row r="17" spans="1:11" ht="20.100000000000001" customHeight="1" x14ac:dyDescent="0.15">
      <c r="A17" s="176"/>
      <c r="B17" s="185" t="s">
        <v>298</v>
      </c>
      <c r="C17" s="186"/>
      <c r="D17" s="187"/>
      <c r="E17" s="187"/>
      <c r="F17" s="188"/>
      <c r="G17" s="195"/>
      <c r="H17" s="195"/>
      <c r="I17" s="195"/>
      <c r="J17" s="195"/>
    </row>
    <row r="18" spans="1:11" ht="20.100000000000001" customHeight="1" x14ac:dyDescent="0.15">
      <c r="A18" s="176"/>
      <c r="B18" s="185" t="s">
        <v>300</v>
      </c>
      <c r="C18" s="186"/>
      <c r="D18" s="187"/>
      <c r="E18" s="187"/>
      <c r="F18" s="188"/>
      <c r="G18" s="196"/>
    </row>
    <row r="19" spans="1:11" ht="20.100000000000001" customHeight="1" x14ac:dyDescent="0.15">
      <c r="A19" s="176"/>
      <c r="B19" s="185" t="s">
        <v>302</v>
      </c>
      <c r="C19" s="186"/>
      <c r="D19" s="187"/>
      <c r="E19" s="187"/>
      <c r="F19" s="188"/>
    </row>
    <row r="20" spans="1:11" ht="20.100000000000001" customHeight="1" x14ac:dyDescent="0.15">
      <c r="A20" s="197"/>
      <c r="B20" s="189"/>
      <c r="C20" s="190"/>
      <c r="D20" s="190"/>
      <c r="E20" s="190"/>
      <c r="F20" s="192"/>
    </row>
    <row r="21" spans="1:11" ht="20.100000000000001" customHeight="1" x14ac:dyDescent="0.15">
      <c r="A21" s="176">
        <v>4</v>
      </c>
      <c r="B21" s="177" t="s">
        <v>293</v>
      </c>
      <c r="C21" s="178"/>
      <c r="D21" s="177" t="s">
        <v>294</v>
      </c>
      <c r="E21" s="179"/>
      <c r="F21" s="180"/>
    </row>
    <row r="22" spans="1:11" ht="20.100000000000001" customHeight="1" x14ac:dyDescent="0.15">
      <c r="A22" s="176"/>
      <c r="B22" s="181" t="s">
        <v>295</v>
      </c>
      <c r="C22" s="253"/>
      <c r="D22" s="253"/>
      <c r="E22" s="307"/>
      <c r="F22" s="184" t="s">
        <v>297</v>
      </c>
    </row>
    <row r="23" spans="1:11" ht="20.100000000000001" customHeight="1" x14ac:dyDescent="0.15">
      <c r="A23" s="176"/>
      <c r="B23" s="185" t="s">
        <v>298</v>
      </c>
      <c r="C23" s="199"/>
      <c r="D23" s="200"/>
      <c r="E23" s="187"/>
      <c r="F23" s="188"/>
      <c r="G23" s="195"/>
      <c r="H23" s="195"/>
      <c r="I23" s="195"/>
      <c r="J23" s="195"/>
    </row>
    <row r="24" spans="1:11" ht="20.100000000000001" customHeight="1" x14ac:dyDescent="0.15">
      <c r="A24" s="176"/>
      <c r="B24" s="185" t="s">
        <v>300</v>
      </c>
      <c r="C24" s="199"/>
      <c r="D24" s="200"/>
      <c r="E24" s="201"/>
      <c r="F24" s="202"/>
      <c r="G24" s="203"/>
      <c r="H24" s="203"/>
      <c r="I24" s="203"/>
      <c r="J24" s="203"/>
      <c r="K24" s="203"/>
    </row>
    <row r="25" spans="1:11" ht="20.100000000000001" customHeight="1" x14ac:dyDescent="0.15">
      <c r="A25" s="176"/>
      <c r="B25" s="185" t="s">
        <v>302</v>
      </c>
      <c r="C25" s="199"/>
      <c r="D25" s="200"/>
      <c r="E25" s="187"/>
      <c r="F25" s="188"/>
    </row>
    <row r="26" spans="1:11" ht="20.100000000000001" customHeight="1" x14ac:dyDescent="0.15">
      <c r="A26" s="197"/>
      <c r="B26" s="189"/>
      <c r="C26" s="204"/>
      <c r="D26" s="204"/>
      <c r="E26" s="190"/>
      <c r="F26" s="192"/>
    </row>
    <row r="27" spans="1:11" ht="20.100000000000001" customHeight="1" x14ac:dyDescent="0.15">
      <c r="A27" s="176">
        <v>5</v>
      </c>
      <c r="B27" s="177" t="s">
        <v>293</v>
      </c>
      <c r="C27" s="254"/>
      <c r="D27" s="205" t="s">
        <v>294</v>
      </c>
      <c r="E27" s="222"/>
      <c r="F27" s="223"/>
      <c r="G27" s="203"/>
      <c r="H27" s="203"/>
      <c r="I27" s="203"/>
      <c r="J27" s="203"/>
      <c r="K27" s="203"/>
    </row>
    <row r="28" spans="1:11" ht="20.100000000000001" customHeight="1" x14ac:dyDescent="0.15">
      <c r="A28" s="176"/>
      <c r="B28" s="181" t="s">
        <v>295</v>
      </c>
      <c r="C28" s="253"/>
      <c r="D28" s="253"/>
      <c r="E28" s="307"/>
      <c r="F28" s="184" t="s">
        <v>297</v>
      </c>
    </row>
    <row r="29" spans="1:11" ht="20.100000000000001" customHeight="1" x14ac:dyDescent="0.15">
      <c r="A29" s="176"/>
      <c r="B29" s="185" t="s">
        <v>298</v>
      </c>
      <c r="C29" s="199"/>
      <c r="D29" s="200"/>
      <c r="E29" s="187"/>
      <c r="F29" s="188"/>
    </row>
    <row r="30" spans="1:11" ht="20.100000000000001" customHeight="1" x14ac:dyDescent="0.15">
      <c r="A30" s="176"/>
      <c r="B30" s="185" t="s">
        <v>300</v>
      </c>
      <c r="C30" s="199"/>
      <c r="D30" s="200"/>
      <c r="E30" s="201"/>
      <c r="F30" s="202"/>
      <c r="G30" s="206"/>
      <c r="H30" s="206"/>
      <c r="I30" s="206"/>
      <c r="J30" s="206"/>
      <c r="K30" s="203"/>
    </row>
    <row r="31" spans="1:11" ht="20.100000000000001" customHeight="1" x14ac:dyDescent="0.15">
      <c r="A31" s="176"/>
      <c r="B31" s="185" t="s">
        <v>302</v>
      </c>
      <c r="C31" s="199"/>
      <c r="D31" s="200"/>
      <c r="E31" s="187"/>
      <c r="F31" s="188"/>
      <c r="G31" s="196"/>
    </row>
    <row r="32" spans="1:11" ht="20.100000000000001" customHeight="1" x14ac:dyDescent="0.15">
      <c r="A32" s="197"/>
      <c r="B32" s="189"/>
      <c r="C32" s="204"/>
      <c r="D32" s="204"/>
      <c r="E32" s="190"/>
      <c r="F32" s="192"/>
    </row>
    <row r="33" spans="1:11" ht="20.100000000000001" customHeight="1" x14ac:dyDescent="0.15">
      <c r="A33" s="176">
        <v>6</v>
      </c>
      <c r="B33" s="177" t="s">
        <v>293</v>
      </c>
      <c r="C33" s="254"/>
      <c r="D33" s="205" t="s">
        <v>294</v>
      </c>
      <c r="E33" s="222"/>
      <c r="F33" s="223"/>
      <c r="G33" s="207"/>
      <c r="H33" s="207"/>
      <c r="I33" s="207"/>
      <c r="J33" s="207"/>
      <c r="K33" s="203"/>
    </row>
    <row r="34" spans="1:11" ht="20.100000000000001" customHeight="1" x14ac:dyDescent="0.15">
      <c r="A34" s="176"/>
      <c r="B34" s="181" t="s">
        <v>295</v>
      </c>
      <c r="C34" s="243"/>
      <c r="D34" s="243"/>
      <c r="E34" s="307"/>
      <c r="F34" s="184" t="s">
        <v>297</v>
      </c>
    </row>
    <row r="35" spans="1:11" ht="20.100000000000001" customHeight="1" x14ac:dyDescent="0.15">
      <c r="A35" s="176"/>
      <c r="B35" s="185" t="s">
        <v>298</v>
      </c>
      <c r="C35" s="186"/>
      <c r="D35" s="187"/>
      <c r="E35" s="187"/>
      <c r="F35" s="188"/>
    </row>
    <row r="36" spans="1:11" ht="20.100000000000001" customHeight="1" x14ac:dyDescent="0.15">
      <c r="A36" s="176"/>
      <c r="B36" s="185" t="s">
        <v>300</v>
      </c>
      <c r="C36" s="186"/>
      <c r="D36" s="187"/>
      <c r="E36" s="187"/>
      <c r="F36" s="188"/>
      <c r="G36" s="195"/>
      <c r="H36" s="195"/>
      <c r="I36" s="195"/>
      <c r="J36" s="195"/>
    </row>
    <row r="37" spans="1:11" ht="20.100000000000001" customHeight="1" x14ac:dyDescent="0.15">
      <c r="A37" s="176"/>
      <c r="B37" s="185" t="s">
        <v>302</v>
      </c>
      <c r="C37" s="186"/>
      <c r="D37" s="187"/>
      <c r="E37" s="187"/>
      <c r="F37" s="188"/>
      <c r="G37" s="195"/>
      <c r="H37" s="195"/>
      <c r="I37" s="195"/>
      <c r="J37" s="195"/>
    </row>
    <row r="38" spans="1:11" ht="20.100000000000001" customHeight="1" x14ac:dyDescent="0.15">
      <c r="A38" s="197"/>
      <c r="B38" s="189"/>
      <c r="C38" s="190"/>
      <c r="D38" s="190"/>
      <c r="E38" s="190"/>
      <c r="F38" s="192"/>
    </row>
    <row r="39" spans="1:11" ht="20.100000000000001" customHeight="1" x14ac:dyDescent="0.15">
      <c r="A39" s="176">
        <v>7</v>
      </c>
      <c r="B39" s="177" t="s">
        <v>293</v>
      </c>
      <c r="C39" s="178"/>
      <c r="D39" s="177" t="s">
        <v>294</v>
      </c>
      <c r="E39" s="179"/>
      <c r="F39" s="180"/>
    </row>
    <row r="40" spans="1:11" ht="20.100000000000001" customHeight="1" x14ac:dyDescent="0.15">
      <c r="A40" s="176"/>
      <c r="B40" s="181" t="s">
        <v>295</v>
      </c>
      <c r="C40" s="243"/>
      <c r="D40" s="243"/>
      <c r="E40" s="307"/>
      <c r="F40" s="184" t="s">
        <v>297</v>
      </c>
    </row>
    <row r="41" spans="1:11" ht="20.100000000000001" customHeight="1" x14ac:dyDescent="0.15">
      <c r="A41" s="176"/>
      <c r="B41" s="185" t="s">
        <v>298</v>
      </c>
      <c r="C41" s="186"/>
      <c r="D41" s="187"/>
      <c r="E41" s="187"/>
      <c r="F41" s="188"/>
    </row>
    <row r="42" spans="1:11" ht="20.100000000000001" customHeight="1" x14ac:dyDescent="0.15">
      <c r="A42" s="176"/>
      <c r="B42" s="185" t="s">
        <v>300</v>
      </c>
      <c r="C42" s="186"/>
      <c r="D42" s="187"/>
      <c r="E42" s="187"/>
      <c r="F42" s="188"/>
      <c r="G42" s="195"/>
      <c r="H42" s="195"/>
      <c r="I42" s="195"/>
      <c r="J42" s="195"/>
    </row>
    <row r="43" spans="1:11" ht="20.100000000000001" customHeight="1" x14ac:dyDescent="0.15">
      <c r="A43" s="176"/>
      <c r="B43" s="185" t="s">
        <v>302</v>
      </c>
      <c r="C43" s="186"/>
      <c r="D43" s="187"/>
      <c r="E43" s="187"/>
      <c r="F43" s="188"/>
      <c r="G43" s="195"/>
      <c r="H43" s="195"/>
      <c r="I43" s="195"/>
      <c r="J43" s="195"/>
    </row>
    <row r="44" spans="1:11" ht="20.100000000000001" customHeight="1" x14ac:dyDescent="0.15">
      <c r="A44" s="197"/>
      <c r="B44" s="189"/>
      <c r="C44" s="190"/>
      <c r="D44" s="190"/>
      <c r="E44" s="190"/>
      <c r="F44" s="192"/>
    </row>
    <row r="45" spans="1:11" ht="20.100000000000001" customHeight="1" x14ac:dyDescent="0.15">
      <c r="A45" s="176">
        <v>8</v>
      </c>
      <c r="B45" s="177" t="s">
        <v>293</v>
      </c>
      <c r="C45" s="178"/>
      <c r="D45" s="177" t="s">
        <v>294</v>
      </c>
      <c r="E45" s="179"/>
      <c r="F45" s="180"/>
      <c r="G45" s="195"/>
      <c r="H45" s="195"/>
      <c r="I45" s="195"/>
      <c r="J45" s="195"/>
    </row>
    <row r="46" spans="1:11" ht="20.100000000000001" customHeight="1" x14ac:dyDescent="0.15">
      <c r="A46" s="176"/>
      <c r="B46" s="181" t="s">
        <v>295</v>
      </c>
      <c r="C46" s="243"/>
      <c r="D46" s="243"/>
      <c r="E46" s="307"/>
      <c r="F46" s="184" t="s">
        <v>297</v>
      </c>
    </row>
    <row r="47" spans="1:11" ht="20.100000000000001" customHeight="1" x14ac:dyDescent="0.15">
      <c r="A47" s="176"/>
      <c r="B47" s="185" t="s">
        <v>298</v>
      </c>
      <c r="C47" s="186"/>
      <c r="D47" s="187"/>
      <c r="E47" s="187"/>
      <c r="F47" s="188"/>
    </row>
    <row r="48" spans="1:11" ht="20.100000000000001" customHeight="1" x14ac:dyDescent="0.15">
      <c r="A48" s="176"/>
      <c r="B48" s="185" t="s">
        <v>300</v>
      </c>
      <c r="C48" s="186"/>
      <c r="D48" s="187"/>
      <c r="E48" s="187"/>
      <c r="F48" s="188"/>
      <c r="G48" s="195"/>
      <c r="H48" s="195"/>
      <c r="I48" s="195"/>
      <c r="J48" s="195"/>
    </row>
    <row r="49" spans="1:10" ht="20.100000000000001" customHeight="1" x14ac:dyDescent="0.15">
      <c r="A49" s="176"/>
      <c r="B49" s="185" t="s">
        <v>302</v>
      </c>
      <c r="C49" s="186"/>
      <c r="D49" s="187"/>
      <c r="E49" s="187"/>
      <c r="F49" s="188"/>
      <c r="G49" s="196"/>
    </row>
    <row r="50" spans="1:10" ht="20.100000000000001" customHeight="1" x14ac:dyDescent="0.15">
      <c r="A50" s="197"/>
      <c r="B50" s="189"/>
      <c r="C50" s="190"/>
      <c r="D50" s="190"/>
      <c r="E50" s="190"/>
      <c r="F50" s="192"/>
    </row>
    <row r="51" spans="1:10" ht="20.100000000000001" customHeight="1" x14ac:dyDescent="0.15">
      <c r="A51" s="176">
        <v>9</v>
      </c>
      <c r="B51" s="177" t="s">
        <v>293</v>
      </c>
      <c r="C51" s="178"/>
      <c r="D51" s="177" t="s">
        <v>294</v>
      </c>
      <c r="E51" s="179"/>
      <c r="F51" s="180"/>
    </row>
    <row r="52" spans="1:10" ht="20.100000000000001" customHeight="1" x14ac:dyDescent="0.15">
      <c r="A52" s="176"/>
      <c r="B52" s="181" t="s">
        <v>295</v>
      </c>
      <c r="C52" s="243"/>
      <c r="D52" s="243"/>
      <c r="E52" s="307"/>
      <c r="F52" s="184" t="s">
        <v>297</v>
      </c>
      <c r="G52" s="195"/>
      <c r="H52" s="195"/>
      <c r="I52" s="195"/>
      <c r="J52" s="195"/>
    </row>
    <row r="53" spans="1:10" ht="20.100000000000001" customHeight="1" x14ac:dyDescent="0.15">
      <c r="A53" s="176"/>
      <c r="B53" s="185" t="s">
        <v>298</v>
      </c>
      <c r="C53" s="186"/>
      <c r="D53" s="187"/>
      <c r="E53" s="187"/>
      <c r="F53" s="188"/>
    </row>
    <row r="54" spans="1:10" ht="20.100000000000001" customHeight="1" x14ac:dyDescent="0.15">
      <c r="A54" s="176"/>
      <c r="B54" s="185" t="s">
        <v>300</v>
      </c>
      <c r="C54" s="186"/>
      <c r="D54" s="187"/>
      <c r="E54" s="187"/>
      <c r="F54" s="188"/>
    </row>
    <row r="55" spans="1:10" ht="20.100000000000001" customHeight="1" x14ac:dyDescent="0.15">
      <c r="A55" s="176"/>
      <c r="B55" s="185" t="s">
        <v>302</v>
      </c>
      <c r="C55" s="186"/>
      <c r="D55" s="187"/>
      <c r="E55" s="187"/>
      <c r="F55" s="188"/>
    </row>
    <row r="56" spans="1:10" ht="20.100000000000001" customHeight="1" x14ac:dyDescent="0.15">
      <c r="A56" s="197"/>
      <c r="B56" s="189"/>
      <c r="C56" s="190"/>
      <c r="D56" s="190"/>
      <c r="E56" s="190"/>
      <c r="F56" s="192"/>
    </row>
    <row r="57" spans="1:10" ht="20.100000000000001" customHeight="1" x14ac:dyDescent="0.15">
      <c r="A57" s="176">
        <v>10</v>
      </c>
      <c r="B57" s="177" t="s">
        <v>293</v>
      </c>
      <c r="C57" s="178"/>
      <c r="D57" s="177" t="s">
        <v>294</v>
      </c>
      <c r="E57" s="179"/>
      <c r="F57" s="180"/>
    </row>
    <row r="58" spans="1:10" ht="20.100000000000001" customHeight="1" x14ac:dyDescent="0.15">
      <c r="A58" s="176"/>
      <c r="B58" s="181" t="s">
        <v>295</v>
      </c>
      <c r="C58" s="243"/>
      <c r="D58" s="243"/>
      <c r="E58" s="307"/>
      <c r="F58" s="184" t="s">
        <v>297</v>
      </c>
      <c r="G58" s="195"/>
      <c r="H58" s="195"/>
      <c r="I58" s="195"/>
      <c r="J58" s="195"/>
    </row>
    <row r="59" spans="1:10" ht="20.100000000000001" customHeight="1" x14ac:dyDescent="0.15">
      <c r="A59" s="176"/>
      <c r="B59" s="185" t="s">
        <v>298</v>
      </c>
      <c r="C59" s="186"/>
      <c r="D59" s="187"/>
      <c r="E59" s="187"/>
      <c r="F59" s="188"/>
      <c r="G59" s="196"/>
    </row>
    <row r="60" spans="1:10" ht="20.100000000000001" customHeight="1" x14ac:dyDescent="0.15">
      <c r="A60" s="176"/>
      <c r="B60" s="185" t="s">
        <v>300</v>
      </c>
      <c r="C60" s="186"/>
      <c r="D60" s="187"/>
      <c r="E60" s="187"/>
      <c r="F60" s="188"/>
    </row>
    <row r="61" spans="1:10" ht="20.100000000000001" customHeight="1" x14ac:dyDescent="0.15">
      <c r="A61" s="176"/>
      <c r="B61" s="185" t="s">
        <v>302</v>
      </c>
      <c r="C61" s="186"/>
      <c r="D61" s="187"/>
      <c r="E61" s="187"/>
      <c r="F61" s="188"/>
    </row>
    <row r="62" spans="1:10" ht="20.100000000000001" customHeight="1" x14ac:dyDescent="0.15">
      <c r="A62" s="176">
        <v>11</v>
      </c>
      <c r="B62" s="177" t="s">
        <v>293</v>
      </c>
      <c r="C62" s="178"/>
      <c r="D62" s="177" t="s">
        <v>294</v>
      </c>
      <c r="E62" s="179"/>
      <c r="F62" s="180"/>
      <c r="G62" s="195"/>
      <c r="H62" s="195"/>
      <c r="I62" s="195"/>
      <c r="J62" s="195"/>
    </row>
    <row r="63" spans="1:10" ht="20.100000000000001" customHeight="1" x14ac:dyDescent="0.15">
      <c r="A63" s="176"/>
      <c r="B63" s="181" t="s">
        <v>295</v>
      </c>
      <c r="C63" s="243"/>
      <c r="D63" s="243"/>
      <c r="E63" s="307"/>
      <c r="F63" s="184" t="s">
        <v>297</v>
      </c>
      <c r="G63" s="195"/>
      <c r="H63" s="195"/>
      <c r="I63" s="195"/>
      <c r="J63" s="195"/>
    </row>
    <row r="64" spans="1:10" ht="20.100000000000001" customHeight="1" x14ac:dyDescent="0.15">
      <c r="A64" s="176"/>
      <c r="B64" s="185" t="s">
        <v>298</v>
      </c>
      <c r="C64" s="186"/>
      <c r="D64" s="187"/>
      <c r="E64" s="187"/>
      <c r="F64" s="188"/>
    </row>
    <row r="65" spans="1:10" ht="20.100000000000001" customHeight="1" x14ac:dyDescent="0.15">
      <c r="A65" s="176"/>
      <c r="B65" s="185" t="s">
        <v>300</v>
      </c>
      <c r="C65" s="186"/>
      <c r="D65" s="187"/>
      <c r="E65" s="187"/>
      <c r="F65" s="188"/>
    </row>
    <row r="66" spans="1:10" ht="20.100000000000001" customHeight="1" x14ac:dyDescent="0.15">
      <c r="A66" s="176"/>
      <c r="B66" s="185" t="s">
        <v>302</v>
      </c>
      <c r="C66" s="186"/>
      <c r="D66" s="187"/>
      <c r="E66" s="187"/>
      <c r="F66" s="188"/>
      <c r="G66" s="195"/>
      <c r="H66" s="195"/>
      <c r="I66" s="195"/>
      <c r="J66" s="195"/>
    </row>
    <row r="67" spans="1:10" ht="20.100000000000001" customHeight="1" x14ac:dyDescent="0.15">
      <c r="A67" s="197"/>
      <c r="B67" s="189"/>
      <c r="C67" s="190"/>
      <c r="D67" s="190"/>
      <c r="E67" s="190"/>
      <c r="F67" s="192"/>
      <c r="G67" s="195"/>
      <c r="H67" s="195"/>
      <c r="I67" s="195"/>
      <c r="J67" s="195"/>
    </row>
    <row r="68" spans="1:10" ht="20.100000000000001" customHeight="1" x14ac:dyDescent="0.15">
      <c r="A68" s="176">
        <v>12</v>
      </c>
      <c r="B68" s="177" t="s">
        <v>293</v>
      </c>
      <c r="C68" s="178"/>
      <c r="D68" s="177" t="s">
        <v>294</v>
      </c>
      <c r="E68" s="179"/>
      <c r="F68" s="180"/>
      <c r="G68" s="195"/>
      <c r="H68" s="195"/>
      <c r="I68" s="195"/>
      <c r="J68" s="195"/>
    </row>
    <row r="69" spans="1:10" ht="20.100000000000001" customHeight="1" x14ac:dyDescent="0.15">
      <c r="A69" s="176"/>
      <c r="B69" s="181" t="s">
        <v>295</v>
      </c>
      <c r="C69" s="243"/>
      <c r="D69" s="243"/>
      <c r="E69" s="307"/>
      <c r="F69" s="184" t="s">
        <v>297</v>
      </c>
    </row>
    <row r="70" spans="1:10" ht="20.100000000000001" customHeight="1" x14ac:dyDescent="0.15">
      <c r="A70" s="176"/>
      <c r="B70" s="185" t="s">
        <v>298</v>
      </c>
      <c r="C70" s="186"/>
      <c r="D70" s="187"/>
      <c r="E70" s="187"/>
      <c r="F70" s="188"/>
    </row>
    <row r="71" spans="1:10" ht="20.100000000000001" customHeight="1" x14ac:dyDescent="0.15">
      <c r="A71" s="176"/>
      <c r="B71" s="185" t="s">
        <v>300</v>
      </c>
      <c r="C71" s="186"/>
      <c r="D71" s="187"/>
      <c r="E71" s="187"/>
      <c r="F71" s="188"/>
    </row>
    <row r="72" spans="1:10" ht="20.100000000000001" customHeight="1" x14ac:dyDescent="0.15">
      <c r="A72" s="176"/>
      <c r="B72" s="185" t="s">
        <v>302</v>
      </c>
      <c r="C72" s="186"/>
      <c r="D72" s="187"/>
      <c r="E72" s="187"/>
      <c r="F72" s="188"/>
    </row>
    <row r="73" spans="1:10" ht="20.100000000000001" customHeight="1" x14ac:dyDescent="0.15">
      <c r="A73" s="176">
        <v>13</v>
      </c>
      <c r="B73" s="177" t="s">
        <v>293</v>
      </c>
      <c r="C73" s="178"/>
      <c r="D73" s="177" t="s">
        <v>294</v>
      </c>
      <c r="E73" s="179"/>
      <c r="F73" s="180"/>
    </row>
    <row r="74" spans="1:10" ht="20.100000000000001" customHeight="1" x14ac:dyDescent="0.15">
      <c r="A74" s="176"/>
      <c r="B74" s="181" t="s">
        <v>295</v>
      </c>
      <c r="C74" s="243"/>
      <c r="D74" s="243"/>
      <c r="E74" s="307"/>
      <c r="F74" s="184" t="s">
        <v>297</v>
      </c>
    </row>
    <row r="75" spans="1:10" ht="20.100000000000001" customHeight="1" x14ac:dyDescent="0.15">
      <c r="A75" s="176"/>
      <c r="B75" s="185" t="s">
        <v>298</v>
      </c>
      <c r="C75" s="186"/>
      <c r="D75" s="187"/>
      <c r="E75" s="187"/>
      <c r="F75" s="188"/>
    </row>
    <row r="76" spans="1:10" ht="20.100000000000001" customHeight="1" x14ac:dyDescent="0.15">
      <c r="A76" s="176"/>
      <c r="B76" s="185" t="s">
        <v>300</v>
      </c>
      <c r="C76" s="186"/>
      <c r="D76" s="187"/>
      <c r="E76" s="187"/>
      <c r="F76" s="188"/>
    </row>
    <row r="77" spans="1:10" ht="20.100000000000001" customHeight="1" x14ac:dyDescent="0.15">
      <c r="A77" s="176"/>
      <c r="B77" s="185" t="s">
        <v>302</v>
      </c>
      <c r="C77" s="186"/>
      <c r="D77" s="187"/>
      <c r="E77" s="187"/>
      <c r="F77" s="188"/>
    </row>
    <row r="78" spans="1:10" ht="20.100000000000001" customHeight="1" x14ac:dyDescent="0.15">
      <c r="A78" s="197"/>
      <c r="B78" s="189"/>
      <c r="C78" s="190"/>
      <c r="D78" s="190"/>
      <c r="E78" s="190"/>
      <c r="F78" s="192"/>
    </row>
    <row r="79" spans="1:10" ht="20.100000000000001" customHeight="1" x14ac:dyDescent="0.15">
      <c r="A79" s="176">
        <v>14</v>
      </c>
      <c r="B79" s="177" t="s">
        <v>293</v>
      </c>
      <c r="C79" s="178"/>
      <c r="D79" s="177" t="s">
        <v>294</v>
      </c>
      <c r="E79" s="179"/>
      <c r="F79" s="180"/>
    </row>
    <row r="80" spans="1:10" ht="20.100000000000001" customHeight="1" x14ac:dyDescent="0.15">
      <c r="A80" s="176"/>
      <c r="B80" s="181" t="s">
        <v>295</v>
      </c>
      <c r="C80" s="243"/>
      <c r="D80" s="243"/>
      <c r="E80" s="307"/>
      <c r="F80" s="184" t="s">
        <v>297</v>
      </c>
    </row>
    <row r="81" spans="1:6" ht="20.100000000000001" customHeight="1" x14ac:dyDescent="0.15">
      <c r="A81" s="176"/>
      <c r="B81" s="185" t="s">
        <v>298</v>
      </c>
      <c r="C81" s="186"/>
      <c r="D81" s="187"/>
      <c r="E81" s="187"/>
      <c r="F81" s="188"/>
    </row>
    <row r="82" spans="1:6" ht="20.100000000000001" customHeight="1" x14ac:dyDescent="0.15">
      <c r="A82" s="176"/>
      <c r="B82" s="185" t="s">
        <v>300</v>
      </c>
      <c r="C82" s="186"/>
      <c r="D82" s="187"/>
      <c r="E82" s="187"/>
      <c r="F82" s="188"/>
    </row>
    <row r="83" spans="1:6" ht="20.100000000000001" customHeight="1" x14ac:dyDescent="0.15">
      <c r="A83" s="176"/>
      <c r="B83" s="185" t="s">
        <v>302</v>
      </c>
      <c r="C83" s="186"/>
      <c r="D83" s="187"/>
      <c r="E83" s="187"/>
      <c r="F83" s="188"/>
    </row>
  </sheetData>
  <sheetProtection algorithmName="SHA-512" hashValue="3yk4fr+phRO0POeA8rBPdstX+SiwFibtZNJeZxDk4QarLCcKSzHXo0vqqALWyVlrjS2mMWekwLm1HZanJzeEVA==" saltValue="h4bSW4Eq7B+iCR7On2yAgQ==" spinCount="100000" sheet="1" objects="1" scenarios="1"/>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901E0-2A5E-48E0-A9CD-873D5A955E10}">
  <sheetPr codeName="Sheet35">
    <tabColor theme="6" tint="0.39997558519241921"/>
  </sheetPr>
  <dimension ref="A1:K83"/>
  <sheetViews>
    <sheetView view="pageBreakPreview" zoomScale="85" zoomScaleNormal="100" zoomScaleSheetLayoutView="85"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5" width="20.625" style="172" customWidth="1"/>
    <col min="6" max="6" width="3.625" style="219" customWidth="1"/>
    <col min="7" max="16384" width="2.125" style="172"/>
  </cols>
  <sheetData>
    <row r="1" spans="1:10" ht="15" customHeight="1" x14ac:dyDescent="0.15">
      <c r="E1" s="174" t="s">
        <v>291</v>
      </c>
      <c r="F1" s="174"/>
    </row>
    <row r="2" spans="1:10" ht="24.95" customHeight="1" x14ac:dyDescent="0.15">
      <c r="A2" s="175" t="s">
        <v>292</v>
      </c>
      <c r="B2" s="175"/>
      <c r="C2" s="175"/>
      <c r="D2" s="175"/>
      <c r="E2" s="175"/>
      <c r="F2" s="175"/>
    </row>
    <row r="3" spans="1:10" ht="20.100000000000001" customHeight="1" x14ac:dyDescent="0.15">
      <c r="A3" s="176">
        <v>1</v>
      </c>
      <c r="B3" s="177" t="s">
        <v>293</v>
      </c>
      <c r="C3" s="178">
        <v>43343</v>
      </c>
      <c r="D3" s="177" t="s">
        <v>294</v>
      </c>
      <c r="E3" s="179"/>
      <c r="F3" s="180"/>
    </row>
    <row r="4" spans="1:10" ht="20.100000000000001" customHeight="1" x14ac:dyDescent="0.15">
      <c r="A4" s="176"/>
      <c r="B4" s="181" t="s">
        <v>295</v>
      </c>
      <c r="C4" s="182" t="s">
        <v>541</v>
      </c>
      <c r="D4" s="182"/>
      <c r="E4" s="228">
        <v>31.43</v>
      </c>
      <c r="F4" s="184" t="s">
        <v>297</v>
      </c>
    </row>
    <row r="5" spans="1:10" ht="20.100000000000001" customHeight="1" x14ac:dyDescent="0.15">
      <c r="A5" s="176"/>
      <c r="B5" s="185" t="s">
        <v>298</v>
      </c>
      <c r="C5" s="186" t="s">
        <v>542</v>
      </c>
      <c r="D5" s="187"/>
      <c r="E5" s="187"/>
      <c r="F5" s="188"/>
    </row>
    <row r="6" spans="1:10" ht="20.100000000000001" customHeight="1" x14ac:dyDescent="0.15">
      <c r="A6" s="176"/>
      <c r="B6" s="185" t="s">
        <v>300</v>
      </c>
      <c r="C6" s="186" t="s">
        <v>543</v>
      </c>
      <c r="D6" s="187"/>
      <c r="E6" s="187"/>
      <c r="F6" s="188"/>
      <c r="G6" s="174"/>
      <c r="H6" s="174"/>
      <c r="I6" s="174"/>
      <c r="J6" s="174"/>
    </row>
    <row r="7" spans="1:10" ht="20.100000000000001" customHeight="1" x14ac:dyDescent="0.15">
      <c r="A7" s="176"/>
      <c r="B7" s="185" t="s">
        <v>302</v>
      </c>
      <c r="C7" s="325" t="s">
        <v>544</v>
      </c>
      <c r="D7" s="326"/>
      <c r="E7" s="326"/>
      <c r="F7" s="327"/>
    </row>
    <row r="8" spans="1:10" ht="20.100000000000001" customHeight="1" x14ac:dyDescent="0.15">
      <c r="B8" s="189"/>
      <c r="C8" s="190"/>
      <c r="D8" s="190"/>
      <c r="E8" s="190"/>
      <c r="F8" s="192"/>
    </row>
    <row r="9" spans="1:10" ht="20.100000000000001" customHeight="1" x14ac:dyDescent="0.15">
      <c r="A9" s="176">
        <v>2</v>
      </c>
      <c r="B9" s="177" t="s">
        <v>293</v>
      </c>
      <c r="C9" s="178"/>
      <c r="D9" s="177" t="s">
        <v>294</v>
      </c>
      <c r="E9" s="179"/>
      <c r="F9" s="180"/>
    </row>
    <row r="10" spans="1:10" ht="20.100000000000001" customHeight="1" x14ac:dyDescent="0.15">
      <c r="A10" s="176"/>
      <c r="B10" s="181" t="s">
        <v>295</v>
      </c>
      <c r="C10" s="243"/>
      <c r="D10" s="243"/>
      <c r="E10" s="307"/>
      <c r="F10" s="184" t="s">
        <v>297</v>
      </c>
    </row>
    <row r="11" spans="1:10" ht="20.100000000000001" customHeight="1" x14ac:dyDescent="0.15">
      <c r="A11" s="176"/>
      <c r="B11" s="185" t="s">
        <v>298</v>
      </c>
      <c r="C11" s="186"/>
      <c r="D11" s="187"/>
      <c r="E11" s="187"/>
      <c r="F11" s="188"/>
      <c r="G11" s="195"/>
      <c r="H11" s="195"/>
      <c r="I11" s="195"/>
      <c r="J11" s="195"/>
    </row>
    <row r="12" spans="1:10" ht="20.100000000000001" customHeight="1" x14ac:dyDescent="0.15">
      <c r="A12" s="176"/>
      <c r="B12" s="185" t="s">
        <v>300</v>
      </c>
      <c r="C12" s="186"/>
      <c r="D12" s="187"/>
      <c r="E12" s="187"/>
      <c r="F12" s="188"/>
      <c r="G12" s="196"/>
    </row>
    <row r="13" spans="1:10" ht="20.100000000000001" customHeight="1" x14ac:dyDescent="0.15">
      <c r="A13" s="176"/>
      <c r="B13" s="185" t="s">
        <v>302</v>
      </c>
      <c r="C13" s="186"/>
      <c r="D13" s="187"/>
      <c r="E13" s="187"/>
      <c r="F13" s="188"/>
    </row>
    <row r="14" spans="1:10" ht="20.100000000000001" customHeight="1" x14ac:dyDescent="0.15">
      <c r="A14" s="197"/>
      <c r="B14" s="189"/>
      <c r="C14" s="190"/>
      <c r="D14" s="190"/>
      <c r="E14" s="190"/>
      <c r="F14" s="192"/>
    </row>
    <row r="15" spans="1:10" ht="20.100000000000001" customHeight="1" x14ac:dyDescent="0.15">
      <c r="A15" s="176">
        <v>3</v>
      </c>
      <c r="B15" s="177" t="s">
        <v>293</v>
      </c>
      <c r="C15" s="178"/>
      <c r="D15" s="177" t="s">
        <v>294</v>
      </c>
      <c r="E15" s="179"/>
      <c r="F15" s="180"/>
    </row>
    <row r="16" spans="1:10" ht="20.100000000000001" customHeight="1" x14ac:dyDescent="0.15">
      <c r="A16" s="176"/>
      <c r="B16" s="181" t="s">
        <v>295</v>
      </c>
      <c r="C16" s="243"/>
      <c r="D16" s="243"/>
      <c r="E16" s="307"/>
      <c r="F16" s="184" t="s">
        <v>297</v>
      </c>
    </row>
    <row r="17" spans="1:11" ht="20.100000000000001" customHeight="1" x14ac:dyDescent="0.15">
      <c r="A17" s="176"/>
      <c r="B17" s="185" t="s">
        <v>298</v>
      </c>
      <c r="C17" s="186"/>
      <c r="D17" s="187"/>
      <c r="E17" s="187"/>
      <c r="F17" s="188"/>
      <c r="G17" s="195"/>
      <c r="H17" s="195"/>
      <c r="I17" s="195"/>
      <c r="J17" s="195"/>
    </row>
    <row r="18" spans="1:11" ht="20.100000000000001" customHeight="1" x14ac:dyDescent="0.15">
      <c r="A18" s="176"/>
      <c r="B18" s="185" t="s">
        <v>300</v>
      </c>
      <c r="C18" s="186"/>
      <c r="D18" s="187"/>
      <c r="E18" s="187"/>
      <c r="F18" s="188"/>
      <c r="G18" s="196"/>
    </row>
    <row r="19" spans="1:11" ht="20.100000000000001" customHeight="1" x14ac:dyDescent="0.15">
      <c r="A19" s="176"/>
      <c r="B19" s="185" t="s">
        <v>302</v>
      </c>
      <c r="C19" s="186"/>
      <c r="D19" s="187"/>
      <c r="E19" s="187"/>
      <c r="F19" s="188"/>
    </row>
    <row r="20" spans="1:11" ht="20.100000000000001" customHeight="1" x14ac:dyDescent="0.15">
      <c r="A20" s="197"/>
      <c r="B20" s="189"/>
      <c r="C20" s="190"/>
      <c r="D20" s="190"/>
      <c r="E20" s="190"/>
      <c r="F20" s="192"/>
    </row>
    <row r="21" spans="1:11" ht="20.100000000000001" customHeight="1" x14ac:dyDescent="0.15">
      <c r="A21" s="176">
        <v>4</v>
      </c>
      <c r="B21" s="177" t="s">
        <v>293</v>
      </c>
      <c r="C21" s="178"/>
      <c r="D21" s="177" t="s">
        <v>294</v>
      </c>
      <c r="E21" s="179"/>
      <c r="F21" s="180"/>
    </row>
    <row r="22" spans="1:11" ht="20.100000000000001" customHeight="1" x14ac:dyDescent="0.15">
      <c r="A22" s="176"/>
      <c r="B22" s="181" t="s">
        <v>295</v>
      </c>
      <c r="C22" s="253"/>
      <c r="D22" s="253"/>
      <c r="E22" s="307"/>
      <c r="F22" s="184" t="s">
        <v>297</v>
      </c>
    </row>
    <row r="23" spans="1:11" ht="20.100000000000001" customHeight="1" x14ac:dyDescent="0.15">
      <c r="A23" s="176"/>
      <c r="B23" s="185" t="s">
        <v>298</v>
      </c>
      <c r="C23" s="199"/>
      <c r="D23" s="200"/>
      <c r="E23" s="187"/>
      <c r="F23" s="188"/>
      <c r="G23" s="195"/>
      <c r="H23" s="195"/>
      <c r="I23" s="195"/>
      <c r="J23" s="195"/>
    </row>
    <row r="24" spans="1:11" ht="20.100000000000001" customHeight="1" x14ac:dyDescent="0.15">
      <c r="A24" s="176"/>
      <c r="B24" s="185" t="s">
        <v>300</v>
      </c>
      <c r="C24" s="199"/>
      <c r="D24" s="200"/>
      <c r="E24" s="201"/>
      <c r="F24" s="202"/>
      <c r="G24" s="203"/>
      <c r="H24" s="203"/>
      <c r="I24" s="203"/>
      <c r="J24" s="203"/>
      <c r="K24" s="203"/>
    </row>
    <row r="25" spans="1:11" ht="20.100000000000001" customHeight="1" x14ac:dyDescent="0.15">
      <c r="A25" s="176"/>
      <c r="B25" s="185" t="s">
        <v>302</v>
      </c>
      <c r="C25" s="199"/>
      <c r="D25" s="200"/>
      <c r="E25" s="187"/>
      <c r="F25" s="188"/>
    </row>
    <row r="26" spans="1:11" ht="20.100000000000001" customHeight="1" x14ac:dyDescent="0.15">
      <c r="A26" s="197"/>
      <c r="B26" s="189"/>
      <c r="C26" s="204"/>
      <c r="D26" s="204"/>
      <c r="E26" s="190"/>
      <c r="F26" s="192"/>
    </row>
    <row r="27" spans="1:11" ht="20.100000000000001" customHeight="1" x14ac:dyDescent="0.15">
      <c r="A27" s="176">
        <v>5</v>
      </c>
      <c r="B27" s="177" t="s">
        <v>293</v>
      </c>
      <c r="C27" s="254"/>
      <c r="D27" s="205" t="s">
        <v>294</v>
      </c>
      <c r="E27" s="222"/>
      <c r="F27" s="223"/>
      <c r="G27" s="203"/>
      <c r="H27" s="203"/>
      <c r="I27" s="203"/>
      <c r="J27" s="203"/>
      <c r="K27" s="203"/>
    </row>
    <row r="28" spans="1:11" ht="20.100000000000001" customHeight="1" x14ac:dyDescent="0.15">
      <c r="A28" s="176"/>
      <c r="B28" s="181" t="s">
        <v>295</v>
      </c>
      <c r="C28" s="253"/>
      <c r="D28" s="253"/>
      <c r="E28" s="307"/>
      <c r="F28" s="184" t="s">
        <v>297</v>
      </c>
    </row>
    <row r="29" spans="1:11" ht="20.100000000000001" customHeight="1" x14ac:dyDescent="0.15">
      <c r="A29" s="176"/>
      <c r="B29" s="185" t="s">
        <v>298</v>
      </c>
      <c r="C29" s="199"/>
      <c r="D29" s="200"/>
      <c r="E29" s="187"/>
      <c r="F29" s="188"/>
    </row>
    <row r="30" spans="1:11" ht="20.100000000000001" customHeight="1" x14ac:dyDescent="0.15">
      <c r="A30" s="176"/>
      <c r="B30" s="185" t="s">
        <v>300</v>
      </c>
      <c r="C30" s="199"/>
      <c r="D30" s="200"/>
      <c r="E30" s="201"/>
      <c r="F30" s="202"/>
      <c r="G30" s="206"/>
      <c r="H30" s="206"/>
      <c r="I30" s="206"/>
      <c r="J30" s="206"/>
      <c r="K30" s="203"/>
    </row>
    <row r="31" spans="1:11" ht="20.100000000000001" customHeight="1" x14ac:dyDescent="0.15">
      <c r="A31" s="176"/>
      <c r="B31" s="185" t="s">
        <v>302</v>
      </c>
      <c r="C31" s="199"/>
      <c r="D31" s="200"/>
      <c r="E31" s="187"/>
      <c r="F31" s="188"/>
      <c r="G31" s="196"/>
    </row>
    <row r="32" spans="1:11" ht="20.100000000000001" customHeight="1" x14ac:dyDescent="0.15">
      <c r="A32" s="197"/>
      <c r="B32" s="189"/>
      <c r="C32" s="204"/>
      <c r="D32" s="204"/>
      <c r="E32" s="190"/>
      <c r="F32" s="192"/>
    </row>
    <row r="33" spans="1:11" ht="20.100000000000001" customHeight="1" x14ac:dyDescent="0.15">
      <c r="A33" s="176">
        <v>6</v>
      </c>
      <c r="B33" s="177" t="s">
        <v>293</v>
      </c>
      <c r="C33" s="254"/>
      <c r="D33" s="205" t="s">
        <v>294</v>
      </c>
      <c r="E33" s="222"/>
      <c r="F33" s="223"/>
      <c r="G33" s="207"/>
      <c r="H33" s="207"/>
      <c r="I33" s="207"/>
      <c r="J33" s="207"/>
      <c r="K33" s="203"/>
    </row>
    <row r="34" spans="1:11" ht="20.100000000000001" customHeight="1" x14ac:dyDescent="0.15">
      <c r="A34" s="176"/>
      <c r="B34" s="181" t="s">
        <v>295</v>
      </c>
      <c r="C34" s="243"/>
      <c r="D34" s="243"/>
      <c r="E34" s="307"/>
      <c r="F34" s="184" t="s">
        <v>297</v>
      </c>
    </row>
    <row r="35" spans="1:11" ht="20.100000000000001" customHeight="1" x14ac:dyDescent="0.15">
      <c r="A35" s="176"/>
      <c r="B35" s="185" t="s">
        <v>298</v>
      </c>
      <c r="C35" s="186"/>
      <c r="D35" s="187"/>
      <c r="E35" s="187"/>
      <c r="F35" s="188"/>
    </row>
    <row r="36" spans="1:11" ht="20.100000000000001" customHeight="1" x14ac:dyDescent="0.15">
      <c r="A36" s="176"/>
      <c r="B36" s="185" t="s">
        <v>300</v>
      </c>
      <c r="C36" s="186"/>
      <c r="D36" s="187"/>
      <c r="E36" s="187"/>
      <c r="F36" s="188"/>
      <c r="G36" s="195"/>
      <c r="H36" s="195"/>
      <c r="I36" s="195"/>
      <c r="J36" s="195"/>
    </row>
    <row r="37" spans="1:11" ht="20.100000000000001" customHeight="1" x14ac:dyDescent="0.15">
      <c r="A37" s="176"/>
      <c r="B37" s="185" t="s">
        <v>302</v>
      </c>
      <c r="C37" s="186"/>
      <c r="D37" s="187"/>
      <c r="E37" s="187"/>
      <c r="F37" s="188"/>
      <c r="G37" s="195"/>
      <c r="H37" s="195"/>
      <c r="I37" s="195"/>
      <c r="J37" s="195"/>
    </row>
    <row r="38" spans="1:11" ht="20.100000000000001" customHeight="1" x14ac:dyDescent="0.15">
      <c r="A38" s="197"/>
      <c r="B38" s="189"/>
      <c r="C38" s="190"/>
      <c r="D38" s="190"/>
      <c r="E38" s="190"/>
      <c r="F38" s="192"/>
    </row>
    <row r="39" spans="1:11" ht="20.100000000000001" customHeight="1" x14ac:dyDescent="0.15">
      <c r="A39" s="176">
        <v>7</v>
      </c>
      <c r="B39" s="177" t="s">
        <v>293</v>
      </c>
      <c r="C39" s="178"/>
      <c r="D39" s="177" t="s">
        <v>294</v>
      </c>
      <c r="E39" s="179"/>
      <c r="F39" s="180"/>
    </row>
    <row r="40" spans="1:11" ht="20.100000000000001" customHeight="1" x14ac:dyDescent="0.15">
      <c r="A40" s="176"/>
      <c r="B40" s="181" t="s">
        <v>295</v>
      </c>
      <c r="C40" s="243"/>
      <c r="D40" s="243"/>
      <c r="E40" s="307"/>
      <c r="F40" s="184" t="s">
        <v>297</v>
      </c>
    </row>
    <row r="41" spans="1:11" ht="20.100000000000001" customHeight="1" x14ac:dyDescent="0.15">
      <c r="A41" s="176"/>
      <c r="B41" s="185" t="s">
        <v>298</v>
      </c>
      <c r="C41" s="186"/>
      <c r="D41" s="187"/>
      <c r="E41" s="187"/>
      <c r="F41" s="188"/>
    </row>
    <row r="42" spans="1:11" ht="20.100000000000001" customHeight="1" x14ac:dyDescent="0.15">
      <c r="A42" s="176"/>
      <c r="B42" s="185" t="s">
        <v>300</v>
      </c>
      <c r="C42" s="186"/>
      <c r="D42" s="187"/>
      <c r="E42" s="187"/>
      <c r="F42" s="188"/>
      <c r="G42" s="195"/>
      <c r="H42" s="195"/>
      <c r="I42" s="195"/>
      <c r="J42" s="195"/>
    </row>
    <row r="43" spans="1:11" ht="20.100000000000001" customHeight="1" x14ac:dyDescent="0.15">
      <c r="A43" s="176"/>
      <c r="B43" s="185" t="s">
        <v>302</v>
      </c>
      <c r="C43" s="186"/>
      <c r="D43" s="187"/>
      <c r="E43" s="187"/>
      <c r="F43" s="188"/>
      <c r="G43" s="195"/>
      <c r="H43" s="195"/>
      <c r="I43" s="195"/>
      <c r="J43" s="195"/>
    </row>
    <row r="44" spans="1:11" ht="20.100000000000001" customHeight="1" x14ac:dyDescent="0.15">
      <c r="A44" s="197"/>
      <c r="B44" s="189"/>
      <c r="C44" s="190"/>
      <c r="D44" s="190"/>
      <c r="E44" s="190"/>
      <c r="F44" s="192"/>
    </row>
    <row r="45" spans="1:11" ht="20.100000000000001" customHeight="1" x14ac:dyDescent="0.15">
      <c r="A45" s="176">
        <v>8</v>
      </c>
      <c r="B45" s="177" t="s">
        <v>293</v>
      </c>
      <c r="C45" s="178"/>
      <c r="D45" s="177" t="s">
        <v>294</v>
      </c>
      <c r="E45" s="179"/>
      <c r="F45" s="180"/>
      <c r="G45" s="195"/>
      <c r="H45" s="195"/>
      <c r="I45" s="195"/>
      <c r="J45" s="195"/>
    </row>
    <row r="46" spans="1:11" ht="20.100000000000001" customHeight="1" x14ac:dyDescent="0.15">
      <c r="A46" s="176"/>
      <c r="B46" s="181" t="s">
        <v>295</v>
      </c>
      <c r="C46" s="243"/>
      <c r="D46" s="243"/>
      <c r="E46" s="307"/>
      <c r="F46" s="184" t="s">
        <v>297</v>
      </c>
    </row>
    <row r="47" spans="1:11" ht="20.100000000000001" customHeight="1" x14ac:dyDescent="0.15">
      <c r="A47" s="176"/>
      <c r="B47" s="185" t="s">
        <v>298</v>
      </c>
      <c r="C47" s="186"/>
      <c r="D47" s="187"/>
      <c r="E47" s="187"/>
      <c r="F47" s="188"/>
    </row>
    <row r="48" spans="1:11" ht="20.100000000000001" customHeight="1" x14ac:dyDescent="0.15">
      <c r="A48" s="176"/>
      <c r="B48" s="185" t="s">
        <v>300</v>
      </c>
      <c r="C48" s="186"/>
      <c r="D48" s="187"/>
      <c r="E48" s="187"/>
      <c r="F48" s="188"/>
      <c r="G48" s="195"/>
      <c r="H48" s="195"/>
      <c r="I48" s="195"/>
      <c r="J48" s="195"/>
    </row>
    <row r="49" spans="1:10" ht="20.100000000000001" customHeight="1" x14ac:dyDescent="0.15">
      <c r="A49" s="176"/>
      <c r="B49" s="185" t="s">
        <v>302</v>
      </c>
      <c r="C49" s="186"/>
      <c r="D49" s="187"/>
      <c r="E49" s="187"/>
      <c r="F49" s="188"/>
      <c r="G49" s="196"/>
    </row>
    <row r="50" spans="1:10" ht="20.100000000000001" customHeight="1" x14ac:dyDescent="0.15">
      <c r="A50" s="197"/>
      <c r="B50" s="189"/>
      <c r="C50" s="190"/>
      <c r="D50" s="190"/>
      <c r="E50" s="190"/>
      <c r="F50" s="192"/>
    </row>
    <row r="51" spans="1:10" ht="20.100000000000001" customHeight="1" x14ac:dyDescent="0.15">
      <c r="A51" s="176">
        <v>9</v>
      </c>
      <c r="B51" s="177" t="s">
        <v>293</v>
      </c>
      <c r="C51" s="178"/>
      <c r="D51" s="177" t="s">
        <v>294</v>
      </c>
      <c r="E51" s="179"/>
      <c r="F51" s="180"/>
    </row>
    <row r="52" spans="1:10" ht="20.100000000000001" customHeight="1" x14ac:dyDescent="0.15">
      <c r="A52" s="176"/>
      <c r="B52" s="181" t="s">
        <v>295</v>
      </c>
      <c r="C52" s="243"/>
      <c r="D52" s="243"/>
      <c r="E52" s="307"/>
      <c r="F52" s="184" t="s">
        <v>297</v>
      </c>
      <c r="G52" s="195"/>
      <c r="H52" s="195"/>
      <c r="I52" s="195"/>
      <c r="J52" s="195"/>
    </row>
    <row r="53" spans="1:10" ht="20.100000000000001" customHeight="1" x14ac:dyDescent="0.15">
      <c r="A53" s="176"/>
      <c r="B53" s="185" t="s">
        <v>298</v>
      </c>
      <c r="C53" s="186"/>
      <c r="D53" s="187"/>
      <c r="E53" s="187"/>
      <c r="F53" s="188"/>
    </row>
    <row r="54" spans="1:10" ht="20.100000000000001" customHeight="1" x14ac:dyDescent="0.15">
      <c r="A54" s="176"/>
      <c r="B54" s="185" t="s">
        <v>300</v>
      </c>
      <c r="C54" s="186"/>
      <c r="D54" s="187"/>
      <c r="E54" s="187"/>
      <c r="F54" s="188"/>
    </row>
    <row r="55" spans="1:10" ht="20.100000000000001" customHeight="1" x14ac:dyDescent="0.15">
      <c r="A55" s="176"/>
      <c r="B55" s="185" t="s">
        <v>302</v>
      </c>
      <c r="C55" s="186"/>
      <c r="D55" s="187"/>
      <c r="E55" s="187"/>
      <c r="F55" s="188"/>
    </row>
    <row r="56" spans="1:10" ht="20.100000000000001" customHeight="1" x14ac:dyDescent="0.15">
      <c r="A56" s="197"/>
      <c r="B56" s="189"/>
      <c r="C56" s="190"/>
      <c r="D56" s="190"/>
      <c r="E56" s="190"/>
      <c r="F56" s="192"/>
    </row>
    <row r="57" spans="1:10" ht="20.100000000000001" customHeight="1" x14ac:dyDescent="0.15">
      <c r="A57" s="176">
        <v>10</v>
      </c>
      <c r="B57" s="177" t="s">
        <v>293</v>
      </c>
      <c r="C57" s="178"/>
      <c r="D57" s="177" t="s">
        <v>294</v>
      </c>
      <c r="E57" s="179"/>
      <c r="F57" s="180"/>
    </row>
    <row r="58" spans="1:10" ht="20.100000000000001" customHeight="1" x14ac:dyDescent="0.15">
      <c r="A58" s="176"/>
      <c r="B58" s="181" t="s">
        <v>295</v>
      </c>
      <c r="C58" s="243"/>
      <c r="D58" s="243"/>
      <c r="E58" s="307"/>
      <c r="F58" s="184" t="s">
        <v>297</v>
      </c>
      <c r="G58" s="195"/>
      <c r="H58" s="195"/>
      <c r="I58" s="195"/>
      <c r="J58" s="195"/>
    </row>
    <row r="59" spans="1:10" ht="20.100000000000001" customHeight="1" x14ac:dyDescent="0.15">
      <c r="A59" s="176"/>
      <c r="B59" s="185" t="s">
        <v>298</v>
      </c>
      <c r="C59" s="186"/>
      <c r="D59" s="187"/>
      <c r="E59" s="187"/>
      <c r="F59" s="188"/>
      <c r="G59" s="196"/>
    </row>
    <row r="60" spans="1:10" ht="20.100000000000001" customHeight="1" x14ac:dyDescent="0.15">
      <c r="A60" s="176"/>
      <c r="B60" s="185" t="s">
        <v>300</v>
      </c>
      <c r="C60" s="186"/>
      <c r="D60" s="187"/>
      <c r="E60" s="187"/>
      <c r="F60" s="188"/>
    </row>
    <row r="61" spans="1:10" ht="20.100000000000001" customHeight="1" x14ac:dyDescent="0.15">
      <c r="A61" s="176"/>
      <c r="B61" s="185" t="s">
        <v>302</v>
      </c>
      <c r="C61" s="186"/>
      <c r="D61" s="187"/>
      <c r="E61" s="187"/>
      <c r="F61" s="188"/>
    </row>
    <row r="62" spans="1:10" ht="20.100000000000001" customHeight="1" x14ac:dyDescent="0.15">
      <c r="A62" s="176">
        <v>11</v>
      </c>
      <c r="B62" s="177" t="s">
        <v>293</v>
      </c>
      <c r="C62" s="178"/>
      <c r="D62" s="177" t="s">
        <v>294</v>
      </c>
      <c r="E62" s="179"/>
      <c r="F62" s="180"/>
      <c r="G62" s="195"/>
      <c r="H62" s="195"/>
      <c r="I62" s="195"/>
      <c r="J62" s="195"/>
    </row>
    <row r="63" spans="1:10" ht="20.100000000000001" customHeight="1" x14ac:dyDescent="0.15">
      <c r="A63" s="176"/>
      <c r="B63" s="181" t="s">
        <v>295</v>
      </c>
      <c r="C63" s="243"/>
      <c r="D63" s="243"/>
      <c r="E63" s="307"/>
      <c r="F63" s="184" t="s">
        <v>297</v>
      </c>
      <c r="G63" s="195"/>
      <c r="H63" s="195"/>
      <c r="I63" s="195"/>
      <c r="J63" s="195"/>
    </row>
    <row r="64" spans="1:10" ht="20.100000000000001" customHeight="1" x14ac:dyDescent="0.15">
      <c r="A64" s="176"/>
      <c r="B64" s="185" t="s">
        <v>298</v>
      </c>
      <c r="C64" s="186"/>
      <c r="D64" s="187"/>
      <c r="E64" s="187"/>
      <c r="F64" s="188"/>
    </row>
    <row r="65" spans="1:10" ht="20.100000000000001" customHeight="1" x14ac:dyDescent="0.15">
      <c r="A65" s="176"/>
      <c r="B65" s="185" t="s">
        <v>300</v>
      </c>
      <c r="C65" s="186"/>
      <c r="D65" s="187"/>
      <c r="E65" s="187"/>
      <c r="F65" s="188"/>
    </row>
    <row r="66" spans="1:10" ht="20.100000000000001" customHeight="1" x14ac:dyDescent="0.15">
      <c r="A66" s="176"/>
      <c r="B66" s="185" t="s">
        <v>302</v>
      </c>
      <c r="C66" s="186"/>
      <c r="D66" s="187"/>
      <c r="E66" s="187"/>
      <c r="F66" s="188"/>
      <c r="G66" s="195"/>
      <c r="H66" s="195"/>
      <c r="I66" s="195"/>
      <c r="J66" s="195"/>
    </row>
    <row r="67" spans="1:10" ht="20.100000000000001" customHeight="1" x14ac:dyDescent="0.15">
      <c r="A67" s="197"/>
      <c r="B67" s="189"/>
      <c r="C67" s="190"/>
      <c r="D67" s="190"/>
      <c r="E67" s="190"/>
      <c r="F67" s="192"/>
      <c r="G67" s="195"/>
      <c r="H67" s="195"/>
      <c r="I67" s="195"/>
      <c r="J67" s="195"/>
    </row>
    <row r="68" spans="1:10" ht="20.100000000000001" customHeight="1" x14ac:dyDescent="0.15">
      <c r="A68" s="176">
        <v>12</v>
      </c>
      <c r="B68" s="177" t="s">
        <v>293</v>
      </c>
      <c r="C68" s="178"/>
      <c r="D68" s="177" t="s">
        <v>294</v>
      </c>
      <c r="E68" s="179"/>
      <c r="F68" s="180"/>
      <c r="G68" s="195"/>
      <c r="H68" s="195"/>
      <c r="I68" s="195"/>
      <c r="J68" s="195"/>
    </row>
    <row r="69" spans="1:10" ht="20.100000000000001" customHeight="1" x14ac:dyDescent="0.15">
      <c r="A69" s="176"/>
      <c r="B69" s="181" t="s">
        <v>295</v>
      </c>
      <c r="C69" s="243"/>
      <c r="D69" s="243"/>
      <c r="E69" s="307"/>
      <c r="F69" s="184" t="s">
        <v>297</v>
      </c>
    </row>
    <row r="70" spans="1:10" ht="20.100000000000001" customHeight="1" x14ac:dyDescent="0.15">
      <c r="A70" s="176"/>
      <c r="B70" s="185" t="s">
        <v>298</v>
      </c>
      <c r="C70" s="186"/>
      <c r="D70" s="187"/>
      <c r="E70" s="187"/>
      <c r="F70" s="188"/>
    </row>
    <row r="71" spans="1:10" ht="20.100000000000001" customHeight="1" x14ac:dyDescent="0.15">
      <c r="A71" s="176"/>
      <c r="B71" s="185" t="s">
        <v>300</v>
      </c>
      <c r="C71" s="186"/>
      <c r="D71" s="187"/>
      <c r="E71" s="187"/>
      <c r="F71" s="188"/>
    </row>
    <row r="72" spans="1:10" ht="20.100000000000001" customHeight="1" x14ac:dyDescent="0.15">
      <c r="A72" s="176"/>
      <c r="B72" s="185" t="s">
        <v>302</v>
      </c>
      <c r="C72" s="186"/>
      <c r="D72" s="187"/>
      <c r="E72" s="187"/>
      <c r="F72" s="188"/>
    </row>
    <row r="73" spans="1:10" ht="20.100000000000001" customHeight="1" x14ac:dyDescent="0.15">
      <c r="A73" s="176">
        <v>13</v>
      </c>
      <c r="B73" s="177" t="s">
        <v>293</v>
      </c>
      <c r="C73" s="178"/>
      <c r="D73" s="177" t="s">
        <v>294</v>
      </c>
      <c r="E73" s="179"/>
      <c r="F73" s="180"/>
    </row>
    <row r="74" spans="1:10" ht="20.100000000000001" customHeight="1" x14ac:dyDescent="0.15">
      <c r="A74" s="176"/>
      <c r="B74" s="181" t="s">
        <v>295</v>
      </c>
      <c r="C74" s="243"/>
      <c r="D74" s="243"/>
      <c r="E74" s="307"/>
      <c r="F74" s="184" t="s">
        <v>297</v>
      </c>
    </row>
    <row r="75" spans="1:10" ht="20.100000000000001" customHeight="1" x14ac:dyDescent="0.15">
      <c r="A75" s="176"/>
      <c r="B75" s="185" t="s">
        <v>298</v>
      </c>
      <c r="C75" s="186"/>
      <c r="D75" s="187"/>
      <c r="E75" s="187"/>
      <c r="F75" s="188"/>
    </row>
    <row r="76" spans="1:10" ht="20.100000000000001" customHeight="1" x14ac:dyDescent="0.15">
      <c r="A76" s="176"/>
      <c r="B76" s="185" t="s">
        <v>300</v>
      </c>
      <c r="C76" s="186"/>
      <c r="D76" s="187"/>
      <c r="E76" s="187"/>
      <c r="F76" s="188"/>
    </row>
    <row r="77" spans="1:10" ht="20.100000000000001" customHeight="1" x14ac:dyDescent="0.15">
      <c r="A77" s="176"/>
      <c r="B77" s="185" t="s">
        <v>302</v>
      </c>
      <c r="C77" s="186"/>
      <c r="D77" s="187"/>
      <c r="E77" s="187"/>
      <c r="F77" s="188"/>
    </row>
    <row r="78" spans="1:10" ht="20.100000000000001" customHeight="1" x14ac:dyDescent="0.15">
      <c r="A78" s="197"/>
      <c r="B78" s="189"/>
      <c r="C78" s="190"/>
      <c r="D78" s="190"/>
      <c r="E78" s="190"/>
      <c r="F78" s="192"/>
    </row>
    <row r="79" spans="1:10" ht="20.100000000000001" customHeight="1" x14ac:dyDescent="0.15">
      <c r="A79" s="176">
        <v>14</v>
      </c>
      <c r="B79" s="177" t="s">
        <v>293</v>
      </c>
      <c r="C79" s="178"/>
      <c r="D79" s="177" t="s">
        <v>294</v>
      </c>
      <c r="E79" s="179"/>
      <c r="F79" s="180"/>
    </row>
    <row r="80" spans="1:10" ht="20.100000000000001" customHeight="1" x14ac:dyDescent="0.15">
      <c r="A80" s="176"/>
      <c r="B80" s="181" t="s">
        <v>295</v>
      </c>
      <c r="C80" s="243"/>
      <c r="D80" s="243"/>
      <c r="E80" s="307"/>
      <c r="F80" s="184" t="s">
        <v>297</v>
      </c>
    </row>
    <row r="81" spans="1:6" ht="20.100000000000001" customHeight="1" x14ac:dyDescent="0.15">
      <c r="A81" s="176"/>
      <c r="B81" s="185" t="s">
        <v>298</v>
      </c>
      <c r="C81" s="186"/>
      <c r="D81" s="187"/>
      <c r="E81" s="187"/>
      <c r="F81" s="188"/>
    </row>
    <row r="82" spans="1:6" ht="20.100000000000001" customHeight="1" x14ac:dyDescent="0.15">
      <c r="A82" s="176"/>
      <c r="B82" s="185" t="s">
        <v>300</v>
      </c>
      <c r="C82" s="186"/>
      <c r="D82" s="187"/>
      <c r="E82" s="187"/>
      <c r="F82" s="188"/>
    </row>
    <row r="83" spans="1:6" ht="20.100000000000001" customHeight="1" x14ac:dyDescent="0.15">
      <c r="A83" s="176"/>
      <c r="B83" s="185" t="s">
        <v>302</v>
      </c>
      <c r="C83" s="186"/>
      <c r="D83" s="187"/>
      <c r="E83" s="187"/>
      <c r="F83" s="188"/>
    </row>
  </sheetData>
  <sheetProtection algorithmName="SHA-512" hashValue="9RzzL00mWFrUzb/zR+jSGGfadSfHMS24HsoYajbX3ZmnmNEA2WdLlqpqUhtnA67LlkWcURvikhu4rfFwSeyI6g==" saltValue="NsZ48Y5gqryN48txQVQd7g==" spinCount="100000" sheet="1" objects="1" scenarios="1"/>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53CB2-B36E-4C49-ACD4-63A3C49B3010}">
  <sheetPr codeName="Sheet36">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545</v>
      </c>
      <c r="E2" s="89"/>
      <c r="F2" s="89"/>
      <c r="G2" s="89"/>
      <c r="H2" s="89"/>
      <c r="I2" s="89"/>
      <c r="J2" s="89"/>
      <c r="K2" s="90"/>
    </row>
    <row r="3" spans="1:25" ht="30" customHeight="1" x14ac:dyDescent="0.15">
      <c r="A3" s="91" t="s">
        <v>261</v>
      </c>
      <c r="B3" s="92"/>
      <c r="C3" s="92"/>
      <c r="D3" s="93">
        <f>VLOOKUP($D$2,交通空白!$B$2:$S$28,2,FALSE)</f>
        <v>44470</v>
      </c>
      <c r="E3" s="94"/>
      <c r="F3" s="94"/>
      <c r="G3" s="94"/>
      <c r="H3" s="94"/>
      <c r="I3" s="94"/>
      <c r="J3" s="94"/>
      <c r="K3" s="95"/>
    </row>
    <row r="4" spans="1:25" ht="30" customHeight="1" x14ac:dyDescent="0.15">
      <c r="A4" s="91" t="s">
        <v>262</v>
      </c>
      <c r="B4" s="92"/>
      <c r="C4" s="92"/>
      <c r="D4" s="93">
        <f>VLOOKUP($D$2,交通空白!$B$2:$S$28,3,FALSE)</f>
        <v>45194</v>
      </c>
      <c r="E4" s="94"/>
      <c r="F4" s="94"/>
      <c r="G4" s="94"/>
      <c r="H4" s="94"/>
      <c r="I4" s="94"/>
      <c r="J4" s="94"/>
      <c r="K4" s="95"/>
    </row>
    <row r="5" spans="1:25" ht="30" customHeight="1" x14ac:dyDescent="0.15">
      <c r="A5" s="91" t="s">
        <v>263</v>
      </c>
      <c r="B5" s="92"/>
      <c r="C5" s="92"/>
      <c r="D5" s="93">
        <f>VLOOKUP($D$2,交通空白!$B$2:$S$28,4,FALSE)</f>
        <v>46295</v>
      </c>
      <c r="E5" s="94"/>
      <c r="F5" s="94"/>
      <c r="G5" s="94"/>
      <c r="H5" s="94"/>
      <c r="I5" s="94"/>
      <c r="J5" s="94"/>
      <c r="K5" s="95"/>
    </row>
    <row r="6" spans="1:25" ht="30" customHeight="1" x14ac:dyDescent="0.15">
      <c r="A6" s="91" t="s">
        <v>264</v>
      </c>
      <c r="B6" s="92"/>
      <c r="C6" s="92"/>
      <c r="D6" s="93" t="str">
        <f>VLOOKUP($D$2,交通空白!$B$2:$S$28,5,FALSE)</f>
        <v>南幌町</v>
      </c>
      <c r="E6" s="94"/>
      <c r="F6" s="94"/>
      <c r="G6" s="94"/>
      <c r="H6" s="94"/>
      <c r="I6" s="94"/>
      <c r="J6" s="94"/>
      <c r="K6" s="95"/>
    </row>
    <row r="7" spans="1:25" ht="30" customHeight="1" x14ac:dyDescent="0.15">
      <c r="A7" s="91" t="s">
        <v>265</v>
      </c>
      <c r="B7" s="92"/>
      <c r="C7" s="92"/>
      <c r="D7" s="93" t="str">
        <f>VLOOKUP($D$2,交通空白!$B$2:$S$28,6,FALSE)</f>
        <v>大崎　貞二</v>
      </c>
      <c r="E7" s="94"/>
      <c r="F7" s="94"/>
      <c r="G7" s="94"/>
      <c r="H7" s="94"/>
      <c r="I7" s="94"/>
      <c r="J7" s="94"/>
      <c r="K7" s="95"/>
    </row>
    <row r="8" spans="1:25" ht="30" customHeight="1" x14ac:dyDescent="0.15">
      <c r="A8" s="91" t="s">
        <v>266</v>
      </c>
      <c r="B8" s="92"/>
      <c r="C8" s="92"/>
      <c r="D8" s="93" t="str">
        <f>VLOOKUP($D$2,交通空白!$B$2:$S$28,8,FALSE)</f>
        <v>空知郡南幌町栄町３丁目２－１</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VLOOKUP($D$2,交通空白!$B$2:$S$28,9,FALSE)</f>
        <v>南幌町役場</v>
      </c>
      <c r="E12" s="111"/>
      <c r="F12" s="112" t="str">
        <f>VLOOKUP($D$2,交通空白!$B$2:$S$28,10,FALSE)</f>
        <v>空知郡南幌町栄町３丁目２－１</v>
      </c>
      <c r="G12" s="112"/>
      <c r="H12" s="111" t="str">
        <f>IFERROR(VLOOKUP($D$2&amp;"-3",交通空白!$B$2:$S$28,9,FALSE),"")</f>
        <v/>
      </c>
      <c r="I12" s="111"/>
      <c r="J12" s="111" t="str">
        <f>IFERROR(VLOOKUP($D$2&amp;"-3",交通空白!$B$2:$S$28,10,FALSE),"")</f>
        <v/>
      </c>
      <c r="K12" s="111"/>
    </row>
    <row r="13" spans="1:25" ht="50.1" customHeight="1" x14ac:dyDescent="0.15">
      <c r="A13" s="113"/>
      <c r="B13" s="114"/>
      <c r="C13" s="115"/>
      <c r="D13" s="111" t="str">
        <f>IFERROR(VLOOKUP($D$2&amp;"-2",交通空白!$B$2:$S$28,9,FALSE),"")</f>
        <v/>
      </c>
      <c r="E13" s="111"/>
      <c r="F13" s="111" t="str">
        <f>IFERROR(VLOOKUP($D$2&amp;"-2",交通空白!$B$2:$S$28,10,FALSE),"")</f>
        <v/>
      </c>
      <c r="G13" s="111"/>
      <c r="H13" s="111" t="str">
        <f>IFERROR(VLOOKUP($D$2&amp;"-4",交通空白!$B$2:$S$28,9,FALSE),"")</f>
        <v/>
      </c>
      <c r="I13" s="111"/>
      <c r="J13" s="111" t="str">
        <f>IFERROR(VLOOKUP($D$2&amp;"-4",交通空白!$B$2:$S$28,10,FALSE),"")</f>
        <v/>
      </c>
      <c r="K13" s="111"/>
      <c r="O13" s="116"/>
      <c r="X13" s="116"/>
    </row>
    <row r="14" spans="1:25" ht="30" customHeight="1" x14ac:dyDescent="0.15">
      <c r="A14" s="103" t="s">
        <v>273</v>
      </c>
      <c r="B14" s="104"/>
      <c r="C14" s="104"/>
      <c r="D14" s="106" t="str">
        <f>VLOOKUP($D$2,交通空白!$B$2:$S$28,15,FALSE)</f>
        <v>南幌町</v>
      </c>
      <c r="E14" s="106"/>
      <c r="F14" s="106"/>
      <c r="G14" s="106"/>
      <c r="H14" s="106"/>
      <c r="I14" s="106"/>
      <c r="J14" s="106"/>
      <c r="K14" s="107"/>
      <c r="O14" s="116"/>
      <c r="X14" s="116"/>
      <c r="Y14" s="117"/>
    </row>
    <row r="15" spans="1:25" ht="30" customHeight="1" x14ac:dyDescent="0.15">
      <c r="A15" s="103" t="s">
        <v>274</v>
      </c>
      <c r="B15" s="104"/>
      <c r="C15" s="104"/>
      <c r="D15" s="118" t="str">
        <f>VLOOKUP($D$2,交通空白!$B$2:$S$28,16,FALSE)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南幌町役場</v>
      </c>
      <c r="D22" s="139"/>
      <c r="E22" s="140"/>
      <c r="F22" s="140"/>
      <c r="G22" s="140"/>
      <c r="H22" s="140"/>
      <c r="I22" s="140"/>
      <c r="J22" s="140"/>
      <c r="K22" s="141"/>
    </row>
    <row r="23" spans="1:24" ht="19.5" x14ac:dyDescent="0.15">
      <c r="A23" s="142"/>
      <c r="B23" s="143"/>
      <c r="C23" s="144"/>
      <c r="D23" s="145"/>
      <c r="E23" s="146">
        <f>IFERROR(VLOOKUP($D$2,交通空白!$B$2:$AG$28,19,FALSE),0)</f>
        <v>0</v>
      </c>
      <c r="F23" s="146">
        <f>IFERROR(VLOOKUP($D$2,交通空白!$B$2:$AG$28,21,FALSE),0)</f>
        <v>0</v>
      </c>
      <c r="G23" s="146">
        <f>IFERROR(VLOOKUP($D$2,交通空白!$B$2:$AG$28,23,FALSE),0)</f>
        <v>0</v>
      </c>
      <c r="H23" s="146">
        <f>IFERROR(VLOOKUP($D$2,交通空白!$B$2:$AG$28,25,FALSE),0)</f>
        <v>0</v>
      </c>
      <c r="I23" s="146">
        <f>IFERROR(VLOOKUP($D$2,交通空白!$B$2:$AG$28,27,FALSE),0)</f>
        <v>2</v>
      </c>
      <c r="J23" s="146">
        <f>IFERROR(VLOOKUP($D$2,交通空白!$B$2:$AG$28,29,FALSE),0)</f>
        <v>0</v>
      </c>
      <c r="K23" s="147">
        <f>SUM(E23:J23)</f>
        <v>2</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2</v>
      </c>
      <c r="J35" s="146">
        <f t="shared" si="0"/>
        <v>0</v>
      </c>
      <c r="K35" s="147">
        <f>SUM(E35:J35)</f>
        <v>2</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1iSZgfffLL9DA+VR8Of0X8+xWwOgCwKv7Sco9iqTxdizc++Xh4+rcQs2CZ2wyWc8SDAReQVQxBsp36+0yfoNNw==" saltValue="jM1WLKmayyocURAuipLzH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C224A76A-7981-4D1E-A9FA-9BC762C6478E}">
      <formula1>"○"</formula1>
    </dataValidation>
    <dataValidation type="list" allowBlank="1" showInputMessage="1" sqref="A22:B33" xr:uid="{218B60D9-43D1-4920-9010-0693BF9CB9E3}">
      <formula1>"交通空白地有償運送,福祉有償運送"</formula1>
    </dataValidation>
    <dataValidation allowBlank="1" showInputMessage="1" sqref="D2:K2" xr:uid="{1E04A2CD-9A05-4C2A-8067-7133CC2827F7}"/>
  </dataValidations>
  <hyperlinks>
    <hyperlink ref="O1:Q1" location="交通空白!A1" display="目次へ" xr:uid="{8143D89C-026A-4B13-9B61-5A02A22C2180}"/>
  </hyperlinks>
  <pageMargins left="0.25" right="0.25" top="0.75" bottom="0.75" header="0.3" footer="0.3"/>
  <pageSetup paperSize="9" scale="92"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3B5DF-93A5-4E9B-B0D7-A25FBF9221FD}">
  <sheetPr codeName="Sheet39">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546</v>
      </c>
      <c r="E2" s="89"/>
      <c r="F2" s="89"/>
      <c r="G2" s="89"/>
      <c r="H2" s="89"/>
      <c r="I2" s="89"/>
      <c r="J2" s="89"/>
      <c r="K2" s="90"/>
    </row>
    <row r="3" spans="1:25" ht="30" customHeight="1" x14ac:dyDescent="0.15">
      <c r="A3" s="91" t="s">
        <v>261</v>
      </c>
      <c r="B3" s="92"/>
      <c r="C3" s="92"/>
      <c r="D3" s="93">
        <f>VLOOKUP($D$2,交通空白!$B$2:$S$28,2,FALSE)</f>
        <v>44635</v>
      </c>
      <c r="E3" s="94"/>
      <c r="F3" s="94"/>
      <c r="G3" s="94"/>
      <c r="H3" s="94"/>
      <c r="I3" s="94"/>
      <c r="J3" s="94"/>
      <c r="K3" s="95"/>
    </row>
    <row r="4" spans="1:25" ht="30" customHeight="1" x14ac:dyDescent="0.15">
      <c r="A4" s="91" t="s">
        <v>262</v>
      </c>
      <c r="B4" s="92"/>
      <c r="C4" s="92"/>
      <c r="D4" s="93">
        <f>VLOOKUP($D$2,交通空白!$B$2:$S$28,3,FALSE)</f>
        <v>45373</v>
      </c>
      <c r="E4" s="94"/>
      <c r="F4" s="94"/>
      <c r="G4" s="94"/>
      <c r="H4" s="94"/>
      <c r="I4" s="94"/>
      <c r="J4" s="94"/>
      <c r="K4" s="95"/>
    </row>
    <row r="5" spans="1:25" ht="30" customHeight="1" x14ac:dyDescent="0.15">
      <c r="A5" s="91" t="s">
        <v>263</v>
      </c>
      <c r="B5" s="92"/>
      <c r="C5" s="92"/>
      <c r="D5" s="93">
        <f>VLOOKUP($D$2,交通空白!$B$2:$S$28,4,FALSE)</f>
        <v>46477</v>
      </c>
      <c r="E5" s="94"/>
      <c r="F5" s="94"/>
      <c r="G5" s="94"/>
      <c r="H5" s="94"/>
      <c r="I5" s="94"/>
      <c r="J5" s="94"/>
      <c r="K5" s="95"/>
    </row>
    <row r="6" spans="1:25" ht="30" customHeight="1" x14ac:dyDescent="0.15">
      <c r="A6" s="91" t="s">
        <v>264</v>
      </c>
      <c r="B6" s="92"/>
      <c r="C6" s="92"/>
      <c r="D6" s="93" t="str">
        <f>VLOOKUP($D$2,交通空白!$B$2:$S$28,5,FALSE)</f>
        <v>新十津川町</v>
      </c>
      <c r="E6" s="94"/>
      <c r="F6" s="94"/>
      <c r="G6" s="94"/>
      <c r="H6" s="94"/>
      <c r="I6" s="94"/>
      <c r="J6" s="94"/>
      <c r="K6" s="95"/>
    </row>
    <row r="7" spans="1:25" ht="30" customHeight="1" x14ac:dyDescent="0.15">
      <c r="A7" s="91" t="s">
        <v>265</v>
      </c>
      <c r="B7" s="92"/>
      <c r="C7" s="92"/>
      <c r="D7" s="93" t="str">
        <f>VLOOKUP($D$2,交通空白!$B$2:$S$28,6,FALSE)</f>
        <v>谷口　秀樹</v>
      </c>
      <c r="E7" s="94"/>
      <c r="F7" s="94"/>
      <c r="G7" s="94"/>
      <c r="H7" s="94"/>
      <c r="I7" s="94"/>
      <c r="J7" s="94"/>
      <c r="K7" s="95"/>
    </row>
    <row r="8" spans="1:25" ht="30" customHeight="1" x14ac:dyDescent="0.15">
      <c r="A8" s="91" t="s">
        <v>266</v>
      </c>
      <c r="B8" s="92"/>
      <c r="C8" s="92"/>
      <c r="D8" s="93" t="str">
        <f>VLOOKUP($D$2,交通空白!$B$2:$S$28,8,FALSE)</f>
        <v>樺戸郡新十津川町字中央３０１番地１</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VLOOKUP($D$2,交通空白!$B$2:$S$28,9,FALSE)</f>
        <v>新十津川町役場</v>
      </c>
      <c r="E12" s="111"/>
      <c r="F12" s="112" t="str">
        <f>VLOOKUP($D$2,交通空白!$B$2:$S$28,10,FALSE)</f>
        <v>樺戸郡新十津川町字中央３０１番地１</v>
      </c>
      <c r="G12" s="112"/>
      <c r="H12" s="111" t="str">
        <f>IFERROR(VLOOKUP($D$2&amp;"-3",交通空白!$B$2:$S$28,9,FALSE),"")</f>
        <v/>
      </c>
      <c r="I12" s="111"/>
      <c r="J12" s="111" t="str">
        <f>IFERROR(VLOOKUP($D$2&amp;"-3",交通空白!$B$2:$S$28,10,FALSE),"")</f>
        <v/>
      </c>
      <c r="K12" s="111"/>
    </row>
    <row r="13" spans="1:25" ht="50.1" customHeight="1" x14ac:dyDescent="0.15">
      <c r="A13" s="113"/>
      <c r="B13" s="114"/>
      <c r="C13" s="115"/>
      <c r="D13" s="111" t="str">
        <f>IFERROR(VLOOKUP($D$2&amp;"-2",交通空白!$B$2:$S$28,9,FALSE),"")</f>
        <v/>
      </c>
      <c r="E13" s="111"/>
      <c r="F13" s="111" t="str">
        <f>IFERROR(VLOOKUP($D$2&amp;"-2",交通空白!$B$2:$S$28,10,FALSE),"")</f>
        <v/>
      </c>
      <c r="G13" s="111"/>
      <c r="H13" s="111" t="str">
        <f>IFERROR(VLOOKUP($D$2&amp;"-4",交通空白!$B$2:$S$28,9,FALSE),"")</f>
        <v/>
      </c>
      <c r="I13" s="111"/>
      <c r="J13" s="111" t="str">
        <f>IFERROR(VLOOKUP($D$2&amp;"-4",交通空白!$B$2:$S$28,10,FALSE),"")</f>
        <v/>
      </c>
      <c r="K13" s="111"/>
      <c r="O13" s="116"/>
      <c r="X13" s="116"/>
    </row>
    <row r="14" spans="1:25" ht="30" customHeight="1" x14ac:dyDescent="0.15">
      <c r="A14" s="103" t="s">
        <v>273</v>
      </c>
      <c r="B14" s="104"/>
      <c r="C14" s="104"/>
      <c r="D14" s="328" t="str">
        <f>VLOOKUP($D$2,交通空白!$B$2:$S$28,15,FALSE)</f>
        <v>新十津川町徳富区、大和区、橋本区、みどり区、総進区、花月区、弥生区、文京区、青葉区、菊水区、中央区</v>
      </c>
      <c r="E14" s="328"/>
      <c r="F14" s="328"/>
      <c r="G14" s="328"/>
      <c r="H14" s="106"/>
      <c r="I14" s="106"/>
      <c r="J14" s="106"/>
      <c r="K14" s="107"/>
      <c r="O14" s="116"/>
      <c r="X14" s="116"/>
      <c r="Y14" s="117"/>
    </row>
    <row r="15" spans="1:25" ht="30" customHeight="1" x14ac:dyDescent="0.15">
      <c r="A15" s="103" t="s">
        <v>274</v>
      </c>
      <c r="B15" s="104"/>
      <c r="C15" s="104"/>
      <c r="D15" s="118" t="str">
        <f>VLOOKUP($D$2,交通空白!$B$2:$S$28,16,FALSE)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新十津川町役場</v>
      </c>
      <c r="D22" s="139"/>
      <c r="E22" s="140"/>
      <c r="F22" s="140"/>
      <c r="G22" s="140"/>
      <c r="H22" s="140"/>
      <c r="I22" s="140"/>
      <c r="J22" s="140"/>
      <c r="K22" s="141"/>
    </row>
    <row r="23" spans="1:24" ht="19.5" x14ac:dyDescent="0.15">
      <c r="A23" s="142"/>
      <c r="B23" s="143"/>
      <c r="C23" s="144"/>
      <c r="D23" s="145"/>
      <c r="E23" s="146">
        <f>IFERROR(VLOOKUP($D$2,交通空白!$B$2:$AG$28,19,FALSE),0)</f>
        <v>0</v>
      </c>
      <c r="F23" s="146">
        <f>IFERROR(VLOOKUP($D$2,交通空白!$B$2:$AG$28,21,FALSE),0)</f>
        <v>0</v>
      </c>
      <c r="G23" s="146">
        <f>IFERROR(VLOOKUP($D$2,交通空白!$B$2:$AG$28,23,FALSE),0)</f>
        <v>0</v>
      </c>
      <c r="H23" s="146">
        <f>IFERROR(VLOOKUP($D$2,交通空白!$B$2:$AG$28,25,FALSE),0)</f>
        <v>0</v>
      </c>
      <c r="I23" s="146">
        <f>IFERROR(VLOOKUP($D$2,交通空白!$B$2:$AG$28,27,FALSE),0)</f>
        <v>0</v>
      </c>
      <c r="J23" s="146">
        <f>IFERROR(VLOOKUP($D$2,交通空白!$B$2:$AG$28,29,FALSE),0)</f>
        <v>6</v>
      </c>
      <c r="K23" s="147">
        <f>SUM(E23:J23)</f>
        <v>6</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0</v>
      </c>
      <c r="J35" s="146">
        <f t="shared" si="0"/>
        <v>6</v>
      </c>
      <c r="K35" s="147">
        <f>SUM(E35:J35)</f>
        <v>6</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bf8xMklY2vWZ3l0fOUN4CyEIMYKxvEqGRtnWAo6b5fBiZ15PFTPPTe61lZqcFqVZGN8P+bJesrjYpCmjIzdjKA==" saltValue="q9mBHuUc0Mf8gRYc9TlcP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A44EC64E-A17A-4608-BD50-6FA847648794}"/>
    <dataValidation type="list" allowBlank="1" showInputMessage="1" sqref="A22:B33" xr:uid="{386CADE7-2B97-4F6D-943D-CCC55B89ECE5}">
      <formula1>"交通空白地有償運送,福祉有償運送"</formula1>
    </dataValidation>
    <dataValidation type="list" allowBlank="1" showInputMessage="1" sqref="D10" xr:uid="{D1889DE3-5D3D-4666-B143-168478BE0862}">
      <formula1>"○"</formula1>
    </dataValidation>
  </dataValidations>
  <hyperlinks>
    <hyperlink ref="O1:Q1" location="交通空白!A1" display="目次へ" xr:uid="{B846E2A6-8799-47A4-BB9A-3B3F55A3B498}"/>
  </hyperlinks>
  <pageMargins left="0.25" right="0.25" top="0.75" bottom="0.75" header="0.3" footer="0.3"/>
  <pageSetup paperSize="9" scale="92"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2EDF5-85EC-427F-B1F8-17F917B605D4}">
  <sheetPr codeName="Sheet41">
    <tabColor theme="8" tint="0.59999389629810485"/>
  </sheetPr>
  <dimension ref="A1:Y38"/>
  <sheetViews>
    <sheetView view="pageBreakPreview" topLeftCell="A16"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547</v>
      </c>
      <c r="E2" s="89"/>
      <c r="F2" s="89"/>
      <c r="G2" s="89"/>
      <c r="H2" s="89"/>
      <c r="I2" s="89"/>
      <c r="J2" s="89"/>
      <c r="K2" s="90"/>
    </row>
    <row r="3" spans="1:25" ht="30" customHeight="1" x14ac:dyDescent="0.15">
      <c r="A3" s="91" t="s">
        <v>261</v>
      </c>
      <c r="B3" s="92"/>
      <c r="C3" s="92"/>
      <c r="D3" s="93">
        <f>VLOOKUP($D$2,交通空白!$B$2:$S$28,2,FALSE)</f>
        <v>44817</v>
      </c>
      <c r="E3" s="94"/>
      <c r="F3" s="94"/>
      <c r="G3" s="94"/>
      <c r="H3" s="94"/>
      <c r="I3" s="94"/>
      <c r="J3" s="94"/>
      <c r="K3" s="95"/>
    </row>
    <row r="4" spans="1:25" ht="30" customHeight="1" x14ac:dyDescent="0.15">
      <c r="A4" s="91" t="s">
        <v>262</v>
      </c>
      <c r="B4" s="92"/>
      <c r="C4" s="92"/>
      <c r="D4" s="93">
        <f>VLOOKUP($D$2,交通空白!$B$2:$S$28,3,FALSE)</f>
        <v>44817</v>
      </c>
      <c r="E4" s="94"/>
      <c r="F4" s="94"/>
      <c r="G4" s="94"/>
      <c r="H4" s="94"/>
      <c r="I4" s="94"/>
      <c r="J4" s="94"/>
      <c r="K4" s="95"/>
    </row>
    <row r="5" spans="1:25" ht="30" customHeight="1" x14ac:dyDescent="0.15">
      <c r="A5" s="91" t="s">
        <v>263</v>
      </c>
      <c r="B5" s="92"/>
      <c r="C5" s="92"/>
      <c r="D5" s="93">
        <f>VLOOKUP($D$2,交通空白!$B$2:$S$28,4,FALSE)</f>
        <v>45565</v>
      </c>
      <c r="E5" s="94"/>
      <c r="F5" s="94"/>
      <c r="G5" s="94"/>
      <c r="H5" s="94"/>
      <c r="I5" s="94"/>
      <c r="J5" s="94"/>
      <c r="K5" s="95"/>
    </row>
    <row r="6" spans="1:25" ht="30" customHeight="1" x14ac:dyDescent="0.15">
      <c r="A6" s="91" t="s">
        <v>264</v>
      </c>
      <c r="B6" s="92"/>
      <c r="C6" s="92"/>
      <c r="D6" s="93" t="str">
        <f>VLOOKUP($D$2,交通空白!$B$2:$S$28,5,FALSE)</f>
        <v>由仁町</v>
      </c>
      <c r="E6" s="94"/>
      <c r="F6" s="94"/>
      <c r="G6" s="94"/>
      <c r="H6" s="94"/>
      <c r="I6" s="94"/>
      <c r="J6" s="94"/>
      <c r="K6" s="95"/>
    </row>
    <row r="7" spans="1:25" ht="30" customHeight="1" x14ac:dyDescent="0.15">
      <c r="A7" s="91" t="s">
        <v>265</v>
      </c>
      <c r="B7" s="92"/>
      <c r="C7" s="92"/>
      <c r="D7" s="93" t="str">
        <f>VLOOKUP($D$2,交通空白!$B$2:$S$28,6,FALSE)</f>
        <v>松村　諭</v>
      </c>
      <c r="E7" s="94"/>
      <c r="F7" s="94"/>
      <c r="G7" s="94"/>
      <c r="H7" s="94"/>
      <c r="I7" s="94"/>
      <c r="J7" s="94"/>
      <c r="K7" s="95"/>
    </row>
    <row r="8" spans="1:25" ht="30" customHeight="1" x14ac:dyDescent="0.15">
      <c r="A8" s="91" t="s">
        <v>266</v>
      </c>
      <c r="B8" s="92"/>
      <c r="C8" s="92"/>
      <c r="D8" s="93" t="str">
        <f>VLOOKUP($D$2,交通空白!$B$2:$S$28,8,FALSE)</f>
        <v>夕張郡由仁町新光２００番地</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VLOOKUP($D$2,交通空白!$B$2:$S$28,9,FALSE)</f>
        <v>由仁町</v>
      </c>
      <c r="E12" s="111"/>
      <c r="F12" s="112" t="str">
        <f>VLOOKUP($D$2,交通空白!$B$2:$S$28,10,FALSE)</f>
        <v>夕張郡由仁町新光２００番地</v>
      </c>
      <c r="G12" s="112"/>
      <c r="H12" s="111" t="str">
        <f>IFERROR(VLOOKUP($D$2&amp;"-3",交通空白!$B$2:$S$28,9,FALSE),"")</f>
        <v/>
      </c>
      <c r="I12" s="111"/>
      <c r="J12" s="111" t="str">
        <f>IFERROR(VLOOKUP($D$2&amp;"-3",交通空白!$B$2:$S$28,10,FALSE),"")</f>
        <v/>
      </c>
      <c r="K12" s="111"/>
    </row>
    <row r="13" spans="1:25" ht="50.1" customHeight="1" x14ac:dyDescent="0.15">
      <c r="A13" s="113"/>
      <c r="B13" s="114"/>
      <c r="C13" s="115"/>
      <c r="D13" s="111" t="str">
        <f>IFERROR(VLOOKUP($D$2&amp;"-2",交通空白!$B$2:$S$28,9,FALSE),"")</f>
        <v/>
      </c>
      <c r="E13" s="111"/>
      <c r="F13" s="111" t="str">
        <f>IFERROR(VLOOKUP($D$2&amp;"-2",交通空白!$B$2:$S$28,10,FALSE),"")</f>
        <v/>
      </c>
      <c r="G13" s="111"/>
      <c r="H13" s="111" t="str">
        <f>IFERROR(VLOOKUP($D$2&amp;"-4",交通空白!$B$2:$S$28,9,FALSE),"")</f>
        <v/>
      </c>
      <c r="I13" s="111"/>
      <c r="J13" s="111" t="str">
        <f>IFERROR(VLOOKUP($D$2&amp;"-4",交通空白!$B$2:$S$28,10,FALSE),"")</f>
        <v/>
      </c>
      <c r="K13" s="111"/>
      <c r="O13" s="116"/>
      <c r="X13" s="116"/>
    </row>
    <row r="14" spans="1:25" ht="30" customHeight="1" x14ac:dyDescent="0.15">
      <c r="A14" s="103" t="s">
        <v>273</v>
      </c>
      <c r="B14" s="104"/>
      <c r="C14" s="104"/>
      <c r="D14" s="328" t="str">
        <f>VLOOKUP($D$2,交通空白!$B$2:$S$28,15,FALSE)</f>
        <v>路線</v>
      </c>
      <c r="E14" s="328"/>
      <c r="F14" s="328"/>
      <c r="G14" s="328"/>
      <c r="H14" s="106"/>
      <c r="I14" s="106"/>
      <c r="J14" s="106"/>
      <c r="K14" s="107"/>
      <c r="O14" s="116"/>
      <c r="X14" s="116"/>
      <c r="Y14" s="117"/>
    </row>
    <row r="15" spans="1:25" ht="30" customHeight="1" x14ac:dyDescent="0.15">
      <c r="A15" s="103" t="s">
        <v>274</v>
      </c>
      <c r="B15" s="104"/>
      <c r="C15" s="104"/>
      <c r="D15" s="118" t="str">
        <f>VLOOKUP($D$2,交通空白!$B$2:$S$28,16,FALSE)</f>
        <v>由仁町に在住する住民、その他由仁町に日常の用務を有する者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由仁町</v>
      </c>
      <c r="D22" s="139"/>
      <c r="E22" s="140"/>
      <c r="F22" s="140"/>
      <c r="G22" s="140"/>
      <c r="H22" s="140"/>
      <c r="I22" s="140"/>
      <c r="J22" s="140"/>
      <c r="K22" s="141"/>
    </row>
    <row r="23" spans="1:24" ht="19.5" x14ac:dyDescent="0.15">
      <c r="A23" s="142"/>
      <c r="B23" s="143"/>
      <c r="C23" s="144"/>
      <c r="D23" s="145"/>
      <c r="E23" s="146">
        <f>IFERROR(VLOOKUP($D$2,交通空白!$B$2:$AG$28,19,FALSE),0)</f>
        <v>0</v>
      </c>
      <c r="F23" s="146">
        <f>IFERROR(VLOOKUP($D$2,交通空白!$B$2:$AG$28,21,FALSE),0)</f>
        <v>0</v>
      </c>
      <c r="G23" s="146">
        <f>IFERROR(VLOOKUP($D$2,交通空白!$B$2:$AG$28,23,FALSE),0)</f>
        <v>0</v>
      </c>
      <c r="H23" s="146">
        <f>IFERROR(VLOOKUP($D$2,交通空白!$B$2:$AG$28,25,FALSE),0)</f>
        <v>0</v>
      </c>
      <c r="I23" s="146">
        <f>IFERROR(VLOOKUP($D$2,交通空白!$B$2:$AG$28,27,FALSE),0)</f>
        <v>2</v>
      </c>
      <c r="J23" s="146">
        <f>IFERROR(VLOOKUP($D$2,交通空白!$B$2:$AG$28,29,FALSE),0)</f>
        <v>0</v>
      </c>
      <c r="K23" s="147">
        <f>SUM(E23:J23)</f>
        <v>2</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2</v>
      </c>
      <c r="J35" s="146">
        <f t="shared" si="0"/>
        <v>0</v>
      </c>
      <c r="K35" s="147">
        <f>SUM(E35:J35)</f>
        <v>2</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aveCTY+qYwDlyn12LjJx73ai6zINGCMxfV62ZAWrI0L1UHQgguHBRs+pdamCbWIEsHqvkkBvBG4+HrAjIcGsug==" saltValue="KEahrG3iBG1xTgPGp3V3P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BEA5535F-9C0B-4420-A2DA-82C034E747B4}">
      <formula1>"○"</formula1>
    </dataValidation>
    <dataValidation type="list" allowBlank="1" showInputMessage="1" sqref="A22:B33" xr:uid="{B1B137D6-C1C4-46DF-A223-D1C3555154CF}">
      <formula1>"交通空白地有償運送,福祉有償運送"</formula1>
    </dataValidation>
    <dataValidation allowBlank="1" showInputMessage="1" sqref="D2:K2" xr:uid="{CAE51513-9EA1-4FAB-B3C0-8F8278E96F20}"/>
  </dataValidations>
  <hyperlinks>
    <hyperlink ref="O1:Q1" location="交通空白!A1" display="目次へ" xr:uid="{5226B38C-91A1-4FDE-A1A6-7CA087B07F8E}"/>
  </hyperlinks>
  <pageMargins left="0.25" right="0.25" top="0.75" bottom="0.75" header="0.3" footer="0.3"/>
  <pageSetup paperSize="9" scale="92"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975C8-EFC9-4A77-B86F-A943C8C4145E}">
  <sheetPr codeName="Sheet42">
    <tabColor theme="6" tint="0.39997558519241921"/>
  </sheetPr>
  <dimension ref="A1:K83"/>
  <sheetViews>
    <sheetView view="pageBreakPreview" zoomScale="85" zoomScaleNormal="100" zoomScaleSheetLayoutView="85"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5" width="20.625" style="172" customWidth="1"/>
    <col min="6" max="6" width="3.625" style="219" customWidth="1"/>
    <col min="7" max="16384" width="2.125" style="172"/>
  </cols>
  <sheetData>
    <row r="1" spans="1:10" ht="15" customHeight="1" x14ac:dyDescent="0.15">
      <c r="E1" s="174" t="s">
        <v>291</v>
      </c>
      <c r="F1" s="174"/>
    </row>
    <row r="2" spans="1:10" ht="24.95" customHeight="1" x14ac:dyDescent="0.15">
      <c r="A2" s="175" t="s">
        <v>292</v>
      </c>
      <c r="B2" s="175"/>
      <c r="C2" s="175"/>
      <c r="D2" s="175"/>
      <c r="E2" s="175"/>
      <c r="F2" s="175"/>
    </row>
    <row r="3" spans="1:10" ht="20.100000000000001" customHeight="1" x14ac:dyDescent="0.15">
      <c r="A3" s="176">
        <v>1</v>
      </c>
      <c r="B3" s="177" t="s">
        <v>293</v>
      </c>
      <c r="C3" s="178">
        <v>44817</v>
      </c>
      <c r="D3" s="177" t="s">
        <v>294</v>
      </c>
      <c r="E3" s="193">
        <v>45014</v>
      </c>
      <c r="F3" s="194"/>
    </row>
    <row r="4" spans="1:10" ht="20.100000000000001" customHeight="1" x14ac:dyDescent="0.15">
      <c r="A4" s="176"/>
      <c r="B4" s="181" t="s">
        <v>295</v>
      </c>
      <c r="C4" s="182" t="s">
        <v>548</v>
      </c>
      <c r="D4" s="182"/>
      <c r="E4" s="228">
        <v>29.7</v>
      </c>
      <c r="F4" s="184" t="s">
        <v>297</v>
      </c>
    </row>
    <row r="5" spans="1:10" ht="20.100000000000001" customHeight="1" x14ac:dyDescent="0.15">
      <c r="A5" s="176"/>
      <c r="B5" s="185" t="s">
        <v>298</v>
      </c>
      <c r="C5" s="186" t="s">
        <v>549</v>
      </c>
      <c r="D5" s="187"/>
      <c r="E5" s="187"/>
      <c r="F5" s="188"/>
    </row>
    <row r="6" spans="1:10" ht="20.100000000000001" customHeight="1" x14ac:dyDescent="0.15">
      <c r="A6" s="176"/>
      <c r="B6" s="185" t="s">
        <v>300</v>
      </c>
      <c r="C6" s="186" t="s">
        <v>550</v>
      </c>
      <c r="D6" s="187"/>
      <c r="E6" s="187"/>
      <c r="F6" s="188"/>
      <c r="G6" s="174"/>
      <c r="H6" s="174"/>
      <c r="I6" s="174"/>
      <c r="J6" s="174"/>
    </row>
    <row r="7" spans="1:10" ht="20.100000000000001" customHeight="1" x14ac:dyDescent="0.15">
      <c r="A7" s="176"/>
      <c r="B7" s="185" t="s">
        <v>302</v>
      </c>
      <c r="C7" s="329" t="s">
        <v>551</v>
      </c>
      <c r="D7" s="330"/>
      <c r="E7" s="330"/>
      <c r="F7" s="331"/>
    </row>
    <row r="8" spans="1:10" ht="20.100000000000001" customHeight="1" x14ac:dyDescent="0.15">
      <c r="B8" s="189"/>
      <c r="C8" s="190"/>
      <c r="D8" s="190"/>
      <c r="E8" s="190"/>
      <c r="F8" s="192"/>
    </row>
    <row r="9" spans="1:10" ht="20.100000000000001" customHeight="1" x14ac:dyDescent="0.15">
      <c r="A9" s="176">
        <v>2</v>
      </c>
      <c r="B9" s="177" t="s">
        <v>293</v>
      </c>
      <c r="C9" s="178">
        <v>45014</v>
      </c>
      <c r="D9" s="177" t="s">
        <v>294</v>
      </c>
      <c r="E9" s="179"/>
      <c r="F9" s="180"/>
    </row>
    <row r="10" spans="1:10" ht="20.100000000000001" customHeight="1" x14ac:dyDescent="0.15">
      <c r="A10" s="176"/>
      <c r="B10" s="181" t="s">
        <v>295</v>
      </c>
      <c r="C10" s="243" t="s">
        <v>552</v>
      </c>
      <c r="D10" s="243"/>
      <c r="E10" s="183">
        <v>32</v>
      </c>
      <c r="F10" s="184" t="s">
        <v>297</v>
      </c>
    </row>
    <row r="11" spans="1:10" ht="20.100000000000001" customHeight="1" x14ac:dyDescent="0.15">
      <c r="A11" s="176"/>
      <c r="B11" s="185" t="s">
        <v>298</v>
      </c>
      <c r="C11" s="186" t="s">
        <v>553</v>
      </c>
      <c r="D11" s="187"/>
      <c r="E11" s="187"/>
      <c r="F11" s="188"/>
      <c r="G11" s="195"/>
      <c r="H11" s="195"/>
      <c r="I11" s="195"/>
      <c r="J11" s="195"/>
    </row>
    <row r="12" spans="1:10" ht="20.100000000000001" customHeight="1" x14ac:dyDescent="0.15">
      <c r="A12" s="176"/>
      <c r="B12" s="185" t="s">
        <v>300</v>
      </c>
      <c r="C12" s="186" t="s">
        <v>550</v>
      </c>
      <c r="D12" s="187"/>
      <c r="E12" s="187"/>
      <c r="F12" s="188"/>
      <c r="G12" s="196"/>
    </row>
    <row r="13" spans="1:10" ht="20.100000000000001" customHeight="1" x14ac:dyDescent="0.15">
      <c r="A13" s="176"/>
      <c r="B13" s="185" t="s">
        <v>302</v>
      </c>
      <c r="C13" s="186" t="s">
        <v>554</v>
      </c>
      <c r="D13" s="187"/>
      <c r="E13" s="187"/>
      <c r="F13" s="188"/>
    </row>
    <row r="14" spans="1:10" ht="20.100000000000001" customHeight="1" x14ac:dyDescent="0.15">
      <c r="A14" s="197"/>
      <c r="B14" s="189"/>
      <c r="C14" s="190"/>
      <c r="D14" s="190"/>
      <c r="E14" s="190"/>
      <c r="F14" s="192"/>
    </row>
    <row r="15" spans="1:10" ht="20.100000000000001" customHeight="1" x14ac:dyDescent="0.15">
      <c r="A15" s="176">
        <v>3</v>
      </c>
      <c r="B15" s="177" t="s">
        <v>293</v>
      </c>
      <c r="C15" s="178"/>
      <c r="D15" s="177" t="s">
        <v>294</v>
      </c>
      <c r="E15" s="179"/>
      <c r="F15" s="180"/>
    </row>
    <row r="16" spans="1:10" ht="20.100000000000001" customHeight="1" x14ac:dyDescent="0.15">
      <c r="A16" s="176"/>
      <c r="B16" s="181" t="s">
        <v>295</v>
      </c>
      <c r="C16" s="243"/>
      <c r="D16" s="243"/>
      <c r="E16" s="307"/>
      <c r="F16" s="184" t="s">
        <v>297</v>
      </c>
    </row>
    <row r="17" spans="1:11" ht="20.100000000000001" customHeight="1" x14ac:dyDescent="0.15">
      <c r="A17" s="176"/>
      <c r="B17" s="185" t="s">
        <v>298</v>
      </c>
      <c r="C17" s="186"/>
      <c r="D17" s="187"/>
      <c r="E17" s="187"/>
      <c r="F17" s="188"/>
      <c r="G17" s="195"/>
      <c r="H17" s="195"/>
      <c r="I17" s="195"/>
      <c r="J17" s="195"/>
    </row>
    <row r="18" spans="1:11" ht="20.100000000000001" customHeight="1" x14ac:dyDescent="0.15">
      <c r="A18" s="176"/>
      <c r="B18" s="185" t="s">
        <v>300</v>
      </c>
      <c r="C18" s="186"/>
      <c r="D18" s="187"/>
      <c r="E18" s="187"/>
      <c r="F18" s="188"/>
      <c r="G18" s="196"/>
    </row>
    <row r="19" spans="1:11" ht="20.100000000000001" customHeight="1" x14ac:dyDescent="0.15">
      <c r="A19" s="176"/>
      <c r="B19" s="185" t="s">
        <v>302</v>
      </c>
      <c r="C19" s="186"/>
      <c r="D19" s="187"/>
      <c r="E19" s="187"/>
      <c r="F19" s="188"/>
    </row>
    <row r="20" spans="1:11" ht="20.100000000000001" customHeight="1" x14ac:dyDescent="0.15">
      <c r="A20" s="197"/>
      <c r="B20" s="189"/>
      <c r="C20" s="190"/>
      <c r="D20" s="190"/>
      <c r="E20" s="190"/>
      <c r="F20" s="192"/>
    </row>
    <row r="21" spans="1:11" ht="20.100000000000001" customHeight="1" x14ac:dyDescent="0.15">
      <c r="A21" s="176">
        <v>4</v>
      </c>
      <c r="B21" s="177" t="s">
        <v>293</v>
      </c>
      <c r="C21" s="178"/>
      <c r="D21" s="177" t="s">
        <v>294</v>
      </c>
      <c r="E21" s="179"/>
      <c r="F21" s="180"/>
    </row>
    <row r="22" spans="1:11" ht="20.100000000000001" customHeight="1" x14ac:dyDescent="0.15">
      <c r="A22" s="176"/>
      <c r="B22" s="181" t="s">
        <v>295</v>
      </c>
      <c r="C22" s="253"/>
      <c r="D22" s="253"/>
      <c r="E22" s="307"/>
      <c r="F22" s="184" t="s">
        <v>297</v>
      </c>
    </row>
    <row r="23" spans="1:11" ht="20.100000000000001" customHeight="1" x14ac:dyDescent="0.15">
      <c r="A23" s="176"/>
      <c r="B23" s="185" t="s">
        <v>298</v>
      </c>
      <c r="C23" s="199"/>
      <c r="D23" s="200"/>
      <c r="E23" s="187"/>
      <c r="F23" s="188"/>
      <c r="G23" s="195"/>
      <c r="H23" s="195"/>
      <c r="I23" s="195"/>
      <c r="J23" s="195"/>
    </row>
    <row r="24" spans="1:11" ht="20.100000000000001" customHeight="1" x14ac:dyDescent="0.15">
      <c r="A24" s="176"/>
      <c r="B24" s="185" t="s">
        <v>300</v>
      </c>
      <c r="C24" s="199"/>
      <c r="D24" s="200"/>
      <c r="E24" s="201"/>
      <c r="F24" s="202"/>
      <c r="G24" s="203"/>
      <c r="H24" s="203"/>
      <c r="I24" s="203"/>
      <c r="J24" s="203"/>
      <c r="K24" s="203"/>
    </row>
    <row r="25" spans="1:11" ht="20.100000000000001" customHeight="1" x14ac:dyDescent="0.15">
      <c r="A25" s="176"/>
      <c r="B25" s="185" t="s">
        <v>302</v>
      </c>
      <c r="C25" s="199"/>
      <c r="D25" s="200"/>
      <c r="E25" s="187"/>
      <c r="F25" s="188"/>
    </row>
    <row r="26" spans="1:11" ht="20.100000000000001" customHeight="1" x14ac:dyDescent="0.15">
      <c r="A26" s="197"/>
      <c r="B26" s="189"/>
      <c r="C26" s="204"/>
      <c r="D26" s="204"/>
      <c r="E26" s="190"/>
      <c r="F26" s="192"/>
    </row>
    <row r="27" spans="1:11" ht="20.100000000000001" customHeight="1" x14ac:dyDescent="0.15">
      <c r="A27" s="176">
        <v>5</v>
      </c>
      <c r="B27" s="177" t="s">
        <v>293</v>
      </c>
      <c r="C27" s="254"/>
      <c r="D27" s="205" t="s">
        <v>294</v>
      </c>
      <c r="E27" s="222"/>
      <c r="F27" s="223"/>
      <c r="G27" s="203"/>
      <c r="H27" s="203"/>
      <c r="I27" s="203"/>
      <c r="J27" s="203"/>
      <c r="K27" s="203"/>
    </row>
    <row r="28" spans="1:11" ht="20.100000000000001" customHeight="1" x14ac:dyDescent="0.15">
      <c r="A28" s="176"/>
      <c r="B28" s="181" t="s">
        <v>295</v>
      </c>
      <c r="C28" s="253"/>
      <c r="D28" s="253"/>
      <c r="E28" s="307"/>
      <c r="F28" s="184" t="s">
        <v>297</v>
      </c>
    </row>
    <row r="29" spans="1:11" ht="20.100000000000001" customHeight="1" x14ac:dyDescent="0.15">
      <c r="A29" s="176"/>
      <c r="B29" s="185" t="s">
        <v>298</v>
      </c>
      <c r="C29" s="199"/>
      <c r="D29" s="200"/>
      <c r="E29" s="187"/>
      <c r="F29" s="188"/>
    </row>
    <row r="30" spans="1:11" ht="20.100000000000001" customHeight="1" x14ac:dyDescent="0.15">
      <c r="A30" s="176"/>
      <c r="B30" s="185" t="s">
        <v>300</v>
      </c>
      <c r="C30" s="199"/>
      <c r="D30" s="200"/>
      <c r="E30" s="201"/>
      <c r="F30" s="202"/>
      <c r="G30" s="206"/>
      <c r="H30" s="206"/>
      <c r="I30" s="206"/>
      <c r="J30" s="206"/>
      <c r="K30" s="203"/>
    </row>
    <row r="31" spans="1:11" ht="20.100000000000001" customHeight="1" x14ac:dyDescent="0.15">
      <c r="A31" s="176"/>
      <c r="B31" s="185" t="s">
        <v>302</v>
      </c>
      <c r="C31" s="199"/>
      <c r="D31" s="200"/>
      <c r="E31" s="187"/>
      <c r="F31" s="188"/>
      <c r="G31" s="196"/>
    </row>
    <row r="32" spans="1:11" ht="20.100000000000001" customHeight="1" x14ac:dyDescent="0.15">
      <c r="A32" s="197"/>
      <c r="B32" s="189"/>
      <c r="C32" s="204"/>
      <c r="D32" s="204"/>
      <c r="E32" s="190"/>
      <c r="F32" s="192"/>
    </row>
    <row r="33" spans="1:11" ht="20.100000000000001" customHeight="1" x14ac:dyDescent="0.15">
      <c r="A33" s="176">
        <v>6</v>
      </c>
      <c r="B33" s="177" t="s">
        <v>293</v>
      </c>
      <c r="C33" s="254"/>
      <c r="D33" s="205" t="s">
        <v>294</v>
      </c>
      <c r="E33" s="222"/>
      <c r="F33" s="223"/>
      <c r="G33" s="207"/>
      <c r="H33" s="207"/>
      <c r="I33" s="207"/>
      <c r="J33" s="207"/>
      <c r="K33" s="203"/>
    </row>
    <row r="34" spans="1:11" ht="20.100000000000001" customHeight="1" x14ac:dyDescent="0.15">
      <c r="A34" s="176"/>
      <c r="B34" s="181" t="s">
        <v>295</v>
      </c>
      <c r="C34" s="243"/>
      <c r="D34" s="243"/>
      <c r="E34" s="307"/>
      <c r="F34" s="184" t="s">
        <v>297</v>
      </c>
    </row>
    <row r="35" spans="1:11" ht="20.100000000000001" customHeight="1" x14ac:dyDescent="0.15">
      <c r="A35" s="176"/>
      <c r="B35" s="185" t="s">
        <v>298</v>
      </c>
      <c r="C35" s="186"/>
      <c r="D35" s="187"/>
      <c r="E35" s="187"/>
      <c r="F35" s="188"/>
    </row>
    <row r="36" spans="1:11" ht="20.100000000000001" customHeight="1" x14ac:dyDescent="0.15">
      <c r="A36" s="176"/>
      <c r="B36" s="185" t="s">
        <v>300</v>
      </c>
      <c r="C36" s="186"/>
      <c r="D36" s="187"/>
      <c r="E36" s="187"/>
      <c r="F36" s="188"/>
      <c r="G36" s="195"/>
      <c r="H36" s="195"/>
      <c r="I36" s="195"/>
      <c r="J36" s="195"/>
    </row>
    <row r="37" spans="1:11" ht="20.100000000000001" customHeight="1" x14ac:dyDescent="0.15">
      <c r="A37" s="176"/>
      <c r="B37" s="185" t="s">
        <v>302</v>
      </c>
      <c r="C37" s="186"/>
      <c r="D37" s="187"/>
      <c r="E37" s="187"/>
      <c r="F37" s="188"/>
      <c r="G37" s="195"/>
      <c r="H37" s="195"/>
      <c r="I37" s="195"/>
      <c r="J37" s="195"/>
    </row>
    <row r="38" spans="1:11" ht="20.100000000000001" customHeight="1" x14ac:dyDescent="0.15">
      <c r="A38" s="197"/>
      <c r="B38" s="189"/>
      <c r="C38" s="190"/>
      <c r="D38" s="190"/>
      <c r="E38" s="190"/>
      <c r="F38" s="192"/>
    </row>
    <row r="39" spans="1:11" ht="20.100000000000001" customHeight="1" x14ac:dyDescent="0.15">
      <c r="A39" s="176">
        <v>7</v>
      </c>
      <c r="B39" s="177" t="s">
        <v>293</v>
      </c>
      <c r="C39" s="178"/>
      <c r="D39" s="177" t="s">
        <v>294</v>
      </c>
      <c r="E39" s="179"/>
      <c r="F39" s="180"/>
    </row>
    <row r="40" spans="1:11" ht="20.100000000000001" customHeight="1" x14ac:dyDescent="0.15">
      <c r="A40" s="176"/>
      <c r="B40" s="181" t="s">
        <v>295</v>
      </c>
      <c r="C40" s="243"/>
      <c r="D40" s="243"/>
      <c r="E40" s="307"/>
      <c r="F40" s="184" t="s">
        <v>297</v>
      </c>
    </row>
    <row r="41" spans="1:11" ht="20.100000000000001" customHeight="1" x14ac:dyDescent="0.15">
      <c r="A41" s="176"/>
      <c r="B41" s="185" t="s">
        <v>298</v>
      </c>
      <c r="C41" s="186"/>
      <c r="D41" s="187"/>
      <c r="E41" s="187"/>
      <c r="F41" s="188"/>
    </row>
    <row r="42" spans="1:11" ht="20.100000000000001" customHeight="1" x14ac:dyDescent="0.15">
      <c r="A42" s="176"/>
      <c r="B42" s="185" t="s">
        <v>300</v>
      </c>
      <c r="C42" s="186"/>
      <c r="D42" s="187"/>
      <c r="E42" s="187"/>
      <c r="F42" s="188"/>
      <c r="G42" s="195"/>
      <c r="H42" s="195"/>
      <c r="I42" s="195"/>
      <c r="J42" s="195"/>
    </row>
    <row r="43" spans="1:11" ht="20.100000000000001" customHeight="1" x14ac:dyDescent="0.15">
      <c r="A43" s="176"/>
      <c r="B43" s="185" t="s">
        <v>302</v>
      </c>
      <c r="C43" s="186"/>
      <c r="D43" s="187"/>
      <c r="E43" s="187"/>
      <c r="F43" s="188"/>
      <c r="G43" s="195"/>
      <c r="H43" s="195"/>
      <c r="I43" s="195"/>
      <c r="J43" s="195"/>
    </row>
    <row r="44" spans="1:11" ht="20.100000000000001" customHeight="1" x14ac:dyDescent="0.15">
      <c r="A44" s="197"/>
      <c r="B44" s="189"/>
      <c r="C44" s="190"/>
      <c r="D44" s="190"/>
      <c r="E44" s="190"/>
      <c r="F44" s="192"/>
    </row>
    <row r="45" spans="1:11" ht="20.100000000000001" customHeight="1" x14ac:dyDescent="0.15">
      <c r="A45" s="176">
        <v>8</v>
      </c>
      <c r="B45" s="177" t="s">
        <v>293</v>
      </c>
      <c r="C45" s="178"/>
      <c r="D45" s="177" t="s">
        <v>294</v>
      </c>
      <c r="E45" s="179"/>
      <c r="F45" s="180"/>
      <c r="G45" s="195"/>
      <c r="H45" s="195"/>
      <c r="I45" s="195"/>
      <c r="J45" s="195"/>
    </row>
    <row r="46" spans="1:11" ht="20.100000000000001" customHeight="1" x14ac:dyDescent="0.15">
      <c r="A46" s="176"/>
      <c r="B46" s="181" t="s">
        <v>295</v>
      </c>
      <c r="C46" s="243"/>
      <c r="D46" s="243"/>
      <c r="E46" s="307"/>
      <c r="F46" s="184" t="s">
        <v>297</v>
      </c>
    </row>
    <row r="47" spans="1:11" ht="20.100000000000001" customHeight="1" x14ac:dyDescent="0.15">
      <c r="A47" s="176"/>
      <c r="B47" s="185" t="s">
        <v>298</v>
      </c>
      <c r="C47" s="186"/>
      <c r="D47" s="187"/>
      <c r="E47" s="187"/>
      <c r="F47" s="188"/>
    </row>
    <row r="48" spans="1:11" ht="20.100000000000001" customHeight="1" x14ac:dyDescent="0.15">
      <c r="A48" s="176"/>
      <c r="B48" s="185" t="s">
        <v>300</v>
      </c>
      <c r="C48" s="186"/>
      <c r="D48" s="187"/>
      <c r="E48" s="187"/>
      <c r="F48" s="188"/>
      <c r="G48" s="195"/>
      <c r="H48" s="195"/>
      <c r="I48" s="195"/>
      <c r="J48" s="195"/>
    </row>
    <row r="49" spans="1:10" ht="20.100000000000001" customHeight="1" x14ac:dyDescent="0.15">
      <c r="A49" s="176"/>
      <c r="B49" s="185" t="s">
        <v>302</v>
      </c>
      <c r="C49" s="186"/>
      <c r="D49" s="187"/>
      <c r="E49" s="187"/>
      <c r="F49" s="188"/>
      <c r="G49" s="196"/>
    </row>
    <row r="50" spans="1:10" ht="20.100000000000001" customHeight="1" x14ac:dyDescent="0.15">
      <c r="A50" s="197"/>
      <c r="B50" s="189"/>
      <c r="C50" s="190"/>
      <c r="D50" s="190"/>
      <c r="E50" s="190"/>
      <c r="F50" s="192"/>
    </row>
    <row r="51" spans="1:10" ht="20.100000000000001" customHeight="1" x14ac:dyDescent="0.15">
      <c r="A51" s="176">
        <v>9</v>
      </c>
      <c r="B51" s="177" t="s">
        <v>293</v>
      </c>
      <c r="C51" s="178"/>
      <c r="D51" s="177" t="s">
        <v>294</v>
      </c>
      <c r="E51" s="179"/>
      <c r="F51" s="180"/>
    </row>
    <row r="52" spans="1:10" ht="20.100000000000001" customHeight="1" x14ac:dyDescent="0.15">
      <c r="A52" s="176"/>
      <c r="B52" s="181" t="s">
        <v>295</v>
      </c>
      <c r="C52" s="243"/>
      <c r="D52" s="243"/>
      <c r="E52" s="307"/>
      <c r="F52" s="184" t="s">
        <v>297</v>
      </c>
      <c r="G52" s="195"/>
      <c r="H52" s="195"/>
      <c r="I52" s="195"/>
      <c r="J52" s="195"/>
    </row>
    <row r="53" spans="1:10" ht="20.100000000000001" customHeight="1" x14ac:dyDescent="0.15">
      <c r="A53" s="176"/>
      <c r="B53" s="185" t="s">
        <v>298</v>
      </c>
      <c r="C53" s="186"/>
      <c r="D53" s="187"/>
      <c r="E53" s="187"/>
      <c r="F53" s="188"/>
    </row>
    <row r="54" spans="1:10" ht="20.100000000000001" customHeight="1" x14ac:dyDescent="0.15">
      <c r="A54" s="176"/>
      <c r="B54" s="185" t="s">
        <v>300</v>
      </c>
      <c r="C54" s="186"/>
      <c r="D54" s="187"/>
      <c r="E54" s="187"/>
      <c r="F54" s="188"/>
    </row>
    <row r="55" spans="1:10" ht="20.100000000000001" customHeight="1" x14ac:dyDescent="0.15">
      <c r="A55" s="176"/>
      <c r="B55" s="185" t="s">
        <v>302</v>
      </c>
      <c r="C55" s="186"/>
      <c r="D55" s="187"/>
      <c r="E55" s="187"/>
      <c r="F55" s="188"/>
    </row>
    <row r="56" spans="1:10" ht="20.100000000000001" customHeight="1" x14ac:dyDescent="0.15">
      <c r="A56" s="197"/>
      <c r="B56" s="189"/>
      <c r="C56" s="190"/>
      <c r="D56" s="190"/>
      <c r="E56" s="190"/>
      <c r="F56" s="192"/>
    </row>
    <row r="57" spans="1:10" ht="20.100000000000001" customHeight="1" x14ac:dyDescent="0.15">
      <c r="A57" s="176">
        <v>10</v>
      </c>
      <c r="B57" s="177" t="s">
        <v>293</v>
      </c>
      <c r="C57" s="178"/>
      <c r="D57" s="177" t="s">
        <v>294</v>
      </c>
      <c r="E57" s="179"/>
      <c r="F57" s="180"/>
    </row>
    <row r="58" spans="1:10" ht="20.100000000000001" customHeight="1" x14ac:dyDescent="0.15">
      <c r="A58" s="176"/>
      <c r="B58" s="181" t="s">
        <v>295</v>
      </c>
      <c r="C58" s="243"/>
      <c r="D58" s="243"/>
      <c r="E58" s="307"/>
      <c r="F58" s="184" t="s">
        <v>297</v>
      </c>
      <c r="G58" s="195"/>
      <c r="H58" s="195"/>
      <c r="I58" s="195"/>
      <c r="J58" s="195"/>
    </row>
    <row r="59" spans="1:10" ht="20.100000000000001" customHeight="1" x14ac:dyDescent="0.15">
      <c r="A59" s="176"/>
      <c r="B59" s="185" t="s">
        <v>298</v>
      </c>
      <c r="C59" s="186"/>
      <c r="D59" s="187"/>
      <c r="E59" s="187"/>
      <c r="F59" s="188"/>
      <c r="G59" s="196"/>
    </row>
    <row r="60" spans="1:10" ht="20.100000000000001" customHeight="1" x14ac:dyDescent="0.15">
      <c r="A60" s="176"/>
      <c r="B60" s="185" t="s">
        <v>300</v>
      </c>
      <c r="C60" s="186"/>
      <c r="D60" s="187"/>
      <c r="E60" s="187"/>
      <c r="F60" s="188"/>
    </row>
    <row r="61" spans="1:10" ht="20.100000000000001" customHeight="1" x14ac:dyDescent="0.15">
      <c r="A61" s="176"/>
      <c r="B61" s="185" t="s">
        <v>302</v>
      </c>
      <c r="C61" s="186"/>
      <c r="D61" s="187"/>
      <c r="E61" s="187"/>
      <c r="F61" s="188"/>
    </row>
    <row r="62" spans="1:10" ht="20.100000000000001" customHeight="1" x14ac:dyDescent="0.15">
      <c r="A62" s="176">
        <v>11</v>
      </c>
      <c r="B62" s="177" t="s">
        <v>293</v>
      </c>
      <c r="C62" s="178"/>
      <c r="D62" s="177" t="s">
        <v>294</v>
      </c>
      <c r="E62" s="179"/>
      <c r="F62" s="180"/>
      <c r="G62" s="195"/>
      <c r="H62" s="195"/>
      <c r="I62" s="195"/>
      <c r="J62" s="195"/>
    </row>
    <row r="63" spans="1:10" ht="20.100000000000001" customHeight="1" x14ac:dyDescent="0.15">
      <c r="A63" s="176"/>
      <c r="B63" s="181" t="s">
        <v>295</v>
      </c>
      <c r="C63" s="243"/>
      <c r="D63" s="243"/>
      <c r="E63" s="307"/>
      <c r="F63" s="184" t="s">
        <v>297</v>
      </c>
      <c r="G63" s="195"/>
      <c r="H63" s="195"/>
      <c r="I63" s="195"/>
      <c r="J63" s="195"/>
    </row>
    <row r="64" spans="1:10" ht="20.100000000000001" customHeight="1" x14ac:dyDescent="0.15">
      <c r="A64" s="176"/>
      <c r="B64" s="185" t="s">
        <v>298</v>
      </c>
      <c r="C64" s="186"/>
      <c r="D64" s="187"/>
      <c r="E64" s="187"/>
      <c r="F64" s="188"/>
    </row>
    <row r="65" spans="1:10" ht="20.100000000000001" customHeight="1" x14ac:dyDescent="0.15">
      <c r="A65" s="176"/>
      <c r="B65" s="185" t="s">
        <v>300</v>
      </c>
      <c r="C65" s="186"/>
      <c r="D65" s="187"/>
      <c r="E65" s="187"/>
      <c r="F65" s="188"/>
    </row>
    <row r="66" spans="1:10" ht="20.100000000000001" customHeight="1" x14ac:dyDescent="0.15">
      <c r="A66" s="176"/>
      <c r="B66" s="185" t="s">
        <v>302</v>
      </c>
      <c r="C66" s="186"/>
      <c r="D66" s="187"/>
      <c r="E66" s="187"/>
      <c r="F66" s="188"/>
      <c r="G66" s="195"/>
      <c r="H66" s="195"/>
      <c r="I66" s="195"/>
      <c r="J66" s="195"/>
    </row>
    <row r="67" spans="1:10" ht="20.100000000000001" customHeight="1" x14ac:dyDescent="0.15">
      <c r="A67" s="197"/>
      <c r="B67" s="189"/>
      <c r="C67" s="190"/>
      <c r="D67" s="190"/>
      <c r="E67" s="190"/>
      <c r="F67" s="192"/>
      <c r="G67" s="195"/>
      <c r="H67" s="195"/>
      <c r="I67" s="195"/>
      <c r="J67" s="195"/>
    </row>
    <row r="68" spans="1:10" ht="20.100000000000001" customHeight="1" x14ac:dyDescent="0.15">
      <c r="A68" s="176">
        <v>12</v>
      </c>
      <c r="B68" s="177" t="s">
        <v>293</v>
      </c>
      <c r="C68" s="178"/>
      <c r="D68" s="177" t="s">
        <v>294</v>
      </c>
      <c r="E68" s="179"/>
      <c r="F68" s="180"/>
      <c r="G68" s="195"/>
      <c r="H68" s="195"/>
      <c r="I68" s="195"/>
      <c r="J68" s="195"/>
    </row>
    <row r="69" spans="1:10" ht="20.100000000000001" customHeight="1" x14ac:dyDescent="0.15">
      <c r="A69" s="176"/>
      <c r="B69" s="181" t="s">
        <v>295</v>
      </c>
      <c r="C69" s="243"/>
      <c r="D69" s="243"/>
      <c r="E69" s="307"/>
      <c r="F69" s="184" t="s">
        <v>297</v>
      </c>
    </row>
    <row r="70" spans="1:10" ht="20.100000000000001" customHeight="1" x14ac:dyDescent="0.15">
      <c r="A70" s="176"/>
      <c r="B70" s="185" t="s">
        <v>298</v>
      </c>
      <c r="C70" s="186"/>
      <c r="D70" s="187"/>
      <c r="E70" s="187"/>
      <c r="F70" s="188"/>
    </row>
    <row r="71" spans="1:10" ht="20.100000000000001" customHeight="1" x14ac:dyDescent="0.15">
      <c r="A71" s="176"/>
      <c r="B71" s="185" t="s">
        <v>300</v>
      </c>
      <c r="C71" s="186"/>
      <c r="D71" s="187"/>
      <c r="E71" s="187"/>
      <c r="F71" s="188"/>
    </row>
    <row r="72" spans="1:10" ht="20.100000000000001" customHeight="1" x14ac:dyDescent="0.15">
      <c r="A72" s="176"/>
      <c r="B72" s="185" t="s">
        <v>302</v>
      </c>
      <c r="C72" s="186"/>
      <c r="D72" s="187"/>
      <c r="E72" s="187"/>
      <c r="F72" s="188"/>
    </row>
    <row r="73" spans="1:10" ht="20.100000000000001" customHeight="1" x14ac:dyDescent="0.15">
      <c r="A73" s="176">
        <v>13</v>
      </c>
      <c r="B73" s="177" t="s">
        <v>293</v>
      </c>
      <c r="C73" s="178"/>
      <c r="D73" s="177" t="s">
        <v>294</v>
      </c>
      <c r="E73" s="179"/>
      <c r="F73" s="180"/>
    </row>
    <row r="74" spans="1:10" ht="20.100000000000001" customHeight="1" x14ac:dyDescent="0.15">
      <c r="A74" s="176"/>
      <c r="B74" s="181" t="s">
        <v>295</v>
      </c>
      <c r="C74" s="243"/>
      <c r="D74" s="243"/>
      <c r="E74" s="307"/>
      <c r="F74" s="184" t="s">
        <v>297</v>
      </c>
    </row>
    <row r="75" spans="1:10" ht="20.100000000000001" customHeight="1" x14ac:dyDescent="0.15">
      <c r="A75" s="176"/>
      <c r="B75" s="185" t="s">
        <v>298</v>
      </c>
      <c r="C75" s="186"/>
      <c r="D75" s="187"/>
      <c r="E75" s="187"/>
      <c r="F75" s="188"/>
    </row>
    <row r="76" spans="1:10" ht="20.100000000000001" customHeight="1" x14ac:dyDescent="0.15">
      <c r="A76" s="176"/>
      <c r="B76" s="185" t="s">
        <v>300</v>
      </c>
      <c r="C76" s="186"/>
      <c r="D76" s="187"/>
      <c r="E76" s="187"/>
      <c r="F76" s="188"/>
    </row>
    <row r="77" spans="1:10" ht="20.100000000000001" customHeight="1" x14ac:dyDescent="0.15">
      <c r="A77" s="176"/>
      <c r="B77" s="185" t="s">
        <v>302</v>
      </c>
      <c r="C77" s="186"/>
      <c r="D77" s="187"/>
      <c r="E77" s="187"/>
      <c r="F77" s="188"/>
    </row>
    <row r="78" spans="1:10" ht="20.100000000000001" customHeight="1" x14ac:dyDescent="0.15">
      <c r="A78" s="197"/>
      <c r="B78" s="189"/>
      <c r="C78" s="190"/>
      <c r="D78" s="190"/>
      <c r="E78" s="190"/>
      <c r="F78" s="192"/>
    </row>
    <row r="79" spans="1:10" ht="20.100000000000001" customHeight="1" x14ac:dyDescent="0.15">
      <c r="A79" s="176">
        <v>14</v>
      </c>
      <c r="B79" s="177" t="s">
        <v>293</v>
      </c>
      <c r="C79" s="178"/>
      <c r="D79" s="177" t="s">
        <v>294</v>
      </c>
      <c r="E79" s="179"/>
      <c r="F79" s="180"/>
    </row>
    <row r="80" spans="1:10" ht="20.100000000000001" customHeight="1" x14ac:dyDescent="0.15">
      <c r="A80" s="176"/>
      <c r="B80" s="181" t="s">
        <v>295</v>
      </c>
      <c r="C80" s="243"/>
      <c r="D80" s="243"/>
      <c r="E80" s="307"/>
      <c r="F80" s="184" t="s">
        <v>297</v>
      </c>
    </row>
    <row r="81" spans="1:6" ht="20.100000000000001" customHeight="1" x14ac:dyDescent="0.15">
      <c r="A81" s="176"/>
      <c r="B81" s="185" t="s">
        <v>298</v>
      </c>
      <c r="C81" s="186"/>
      <c r="D81" s="187"/>
      <c r="E81" s="187"/>
      <c r="F81" s="188"/>
    </row>
    <row r="82" spans="1:6" ht="20.100000000000001" customHeight="1" x14ac:dyDescent="0.15">
      <c r="A82" s="176"/>
      <c r="B82" s="185" t="s">
        <v>300</v>
      </c>
      <c r="C82" s="186"/>
      <c r="D82" s="187"/>
      <c r="E82" s="187"/>
      <c r="F82" s="188"/>
    </row>
    <row r="83" spans="1:6" ht="20.100000000000001" customHeight="1" x14ac:dyDescent="0.15">
      <c r="A83" s="176"/>
      <c r="B83" s="185" t="s">
        <v>302</v>
      </c>
      <c r="C83" s="186"/>
      <c r="D83" s="187"/>
      <c r="E83" s="187"/>
      <c r="F83" s="188"/>
    </row>
  </sheetData>
  <sheetProtection algorithmName="SHA-512" hashValue="xGhWzlcFfhFnyfBSkQA49qJPNjYKigM+QJpEpR+lyDiucDDkzwt40cNhtVTl+lwFiEjb65lMn2L2dQTh+pbHJw==" saltValue="KO8pSNu5O800JleClZJUCQ==" spinCount="100000" sheet="1" objects="1" scenarios="1"/>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4EF96-C158-4F59-9174-787AD0E3CB16}">
  <sheetPr codeName="Sheet5">
    <tabColor theme="8" tint="0.59999389629810485"/>
  </sheetPr>
  <dimension ref="A1:Y38"/>
  <sheetViews>
    <sheetView view="pageBreakPreview" zoomScale="85" zoomScaleNormal="100" zoomScaleSheetLayoutView="85"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334</v>
      </c>
      <c r="E2" s="89"/>
      <c r="F2" s="89"/>
      <c r="G2" s="89"/>
      <c r="H2" s="89"/>
      <c r="I2" s="89"/>
      <c r="J2" s="89"/>
      <c r="K2" s="90"/>
    </row>
    <row r="3" spans="1:25" ht="30" customHeight="1" x14ac:dyDescent="0.15">
      <c r="A3" s="91" t="s">
        <v>261</v>
      </c>
      <c r="B3" s="92"/>
      <c r="C3" s="92"/>
      <c r="D3" s="93">
        <f>VLOOKUP($D$2,交通空白!$B$2:$S$24,2,FALSE)</f>
        <v>38991</v>
      </c>
      <c r="E3" s="94"/>
      <c r="F3" s="94"/>
      <c r="G3" s="94"/>
      <c r="H3" s="94"/>
      <c r="I3" s="94"/>
      <c r="J3" s="94"/>
      <c r="K3" s="95"/>
    </row>
    <row r="4" spans="1:25" ht="30" customHeight="1" x14ac:dyDescent="0.15">
      <c r="A4" s="91" t="s">
        <v>262</v>
      </c>
      <c r="B4" s="92"/>
      <c r="C4" s="92"/>
      <c r="D4" s="93">
        <f>VLOOKUP($D$2,交通空白!$B$2:$S$24,3,FALSE)</f>
        <v>45202</v>
      </c>
      <c r="E4" s="94"/>
      <c r="F4" s="94"/>
      <c r="G4" s="94"/>
      <c r="H4" s="94"/>
      <c r="I4" s="94"/>
      <c r="J4" s="94"/>
      <c r="K4" s="95"/>
    </row>
    <row r="5" spans="1:25" ht="30" customHeight="1" x14ac:dyDescent="0.15">
      <c r="A5" s="91" t="s">
        <v>263</v>
      </c>
      <c r="B5" s="92"/>
      <c r="C5" s="92"/>
      <c r="D5" s="93">
        <f>VLOOKUP($D$2,交通空白!$B$2:$S$24,4,FALSE)</f>
        <v>46295</v>
      </c>
      <c r="E5" s="94"/>
      <c r="F5" s="94"/>
      <c r="G5" s="94"/>
      <c r="H5" s="94"/>
      <c r="I5" s="94"/>
      <c r="J5" s="94"/>
      <c r="K5" s="95"/>
    </row>
    <row r="6" spans="1:25" ht="30" customHeight="1" x14ac:dyDescent="0.15">
      <c r="A6" s="91" t="s">
        <v>264</v>
      </c>
      <c r="B6" s="92"/>
      <c r="C6" s="92"/>
      <c r="D6" s="93" t="str">
        <f>VLOOKUP($D$2,交通空白!$B$2:$S$24,5,FALSE)</f>
        <v>美唄市</v>
      </c>
      <c r="E6" s="94"/>
      <c r="F6" s="94"/>
      <c r="G6" s="94"/>
      <c r="H6" s="94"/>
      <c r="I6" s="94"/>
      <c r="J6" s="94"/>
      <c r="K6" s="95"/>
    </row>
    <row r="7" spans="1:25" ht="30" customHeight="1" x14ac:dyDescent="0.15">
      <c r="A7" s="91" t="s">
        <v>265</v>
      </c>
      <c r="B7" s="92"/>
      <c r="C7" s="92"/>
      <c r="D7" s="93" t="str">
        <f>VLOOKUP($D$2,交通空白!$B$2:$S$24,6,FALSE)</f>
        <v>桜井　恒</v>
      </c>
      <c r="E7" s="94"/>
      <c r="F7" s="94"/>
      <c r="G7" s="94"/>
      <c r="H7" s="94"/>
      <c r="I7" s="94"/>
      <c r="J7" s="94"/>
      <c r="K7" s="95"/>
    </row>
    <row r="8" spans="1:25" ht="30" customHeight="1" x14ac:dyDescent="0.15">
      <c r="A8" s="91" t="s">
        <v>266</v>
      </c>
      <c r="B8" s="92"/>
      <c r="C8" s="92"/>
      <c r="D8" s="93" t="str">
        <f>VLOOKUP($D$2,交通空白!$B$2:$S$24,8,FALSE)</f>
        <v>美唄市西３条南１丁目１－１</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美唄市</v>
      </c>
      <c r="E12" s="111"/>
      <c r="F12" s="112" t="str">
        <f>IFERROR(VLOOKUP($D$2,交通空白!$B$2:$S$24,10,FALSE),"")</f>
        <v>美唄市西３条南１丁目１－１</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106" t="str">
        <f>VLOOKUP($D$2,交通空白!$B$2:$S$24,15,FALSE)</f>
        <v>路線</v>
      </c>
      <c r="E14" s="106"/>
      <c r="F14" s="106"/>
      <c r="G14" s="106"/>
      <c r="H14" s="106"/>
      <c r="I14" s="106"/>
      <c r="J14" s="106"/>
      <c r="K14" s="107"/>
      <c r="O14" s="116"/>
      <c r="X14" s="116"/>
      <c r="Y14" s="117"/>
    </row>
    <row r="15" spans="1:25" ht="30" customHeight="1" x14ac:dyDescent="0.15">
      <c r="A15" s="103" t="s">
        <v>274</v>
      </c>
      <c r="B15" s="104"/>
      <c r="C15" s="104"/>
      <c r="D15" s="118" t="str">
        <f>VLOOKUP($D$2,交通空白!$B$2:$S$24,16,FALSE)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美唄市</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0</v>
      </c>
      <c r="J23" s="146">
        <f>IFERROR(VLOOKUP($D$2,交通空白!$B$2:$AG$24,29,FALSE),0)</f>
        <v>13</v>
      </c>
      <c r="K23" s="147">
        <f>SUM(E23:J23)</f>
        <v>13</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0</v>
      </c>
      <c r="J35" s="146">
        <f t="shared" si="0"/>
        <v>13</v>
      </c>
      <c r="K35" s="147">
        <f>SUM(E35:J35)</f>
        <v>13</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djnHMrjFF+N023ydx4SL3tMvokS5UgXZTdzKMMAB+/2pnuMFoHkel7P1m8BsJT4rtqLQXiyyLplKfVz1an/cXQ==" saltValue="rA0KH3uPShzKlkWoG6yx2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BFAAD807-4553-4E3D-B479-4DB23A149D2A}"/>
    <dataValidation type="list" allowBlank="1" showInputMessage="1" sqref="A22:B33" xr:uid="{5D20EC08-7065-45DF-991C-8BD1F1621C7E}">
      <formula1>"交通空白地有償運送,福祉有償運送"</formula1>
    </dataValidation>
    <dataValidation type="list" allowBlank="1" showInputMessage="1" sqref="D10" xr:uid="{39D5EE9D-9078-4084-BD0D-F7B0426A43D0}">
      <formula1>"○"</formula1>
    </dataValidation>
  </dataValidations>
  <hyperlinks>
    <hyperlink ref="O1:Q1" location="交通空白!A1" display="目次へ" xr:uid="{52474370-A634-4C4E-989D-B0B0BB34AC49}"/>
  </hyperlinks>
  <pageMargins left="0.25" right="0.25" top="0.75" bottom="0.75" header="0.3" footer="0.3"/>
  <pageSetup paperSize="9" scale="9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C0856-B315-4CE5-861F-1D166000523D}">
  <sheetPr codeName="Sheet43">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555</v>
      </c>
      <c r="E2" s="89"/>
      <c r="F2" s="89"/>
      <c r="G2" s="89"/>
      <c r="H2" s="89"/>
      <c r="I2" s="89"/>
      <c r="J2" s="89"/>
      <c r="K2" s="90"/>
    </row>
    <row r="3" spans="1:25" ht="30" customHeight="1" x14ac:dyDescent="0.15">
      <c r="A3" s="91" t="s">
        <v>261</v>
      </c>
      <c r="B3" s="92"/>
      <c r="C3" s="92"/>
      <c r="D3" s="93">
        <f>VLOOKUP($D$2,交通空白!$B$2:$S$28,2,FALSE)</f>
        <v>44820</v>
      </c>
      <c r="E3" s="94"/>
      <c r="F3" s="94"/>
      <c r="G3" s="94"/>
      <c r="H3" s="94"/>
      <c r="I3" s="94"/>
      <c r="J3" s="94"/>
      <c r="K3" s="95"/>
    </row>
    <row r="4" spans="1:25" ht="30" customHeight="1" x14ac:dyDescent="0.15">
      <c r="A4" s="91" t="s">
        <v>262</v>
      </c>
      <c r="B4" s="92"/>
      <c r="C4" s="92"/>
      <c r="D4" s="93" t="str">
        <f>VLOOKUP($D$2,交通空白!$B$2:$S$28,3,FALSE)</f>
        <v>-</v>
      </c>
      <c r="E4" s="94"/>
      <c r="F4" s="94"/>
      <c r="G4" s="94"/>
      <c r="H4" s="94"/>
      <c r="I4" s="94"/>
      <c r="J4" s="94"/>
      <c r="K4" s="95"/>
    </row>
    <row r="5" spans="1:25" ht="30" customHeight="1" x14ac:dyDescent="0.15">
      <c r="A5" s="91" t="s">
        <v>263</v>
      </c>
      <c r="B5" s="92"/>
      <c r="C5" s="92"/>
      <c r="D5" s="93">
        <f>VLOOKUP($D$2,交通空白!$B$2:$S$28,4,FALSE)</f>
        <v>45565</v>
      </c>
      <c r="E5" s="94"/>
      <c r="F5" s="94"/>
      <c r="G5" s="94"/>
      <c r="H5" s="94"/>
      <c r="I5" s="94"/>
      <c r="J5" s="94"/>
      <c r="K5" s="95"/>
    </row>
    <row r="6" spans="1:25" ht="30" customHeight="1" x14ac:dyDescent="0.15">
      <c r="A6" s="91" t="s">
        <v>264</v>
      </c>
      <c r="B6" s="92"/>
      <c r="C6" s="92"/>
      <c r="D6" s="93" t="str">
        <f>VLOOKUP($D$2,交通空白!$B$2:$S$28,5,FALSE)</f>
        <v>東千歳バス運行協議会</v>
      </c>
      <c r="E6" s="94"/>
      <c r="F6" s="94"/>
      <c r="G6" s="94"/>
      <c r="H6" s="94"/>
      <c r="I6" s="94"/>
      <c r="J6" s="94"/>
      <c r="K6" s="95"/>
    </row>
    <row r="7" spans="1:25" ht="30" customHeight="1" x14ac:dyDescent="0.15">
      <c r="A7" s="91" t="s">
        <v>265</v>
      </c>
      <c r="B7" s="92"/>
      <c r="C7" s="92"/>
      <c r="D7" s="93" t="str">
        <f>VLOOKUP($D$2,交通空白!$B$2:$S$28,6,FALSE)</f>
        <v>今　務</v>
      </c>
      <c r="E7" s="94"/>
      <c r="F7" s="94"/>
      <c r="G7" s="94"/>
      <c r="H7" s="94"/>
      <c r="I7" s="94"/>
      <c r="J7" s="94"/>
      <c r="K7" s="95"/>
    </row>
    <row r="8" spans="1:25" ht="30" customHeight="1" x14ac:dyDescent="0.15">
      <c r="A8" s="91" t="s">
        <v>266</v>
      </c>
      <c r="B8" s="92"/>
      <c r="C8" s="92"/>
      <c r="D8" s="93" t="str">
        <f>VLOOKUP($D$2,交通空白!$B$2:$S$28,8,FALSE)</f>
        <v>千歳市東丘８２４番地の１２１</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VLOOKUP($D$2,交通空白!$B$2:$S$28,9,FALSE)</f>
        <v>東千歳バス運行協議会</v>
      </c>
      <c r="E12" s="111"/>
      <c r="F12" s="112" t="str">
        <f>VLOOKUP($D$2,交通空白!$B$2:$S$28,10,FALSE)</f>
        <v>千歳市東丘８２４番地の１２１</v>
      </c>
      <c r="G12" s="112"/>
      <c r="H12" s="111" t="str">
        <f>IFERROR(VLOOKUP($D$2&amp;"-3",交通空白!$B$2:$S$28,9,FALSE),"")</f>
        <v/>
      </c>
      <c r="I12" s="111"/>
      <c r="J12" s="111" t="str">
        <f>IFERROR(VLOOKUP($D$2&amp;"-3",交通空白!$B$2:$S$28,10,FALSE),"")</f>
        <v/>
      </c>
      <c r="K12" s="111"/>
    </row>
    <row r="13" spans="1:25" ht="50.1" customHeight="1" x14ac:dyDescent="0.15">
      <c r="A13" s="113"/>
      <c r="B13" s="114"/>
      <c r="C13" s="115"/>
      <c r="D13" s="111" t="str">
        <f>IFERROR(VLOOKUP($D$2&amp;"-2",交通空白!$B$2:$S$28,9,FALSE),"")</f>
        <v/>
      </c>
      <c r="E13" s="111"/>
      <c r="F13" s="111" t="str">
        <f>IFERROR(VLOOKUP($D$2&amp;"-2",交通空白!$B$2:$S$28,10,FALSE),"")</f>
        <v/>
      </c>
      <c r="G13" s="111"/>
      <c r="H13" s="111" t="str">
        <f>IFERROR(VLOOKUP($D$2&amp;"-4",交通空白!$B$2:$S$28,9,FALSE),"")</f>
        <v/>
      </c>
      <c r="I13" s="111"/>
      <c r="J13" s="111" t="str">
        <f>IFERROR(VLOOKUP($D$2&amp;"-4",交通空白!$B$2:$S$28,10,FALSE),"")</f>
        <v/>
      </c>
      <c r="K13" s="111"/>
      <c r="O13" s="116"/>
      <c r="X13" s="116"/>
    </row>
    <row r="14" spans="1:25" ht="30" customHeight="1" x14ac:dyDescent="0.15">
      <c r="A14" s="103" t="s">
        <v>273</v>
      </c>
      <c r="B14" s="104"/>
      <c r="C14" s="104"/>
      <c r="D14" s="328" t="str">
        <f>VLOOKUP($D$2,交通空白!$B$2:$S$28,15,FALSE)</f>
        <v>千歳市東千歳地区（協和、幌加、新川、東丘、中央、泉郷、根志越）</v>
      </c>
      <c r="E14" s="328"/>
      <c r="F14" s="328"/>
      <c r="G14" s="328"/>
      <c r="H14" s="106"/>
      <c r="I14" s="106"/>
      <c r="J14" s="106"/>
      <c r="K14" s="107"/>
      <c r="O14" s="116"/>
      <c r="X14" s="116"/>
      <c r="Y14" s="117"/>
    </row>
    <row r="15" spans="1:25" ht="30" customHeight="1" x14ac:dyDescent="0.15">
      <c r="A15" s="103" t="s">
        <v>274</v>
      </c>
      <c r="B15" s="104"/>
      <c r="C15" s="104"/>
      <c r="D15" s="118" t="str">
        <f>VLOOKUP($D$2,交通空白!$B$2:$S$28,16,FALSE)</f>
        <v>東千歳地区(協和、幌加、新川、東丘、中央、泉郷)における地域住民又は来訪者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東千歳バス運行協議会</v>
      </c>
      <c r="D22" s="139"/>
      <c r="E22" s="140"/>
      <c r="F22" s="140"/>
      <c r="G22" s="140"/>
      <c r="H22" s="140"/>
      <c r="I22" s="140"/>
      <c r="J22" s="140"/>
      <c r="K22" s="141"/>
    </row>
    <row r="23" spans="1:24" ht="19.5" x14ac:dyDescent="0.15">
      <c r="A23" s="142"/>
      <c r="B23" s="143"/>
      <c r="C23" s="144"/>
      <c r="D23" s="145"/>
      <c r="E23" s="146">
        <f>IFERROR(VLOOKUP($D$2,交通空白!$B$2:$AG$28,19,FALSE),0)</f>
        <v>0</v>
      </c>
      <c r="F23" s="146">
        <f>IFERROR(VLOOKUP($D$2,交通空白!$B$2:$AG$28,21,FALSE),0)</f>
        <v>0</v>
      </c>
      <c r="G23" s="146">
        <f>IFERROR(VLOOKUP($D$2,交通空白!$B$2:$AG$28,23,FALSE),0)</f>
        <v>0</v>
      </c>
      <c r="H23" s="146">
        <f>IFERROR(VLOOKUP($D$2,交通空白!$B$2:$AG$28,25,FALSE),0)</f>
        <v>0</v>
      </c>
      <c r="I23" s="146">
        <f>IFERROR(VLOOKUP($D$2,交通空白!$B$2:$AG$28,27,FALSE),0)</f>
        <v>1</v>
      </c>
      <c r="J23" s="146">
        <f>IFERROR(VLOOKUP($D$2,交通空白!$B$2:$AG$28,29,FALSE),0)</f>
        <v>0</v>
      </c>
      <c r="K23" s="147">
        <f>SUM(E23:J23)</f>
        <v>1</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1</v>
      </c>
      <c r="J35" s="146">
        <f t="shared" si="0"/>
        <v>0</v>
      </c>
      <c r="K35" s="147">
        <f>SUM(E35:J35)</f>
        <v>1</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qjWaUXOX95HbPimFTnqESK39OBYH0eZ6JnSo8LlQhhFGLj3sspLpOdCm24eCrn0MLabNQVxaCyKhURJNtAXTiw==" saltValue="7vzKrR6sKYXcXZKDZXXBp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C7C4A77A-386B-4160-A48B-2D175CE8C098}"/>
    <dataValidation type="list" allowBlank="1" showInputMessage="1" sqref="A22:B33" xr:uid="{EFDB87C6-BD3E-4DF1-9BE6-6BE1BADE62B8}">
      <formula1>"交通空白地有償運送,福祉有償運送"</formula1>
    </dataValidation>
    <dataValidation type="list" allowBlank="1" showInputMessage="1" sqref="D10" xr:uid="{606E5690-5FCA-457B-AC77-0D97FA40649E}">
      <formula1>"○"</formula1>
    </dataValidation>
  </dataValidations>
  <hyperlinks>
    <hyperlink ref="O1:Q1" location="交通空白!A1" display="目次へ" xr:uid="{CD574453-E738-4560-B934-B256FF941CA2}"/>
  </hyperlinks>
  <pageMargins left="0.25" right="0.25" top="0.75" bottom="0.75" header="0.3" footer="0.3"/>
  <pageSetup paperSize="9" scale="92"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D3EEA-F850-430D-A22F-C53DA4051CE6}">
  <sheetPr codeName="Sheet44">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556</v>
      </c>
      <c r="E2" s="89"/>
      <c r="F2" s="89"/>
      <c r="G2" s="89"/>
      <c r="H2" s="89"/>
      <c r="I2" s="89"/>
      <c r="J2" s="89"/>
      <c r="K2" s="90"/>
    </row>
    <row r="3" spans="1:25" ht="30" customHeight="1" x14ac:dyDescent="0.15">
      <c r="A3" s="91" t="s">
        <v>261</v>
      </c>
      <c r="B3" s="92"/>
      <c r="C3" s="92"/>
      <c r="D3" s="93">
        <f>VLOOKUP($D$2,交通空白!$B$2:$S$29,2,FALSE)</f>
        <v>45127</v>
      </c>
      <c r="E3" s="94"/>
      <c r="F3" s="94"/>
      <c r="G3" s="94"/>
      <c r="H3" s="94"/>
      <c r="I3" s="94"/>
      <c r="J3" s="94"/>
      <c r="K3" s="95"/>
    </row>
    <row r="4" spans="1:25" ht="30" customHeight="1" x14ac:dyDescent="0.15">
      <c r="A4" s="91" t="s">
        <v>262</v>
      </c>
      <c r="B4" s="92"/>
      <c r="C4" s="92"/>
      <c r="D4" s="93" t="str">
        <f>VLOOKUP($D$2,交通空白!$B$2:$S$29,3,FALSE)</f>
        <v>-</v>
      </c>
      <c r="E4" s="94"/>
      <c r="F4" s="94"/>
      <c r="G4" s="94"/>
      <c r="H4" s="94"/>
      <c r="I4" s="94"/>
      <c r="J4" s="94"/>
      <c r="K4" s="95"/>
    </row>
    <row r="5" spans="1:25" ht="30" customHeight="1" x14ac:dyDescent="0.15">
      <c r="A5" s="91" t="s">
        <v>263</v>
      </c>
      <c r="B5" s="92"/>
      <c r="C5" s="92"/>
      <c r="D5" s="93">
        <f>VLOOKUP($D$2,交通空白!$B$2:$S$29,4,FALSE)</f>
        <v>45857</v>
      </c>
      <c r="E5" s="94"/>
      <c r="F5" s="94"/>
      <c r="G5" s="94"/>
      <c r="H5" s="94"/>
      <c r="I5" s="94"/>
      <c r="J5" s="94"/>
      <c r="K5" s="95"/>
    </row>
    <row r="6" spans="1:25" ht="30" customHeight="1" x14ac:dyDescent="0.15">
      <c r="A6" s="91" t="s">
        <v>264</v>
      </c>
      <c r="B6" s="92"/>
      <c r="C6" s="92"/>
      <c r="D6" s="93" t="str">
        <f>VLOOKUP($D$2,交通空白!$B$2:$S$29,5,FALSE)</f>
        <v>社会福祉法人　赤井川村社会福祉協議会</v>
      </c>
      <c r="E6" s="94"/>
      <c r="F6" s="94"/>
      <c r="G6" s="94"/>
      <c r="H6" s="94"/>
      <c r="I6" s="94"/>
      <c r="J6" s="94"/>
      <c r="K6" s="95"/>
    </row>
    <row r="7" spans="1:25" ht="30" customHeight="1" x14ac:dyDescent="0.15">
      <c r="A7" s="91" t="s">
        <v>265</v>
      </c>
      <c r="B7" s="92"/>
      <c r="C7" s="92"/>
      <c r="D7" s="93" t="str">
        <f>VLOOKUP($D$2,交通空白!$B$2:$S$29,6,FALSE)</f>
        <v>阿部　政範</v>
      </c>
      <c r="E7" s="94"/>
      <c r="F7" s="94"/>
      <c r="G7" s="94"/>
      <c r="H7" s="94"/>
      <c r="I7" s="94"/>
      <c r="J7" s="94"/>
      <c r="K7" s="95"/>
    </row>
    <row r="8" spans="1:25" ht="30" customHeight="1" x14ac:dyDescent="0.15">
      <c r="A8" s="91" t="s">
        <v>266</v>
      </c>
      <c r="B8" s="92"/>
      <c r="C8" s="92"/>
      <c r="D8" s="93" t="str">
        <f>VLOOKUP($D$2,交通空白!$B$2:$S$29,8,FALSE)</f>
        <v>余市郡赤井川村字赤井川３１８番地１</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VLOOKUP($D$2,交通空白!$B$2:$S$29,9,FALSE)</f>
        <v>社会福祉法人　赤井川村社会福祉協議会</v>
      </c>
      <c r="E12" s="111"/>
      <c r="F12" s="112" t="str">
        <f>VLOOKUP($D$2,交通空白!$B$2:$S$29,10,FALSE)</f>
        <v>余市郡赤井川村字赤井川３１８番地１</v>
      </c>
      <c r="G12" s="112"/>
      <c r="H12" s="111" t="str">
        <f>IFERROR(VLOOKUP($D$2&amp;"-3",交通空白!$B$2:$S$29,9,FALSE),"")</f>
        <v/>
      </c>
      <c r="I12" s="111"/>
      <c r="J12" s="111" t="str">
        <f>IFERROR(VLOOKUP($D$2&amp;"-3",交通空白!$B$2:$S$29,10,FALSE),"")</f>
        <v/>
      </c>
      <c r="K12" s="111"/>
    </row>
    <row r="13" spans="1:25" ht="50.1" customHeight="1" x14ac:dyDescent="0.15">
      <c r="A13" s="113"/>
      <c r="B13" s="114"/>
      <c r="C13" s="115"/>
      <c r="D13" s="111" t="str">
        <f>IFERROR(VLOOKUP($D$2&amp;"-2",交通空白!$B$2:$S$29,9,FALSE),"")</f>
        <v/>
      </c>
      <c r="E13" s="111"/>
      <c r="F13" s="111" t="str">
        <f>IFERROR(VLOOKUP($D$2&amp;"-2",交通空白!$B$2:$S$29,10,FALSE),"")</f>
        <v/>
      </c>
      <c r="G13" s="111"/>
      <c r="H13" s="111" t="str">
        <f>IFERROR(VLOOKUP($D$2&amp;"-4",交通空白!$B$2:$S$29,9,FALSE),"")</f>
        <v/>
      </c>
      <c r="I13" s="111"/>
      <c r="J13" s="111" t="str">
        <f>IFERROR(VLOOKUP($D$2&amp;"-4",交通空白!$B$2:$S$29,10,FALSE),"")</f>
        <v/>
      </c>
      <c r="K13" s="111"/>
      <c r="O13" s="116"/>
      <c r="X13" s="116"/>
    </row>
    <row r="14" spans="1:25" ht="30" customHeight="1" x14ac:dyDescent="0.15">
      <c r="A14" s="103" t="s">
        <v>273</v>
      </c>
      <c r="B14" s="104"/>
      <c r="C14" s="104"/>
      <c r="D14" s="328" t="str">
        <f>VLOOKUP($D$2,交通空白!$B$2:$S$29,15,FALSE)</f>
        <v>赤井川村</v>
      </c>
      <c r="E14" s="328"/>
      <c r="F14" s="328"/>
      <c r="G14" s="328"/>
      <c r="H14" s="106"/>
      <c r="I14" s="106"/>
      <c r="J14" s="106"/>
      <c r="K14" s="107"/>
      <c r="O14" s="116"/>
      <c r="X14" s="116"/>
      <c r="Y14" s="117"/>
    </row>
    <row r="15" spans="1:25" ht="30" customHeight="1" x14ac:dyDescent="0.15">
      <c r="A15" s="103" t="s">
        <v>274</v>
      </c>
      <c r="B15" s="104"/>
      <c r="C15" s="104"/>
      <c r="D15" s="118" t="str">
        <f>VLOOKUP($D$2,交通空白!$B$2:$S$29,16,FALSE)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社会福祉法人　赤井川村社会福祉協議会</v>
      </c>
      <c r="D22" s="139"/>
      <c r="E22" s="140"/>
      <c r="F22" s="140"/>
      <c r="G22" s="140"/>
      <c r="H22" s="140"/>
      <c r="I22" s="140"/>
      <c r="J22" s="140"/>
      <c r="K22" s="141"/>
    </row>
    <row r="23" spans="1:24" ht="19.5" x14ac:dyDescent="0.15">
      <c r="A23" s="142"/>
      <c r="B23" s="143"/>
      <c r="C23" s="144"/>
      <c r="D23" s="145"/>
      <c r="E23" s="146">
        <f>IFERROR(VLOOKUP($D$2,交通空白!$B$2:$AG$29,19,FALSE),0)</f>
        <v>0</v>
      </c>
      <c r="F23" s="146">
        <f>IFERROR(VLOOKUP($D$2,交通空白!$B$2:$AG$29,21,FALSE),0)</f>
        <v>0</v>
      </c>
      <c r="G23" s="146">
        <f>IFERROR(VLOOKUP($D$2,交通空白!$B$2:$AG$29,23,FALSE),0)</f>
        <v>0</v>
      </c>
      <c r="H23" s="146">
        <f>IFERROR(VLOOKUP($D$2,交通空白!$B$2:$AG$29,25,FALSE),0)</f>
        <v>0</v>
      </c>
      <c r="I23" s="146">
        <f>IFERROR(VLOOKUP($D$2,交通空白!$B$2:$AG$29,27,FALSE),0)</f>
        <v>3</v>
      </c>
      <c r="J23" s="146">
        <f>IFERROR(VLOOKUP($D$2,交通空白!$B$2:$AG$29,29,FALSE),0)</f>
        <v>0</v>
      </c>
      <c r="K23" s="147">
        <f>SUM(E23:J23)</f>
        <v>3</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IFERROR(VLOOKUP($D$2,交通空白!$B$2:$AG$24,29,FALSE),0)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IFERROR(VLOOKUP($D$2&amp;"-2",交通空白!$B$2:$AG$24,29,FALSE),0)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IFERROR(VLOOKUP($D$2&amp;"-3",交通空白!$B$2:$AG$24,29,FALSE),0)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IFERROR(VLOOKUP($D$2&amp;"-4",交通空白!$B$2:$AG$24,29,FALSE),0)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3</v>
      </c>
      <c r="J35" s="146">
        <f t="shared" si="0"/>
        <v>0</v>
      </c>
      <c r="K35" s="147">
        <f>SUM(E35:J35)</f>
        <v>3</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jDJT8TQnx08jNMF8l/Z8HmUSY5JNMZaDSEkN3ABZD8YliasqNRXcUOM2OlINlIpddNlayAjCzwqRpp0pNYRrUg==" saltValue="o2JQIhn8vEoehILTllMtP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15B85D47-445E-4682-8B49-DE3C93CB2431}">
      <formula1>"○"</formula1>
    </dataValidation>
    <dataValidation type="list" allowBlank="1" showInputMessage="1" sqref="A22:B33" xr:uid="{3387806A-40E5-437C-AE9B-4B24AAD288A0}">
      <formula1>"交通空白地有償運送,福祉有償運送"</formula1>
    </dataValidation>
    <dataValidation allowBlank="1" showInputMessage="1" sqref="D2:K2" xr:uid="{2BB6FCA5-582A-422F-93BA-44C7270A7098}"/>
  </dataValidations>
  <hyperlinks>
    <hyperlink ref="O1:Q1" location="交通空白!A1" display="目次へ" xr:uid="{43FD10A3-264C-431A-A849-43C22AB1CF9F}"/>
  </hyperlinks>
  <pageMargins left="0.25" right="0.25" top="0.75" bottom="0.75" header="0.3" footer="0.3"/>
  <pageSetup paperSize="9" scale="92"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5148E-9BAB-44F0-A0A8-672EB7028B85}">
  <sheetPr codeName="Sheet45">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557</v>
      </c>
      <c r="E2" s="89"/>
      <c r="F2" s="89"/>
      <c r="G2" s="89"/>
      <c r="H2" s="89"/>
      <c r="I2" s="89"/>
      <c r="J2" s="89"/>
      <c r="K2" s="90"/>
    </row>
    <row r="3" spans="1:25" ht="30" customHeight="1" x14ac:dyDescent="0.15">
      <c r="A3" s="91" t="s">
        <v>261</v>
      </c>
      <c r="B3" s="92"/>
      <c r="C3" s="92"/>
      <c r="D3" s="93">
        <f>VLOOKUP($D$2,交通空白!$B$2:$S$30,2,FALSE)</f>
        <v>45167</v>
      </c>
      <c r="E3" s="94"/>
      <c r="F3" s="94"/>
      <c r="G3" s="94"/>
      <c r="H3" s="94"/>
      <c r="I3" s="94"/>
      <c r="J3" s="94"/>
      <c r="K3" s="95"/>
    </row>
    <row r="4" spans="1:25" ht="30" customHeight="1" x14ac:dyDescent="0.15">
      <c r="A4" s="91" t="s">
        <v>262</v>
      </c>
      <c r="B4" s="92"/>
      <c r="C4" s="92"/>
      <c r="D4" s="93" t="str">
        <f>VLOOKUP($D$2,交通空白!$B$2:$S$30,3,FALSE)</f>
        <v>-</v>
      </c>
      <c r="E4" s="94"/>
      <c r="F4" s="94"/>
      <c r="G4" s="94"/>
      <c r="H4" s="94"/>
      <c r="I4" s="94"/>
      <c r="J4" s="94"/>
      <c r="K4" s="95"/>
    </row>
    <row r="5" spans="1:25" ht="30" customHeight="1" x14ac:dyDescent="0.15">
      <c r="A5" s="91" t="s">
        <v>263</v>
      </c>
      <c r="B5" s="92"/>
      <c r="C5" s="92"/>
      <c r="D5" s="93">
        <f>VLOOKUP($D$2,交通空白!$B$2:$S$30,4,FALSE)</f>
        <v>45914</v>
      </c>
      <c r="E5" s="94"/>
      <c r="F5" s="94"/>
      <c r="G5" s="94"/>
      <c r="H5" s="94"/>
      <c r="I5" s="94"/>
      <c r="J5" s="94"/>
      <c r="K5" s="95"/>
    </row>
    <row r="6" spans="1:25" ht="30" customHeight="1" x14ac:dyDescent="0.15">
      <c r="A6" s="91" t="s">
        <v>264</v>
      </c>
      <c r="B6" s="92"/>
      <c r="C6" s="92"/>
      <c r="D6" s="93" t="str">
        <f>VLOOKUP($D$2,交通空白!$B$2:$S$30,5,FALSE)</f>
        <v>共和町</v>
      </c>
      <c r="E6" s="94"/>
      <c r="F6" s="94"/>
      <c r="G6" s="94"/>
      <c r="H6" s="94"/>
      <c r="I6" s="94"/>
      <c r="J6" s="94"/>
      <c r="K6" s="95"/>
    </row>
    <row r="7" spans="1:25" ht="30" customHeight="1" x14ac:dyDescent="0.15">
      <c r="A7" s="91" t="s">
        <v>265</v>
      </c>
      <c r="B7" s="92"/>
      <c r="C7" s="92"/>
      <c r="D7" s="93" t="str">
        <f>VLOOKUP($D$2,交通空白!$B$2:$S$30,6,FALSE)</f>
        <v>成田　慎一</v>
      </c>
      <c r="E7" s="94"/>
      <c r="F7" s="94"/>
      <c r="G7" s="94"/>
      <c r="H7" s="94"/>
      <c r="I7" s="94"/>
      <c r="J7" s="94"/>
      <c r="K7" s="95"/>
    </row>
    <row r="8" spans="1:25" ht="30" customHeight="1" x14ac:dyDescent="0.15">
      <c r="A8" s="91" t="s">
        <v>266</v>
      </c>
      <c r="B8" s="92"/>
      <c r="C8" s="92"/>
      <c r="D8" s="93" t="str">
        <f>VLOOKUP($D$2,交通空白!$B$2:$S$30,8,FALSE)</f>
        <v>岩内郡共和町南幌似３８番地の２</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VLOOKUP($D$2,交通空白!$B$2:$S$30,9,FALSE)</f>
        <v>南幌町役場企画振興課</v>
      </c>
      <c r="E12" s="111"/>
      <c r="F12" s="112" t="str">
        <f>VLOOKUP($D$2,交通空白!$B$2:$S$30,10,FALSE)</f>
        <v>岩内郡共和町南幌似３８番地の２</v>
      </c>
      <c r="G12" s="112"/>
      <c r="H12" s="111" t="str">
        <f>IFERROR(VLOOKUP($D$2&amp;"-3",交通空白!$B$2:$S$29,9,FALSE),"")</f>
        <v/>
      </c>
      <c r="I12" s="111"/>
      <c r="J12" s="111" t="str">
        <f>IFERROR(VLOOKUP($D$2&amp;"-3",交通空白!$B$2:$S$29,10,FALSE),"")</f>
        <v/>
      </c>
      <c r="K12" s="111"/>
    </row>
    <row r="13" spans="1:25" ht="50.1" customHeight="1" x14ac:dyDescent="0.15">
      <c r="A13" s="113"/>
      <c r="B13" s="114"/>
      <c r="C13" s="115"/>
      <c r="D13" s="111" t="str">
        <f>IFERROR(VLOOKUP($D$2&amp;"-2",交通空白!$B$2:$S$29,9,FALSE),"")</f>
        <v/>
      </c>
      <c r="E13" s="111"/>
      <c r="F13" s="111" t="str">
        <f>IFERROR(VLOOKUP($D$2&amp;"-2",交通空白!$B$2:$S$29,10,FALSE),"")</f>
        <v/>
      </c>
      <c r="G13" s="111"/>
      <c r="H13" s="111" t="str">
        <f>IFERROR(VLOOKUP($D$2&amp;"-4",交通空白!$B$2:$S$29,9,FALSE),"")</f>
        <v/>
      </c>
      <c r="I13" s="111"/>
      <c r="J13" s="111" t="str">
        <f>IFERROR(VLOOKUP($D$2&amp;"-4",交通空白!$B$2:$S$29,10,FALSE),"")</f>
        <v/>
      </c>
      <c r="K13" s="111"/>
      <c r="O13" s="116"/>
      <c r="X13" s="116"/>
    </row>
    <row r="14" spans="1:25" ht="30" customHeight="1" x14ac:dyDescent="0.15">
      <c r="A14" s="103" t="s">
        <v>273</v>
      </c>
      <c r="B14" s="104"/>
      <c r="C14" s="104"/>
      <c r="D14" s="328" t="str">
        <f>VLOOKUP($D$2,交通空白!$B$2:$S$30,15,FALSE)</f>
        <v>共和町宮丘地区、幌似地区、発足地区、前田地区</v>
      </c>
      <c r="E14" s="328"/>
      <c r="F14" s="328"/>
      <c r="G14" s="328"/>
      <c r="H14" s="106"/>
      <c r="I14" s="106"/>
      <c r="J14" s="106"/>
      <c r="K14" s="107"/>
      <c r="O14" s="116"/>
      <c r="X14" s="116"/>
      <c r="Y14" s="117"/>
    </row>
    <row r="15" spans="1:25" ht="30" customHeight="1" x14ac:dyDescent="0.15">
      <c r="A15" s="103" t="s">
        <v>274</v>
      </c>
      <c r="B15" s="104"/>
      <c r="C15" s="104"/>
      <c r="D15" s="118" t="str">
        <f>VLOOKUP($D$2,交通空白!$B$2:$S$30,16,FALSE)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t="s">
        <v>558</v>
      </c>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南幌町役場企画振興課</v>
      </c>
      <c r="D22" s="139"/>
      <c r="E22" s="140"/>
      <c r="F22" s="140"/>
      <c r="G22" s="140"/>
      <c r="H22" s="140"/>
      <c r="I22" s="140"/>
      <c r="J22" s="140"/>
      <c r="K22" s="141"/>
    </row>
    <row r="23" spans="1:24" ht="19.5" x14ac:dyDescent="0.15">
      <c r="A23" s="142"/>
      <c r="B23" s="143"/>
      <c r="C23" s="144"/>
      <c r="D23" s="145"/>
      <c r="E23" s="146">
        <f>IFERROR(VLOOKUP($D$2,交通空白!$B$2:$AG$30,19,FALSE),0)</f>
        <v>0</v>
      </c>
      <c r="F23" s="146">
        <f>IFERROR(VLOOKUP($D$2,交通空白!$B$2:$AG$30,21,FALSE),0)</f>
        <v>0</v>
      </c>
      <c r="G23" s="146">
        <f>IFERROR(VLOOKUP($D$2,交通空白!$B$2:$AG$30,23,FALSE),0)</f>
        <v>0</v>
      </c>
      <c r="H23" s="146">
        <f>IFERROR(VLOOKUP($D$2,交通空白!$B$2:$AG$30,25,FALSE),0)</f>
        <v>0</v>
      </c>
      <c r="I23" s="146">
        <f>IFERROR(VLOOKUP($D$2,交通空白!$B$2:$AG$30,27,FALSE),0)</f>
        <v>1</v>
      </c>
      <c r="J23" s="146">
        <f>IFERROR(VLOOKUP($D$2,交通空白!$B$2:$AG$29,29,FALSE),0)</f>
        <v>0</v>
      </c>
      <c r="K23" s="147">
        <f>SUM(E23:J23)</f>
        <v>1</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IFERROR(VLOOKUP($D$2,交通空白!$B$2:$AG$24,29,FALSE),0)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IFERROR(VLOOKUP($D$2&amp;"-2",交通空白!$B$2:$AG$24,29,FALSE),0)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IFERROR(VLOOKUP($D$2&amp;"-3",交通空白!$B$2:$AG$24,29,FALSE),0)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IFERROR(VLOOKUP($D$2&amp;"-4",交通空白!$B$2:$AG$24,29,FALSE),0)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1</v>
      </c>
      <c r="J35" s="146">
        <f t="shared" si="0"/>
        <v>0</v>
      </c>
      <c r="K35" s="147">
        <f>SUM(E35:J35)</f>
        <v>1</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xKJlkNps0c9qciWDrSAEmAxR629rnwZG7OvGdjI93t2ZKkZCi4BfN7m14nay5eELuq45yXJ/W5b4t/RALHzFIg==" saltValue="jlmVncCUtoC8ucXDIqe38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0E747D8B-E115-4830-A5EB-3A8F792ED6E7}"/>
    <dataValidation type="list" allowBlank="1" showInputMessage="1" sqref="A22:B33" xr:uid="{57A91311-A522-4EDE-9B46-96CAF5FDD69F}">
      <formula1>"交通空白地有償運送,福祉有償運送"</formula1>
    </dataValidation>
    <dataValidation type="list" allowBlank="1" showInputMessage="1" sqref="D10" xr:uid="{C4215EF2-D810-4976-994A-2E274322FA45}">
      <formula1>"○"</formula1>
    </dataValidation>
  </dataValidations>
  <hyperlinks>
    <hyperlink ref="O1:Q1" location="交通空白!A1" display="目次へ" xr:uid="{5BF91968-E6D5-4FA2-9102-9765B023643A}"/>
  </hyperlinks>
  <pageMargins left="0.25" right="0.25" top="0.75" bottom="0.75" header="0.3" footer="0.3"/>
  <pageSetup paperSize="9" scale="92"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F2D83-498B-4688-BD77-7525D723ABF6}">
  <sheetPr codeName="Sheet47">
    <tabColor theme="8" tint="0.59999389629810485"/>
  </sheetPr>
  <dimension ref="A1:Y38"/>
  <sheetViews>
    <sheetView view="pageBreakPreview" topLeftCell="A10"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245</v>
      </c>
      <c r="E2" s="89"/>
      <c r="F2" s="89"/>
      <c r="G2" s="89"/>
      <c r="H2" s="89"/>
      <c r="I2" s="89"/>
      <c r="J2" s="89"/>
      <c r="K2" s="90"/>
    </row>
    <row r="3" spans="1:25" ht="30" customHeight="1" x14ac:dyDescent="0.15">
      <c r="A3" s="91" t="s">
        <v>261</v>
      </c>
      <c r="B3" s="92"/>
      <c r="C3" s="92"/>
      <c r="D3" s="93">
        <f>VLOOKUP($D$2,交通空白!$B$2:$S$31,2,FALSE)</f>
        <v>45195</v>
      </c>
      <c r="E3" s="94"/>
      <c r="F3" s="94"/>
      <c r="G3" s="94"/>
      <c r="H3" s="94"/>
      <c r="I3" s="94"/>
      <c r="J3" s="94"/>
      <c r="K3" s="95"/>
    </row>
    <row r="4" spans="1:25" ht="30" customHeight="1" x14ac:dyDescent="0.15">
      <c r="A4" s="91" t="s">
        <v>262</v>
      </c>
      <c r="B4" s="92"/>
      <c r="C4" s="92"/>
      <c r="D4" s="93" t="str">
        <f>VLOOKUP($D$2,交通空白!$B$2:$S$31,3,FALSE)</f>
        <v>-</v>
      </c>
      <c r="E4" s="332"/>
      <c r="F4" s="332"/>
      <c r="G4" s="332"/>
      <c r="H4" s="332"/>
      <c r="I4" s="332"/>
      <c r="J4" s="332"/>
      <c r="K4" s="333"/>
    </row>
    <row r="5" spans="1:25" ht="30" customHeight="1" x14ac:dyDescent="0.15">
      <c r="A5" s="91" t="s">
        <v>263</v>
      </c>
      <c r="B5" s="92"/>
      <c r="C5" s="92"/>
      <c r="D5" s="93">
        <f>VLOOKUP($D$2,交通空白!$B$2:$S$31,4,FALSE)</f>
        <v>45930</v>
      </c>
      <c r="E5" s="332"/>
      <c r="F5" s="332"/>
      <c r="G5" s="332"/>
      <c r="H5" s="332"/>
      <c r="I5" s="332"/>
      <c r="J5" s="332"/>
      <c r="K5" s="333"/>
    </row>
    <row r="6" spans="1:25" ht="30" customHeight="1" x14ac:dyDescent="0.15">
      <c r="A6" s="91" t="s">
        <v>264</v>
      </c>
      <c r="B6" s="92"/>
      <c r="C6" s="92"/>
      <c r="D6" s="93" t="str">
        <f>VLOOKUP($D$2,交通空白!$B$2:$S$31,5,FALSE)</f>
        <v>古平町</v>
      </c>
      <c r="E6" s="332"/>
      <c r="F6" s="332"/>
      <c r="G6" s="332"/>
      <c r="H6" s="332"/>
      <c r="I6" s="332"/>
      <c r="J6" s="332"/>
      <c r="K6" s="333"/>
    </row>
    <row r="7" spans="1:25" ht="30" customHeight="1" x14ac:dyDescent="0.15">
      <c r="A7" s="91" t="s">
        <v>265</v>
      </c>
      <c r="B7" s="92"/>
      <c r="C7" s="92"/>
      <c r="D7" s="93" t="str">
        <f>VLOOKUP($D$2,交通空白!$B$2:$S$31,6,FALSE)</f>
        <v>成田　昭彦</v>
      </c>
      <c r="E7" s="332"/>
      <c r="F7" s="332"/>
      <c r="G7" s="332"/>
      <c r="H7" s="332"/>
      <c r="I7" s="332"/>
      <c r="J7" s="332"/>
      <c r="K7" s="333"/>
    </row>
    <row r="8" spans="1:25" ht="30" customHeight="1" x14ac:dyDescent="0.15">
      <c r="A8" s="91" t="s">
        <v>266</v>
      </c>
      <c r="B8" s="92"/>
      <c r="C8" s="92"/>
      <c r="D8" s="93" t="str">
        <f>VLOOKUP($D$2,交通空白!$B$2:$S$31,8,FALSE)</f>
        <v>古平郡古平町大字浜町５０番地</v>
      </c>
      <c r="E8" s="332"/>
      <c r="F8" s="332"/>
      <c r="G8" s="332"/>
      <c r="H8" s="332"/>
      <c r="I8" s="332"/>
      <c r="J8" s="332"/>
      <c r="K8" s="333"/>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VLOOKUP($D$2,交通空白!$B$2:$S$31,9,FALSE)</f>
        <v>古平町</v>
      </c>
      <c r="E12" s="111"/>
      <c r="F12" s="112" t="str">
        <f>VLOOKUP($D$2,交通空白!$B$2:$S$31,10,FALSE)</f>
        <v>古平郡古平町大字浜町５０番地</v>
      </c>
      <c r="G12" s="112"/>
      <c r="H12" s="111" t="str">
        <f>IFERROR(VLOOKUP($D$2&amp;"-3",交通空白!$B$2:$S$29,9,FALSE),"")</f>
        <v/>
      </c>
      <c r="I12" s="111"/>
      <c r="J12" s="111" t="str">
        <f>IFERROR(VLOOKUP($D$2&amp;"-3",交通空白!$B$2:$S$29,10,FALSE),"")</f>
        <v/>
      </c>
      <c r="K12" s="111"/>
    </row>
    <row r="13" spans="1:25" ht="50.1" customHeight="1" x14ac:dyDescent="0.15">
      <c r="A13" s="113"/>
      <c r="B13" s="114"/>
      <c r="C13" s="115"/>
      <c r="D13" s="111" t="str">
        <f>IFERROR(VLOOKUP($D$2&amp;"-2",交通空白!$B$2:$S$29,9,FALSE),"")</f>
        <v/>
      </c>
      <c r="E13" s="111"/>
      <c r="F13" s="111" t="str">
        <f>IFERROR(VLOOKUP($D$2&amp;"-2",交通空白!$B$2:$S$29,10,FALSE),"")</f>
        <v/>
      </c>
      <c r="G13" s="111"/>
      <c r="H13" s="111" t="str">
        <f>IFERROR(VLOOKUP($D$2&amp;"-4",交通空白!$B$2:$S$29,9,FALSE),"")</f>
        <v/>
      </c>
      <c r="I13" s="111"/>
      <c r="J13" s="111" t="str">
        <f>IFERROR(VLOOKUP($D$2&amp;"-4",交通空白!$B$2:$S$29,10,FALSE),"")</f>
        <v/>
      </c>
      <c r="K13" s="111"/>
      <c r="O13" s="116"/>
      <c r="X13" s="116"/>
    </row>
    <row r="14" spans="1:25" ht="30" customHeight="1" x14ac:dyDescent="0.15">
      <c r="A14" s="103" t="s">
        <v>273</v>
      </c>
      <c r="B14" s="104"/>
      <c r="C14" s="104"/>
      <c r="D14" s="328" t="str">
        <f>VLOOKUP($D$2,交通空白!$B$2:$S$31,15,FALSE)</f>
        <v>路線・区域</v>
      </c>
      <c r="E14" s="328"/>
      <c r="F14" s="328"/>
      <c r="G14" s="328"/>
      <c r="H14" s="106"/>
      <c r="I14" s="106"/>
      <c r="J14" s="106"/>
      <c r="K14" s="107"/>
      <c r="O14" s="116"/>
      <c r="X14" s="116"/>
      <c r="Y14" s="117"/>
    </row>
    <row r="15" spans="1:25" ht="30" customHeight="1" x14ac:dyDescent="0.15">
      <c r="A15" s="103" t="s">
        <v>274</v>
      </c>
      <c r="B15" s="104"/>
      <c r="C15" s="104"/>
      <c r="D15" s="118" t="str">
        <f>VLOOKUP($D$2,交通空白!$B$2:$S$31,16,FALSE)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古平町</v>
      </c>
      <c r="D22" s="139"/>
      <c r="E22" s="140"/>
      <c r="F22" s="140"/>
      <c r="G22" s="140"/>
      <c r="H22" s="140"/>
      <c r="I22" s="140"/>
      <c r="J22" s="140"/>
      <c r="K22" s="141"/>
    </row>
    <row r="23" spans="1:24" ht="19.5" x14ac:dyDescent="0.15">
      <c r="A23" s="142"/>
      <c r="B23" s="143"/>
      <c r="C23" s="144"/>
      <c r="D23" s="145"/>
      <c r="E23" s="146">
        <f>IFERROR(VLOOKUP($D$2,交通空白!$B$2:$AG$29,19,FALSE),0)</f>
        <v>0</v>
      </c>
      <c r="F23" s="146">
        <f>IFERROR(VLOOKUP($D$2,交通空白!$B$2:$AG$29,21,FALSE),0)</f>
        <v>0</v>
      </c>
      <c r="G23" s="146">
        <f>IFERROR(VLOOKUP($D$2,交通空白!$B$2:$AG$29,23,FALSE),0)</f>
        <v>0</v>
      </c>
      <c r="H23" s="146">
        <f>IFERROR(VLOOKUP($D$2,交通空白!$B$2:$AG$29,25,FALSE),0)</f>
        <v>0</v>
      </c>
      <c r="I23" s="146">
        <f>IFERROR(VLOOKUP($D$2,交通空白!$B$2:$AG$31,27,FALSE),0)</f>
        <v>1</v>
      </c>
      <c r="J23" s="146">
        <f>IFERROR(VLOOKUP($D$2,交通空白!$B$2:$AG$31,29,FALSE),0)</f>
        <v>3</v>
      </c>
      <c r="K23" s="147">
        <f>SUM(E23:J23)</f>
        <v>4</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IFERROR(VLOOKUP($D$2,交通空白!$B$2:$AG$24,31,FALSE),0)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IFERROR(VLOOKUP($D$2&amp;"-2",交通空白!$B$2:$AG$24,29,FALSE),0)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IFERROR(VLOOKUP($D$2&amp;"-3",交通空白!$B$2:$AG$24,29,FALSE),0)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IFERROR(VLOOKUP($D$2&amp;"-4",交通空白!$B$2:$AG$24,29,FALSE),0)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1</v>
      </c>
      <c r="J35" s="146">
        <f t="shared" si="0"/>
        <v>3</v>
      </c>
      <c r="K35" s="147">
        <f>SUM(E35:J35)</f>
        <v>4</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Z2Xfqj1OQ/5PjjIS7DJdKL/OyzIH/19WmN0tzwNpOns2B3yjO6iFj69nuYTy/M1S9YHoe0kycnjidfQPUiWlmQ==" saltValue="5lDS+LbBlI6jq7kQhx3jx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6AF87D59-E8E6-447C-82EE-DF6E215652A0}">
      <formula1>"○"</formula1>
    </dataValidation>
    <dataValidation type="list" allowBlank="1" showInputMessage="1" sqref="A22:B33" xr:uid="{379BE738-D9B4-4507-90A9-8A779661E907}">
      <formula1>"交通空白地有償運送,福祉有償運送"</formula1>
    </dataValidation>
    <dataValidation allowBlank="1" showInputMessage="1" sqref="D2:K2" xr:uid="{291DDC36-B6F3-47B3-B9E1-F0F5B3448E26}"/>
  </dataValidations>
  <hyperlinks>
    <hyperlink ref="O1:Q1" location="交通空白!A1" display="目次へ" xr:uid="{BEEC3127-9A53-46D8-AA4B-DCD25B97AAD8}"/>
  </hyperlinks>
  <pageMargins left="0.25" right="0.25" top="0.75" bottom="0.75" header="0.3" footer="0.3"/>
  <pageSetup paperSize="9" scale="92"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FD8B0-F4C3-4120-BBB7-7CCAF02A4D08}">
  <sheetPr codeName="Sheet27">
    <tabColor theme="8" tint="0.59999389629810485"/>
  </sheetPr>
  <dimension ref="A1:J14"/>
  <sheetViews>
    <sheetView view="pageBreakPreview" zoomScale="85" zoomScaleNormal="100" zoomScaleSheetLayoutView="85"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4" width="20.625" style="172" customWidth="1"/>
    <col min="5" max="5" width="20.625" style="218" customWidth="1"/>
    <col min="6" max="6" width="3.625" style="219" customWidth="1"/>
    <col min="7" max="16384" width="2.125" style="172"/>
  </cols>
  <sheetData>
    <row r="1" spans="1:10" ht="15" customHeight="1" x14ac:dyDescent="0.15">
      <c r="E1" s="174" t="s">
        <v>291</v>
      </c>
      <c r="F1" s="174"/>
    </row>
    <row r="2" spans="1:10" ht="24.95" customHeight="1" x14ac:dyDescent="0.15">
      <c r="A2" s="175" t="s">
        <v>292</v>
      </c>
      <c r="B2" s="175"/>
      <c r="C2" s="175"/>
      <c r="D2" s="175"/>
      <c r="E2" s="175"/>
      <c r="F2" s="175"/>
    </row>
    <row r="3" spans="1:10" ht="20.100000000000001" customHeight="1" x14ac:dyDescent="0.15">
      <c r="A3" s="269">
        <v>1</v>
      </c>
      <c r="B3" s="177" t="s">
        <v>293</v>
      </c>
      <c r="C3" s="178">
        <v>45195</v>
      </c>
      <c r="D3" s="177" t="s">
        <v>294</v>
      </c>
      <c r="E3" s="270"/>
      <c r="F3" s="184"/>
    </row>
    <row r="4" spans="1:10" ht="20.100000000000001" customHeight="1" x14ac:dyDescent="0.15">
      <c r="A4" s="271"/>
      <c r="B4" s="181" t="s">
        <v>295</v>
      </c>
      <c r="C4" s="272" t="s">
        <v>443</v>
      </c>
      <c r="D4" s="272"/>
      <c r="E4" s="183">
        <v>10.9</v>
      </c>
      <c r="F4" s="184" t="s">
        <v>297</v>
      </c>
    </row>
    <row r="5" spans="1:10" ht="20.100000000000001" customHeight="1" x14ac:dyDescent="0.15">
      <c r="A5" s="271"/>
      <c r="B5" s="185" t="s">
        <v>298</v>
      </c>
      <c r="C5" s="273" t="s">
        <v>559</v>
      </c>
      <c r="D5" s="190"/>
      <c r="E5" s="190"/>
      <c r="F5" s="274"/>
    </row>
    <row r="6" spans="1:10" ht="20.100000000000001" customHeight="1" x14ac:dyDescent="0.15">
      <c r="A6" s="271"/>
      <c r="B6" s="185" t="s">
        <v>300</v>
      </c>
      <c r="C6" s="273" t="s">
        <v>560</v>
      </c>
      <c r="D6" s="190"/>
      <c r="E6" s="190"/>
      <c r="F6" s="274"/>
      <c r="G6" s="174"/>
      <c r="H6" s="174"/>
      <c r="I6" s="174"/>
      <c r="J6" s="174"/>
    </row>
    <row r="7" spans="1:10" ht="20.100000000000001" customHeight="1" x14ac:dyDescent="0.15">
      <c r="A7" s="250"/>
      <c r="B7" s="185" t="s">
        <v>302</v>
      </c>
      <c r="C7" s="273" t="s">
        <v>561</v>
      </c>
      <c r="D7" s="190"/>
      <c r="E7" s="190"/>
      <c r="F7" s="274"/>
    </row>
    <row r="8" spans="1:10" ht="20.100000000000001" customHeight="1" x14ac:dyDescent="0.15">
      <c r="A8" s="229"/>
      <c r="B8" s="233"/>
      <c r="C8" s="234"/>
      <c r="D8" s="234"/>
      <c r="E8" s="234"/>
      <c r="F8" s="234"/>
    </row>
    <row r="9" spans="1:10" ht="20.100000000000001" customHeight="1" x14ac:dyDescent="0.15">
      <c r="F9" s="334"/>
    </row>
    <row r="10" spans="1:10" ht="20.100000000000001" customHeight="1" x14ac:dyDescent="0.15">
      <c r="A10" s="269">
        <v>2</v>
      </c>
      <c r="B10" s="177" t="s">
        <v>293</v>
      </c>
      <c r="C10" s="178">
        <v>45195</v>
      </c>
      <c r="D10" s="177" t="s">
        <v>294</v>
      </c>
      <c r="E10" s="270"/>
      <c r="F10" s="184"/>
    </row>
    <row r="11" spans="1:10" ht="20.100000000000001" customHeight="1" x14ac:dyDescent="0.15">
      <c r="A11" s="271"/>
      <c r="B11" s="181" t="s">
        <v>401</v>
      </c>
      <c r="C11" s="272" t="s">
        <v>246</v>
      </c>
      <c r="D11" s="272"/>
      <c r="E11" s="183"/>
      <c r="F11" s="184" t="s">
        <v>297</v>
      </c>
    </row>
    <row r="12" spans="1:10" ht="20.100000000000001" customHeight="1" x14ac:dyDescent="0.15">
      <c r="A12" s="271"/>
      <c r="B12" s="284" t="s">
        <v>66</v>
      </c>
      <c r="C12" s="285" t="s">
        <v>562</v>
      </c>
      <c r="D12" s="234"/>
      <c r="E12" s="234"/>
      <c r="F12" s="286"/>
    </row>
    <row r="13" spans="1:10" ht="20.100000000000001" customHeight="1" x14ac:dyDescent="0.15">
      <c r="A13" s="271"/>
      <c r="B13" s="287"/>
      <c r="C13" s="288"/>
      <c r="D13" s="231"/>
      <c r="E13" s="231"/>
      <c r="F13" s="289"/>
    </row>
    <row r="14" spans="1:10" ht="20.100000000000001" customHeight="1" x14ac:dyDescent="0.15">
      <c r="A14" s="250"/>
      <c r="B14" s="290"/>
      <c r="C14" s="291"/>
      <c r="D14" s="211"/>
      <c r="E14" s="211"/>
      <c r="F14" s="292"/>
    </row>
  </sheetData>
  <sheetProtection algorithmName="SHA-512" hashValue="JTaq7ApqW8rImGnIRRqf5ZzS1M4x1gPFNkMsh4AXymS4FfsYgdHy2MI/BK9a4QctmrXZr0EQ1WhMgQOFa+7m1w==" saltValue="y8xAxQS+2wVauGBVfGiPhA==" spinCount="100000" sheet="1" objects="1" scenarios="1"/>
  <mergeCells count="5">
    <mergeCell ref="E1:F1"/>
    <mergeCell ref="A2:F2"/>
    <mergeCell ref="A3:A7"/>
    <mergeCell ref="G6:J6"/>
    <mergeCell ref="A10:A14"/>
  </mergeCells>
  <phoneticPr fontId="6"/>
  <pageMargins left="1.0236220472440944" right="0.23622047244094488" top="0.74803149606299213" bottom="0.74803149606299213" header="0.31496062992125984" footer="0.31496062992125984"/>
  <pageSetup paperSize="9" scale="81" orientation="portrait" blackAndWhite="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ACA6A-4510-48E2-914A-94A86B0F109B}">
  <sheetPr codeName="Sheet48">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563</v>
      </c>
      <c r="E2" s="89"/>
      <c r="F2" s="89"/>
      <c r="G2" s="89"/>
      <c r="H2" s="89"/>
      <c r="I2" s="89"/>
      <c r="J2" s="89"/>
      <c r="K2" s="90"/>
    </row>
    <row r="3" spans="1:25" ht="30" customHeight="1" x14ac:dyDescent="0.15">
      <c r="A3" s="91" t="s">
        <v>261</v>
      </c>
      <c r="B3" s="92"/>
      <c r="C3" s="92"/>
      <c r="D3" s="93">
        <f>VLOOKUP($D$2,交通空白!$B$2:$S$32,2,FALSE)</f>
        <v>45195</v>
      </c>
      <c r="E3" s="94"/>
      <c r="F3" s="94"/>
      <c r="G3" s="94"/>
      <c r="H3" s="94"/>
      <c r="I3" s="94"/>
      <c r="J3" s="94"/>
      <c r="K3" s="95"/>
    </row>
    <row r="4" spans="1:25" ht="30" customHeight="1" x14ac:dyDescent="0.15">
      <c r="A4" s="91" t="s">
        <v>262</v>
      </c>
      <c r="B4" s="92"/>
      <c r="C4" s="92"/>
      <c r="D4" s="93" t="str">
        <f>VLOOKUP($D$2,交通空白!$B$2:$S$32,3,FALSE)</f>
        <v>-</v>
      </c>
      <c r="E4" s="94"/>
      <c r="F4" s="94"/>
      <c r="G4" s="94"/>
      <c r="H4" s="94"/>
      <c r="I4" s="94"/>
      <c r="J4" s="94"/>
      <c r="K4" s="95"/>
    </row>
    <row r="5" spans="1:25" ht="30" customHeight="1" x14ac:dyDescent="0.15">
      <c r="A5" s="91" t="s">
        <v>263</v>
      </c>
      <c r="B5" s="92"/>
      <c r="C5" s="92"/>
      <c r="D5" s="93">
        <f>VLOOKUP($D$2,交通空白!$B$2:$S$32,4,FALSE)</f>
        <v>45930</v>
      </c>
      <c r="E5" s="94"/>
      <c r="F5" s="94"/>
      <c r="G5" s="94"/>
      <c r="H5" s="94"/>
      <c r="I5" s="94"/>
      <c r="J5" s="94"/>
      <c r="K5" s="95"/>
    </row>
    <row r="6" spans="1:25" ht="30" customHeight="1" x14ac:dyDescent="0.15">
      <c r="A6" s="91" t="s">
        <v>264</v>
      </c>
      <c r="B6" s="92"/>
      <c r="C6" s="92"/>
      <c r="D6" s="93" t="str">
        <f>VLOOKUP($D$2,交通空白!$B$2:$S$32,5,FALSE)</f>
        <v>積丹町</v>
      </c>
      <c r="E6" s="94"/>
      <c r="F6" s="94"/>
      <c r="G6" s="94"/>
      <c r="H6" s="94"/>
      <c r="I6" s="94"/>
      <c r="J6" s="94"/>
      <c r="K6" s="95"/>
    </row>
    <row r="7" spans="1:25" ht="30" customHeight="1" x14ac:dyDescent="0.15">
      <c r="A7" s="91" t="s">
        <v>265</v>
      </c>
      <c r="B7" s="92"/>
      <c r="C7" s="92"/>
      <c r="D7" s="93" t="str">
        <f>VLOOKUP($D$2,交通空白!$B$2:$S$32,6,FALSE)</f>
        <v>松井　秀紀</v>
      </c>
      <c r="E7" s="94"/>
      <c r="F7" s="94"/>
      <c r="G7" s="94"/>
      <c r="H7" s="94"/>
      <c r="I7" s="94"/>
      <c r="J7" s="94"/>
      <c r="K7" s="95"/>
    </row>
    <row r="8" spans="1:25" ht="30" customHeight="1" x14ac:dyDescent="0.15">
      <c r="A8" s="91" t="s">
        <v>266</v>
      </c>
      <c r="B8" s="92"/>
      <c r="C8" s="92"/>
      <c r="D8" s="93" t="str">
        <f>VLOOKUP($D$2,交通空白!$B$2:$S$32,8,FALSE)</f>
        <v>積丹郡積丹町大字美国町船澗４８番地５</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VLOOKUP($D$2,交通空白!$B$2:$S$32,9,FALSE)</f>
        <v>積丹町</v>
      </c>
      <c r="E12" s="111"/>
      <c r="F12" s="112" t="str">
        <f>VLOOKUP($D$2,交通空白!$B$2:$S$32,10,FALSE)</f>
        <v>積丹郡積丹町大字美国町字船澗４８番地５</v>
      </c>
      <c r="G12" s="112"/>
      <c r="H12" s="111" t="str">
        <f>IFERROR(VLOOKUP($D$2&amp;"-3",交通空白!$B$2:$S$29,9,FALSE),"")</f>
        <v/>
      </c>
      <c r="I12" s="111"/>
      <c r="J12" s="111" t="str">
        <f>IFERROR(VLOOKUP($D$2&amp;"-3",交通空白!$B$2:$S$29,10,FALSE),"")</f>
        <v/>
      </c>
      <c r="K12" s="111"/>
    </row>
    <row r="13" spans="1:25" ht="50.1" customHeight="1" x14ac:dyDescent="0.15">
      <c r="A13" s="113"/>
      <c r="B13" s="114"/>
      <c r="C13" s="115"/>
      <c r="D13" s="111" t="str">
        <f>IFERROR(VLOOKUP($D$2&amp;"-2",交通空白!$B$2:$S$29,9,FALSE),"")</f>
        <v/>
      </c>
      <c r="E13" s="111"/>
      <c r="F13" s="111" t="str">
        <f>IFERROR(VLOOKUP($D$2&amp;"-2",交通空白!$B$2:$S$29,10,FALSE),"")</f>
        <v/>
      </c>
      <c r="G13" s="111"/>
      <c r="H13" s="111" t="str">
        <f>IFERROR(VLOOKUP($D$2&amp;"-4",交通空白!$B$2:$S$29,9,FALSE),"")</f>
        <v/>
      </c>
      <c r="I13" s="111"/>
      <c r="J13" s="111" t="str">
        <f>IFERROR(VLOOKUP($D$2&amp;"-4",交通空白!$B$2:$S$29,10,FALSE),"")</f>
        <v/>
      </c>
      <c r="K13" s="111"/>
      <c r="O13" s="116"/>
      <c r="X13" s="116"/>
    </row>
    <row r="14" spans="1:25" ht="30" customHeight="1" x14ac:dyDescent="0.15">
      <c r="A14" s="103" t="s">
        <v>273</v>
      </c>
      <c r="B14" s="104"/>
      <c r="C14" s="104"/>
      <c r="D14" s="328" t="str">
        <f>VLOOKUP($D$2,交通空白!$B$2:$S$32,15,FALSE)</f>
        <v>路線・区域</v>
      </c>
      <c r="E14" s="328"/>
      <c r="F14" s="328"/>
      <c r="G14" s="328"/>
      <c r="H14" s="106"/>
      <c r="I14" s="106"/>
      <c r="J14" s="106"/>
      <c r="K14" s="107"/>
      <c r="O14" s="116"/>
      <c r="X14" s="116"/>
      <c r="Y14" s="117"/>
    </row>
    <row r="15" spans="1:25" ht="30" customHeight="1" x14ac:dyDescent="0.15">
      <c r="A15" s="103" t="s">
        <v>274</v>
      </c>
      <c r="B15" s="104"/>
      <c r="C15" s="104"/>
      <c r="D15" s="118" t="str">
        <f>VLOOKUP($D$2,交通空白!$B$2:$S$32,16,FALSE)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積丹町</v>
      </c>
      <c r="D22" s="139"/>
      <c r="E22" s="140"/>
      <c r="F22" s="140"/>
      <c r="G22" s="140"/>
      <c r="H22" s="140"/>
      <c r="I22" s="140"/>
      <c r="J22" s="140"/>
      <c r="K22" s="141"/>
    </row>
    <row r="23" spans="1:24" ht="19.5" x14ac:dyDescent="0.15">
      <c r="A23" s="142"/>
      <c r="B23" s="143"/>
      <c r="C23" s="144"/>
      <c r="D23" s="145"/>
      <c r="E23" s="146">
        <f>IFERROR(VLOOKUP($D$2,交通空白!$B$2:$AG$29,19,FALSE),0)</f>
        <v>0</v>
      </c>
      <c r="F23" s="146">
        <f>IFERROR(VLOOKUP($D$2,交通空白!$B$2:$AG$29,21,FALSE),0)</f>
        <v>0</v>
      </c>
      <c r="G23" s="146">
        <f>IFERROR(VLOOKUP($D$2,交通空白!$B$2:$AG$29,23,FALSE),0)</f>
        <v>0</v>
      </c>
      <c r="H23" s="146">
        <f>IFERROR(VLOOKUP($D$2,交通空白!$B$2:$AG$29,25,FALSE),0)</f>
        <v>0</v>
      </c>
      <c r="I23" s="146">
        <f>IFERROR(VLOOKUP($D$2,交通空白!$B$2:$AG$32,27,FALSE),0)</f>
        <v>6</v>
      </c>
      <c r="J23" s="146">
        <f>IFERROR(VLOOKUP($D$2,交通空白!$B$2:$AG$32,29,FALSE),0)</f>
        <v>3</v>
      </c>
      <c r="K23" s="147">
        <f>SUM(E23:J23)</f>
        <v>9</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IFERROR(VLOOKUP($D$2,交通空白!$B$2:$AG$24,29,FALSE),0)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IFERROR(VLOOKUP($D$2&amp;"-2",交通空白!$B$2:$AG$24,29,FALSE),0)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IFERROR(VLOOKUP($D$2&amp;"-3",交通空白!$B$2:$AG$24,29,FALSE),0)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IFERROR(VLOOKUP($D$2&amp;"-4",交通空白!$B$2:$AG$24,29,FALSE),0)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6</v>
      </c>
      <c r="J35" s="146">
        <f t="shared" si="0"/>
        <v>3</v>
      </c>
      <c r="K35" s="147">
        <f>SUM(E35:J35)</f>
        <v>9</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aKFe/wjicwqH6/SRWnNV6ZQ6XwlRf1OGHiqTNIXzjMvehJ1fgMASq7FTBCbv0go5+xZ5wG3J3xkWVEswzyCKYA==" saltValue="otowCEZ3qi79uCQwi64ed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C2332CFD-0BE3-4A98-811B-1E9D817A965A}"/>
    <dataValidation type="list" allowBlank="1" showInputMessage="1" sqref="A22:B33" xr:uid="{334F43C9-E326-4130-842F-41FEEBAE95DA}">
      <formula1>"交通空白地有償運送,福祉有償運送"</formula1>
    </dataValidation>
    <dataValidation type="list" allowBlank="1" showInputMessage="1" sqref="D10" xr:uid="{C6F27CEA-D9DA-4001-9C78-6B57E4D5C40A}">
      <formula1>"○"</formula1>
    </dataValidation>
  </dataValidations>
  <hyperlinks>
    <hyperlink ref="O1:Q1" location="交通空白!A1" display="目次へ" xr:uid="{049BC43E-435D-467C-9163-A81528D339CF}"/>
  </hyperlinks>
  <pageMargins left="0.25" right="0.25" top="0.75" bottom="0.75" header="0.3" footer="0.3"/>
  <pageSetup paperSize="9" scale="92"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9555F-B131-441E-B88E-3047EDE5D02F}">
  <sheetPr codeName="Sheet12">
    <tabColor theme="8" tint="0.59999389629810485"/>
  </sheetPr>
  <dimension ref="A1:K90"/>
  <sheetViews>
    <sheetView view="pageBreakPreview" zoomScale="85" zoomScaleNormal="100" zoomScaleSheetLayoutView="85"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4" width="20.625" style="172" customWidth="1"/>
    <col min="5" max="5" width="20.625" style="255" customWidth="1"/>
    <col min="6" max="6" width="3.625" style="219" customWidth="1"/>
    <col min="7" max="16384" width="2.125" style="172"/>
  </cols>
  <sheetData>
    <row r="1" spans="1:11" ht="15" customHeight="1" x14ac:dyDescent="0.15">
      <c r="E1" s="174" t="s">
        <v>291</v>
      </c>
      <c r="F1" s="174"/>
    </row>
    <row r="2" spans="1:11" ht="24.95" customHeight="1" x14ac:dyDescent="0.15">
      <c r="A2" s="175" t="s">
        <v>292</v>
      </c>
      <c r="B2" s="175"/>
      <c r="C2" s="175"/>
      <c r="D2" s="175"/>
      <c r="E2" s="175"/>
      <c r="F2" s="175"/>
    </row>
    <row r="3" spans="1:11" ht="20.100000000000001" customHeight="1" x14ac:dyDescent="0.15">
      <c r="A3" s="176">
        <v>1</v>
      </c>
      <c r="B3" s="177" t="s">
        <v>293</v>
      </c>
      <c r="C3" s="178">
        <v>45195</v>
      </c>
      <c r="D3" s="177" t="s">
        <v>294</v>
      </c>
      <c r="E3" s="224"/>
      <c r="F3" s="225"/>
    </row>
    <row r="4" spans="1:11" ht="20.100000000000001" customHeight="1" x14ac:dyDescent="0.15">
      <c r="A4" s="176"/>
      <c r="B4" s="181" t="s">
        <v>295</v>
      </c>
      <c r="C4" s="182" t="s">
        <v>564</v>
      </c>
      <c r="D4" s="182"/>
      <c r="E4" s="228">
        <v>37.4</v>
      </c>
      <c r="F4" s="184" t="s">
        <v>297</v>
      </c>
    </row>
    <row r="5" spans="1:11" ht="20.100000000000001" customHeight="1" x14ac:dyDescent="0.15">
      <c r="A5" s="176"/>
      <c r="B5" s="185" t="s">
        <v>298</v>
      </c>
      <c r="C5" s="186" t="s">
        <v>565</v>
      </c>
      <c r="D5" s="187"/>
      <c r="E5" s="187"/>
      <c r="F5" s="188"/>
    </row>
    <row r="6" spans="1:11" ht="20.100000000000001" customHeight="1" x14ac:dyDescent="0.15">
      <c r="A6" s="176"/>
      <c r="B6" s="185" t="s">
        <v>300</v>
      </c>
      <c r="C6" s="186" t="s">
        <v>566</v>
      </c>
      <c r="D6" s="187"/>
      <c r="E6" s="187"/>
      <c r="F6" s="188"/>
      <c r="G6" s="174"/>
      <c r="H6" s="174"/>
      <c r="I6" s="174"/>
      <c r="J6" s="174"/>
    </row>
    <row r="7" spans="1:11" ht="20.100000000000001" customHeight="1" x14ac:dyDescent="0.15">
      <c r="A7" s="176"/>
      <c r="B7" s="185" t="s">
        <v>302</v>
      </c>
      <c r="C7" s="186" t="s">
        <v>567</v>
      </c>
      <c r="D7" s="187"/>
      <c r="E7" s="187"/>
      <c r="F7" s="188"/>
    </row>
    <row r="8" spans="1:11" ht="20.100000000000001" customHeight="1" x14ac:dyDescent="0.15">
      <c r="A8" s="217"/>
      <c r="B8" s="189"/>
      <c r="C8" s="190"/>
      <c r="D8" s="190"/>
      <c r="E8" s="190"/>
      <c r="F8" s="190"/>
    </row>
    <row r="9" spans="1:11" ht="20.100000000000001" customHeight="1" x14ac:dyDescent="0.15">
      <c r="A9" s="250">
        <v>2</v>
      </c>
      <c r="B9" s="251" t="s">
        <v>293</v>
      </c>
      <c r="C9" s="252">
        <v>45195</v>
      </c>
      <c r="D9" s="251" t="s">
        <v>294</v>
      </c>
      <c r="E9" s="244"/>
      <c r="F9" s="246"/>
    </row>
    <row r="10" spans="1:11" ht="20.100000000000001" customHeight="1" x14ac:dyDescent="0.15">
      <c r="A10" s="176"/>
      <c r="B10" s="181" t="s">
        <v>295</v>
      </c>
      <c r="C10" s="221" t="s">
        <v>568</v>
      </c>
      <c r="D10" s="221"/>
      <c r="E10" s="228">
        <v>39.5</v>
      </c>
      <c r="F10" s="184" t="s">
        <v>297</v>
      </c>
    </row>
    <row r="11" spans="1:11" ht="20.100000000000001" customHeight="1" x14ac:dyDescent="0.15">
      <c r="A11" s="176"/>
      <c r="B11" s="185" t="s">
        <v>298</v>
      </c>
      <c r="C11" s="199" t="s">
        <v>569</v>
      </c>
      <c r="D11" s="200"/>
      <c r="E11" s="187"/>
      <c r="F11" s="188"/>
      <c r="G11" s="195"/>
      <c r="H11" s="195"/>
      <c r="I11" s="195"/>
      <c r="J11" s="195"/>
    </row>
    <row r="12" spans="1:11" ht="20.100000000000001" customHeight="1" x14ac:dyDescent="0.15">
      <c r="A12" s="176"/>
      <c r="B12" s="185" t="s">
        <v>300</v>
      </c>
      <c r="C12" s="199" t="s">
        <v>566</v>
      </c>
      <c r="D12" s="200"/>
      <c r="E12" s="201"/>
      <c r="F12" s="202"/>
      <c r="G12" s="203"/>
      <c r="H12" s="203"/>
      <c r="I12" s="203"/>
      <c r="J12" s="203"/>
      <c r="K12" s="203"/>
    </row>
    <row r="13" spans="1:11" ht="20.100000000000001" customHeight="1" x14ac:dyDescent="0.15">
      <c r="A13" s="176"/>
      <c r="B13" s="185" t="s">
        <v>302</v>
      </c>
      <c r="C13" s="199" t="s">
        <v>570</v>
      </c>
      <c r="D13" s="200"/>
      <c r="E13" s="187"/>
      <c r="F13" s="188"/>
    </row>
    <row r="14" spans="1:11" ht="20.100000000000001" customHeight="1" x14ac:dyDescent="0.15">
      <c r="A14" s="197"/>
      <c r="B14" s="189"/>
      <c r="C14" s="204"/>
      <c r="D14" s="204"/>
      <c r="E14" s="247"/>
      <c r="F14" s="192"/>
    </row>
    <row r="15" spans="1:11" ht="20.100000000000001" customHeight="1" x14ac:dyDescent="0.15">
      <c r="A15" s="176">
        <v>3</v>
      </c>
      <c r="B15" s="177" t="s">
        <v>293</v>
      </c>
      <c r="C15" s="252">
        <v>45195</v>
      </c>
      <c r="D15" s="205" t="s">
        <v>294</v>
      </c>
      <c r="E15" s="222"/>
      <c r="F15" s="223"/>
      <c r="G15" s="203"/>
      <c r="H15" s="203"/>
      <c r="I15" s="203"/>
      <c r="J15" s="203"/>
      <c r="K15" s="203"/>
    </row>
    <row r="16" spans="1:11" ht="20.100000000000001" customHeight="1" x14ac:dyDescent="0.15">
      <c r="A16" s="176"/>
      <c r="B16" s="181" t="s">
        <v>295</v>
      </c>
      <c r="C16" s="221" t="s">
        <v>571</v>
      </c>
      <c r="D16" s="221"/>
      <c r="E16" s="228">
        <v>42.2</v>
      </c>
      <c r="F16" s="184" t="s">
        <v>297</v>
      </c>
    </row>
    <row r="17" spans="1:11" ht="20.100000000000001" customHeight="1" x14ac:dyDescent="0.15">
      <c r="A17" s="176"/>
      <c r="B17" s="185" t="s">
        <v>298</v>
      </c>
      <c r="C17" s="199" t="s">
        <v>569</v>
      </c>
      <c r="D17" s="200"/>
      <c r="E17" s="187"/>
      <c r="F17" s="188"/>
    </row>
    <row r="18" spans="1:11" ht="20.100000000000001" customHeight="1" x14ac:dyDescent="0.15">
      <c r="A18" s="176"/>
      <c r="B18" s="185" t="s">
        <v>300</v>
      </c>
      <c r="C18" s="199" t="s">
        <v>566</v>
      </c>
      <c r="D18" s="200"/>
      <c r="E18" s="201"/>
      <c r="F18" s="202"/>
      <c r="G18" s="206"/>
      <c r="H18" s="206"/>
      <c r="I18" s="206"/>
      <c r="J18" s="206"/>
      <c r="K18" s="203"/>
    </row>
    <row r="19" spans="1:11" ht="20.100000000000001" customHeight="1" x14ac:dyDescent="0.15">
      <c r="A19" s="176"/>
      <c r="B19" s="185" t="s">
        <v>302</v>
      </c>
      <c r="C19" s="199" t="s">
        <v>572</v>
      </c>
      <c r="D19" s="200"/>
      <c r="E19" s="187"/>
      <c r="F19" s="188"/>
      <c r="G19" s="196"/>
    </row>
    <row r="20" spans="1:11" ht="20.100000000000001" customHeight="1" x14ac:dyDescent="0.15">
      <c r="A20" s="197"/>
      <c r="B20" s="189"/>
      <c r="C20" s="204"/>
      <c r="D20" s="204"/>
      <c r="E20" s="247"/>
      <c r="F20" s="192"/>
    </row>
    <row r="21" spans="1:11" ht="20.100000000000001" customHeight="1" x14ac:dyDescent="0.15">
      <c r="A21" s="176">
        <v>4</v>
      </c>
      <c r="B21" s="177" t="s">
        <v>293</v>
      </c>
      <c r="C21" s="252">
        <v>45195</v>
      </c>
      <c r="D21" s="205" t="s">
        <v>294</v>
      </c>
      <c r="E21" s="222"/>
      <c r="F21" s="223"/>
      <c r="G21" s="207"/>
      <c r="H21" s="207"/>
      <c r="I21" s="207"/>
      <c r="J21" s="207"/>
      <c r="K21" s="203"/>
    </row>
    <row r="22" spans="1:11" ht="20.100000000000001" customHeight="1" x14ac:dyDescent="0.15">
      <c r="A22" s="176"/>
      <c r="B22" s="181" t="s">
        <v>295</v>
      </c>
      <c r="C22" s="182" t="s">
        <v>573</v>
      </c>
      <c r="D22" s="182"/>
      <c r="E22" s="228">
        <v>40.1</v>
      </c>
      <c r="F22" s="184" t="s">
        <v>297</v>
      </c>
    </row>
    <row r="23" spans="1:11" ht="20.100000000000001" customHeight="1" x14ac:dyDescent="0.15">
      <c r="A23" s="176"/>
      <c r="B23" s="185" t="s">
        <v>298</v>
      </c>
      <c r="C23" s="186" t="s">
        <v>565</v>
      </c>
      <c r="D23" s="187"/>
      <c r="E23" s="187"/>
      <c r="F23" s="188"/>
    </row>
    <row r="24" spans="1:11" ht="20.100000000000001" customHeight="1" x14ac:dyDescent="0.15">
      <c r="A24" s="176"/>
      <c r="B24" s="185" t="s">
        <v>300</v>
      </c>
      <c r="C24" s="186" t="s">
        <v>566</v>
      </c>
      <c r="D24" s="187"/>
      <c r="E24" s="187"/>
      <c r="F24" s="188"/>
      <c r="G24" s="195"/>
      <c r="H24" s="195"/>
      <c r="I24" s="195"/>
      <c r="J24" s="195"/>
    </row>
    <row r="25" spans="1:11" ht="20.100000000000001" customHeight="1" x14ac:dyDescent="0.15">
      <c r="A25" s="176"/>
      <c r="B25" s="185" t="s">
        <v>302</v>
      </c>
      <c r="C25" s="199" t="s">
        <v>572</v>
      </c>
      <c r="D25" s="200"/>
      <c r="E25" s="187"/>
      <c r="F25" s="188"/>
      <c r="G25" s="195"/>
      <c r="H25" s="195"/>
      <c r="I25" s="195"/>
      <c r="J25" s="195"/>
    </row>
    <row r="26" spans="1:11" ht="20.100000000000001" customHeight="1" x14ac:dyDescent="0.15">
      <c r="A26" s="197"/>
      <c r="B26" s="189"/>
      <c r="C26" s="190"/>
      <c r="D26" s="190"/>
      <c r="E26" s="247"/>
      <c r="F26" s="192"/>
    </row>
    <row r="27" spans="1:11" ht="20.100000000000001" customHeight="1" x14ac:dyDescent="0.15">
      <c r="A27" s="176">
        <v>5</v>
      </c>
      <c r="B27" s="177" t="s">
        <v>293</v>
      </c>
      <c r="C27" s="252">
        <v>45195</v>
      </c>
      <c r="D27" s="205" t="s">
        <v>294</v>
      </c>
      <c r="E27" s="222"/>
      <c r="F27" s="223"/>
    </row>
    <row r="28" spans="1:11" ht="20.100000000000001" customHeight="1" x14ac:dyDescent="0.15">
      <c r="A28" s="176"/>
      <c r="B28" s="181" t="s">
        <v>295</v>
      </c>
      <c r="C28" s="182" t="s">
        <v>574</v>
      </c>
      <c r="D28" s="182"/>
      <c r="E28" s="228">
        <v>39.5</v>
      </c>
      <c r="F28" s="184" t="s">
        <v>297</v>
      </c>
    </row>
    <row r="29" spans="1:11" ht="20.100000000000001" customHeight="1" x14ac:dyDescent="0.15">
      <c r="A29" s="176"/>
      <c r="B29" s="185" t="s">
        <v>298</v>
      </c>
      <c r="C29" s="199" t="s">
        <v>569</v>
      </c>
      <c r="D29" s="200"/>
      <c r="E29" s="187"/>
      <c r="F29" s="188"/>
    </row>
    <row r="30" spans="1:11" ht="20.100000000000001" customHeight="1" x14ac:dyDescent="0.15">
      <c r="A30" s="176"/>
      <c r="B30" s="185" t="s">
        <v>300</v>
      </c>
      <c r="C30" s="199" t="s">
        <v>566</v>
      </c>
      <c r="D30" s="200"/>
      <c r="E30" s="201"/>
      <c r="F30" s="202"/>
      <c r="G30" s="195"/>
      <c r="H30" s="195"/>
      <c r="I30" s="195"/>
      <c r="J30" s="195"/>
    </row>
    <row r="31" spans="1:11" ht="20.100000000000001" customHeight="1" x14ac:dyDescent="0.15">
      <c r="A31" s="176"/>
      <c r="B31" s="185" t="s">
        <v>302</v>
      </c>
      <c r="C31" s="186" t="s">
        <v>570</v>
      </c>
      <c r="D31" s="187"/>
      <c r="E31" s="187"/>
      <c r="F31" s="188"/>
      <c r="G31" s="195"/>
      <c r="H31" s="195"/>
      <c r="I31" s="195"/>
      <c r="J31" s="195"/>
    </row>
    <row r="32" spans="1:11" ht="24.95" customHeight="1" x14ac:dyDescent="0.15">
      <c r="A32" s="175"/>
      <c r="B32" s="175"/>
      <c r="C32" s="175"/>
      <c r="D32" s="175"/>
      <c r="E32" s="175"/>
      <c r="F32" s="175"/>
    </row>
    <row r="33" spans="1:10" ht="20.100000000000001" customHeight="1" x14ac:dyDescent="0.15">
      <c r="A33" s="176">
        <v>6</v>
      </c>
      <c r="B33" s="177" t="s">
        <v>293</v>
      </c>
      <c r="C33" s="252">
        <v>45195</v>
      </c>
      <c r="D33" s="205" t="s">
        <v>294</v>
      </c>
      <c r="E33" s="179"/>
      <c r="F33" s="180"/>
      <c r="G33" s="195"/>
      <c r="H33" s="195"/>
      <c r="I33" s="195"/>
      <c r="J33" s="195"/>
    </row>
    <row r="34" spans="1:10" ht="20.100000000000001" customHeight="1" x14ac:dyDescent="0.15">
      <c r="A34" s="176"/>
      <c r="B34" s="181" t="s">
        <v>295</v>
      </c>
      <c r="C34" s="182" t="s">
        <v>575</v>
      </c>
      <c r="D34" s="182"/>
      <c r="E34" s="228">
        <v>42.2</v>
      </c>
      <c r="F34" s="184" t="s">
        <v>297</v>
      </c>
    </row>
    <row r="35" spans="1:10" ht="20.100000000000001" customHeight="1" x14ac:dyDescent="0.15">
      <c r="A35" s="176"/>
      <c r="B35" s="185" t="s">
        <v>298</v>
      </c>
      <c r="C35" s="186" t="s">
        <v>569</v>
      </c>
      <c r="D35" s="187"/>
      <c r="E35" s="187"/>
      <c r="F35" s="188"/>
    </row>
    <row r="36" spans="1:10" ht="20.100000000000001" customHeight="1" x14ac:dyDescent="0.15">
      <c r="A36" s="176"/>
      <c r="B36" s="185" t="s">
        <v>300</v>
      </c>
      <c r="C36" s="186" t="s">
        <v>576</v>
      </c>
      <c r="D36" s="187"/>
      <c r="E36" s="187"/>
      <c r="F36" s="188"/>
      <c r="G36" s="195"/>
      <c r="H36" s="195"/>
      <c r="I36" s="195"/>
      <c r="J36" s="195"/>
    </row>
    <row r="37" spans="1:10" ht="20.100000000000001" customHeight="1" x14ac:dyDescent="0.15">
      <c r="A37" s="176"/>
      <c r="B37" s="185" t="s">
        <v>302</v>
      </c>
      <c r="C37" s="199" t="s">
        <v>572</v>
      </c>
      <c r="D37" s="200"/>
      <c r="E37" s="187"/>
      <c r="F37" s="188"/>
      <c r="G37" s="196"/>
    </row>
    <row r="38" spans="1:10" ht="20.100000000000001" customHeight="1" x14ac:dyDescent="0.15">
      <c r="A38" s="175" t="s">
        <v>400</v>
      </c>
      <c r="B38" s="175"/>
      <c r="C38" s="175"/>
      <c r="D38" s="175"/>
      <c r="E38" s="175"/>
      <c r="F38" s="175"/>
    </row>
    <row r="39" spans="1:10" ht="20.100000000000001" customHeight="1" x14ac:dyDescent="0.15">
      <c r="A39" s="176">
        <v>1</v>
      </c>
      <c r="B39" s="177" t="s">
        <v>293</v>
      </c>
      <c r="C39" s="252">
        <v>45195</v>
      </c>
      <c r="D39" s="177" t="s">
        <v>294</v>
      </c>
      <c r="E39" s="224"/>
      <c r="F39" s="225"/>
    </row>
    <row r="40" spans="1:10" ht="20.100000000000001" customHeight="1" x14ac:dyDescent="0.15">
      <c r="A40" s="176"/>
      <c r="B40" s="181" t="s">
        <v>401</v>
      </c>
      <c r="C40" s="182" t="s">
        <v>577</v>
      </c>
      <c r="D40" s="182"/>
      <c r="E40" s="228"/>
      <c r="F40" s="184" t="s">
        <v>297</v>
      </c>
    </row>
    <row r="41" spans="1:10" ht="20.100000000000001" customHeight="1" x14ac:dyDescent="0.15">
      <c r="A41" s="176"/>
      <c r="B41" s="235" t="s">
        <v>403</v>
      </c>
      <c r="C41" s="236" t="s">
        <v>578</v>
      </c>
      <c r="D41" s="237"/>
      <c r="E41" s="237"/>
      <c r="F41" s="238"/>
    </row>
    <row r="42" spans="1:10" ht="20.100000000000001" customHeight="1" x14ac:dyDescent="0.15">
      <c r="A42" s="176"/>
      <c r="B42" s="239"/>
      <c r="C42" s="240"/>
      <c r="D42" s="241"/>
      <c r="E42" s="241"/>
      <c r="F42" s="242"/>
      <c r="G42" s="174"/>
      <c r="H42" s="174"/>
      <c r="I42" s="174"/>
      <c r="J42" s="174"/>
    </row>
    <row r="43" spans="1:10" ht="20.100000000000001" customHeight="1" x14ac:dyDescent="0.15">
      <c r="A43" s="176"/>
      <c r="B43" s="243"/>
      <c r="C43" s="244"/>
      <c r="D43" s="245"/>
      <c r="E43" s="245"/>
      <c r="F43" s="246"/>
    </row>
    <row r="44" spans="1:10" ht="20.100000000000001" customHeight="1" x14ac:dyDescent="0.15">
      <c r="A44" s="173">
        <v>3</v>
      </c>
      <c r="B44" s="189"/>
      <c r="C44" s="190"/>
      <c r="D44" s="190"/>
      <c r="E44" s="247"/>
      <c r="F44" s="192"/>
    </row>
    <row r="45" spans="1:10" ht="20.100000000000001" customHeight="1" x14ac:dyDescent="0.15">
      <c r="A45" s="269">
        <v>2</v>
      </c>
      <c r="B45" s="177" t="s">
        <v>293</v>
      </c>
      <c r="C45" s="252">
        <v>45195</v>
      </c>
      <c r="D45" s="177" t="s">
        <v>294</v>
      </c>
      <c r="E45" s="224"/>
      <c r="F45" s="225"/>
    </row>
    <row r="46" spans="1:10" ht="20.100000000000001" customHeight="1" x14ac:dyDescent="0.15">
      <c r="A46" s="271"/>
      <c r="B46" s="181" t="s">
        <v>401</v>
      </c>
      <c r="C46" s="186" t="s">
        <v>579</v>
      </c>
      <c r="D46" s="188"/>
      <c r="E46" s="228"/>
      <c r="F46" s="184" t="s">
        <v>297</v>
      </c>
    </row>
    <row r="47" spans="1:10" ht="20.100000000000001" customHeight="1" x14ac:dyDescent="0.15">
      <c r="A47" s="271"/>
      <c r="B47" s="235" t="s">
        <v>403</v>
      </c>
      <c r="C47" s="236" t="s">
        <v>580</v>
      </c>
      <c r="D47" s="237"/>
      <c r="E47" s="237"/>
      <c r="F47" s="238"/>
      <c r="G47" s="335"/>
      <c r="H47" s="195"/>
      <c r="I47" s="195"/>
      <c r="J47" s="195"/>
    </row>
    <row r="48" spans="1:10" ht="20.100000000000001" customHeight="1" x14ac:dyDescent="0.15">
      <c r="A48" s="271"/>
      <c r="B48" s="239"/>
      <c r="C48" s="240"/>
      <c r="D48" s="241"/>
      <c r="E48" s="241"/>
      <c r="F48" s="242"/>
      <c r="G48" s="196"/>
    </row>
    <row r="49" spans="1:10" ht="20.100000000000001" customHeight="1" x14ac:dyDescent="0.15">
      <c r="A49" s="250"/>
      <c r="B49" s="243"/>
      <c r="C49" s="244"/>
      <c r="D49" s="245"/>
      <c r="E49" s="245"/>
      <c r="F49" s="246"/>
    </row>
    <row r="50" spans="1:10" ht="20.100000000000001" customHeight="1" x14ac:dyDescent="0.15">
      <c r="A50" s="197"/>
      <c r="B50" s="233"/>
      <c r="C50" s="234"/>
      <c r="D50" s="234"/>
      <c r="E50" s="248"/>
      <c r="F50" s="249"/>
    </row>
    <row r="51" spans="1:10" ht="20.100000000000001" customHeight="1" x14ac:dyDescent="0.15">
      <c r="A51" s="197"/>
      <c r="B51" s="189"/>
      <c r="C51" s="190"/>
      <c r="D51" s="190"/>
      <c r="E51" s="247"/>
      <c r="F51" s="192"/>
    </row>
    <row r="52" spans="1:10" ht="20.100000000000001" customHeight="1" x14ac:dyDescent="0.15">
      <c r="A52" s="176">
        <v>8</v>
      </c>
      <c r="B52" s="177" t="s">
        <v>293</v>
      </c>
      <c r="C52" s="178"/>
      <c r="D52" s="177" t="s">
        <v>294</v>
      </c>
      <c r="E52" s="179"/>
      <c r="F52" s="180"/>
      <c r="G52" s="195"/>
      <c r="H52" s="195"/>
      <c r="I52" s="195"/>
      <c r="J52" s="195"/>
    </row>
    <row r="53" spans="1:10" ht="20.100000000000001" customHeight="1" x14ac:dyDescent="0.15">
      <c r="A53" s="176"/>
      <c r="B53" s="181" t="s">
        <v>295</v>
      </c>
      <c r="C53" s="243"/>
      <c r="D53" s="243"/>
      <c r="E53" s="228"/>
      <c r="F53" s="184" t="s">
        <v>297</v>
      </c>
    </row>
    <row r="54" spans="1:10" ht="20.100000000000001" customHeight="1" x14ac:dyDescent="0.15">
      <c r="A54" s="176"/>
      <c r="B54" s="185" t="s">
        <v>298</v>
      </c>
      <c r="C54" s="186"/>
      <c r="D54" s="187"/>
      <c r="E54" s="187"/>
      <c r="F54" s="188"/>
    </row>
    <row r="55" spans="1:10" ht="20.100000000000001" customHeight="1" x14ac:dyDescent="0.15">
      <c r="A55" s="176"/>
      <c r="B55" s="185" t="s">
        <v>300</v>
      </c>
      <c r="C55" s="186"/>
      <c r="D55" s="187"/>
      <c r="E55" s="187"/>
      <c r="F55" s="188"/>
      <c r="G55" s="195"/>
      <c r="H55" s="195"/>
      <c r="I55" s="195"/>
      <c r="J55" s="195"/>
    </row>
    <row r="56" spans="1:10" ht="20.100000000000001" customHeight="1" x14ac:dyDescent="0.15">
      <c r="A56" s="176"/>
      <c r="B56" s="185" t="s">
        <v>302</v>
      </c>
      <c r="C56" s="186"/>
      <c r="D56" s="187"/>
      <c r="E56" s="187"/>
      <c r="F56" s="188"/>
      <c r="G56" s="196"/>
    </row>
    <row r="57" spans="1:10" ht="20.100000000000001" customHeight="1" x14ac:dyDescent="0.15">
      <c r="A57" s="197"/>
      <c r="B57" s="189"/>
      <c r="C57" s="190"/>
      <c r="D57" s="190"/>
      <c r="E57" s="247"/>
      <c r="F57" s="192"/>
    </row>
    <row r="58" spans="1:10" ht="20.100000000000001" customHeight="1" x14ac:dyDescent="0.15">
      <c r="A58" s="176">
        <v>9</v>
      </c>
      <c r="B58" s="177" t="s">
        <v>293</v>
      </c>
      <c r="C58" s="178"/>
      <c r="D58" s="177" t="s">
        <v>294</v>
      </c>
      <c r="E58" s="179"/>
      <c r="F58" s="180"/>
    </row>
    <row r="59" spans="1:10" ht="20.100000000000001" customHeight="1" x14ac:dyDescent="0.15">
      <c r="A59" s="176"/>
      <c r="B59" s="181" t="s">
        <v>295</v>
      </c>
      <c r="C59" s="243"/>
      <c r="D59" s="243"/>
      <c r="E59" s="228"/>
      <c r="F59" s="184" t="s">
        <v>297</v>
      </c>
      <c r="G59" s="195"/>
      <c r="H59" s="195"/>
      <c r="I59" s="195"/>
      <c r="J59" s="195"/>
    </row>
    <row r="60" spans="1:10" ht="20.100000000000001" customHeight="1" x14ac:dyDescent="0.15">
      <c r="A60" s="176"/>
      <c r="B60" s="185" t="s">
        <v>298</v>
      </c>
      <c r="C60" s="186"/>
      <c r="D60" s="187"/>
      <c r="E60" s="187"/>
      <c r="F60" s="188"/>
    </row>
    <row r="61" spans="1:10" ht="20.100000000000001" customHeight="1" x14ac:dyDescent="0.15">
      <c r="A61" s="176"/>
      <c r="B61" s="185" t="s">
        <v>300</v>
      </c>
      <c r="C61" s="186"/>
      <c r="D61" s="187"/>
      <c r="E61" s="187"/>
      <c r="F61" s="188"/>
    </row>
    <row r="62" spans="1:10" ht="20.100000000000001" customHeight="1" x14ac:dyDescent="0.15">
      <c r="A62" s="176"/>
      <c r="B62" s="185" t="s">
        <v>302</v>
      </c>
      <c r="C62" s="186"/>
      <c r="D62" s="187"/>
      <c r="E62" s="187"/>
      <c r="F62" s="188"/>
    </row>
    <row r="63" spans="1:10" ht="20.100000000000001" customHeight="1" x14ac:dyDescent="0.15">
      <c r="A63" s="197"/>
      <c r="B63" s="189"/>
      <c r="C63" s="190"/>
      <c r="D63" s="190"/>
      <c r="E63" s="247"/>
      <c r="F63" s="192"/>
    </row>
    <row r="64" spans="1:10" ht="20.100000000000001" customHeight="1" x14ac:dyDescent="0.15">
      <c r="A64" s="176">
        <v>10</v>
      </c>
      <c r="B64" s="177" t="s">
        <v>293</v>
      </c>
      <c r="C64" s="178"/>
      <c r="D64" s="177" t="s">
        <v>294</v>
      </c>
      <c r="E64" s="179"/>
      <c r="F64" s="180"/>
    </row>
    <row r="65" spans="1:10" ht="20.100000000000001" customHeight="1" x14ac:dyDescent="0.15">
      <c r="A65" s="176"/>
      <c r="B65" s="181" t="s">
        <v>295</v>
      </c>
      <c r="C65" s="243"/>
      <c r="D65" s="243"/>
      <c r="E65" s="228"/>
      <c r="F65" s="184" t="s">
        <v>297</v>
      </c>
      <c r="G65" s="195"/>
      <c r="H65" s="195"/>
      <c r="I65" s="195"/>
      <c r="J65" s="195"/>
    </row>
    <row r="66" spans="1:10" ht="20.100000000000001" customHeight="1" x14ac:dyDescent="0.15">
      <c r="A66" s="176"/>
      <c r="B66" s="185" t="s">
        <v>298</v>
      </c>
      <c r="C66" s="186"/>
      <c r="D66" s="187"/>
      <c r="E66" s="187"/>
      <c r="F66" s="188"/>
      <c r="G66" s="196"/>
    </row>
    <row r="67" spans="1:10" ht="20.100000000000001" customHeight="1" x14ac:dyDescent="0.15">
      <c r="A67" s="176"/>
      <c r="B67" s="185" t="s">
        <v>300</v>
      </c>
      <c r="C67" s="186"/>
      <c r="D67" s="187"/>
      <c r="E67" s="187"/>
      <c r="F67" s="188"/>
    </row>
    <row r="68" spans="1:10" ht="20.100000000000001" customHeight="1" x14ac:dyDescent="0.15">
      <c r="A68" s="176"/>
      <c r="B68" s="185" t="s">
        <v>302</v>
      </c>
      <c r="C68" s="186"/>
      <c r="D68" s="187"/>
      <c r="E68" s="187"/>
      <c r="F68" s="188"/>
    </row>
    <row r="69" spans="1:10" ht="20.100000000000001" customHeight="1" x14ac:dyDescent="0.15">
      <c r="A69" s="176">
        <v>11</v>
      </c>
      <c r="B69" s="177" t="s">
        <v>293</v>
      </c>
      <c r="C69" s="178"/>
      <c r="D69" s="177" t="s">
        <v>294</v>
      </c>
      <c r="E69" s="179"/>
      <c r="F69" s="180"/>
      <c r="G69" s="195"/>
      <c r="H69" s="195"/>
      <c r="I69" s="195"/>
      <c r="J69" s="195"/>
    </row>
    <row r="70" spans="1:10" ht="20.100000000000001" customHeight="1" x14ac:dyDescent="0.15">
      <c r="A70" s="176"/>
      <c r="B70" s="181" t="s">
        <v>295</v>
      </c>
      <c r="C70" s="243"/>
      <c r="D70" s="243"/>
      <c r="E70" s="228"/>
      <c r="F70" s="184" t="s">
        <v>297</v>
      </c>
      <c r="G70" s="195"/>
      <c r="H70" s="195"/>
      <c r="I70" s="195"/>
      <c r="J70" s="195"/>
    </row>
    <row r="71" spans="1:10" ht="20.100000000000001" customHeight="1" x14ac:dyDescent="0.15">
      <c r="A71" s="176"/>
      <c r="B71" s="185" t="s">
        <v>298</v>
      </c>
      <c r="C71" s="186"/>
      <c r="D71" s="187"/>
      <c r="E71" s="187"/>
      <c r="F71" s="188"/>
    </row>
    <row r="72" spans="1:10" ht="20.100000000000001" customHeight="1" x14ac:dyDescent="0.15">
      <c r="A72" s="176"/>
      <c r="B72" s="185" t="s">
        <v>300</v>
      </c>
      <c r="C72" s="186"/>
      <c r="D72" s="187"/>
      <c r="E72" s="187"/>
      <c r="F72" s="188"/>
    </row>
    <row r="73" spans="1:10" ht="20.100000000000001" customHeight="1" x14ac:dyDescent="0.15">
      <c r="A73" s="176"/>
      <c r="B73" s="185" t="s">
        <v>302</v>
      </c>
      <c r="C73" s="186"/>
      <c r="D73" s="187"/>
      <c r="E73" s="187"/>
      <c r="F73" s="188"/>
      <c r="G73" s="195"/>
      <c r="H73" s="195"/>
      <c r="I73" s="195"/>
      <c r="J73" s="195"/>
    </row>
    <row r="74" spans="1:10" ht="20.100000000000001" customHeight="1" x14ac:dyDescent="0.15">
      <c r="A74" s="197"/>
      <c r="B74" s="189"/>
      <c r="C74" s="190"/>
      <c r="D74" s="190"/>
      <c r="E74" s="247"/>
      <c r="F74" s="192"/>
      <c r="G74" s="195"/>
      <c r="H74" s="195"/>
      <c r="I74" s="195"/>
      <c r="J74" s="195"/>
    </row>
    <row r="75" spans="1:10" ht="20.100000000000001" customHeight="1" x14ac:dyDescent="0.15">
      <c r="A75" s="176">
        <v>12</v>
      </c>
      <c r="B75" s="177" t="s">
        <v>293</v>
      </c>
      <c r="C75" s="178"/>
      <c r="D75" s="177" t="s">
        <v>294</v>
      </c>
      <c r="E75" s="179"/>
      <c r="F75" s="180"/>
      <c r="G75" s="195"/>
      <c r="H75" s="195"/>
      <c r="I75" s="195"/>
      <c r="J75" s="195"/>
    </row>
    <row r="76" spans="1:10" ht="20.100000000000001" customHeight="1" x14ac:dyDescent="0.15">
      <c r="A76" s="176"/>
      <c r="B76" s="181" t="s">
        <v>295</v>
      </c>
      <c r="C76" s="243"/>
      <c r="D76" s="243"/>
      <c r="E76" s="228"/>
      <c r="F76" s="184" t="s">
        <v>297</v>
      </c>
    </row>
    <row r="77" spans="1:10" ht="20.100000000000001" customHeight="1" x14ac:dyDescent="0.15">
      <c r="A77" s="176"/>
      <c r="B77" s="185" t="s">
        <v>298</v>
      </c>
      <c r="C77" s="186"/>
      <c r="D77" s="187"/>
      <c r="E77" s="187"/>
      <c r="F77" s="188"/>
    </row>
    <row r="78" spans="1:10" ht="20.100000000000001" customHeight="1" x14ac:dyDescent="0.15">
      <c r="A78" s="176"/>
      <c r="B78" s="185" t="s">
        <v>300</v>
      </c>
      <c r="C78" s="186"/>
      <c r="D78" s="187"/>
      <c r="E78" s="187"/>
      <c r="F78" s="188"/>
    </row>
    <row r="79" spans="1:10" ht="20.100000000000001" customHeight="1" x14ac:dyDescent="0.15">
      <c r="A79" s="176"/>
      <c r="B79" s="185" t="s">
        <v>302</v>
      </c>
      <c r="C79" s="186"/>
      <c r="D79" s="187"/>
      <c r="E79" s="187"/>
      <c r="F79" s="188"/>
    </row>
    <row r="80" spans="1:10" ht="20.100000000000001" customHeight="1" x14ac:dyDescent="0.15">
      <c r="A80" s="176">
        <v>13</v>
      </c>
      <c r="B80" s="177" t="s">
        <v>293</v>
      </c>
      <c r="C80" s="178"/>
      <c r="D80" s="177" t="s">
        <v>294</v>
      </c>
      <c r="E80" s="179"/>
      <c r="F80" s="180"/>
    </row>
    <row r="81" spans="1:6" ht="20.100000000000001" customHeight="1" x14ac:dyDescent="0.15">
      <c r="A81" s="176"/>
      <c r="B81" s="181" t="s">
        <v>295</v>
      </c>
      <c r="C81" s="243"/>
      <c r="D81" s="243"/>
      <c r="E81" s="228"/>
      <c r="F81" s="184" t="s">
        <v>297</v>
      </c>
    </row>
    <row r="82" spans="1:6" ht="20.100000000000001" customHeight="1" x14ac:dyDescent="0.15">
      <c r="A82" s="176"/>
      <c r="B82" s="185" t="s">
        <v>298</v>
      </c>
      <c r="C82" s="186"/>
      <c r="D82" s="187"/>
      <c r="E82" s="187"/>
      <c r="F82" s="188"/>
    </row>
    <row r="83" spans="1:6" ht="20.100000000000001" customHeight="1" x14ac:dyDescent="0.15">
      <c r="A83" s="176"/>
      <c r="B83" s="185" t="s">
        <v>300</v>
      </c>
      <c r="C83" s="186"/>
      <c r="D83" s="187"/>
      <c r="E83" s="187"/>
      <c r="F83" s="188"/>
    </row>
    <row r="84" spans="1:6" ht="20.100000000000001" customHeight="1" x14ac:dyDescent="0.15">
      <c r="A84" s="176"/>
      <c r="B84" s="185" t="s">
        <v>302</v>
      </c>
      <c r="C84" s="186"/>
      <c r="D84" s="187"/>
      <c r="E84" s="187"/>
      <c r="F84" s="188"/>
    </row>
    <row r="85" spans="1:6" ht="20.100000000000001" customHeight="1" x14ac:dyDescent="0.15">
      <c r="A85" s="197"/>
      <c r="B85" s="189"/>
      <c r="C85" s="190"/>
      <c r="D85" s="190"/>
      <c r="E85" s="247"/>
      <c r="F85" s="192"/>
    </row>
    <row r="86" spans="1:6" ht="20.100000000000001" customHeight="1" x14ac:dyDescent="0.15">
      <c r="A86" s="176">
        <v>14</v>
      </c>
      <c r="B86" s="177" t="s">
        <v>293</v>
      </c>
      <c r="C86" s="178"/>
      <c r="D86" s="177" t="s">
        <v>294</v>
      </c>
      <c r="E86" s="179"/>
      <c r="F86" s="180"/>
    </row>
    <row r="87" spans="1:6" ht="20.100000000000001" customHeight="1" x14ac:dyDescent="0.15">
      <c r="A87" s="176"/>
      <c r="B87" s="181" t="s">
        <v>295</v>
      </c>
      <c r="C87" s="243"/>
      <c r="D87" s="243"/>
      <c r="E87" s="228"/>
      <c r="F87" s="184" t="s">
        <v>297</v>
      </c>
    </row>
    <row r="88" spans="1:6" ht="20.100000000000001" customHeight="1" x14ac:dyDescent="0.15">
      <c r="A88" s="176"/>
      <c r="B88" s="185" t="s">
        <v>298</v>
      </c>
      <c r="C88" s="186"/>
      <c r="D88" s="187"/>
      <c r="E88" s="187"/>
      <c r="F88" s="188"/>
    </row>
    <row r="89" spans="1:6" ht="20.100000000000001" customHeight="1" x14ac:dyDescent="0.15">
      <c r="A89" s="176"/>
      <c r="B89" s="185" t="s">
        <v>300</v>
      </c>
      <c r="C89" s="186"/>
      <c r="D89" s="187"/>
      <c r="E89" s="187"/>
      <c r="F89" s="188"/>
    </row>
    <row r="90" spans="1:6" ht="20.100000000000001" customHeight="1" x14ac:dyDescent="0.15">
      <c r="A90" s="176"/>
      <c r="B90" s="185" t="s">
        <v>302</v>
      </c>
      <c r="C90" s="186"/>
      <c r="D90" s="187"/>
      <c r="E90" s="187"/>
      <c r="F90" s="188"/>
    </row>
  </sheetData>
  <sheetProtection algorithmName="SHA-512" hashValue="hNiIOEIRrmPee86+7RH/JKzK0dPc2mWRLJqNjYyEJ8k1DaolYFnArEAVx/3Mj/blKAiPulBMQS0v+a4kUs0gww==" saltValue="37Kt1OktW/5UNVi4DmIlJQ==" spinCount="100000" sheet="1" objects="1" scenarios="1"/>
  <mergeCells count="112">
    <mergeCell ref="A86:A90"/>
    <mergeCell ref="E86:F86"/>
    <mergeCell ref="C87:D87"/>
    <mergeCell ref="C88:F88"/>
    <mergeCell ref="C89:F89"/>
    <mergeCell ref="C90:F90"/>
    <mergeCell ref="A80:A84"/>
    <mergeCell ref="E80:F80"/>
    <mergeCell ref="C81:D81"/>
    <mergeCell ref="C82:F82"/>
    <mergeCell ref="C83:F83"/>
    <mergeCell ref="C84:F84"/>
    <mergeCell ref="G74:J74"/>
    <mergeCell ref="A75:A79"/>
    <mergeCell ref="E75:F75"/>
    <mergeCell ref="G75:J75"/>
    <mergeCell ref="C76:D76"/>
    <mergeCell ref="C77:F77"/>
    <mergeCell ref="C78:F78"/>
    <mergeCell ref="C79:F79"/>
    <mergeCell ref="A69:A73"/>
    <mergeCell ref="E69:F69"/>
    <mergeCell ref="G69:J69"/>
    <mergeCell ref="C70:D70"/>
    <mergeCell ref="G70:J70"/>
    <mergeCell ref="C71:F71"/>
    <mergeCell ref="C72:F72"/>
    <mergeCell ref="C73:F73"/>
    <mergeCell ref="G73:J73"/>
    <mergeCell ref="A64:A68"/>
    <mergeCell ref="E64:F64"/>
    <mergeCell ref="C65:D65"/>
    <mergeCell ref="G65:J65"/>
    <mergeCell ref="C66:F66"/>
    <mergeCell ref="C67:F67"/>
    <mergeCell ref="C68:F68"/>
    <mergeCell ref="A58:A62"/>
    <mergeCell ref="E58:F58"/>
    <mergeCell ref="C59:D59"/>
    <mergeCell ref="G59:J59"/>
    <mergeCell ref="C60:F60"/>
    <mergeCell ref="C61:F61"/>
    <mergeCell ref="C62:F62"/>
    <mergeCell ref="A52:A56"/>
    <mergeCell ref="E52:F52"/>
    <mergeCell ref="G52:J52"/>
    <mergeCell ref="C53:D53"/>
    <mergeCell ref="C54:F54"/>
    <mergeCell ref="C55:F55"/>
    <mergeCell ref="G55:J55"/>
    <mergeCell ref="C56:F56"/>
    <mergeCell ref="G42:J42"/>
    <mergeCell ref="A45:A49"/>
    <mergeCell ref="E45:F45"/>
    <mergeCell ref="C46:D46"/>
    <mergeCell ref="B47:B49"/>
    <mergeCell ref="C47:F49"/>
    <mergeCell ref="G47:J47"/>
    <mergeCell ref="A38:F38"/>
    <mergeCell ref="A39:A43"/>
    <mergeCell ref="E39:F39"/>
    <mergeCell ref="C40:D40"/>
    <mergeCell ref="B41:B43"/>
    <mergeCell ref="C41:F43"/>
    <mergeCell ref="A32:F32"/>
    <mergeCell ref="A33:A37"/>
    <mergeCell ref="E33:F33"/>
    <mergeCell ref="G33:J33"/>
    <mergeCell ref="C34:D34"/>
    <mergeCell ref="C35:F35"/>
    <mergeCell ref="C36:F36"/>
    <mergeCell ref="G36:J36"/>
    <mergeCell ref="C37:F37"/>
    <mergeCell ref="A27:A31"/>
    <mergeCell ref="E27:F27"/>
    <mergeCell ref="C28:D28"/>
    <mergeCell ref="C29:F29"/>
    <mergeCell ref="C30:F30"/>
    <mergeCell ref="G30:J30"/>
    <mergeCell ref="C31:F31"/>
    <mergeCell ref="G31:J31"/>
    <mergeCell ref="A21:A25"/>
    <mergeCell ref="E21:F21"/>
    <mergeCell ref="C22:D22"/>
    <mergeCell ref="C23:F23"/>
    <mergeCell ref="C24:F24"/>
    <mergeCell ref="G24:J24"/>
    <mergeCell ref="C25:F25"/>
    <mergeCell ref="G25:J25"/>
    <mergeCell ref="A15:A19"/>
    <mergeCell ref="E15:F15"/>
    <mergeCell ref="C16:D16"/>
    <mergeCell ref="C17:F17"/>
    <mergeCell ref="C18:F18"/>
    <mergeCell ref="G18:J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83" orientation="portrait" blackAndWhite="1" r:id="rId1"/>
  <headerFooter alignWithMargins="0"/>
  <rowBreaks count="1" manualBreakCount="1">
    <brk id="49"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B4B7-9A6F-4E8B-ADF1-9964CB7B36B1}">
  <sheetPr codeName="Sheet6">
    <tabColor theme="8" tint="0.59999389629810485"/>
  </sheetPr>
  <dimension ref="A1:K199"/>
  <sheetViews>
    <sheetView view="pageBreakPreview" topLeftCell="A183" zoomScale="115" zoomScaleNormal="100" zoomScaleSheetLayoutView="115"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4" width="20.625" style="172" customWidth="1"/>
    <col min="5" max="5" width="20.625" style="218" customWidth="1"/>
    <col min="6" max="6" width="3.625" style="219" customWidth="1"/>
    <col min="7" max="16384" width="2.125" style="172"/>
  </cols>
  <sheetData>
    <row r="1" spans="1:10" ht="15" customHeight="1" x14ac:dyDescent="0.15">
      <c r="E1" s="174" t="s">
        <v>291</v>
      </c>
      <c r="F1" s="174"/>
    </row>
    <row r="2" spans="1:10" ht="24.95" customHeight="1" x14ac:dyDescent="0.15">
      <c r="A2" s="175" t="s">
        <v>292</v>
      </c>
      <c r="B2" s="175"/>
      <c r="C2" s="175"/>
      <c r="D2" s="175"/>
      <c r="E2" s="175"/>
      <c r="F2" s="175"/>
    </row>
    <row r="3" spans="1:10" ht="20.100000000000001" customHeight="1" x14ac:dyDescent="0.15">
      <c r="A3" s="176">
        <v>1</v>
      </c>
      <c r="B3" s="177" t="s">
        <v>293</v>
      </c>
      <c r="C3" s="178">
        <v>44098</v>
      </c>
      <c r="D3" s="177" t="s">
        <v>294</v>
      </c>
      <c r="E3" s="179"/>
      <c r="F3" s="180"/>
    </row>
    <row r="4" spans="1:10" ht="20.100000000000001" customHeight="1" x14ac:dyDescent="0.15">
      <c r="A4" s="176"/>
      <c r="B4" s="181" t="s">
        <v>295</v>
      </c>
      <c r="C4" s="182" t="s">
        <v>335</v>
      </c>
      <c r="D4" s="182"/>
      <c r="E4" s="183">
        <v>23.3</v>
      </c>
      <c r="F4" s="184" t="s">
        <v>297</v>
      </c>
    </row>
    <row r="5" spans="1:10" ht="20.100000000000001" customHeight="1" x14ac:dyDescent="0.15">
      <c r="A5" s="176"/>
      <c r="B5" s="185" t="s">
        <v>298</v>
      </c>
      <c r="C5" s="186" t="s">
        <v>336</v>
      </c>
      <c r="D5" s="187"/>
      <c r="E5" s="187"/>
      <c r="F5" s="188"/>
    </row>
    <row r="6" spans="1:10" ht="20.100000000000001" customHeight="1" x14ac:dyDescent="0.15">
      <c r="A6" s="176"/>
      <c r="B6" s="185" t="s">
        <v>300</v>
      </c>
      <c r="C6" s="186" t="s">
        <v>337</v>
      </c>
      <c r="D6" s="187"/>
      <c r="E6" s="187"/>
      <c r="F6" s="188"/>
      <c r="G6" s="174"/>
      <c r="H6" s="174"/>
      <c r="I6" s="174"/>
      <c r="J6" s="174"/>
    </row>
    <row r="7" spans="1:10" ht="20.100000000000001" customHeight="1" x14ac:dyDescent="0.15">
      <c r="A7" s="176"/>
      <c r="B7" s="185" t="s">
        <v>302</v>
      </c>
      <c r="C7" s="186"/>
      <c r="D7" s="187"/>
      <c r="E7" s="187"/>
      <c r="F7" s="188"/>
    </row>
    <row r="8" spans="1:10" ht="20.100000000000001" customHeight="1" x14ac:dyDescent="0.15">
      <c r="B8" s="189"/>
      <c r="C8" s="190"/>
      <c r="D8" s="190"/>
      <c r="E8" s="191"/>
      <c r="F8" s="192"/>
    </row>
    <row r="9" spans="1:10" ht="20.100000000000001" customHeight="1" x14ac:dyDescent="0.15">
      <c r="A9" s="220" t="s">
        <v>338</v>
      </c>
      <c r="B9" s="177" t="s">
        <v>293</v>
      </c>
      <c r="C9" s="178">
        <f>$C$3</f>
        <v>44098</v>
      </c>
      <c r="D9" s="177" t="s">
        <v>294</v>
      </c>
      <c r="E9" s="179"/>
      <c r="F9" s="180"/>
    </row>
    <row r="10" spans="1:10" ht="20.100000000000001" customHeight="1" x14ac:dyDescent="0.15">
      <c r="A10" s="176"/>
      <c r="B10" s="181" t="s">
        <v>295</v>
      </c>
      <c r="C10" s="182" t="s">
        <v>339</v>
      </c>
      <c r="D10" s="182"/>
      <c r="E10" s="183">
        <v>22.4</v>
      </c>
      <c r="F10" s="184" t="s">
        <v>297</v>
      </c>
    </row>
    <row r="11" spans="1:10" ht="20.100000000000001" customHeight="1" x14ac:dyDescent="0.15">
      <c r="A11" s="176"/>
      <c r="B11" s="185" t="s">
        <v>298</v>
      </c>
      <c r="C11" s="186" t="s">
        <v>336</v>
      </c>
      <c r="D11" s="187"/>
      <c r="E11" s="187"/>
      <c r="F11" s="188"/>
      <c r="G11" s="195"/>
      <c r="H11" s="195"/>
      <c r="I11" s="195"/>
      <c r="J11" s="195"/>
    </row>
    <row r="12" spans="1:10" ht="20.100000000000001" customHeight="1" x14ac:dyDescent="0.15">
      <c r="A12" s="176"/>
      <c r="B12" s="185" t="s">
        <v>300</v>
      </c>
      <c r="C12" s="186" t="s">
        <v>340</v>
      </c>
      <c r="D12" s="187"/>
      <c r="E12" s="187"/>
      <c r="F12" s="188"/>
      <c r="G12" s="196"/>
    </row>
    <row r="13" spans="1:10" ht="20.100000000000001" customHeight="1" x14ac:dyDescent="0.15">
      <c r="A13" s="176"/>
      <c r="B13" s="185" t="s">
        <v>302</v>
      </c>
      <c r="C13" s="186"/>
      <c r="D13" s="187"/>
      <c r="E13" s="187"/>
      <c r="F13" s="188"/>
    </row>
    <row r="14" spans="1:10" ht="20.100000000000001" customHeight="1" x14ac:dyDescent="0.15">
      <c r="A14" s="197"/>
      <c r="B14" s="189"/>
      <c r="C14" s="190"/>
      <c r="D14" s="190"/>
      <c r="E14" s="191"/>
      <c r="F14" s="192"/>
    </row>
    <row r="15" spans="1:10" ht="20.100000000000001" customHeight="1" x14ac:dyDescent="0.15">
      <c r="A15" s="220" t="s">
        <v>341</v>
      </c>
      <c r="B15" s="177" t="s">
        <v>293</v>
      </c>
      <c r="C15" s="178">
        <f>$C$3</f>
        <v>44098</v>
      </c>
      <c r="D15" s="177" t="s">
        <v>294</v>
      </c>
      <c r="E15" s="179"/>
      <c r="F15" s="180"/>
    </row>
    <row r="16" spans="1:10" ht="20.100000000000001" customHeight="1" x14ac:dyDescent="0.15">
      <c r="A16" s="176"/>
      <c r="B16" s="181" t="s">
        <v>295</v>
      </c>
      <c r="C16" s="182" t="s">
        <v>342</v>
      </c>
      <c r="D16" s="182"/>
      <c r="E16" s="183">
        <v>19.2</v>
      </c>
      <c r="F16" s="184" t="s">
        <v>297</v>
      </c>
    </row>
    <row r="17" spans="1:11" ht="20.100000000000001" customHeight="1" x14ac:dyDescent="0.15">
      <c r="A17" s="176"/>
      <c r="B17" s="185" t="s">
        <v>298</v>
      </c>
      <c r="C17" s="186" t="s">
        <v>336</v>
      </c>
      <c r="D17" s="187"/>
      <c r="E17" s="187"/>
      <c r="F17" s="188"/>
      <c r="G17" s="195"/>
      <c r="H17" s="195"/>
      <c r="I17" s="195"/>
      <c r="J17" s="195"/>
    </row>
    <row r="18" spans="1:11" ht="20.100000000000001" customHeight="1" x14ac:dyDescent="0.15">
      <c r="A18" s="176"/>
      <c r="B18" s="185" t="s">
        <v>300</v>
      </c>
      <c r="C18" s="186" t="s">
        <v>340</v>
      </c>
      <c r="D18" s="187"/>
      <c r="E18" s="187"/>
      <c r="F18" s="188"/>
      <c r="G18" s="196"/>
    </row>
    <row r="19" spans="1:11" ht="20.100000000000001" customHeight="1" x14ac:dyDescent="0.15">
      <c r="A19" s="176"/>
      <c r="B19" s="185" t="s">
        <v>302</v>
      </c>
      <c r="C19" s="186"/>
      <c r="D19" s="187"/>
      <c r="E19" s="187"/>
      <c r="F19" s="188"/>
    </row>
    <row r="20" spans="1:11" ht="20.100000000000001" customHeight="1" x14ac:dyDescent="0.15">
      <c r="A20" s="197"/>
      <c r="B20" s="189"/>
      <c r="C20" s="190"/>
      <c r="D20" s="190"/>
      <c r="E20" s="191"/>
      <c r="F20" s="192"/>
    </row>
    <row r="21" spans="1:11" ht="20.100000000000001" customHeight="1" x14ac:dyDescent="0.15">
      <c r="A21" s="220" t="s">
        <v>343</v>
      </c>
      <c r="B21" s="177" t="s">
        <v>293</v>
      </c>
      <c r="C21" s="178">
        <f>$C$3</f>
        <v>44098</v>
      </c>
      <c r="D21" s="177" t="s">
        <v>294</v>
      </c>
      <c r="E21" s="179"/>
      <c r="F21" s="180"/>
    </row>
    <row r="22" spans="1:11" ht="20.100000000000001" customHeight="1" x14ac:dyDescent="0.15">
      <c r="A22" s="176"/>
      <c r="B22" s="181" t="s">
        <v>295</v>
      </c>
      <c r="C22" s="221" t="s">
        <v>344</v>
      </c>
      <c r="D22" s="221"/>
      <c r="E22" s="183">
        <v>16.7</v>
      </c>
      <c r="F22" s="184" t="s">
        <v>297</v>
      </c>
    </row>
    <row r="23" spans="1:11" ht="20.100000000000001" customHeight="1" x14ac:dyDescent="0.15">
      <c r="A23" s="176"/>
      <c r="B23" s="185" t="s">
        <v>298</v>
      </c>
      <c r="C23" s="199" t="s">
        <v>336</v>
      </c>
      <c r="D23" s="200"/>
      <c r="E23" s="187"/>
      <c r="F23" s="188"/>
      <c r="G23" s="195"/>
      <c r="H23" s="195"/>
      <c r="I23" s="195"/>
      <c r="J23" s="195"/>
    </row>
    <row r="24" spans="1:11" ht="20.100000000000001" customHeight="1" x14ac:dyDescent="0.15">
      <c r="A24" s="176"/>
      <c r="B24" s="185" t="s">
        <v>300</v>
      </c>
      <c r="C24" s="199" t="s">
        <v>340</v>
      </c>
      <c r="D24" s="200"/>
      <c r="E24" s="201"/>
      <c r="F24" s="202"/>
      <c r="G24" s="203"/>
      <c r="H24" s="203"/>
      <c r="I24" s="203"/>
      <c r="J24" s="203"/>
      <c r="K24" s="203"/>
    </row>
    <row r="25" spans="1:11" ht="20.100000000000001" customHeight="1" x14ac:dyDescent="0.15">
      <c r="A25" s="176"/>
      <c r="B25" s="185" t="s">
        <v>302</v>
      </c>
      <c r="C25" s="199"/>
      <c r="D25" s="200"/>
      <c r="E25" s="187"/>
      <c r="F25" s="188"/>
    </row>
    <row r="26" spans="1:11" ht="20.100000000000001" customHeight="1" x14ac:dyDescent="0.15">
      <c r="A26" s="197"/>
      <c r="B26" s="189"/>
      <c r="C26" s="204"/>
      <c r="D26" s="204"/>
      <c r="E26" s="191"/>
      <c r="F26" s="192"/>
    </row>
    <row r="27" spans="1:11" ht="20.100000000000001" customHeight="1" x14ac:dyDescent="0.15">
      <c r="A27" s="220" t="s">
        <v>345</v>
      </c>
      <c r="B27" s="177" t="s">
        <v>293</v>
      </c>
      <c r="C27" s="178">
        <f>$C$3</f>
        <v>44098</v>
      </c>
      <c r="D27" s="205" t="s">
        <v>294</v>
      </c>
      <c r="E27" s="222"/>
      <c r="F27" s="223"/>
      <c r="G27" s="203"/>
      <c r="H27" s="203"/>
      <c r="I27" s="203"/>
      <c r="J27" s="203"/>
      <c r="K27" s="203"/>
    </row>
    <row r="28" spans="1:11" ht="20.100000000000001" customHeight="1" x14ac:dyDescent="0.15">
      <c r="A28" s="176"/>
      <c r="B28" s="181" t="s">
        <v>295</v>
      </c>
      <c r="C28" s="221" t="s">
        <v>346</v>
      </c>
      <c r="D28" s="221"/>
      <c r="E28" s="183">
        <v>7</v>
      </c>
      <c r="F28" s="184" t="s">
        <v>297</v>
      </c>
    </row>
    <row r="29" spans="1:11" ht="20.100000000000001" customHeight="1" x14ac:dyDescent="0.15">
      <c r="A29" s="176"/>
      <c r="B29" s="185" t="s">
        <v>298</v>
      </c>
      <c r="C29" s="199" t="s">
        <v>336</v>
      </c>
      <c r="D29" s="200"/>
      <c r="E29" s="187"/>
      <c r="F29" s="188"/>
    </row>
    <row r="30" spans="1:11" ht="20.100000000000001" customHeight="1" x14ac:dyDescent="0.15">
      <c r="A30" s="176"/>
      <c r="B30" s="185" t="s">
        <v>300</v>
      </c>
      <c r="C30" s="199" t="s">
        <v>340</v>
      </c>
      <c r="D30" s="200"/>
      <c r="E30" s="201"/>
      <c r="F30" s="202"/>
      <c r="G30" s="206"/>
      <c r="H30" s="206"/>
      <c r="I30" s="206"/>
      <c r="J30" s="206"/>
      <c r="K30" s="203"/>
    </row>
    <row r="31" spans="1:11" ht="20.100000000000001" customHeight="1" x14ac:dyDescent="0.15">
      <c r="A31" s="176"/>
      <c r="B31" s="185" t="s">
        <v>302</v>
      </c>
      <c r="C31" s="199"/>
      <c r="D31" s="200"/>
      <c r="E31" s="187"/>
      <c r="F31" s="188"/>
      <c r="G31" s="196"/>
    </row>
    <row r="32" spans="1:11" ht="20.100000000000001" customHeight="1" x14ac:dyDescent="0.15">
      <c r="A32" s="197"/>
      <c r="B32" s="189"/>
      <c r="C32" s="204"/>
      <c r="D32" s="204"/>
      <c r="E32" s="191"/>
      <c r="F32" s="192"/>
    </row>
    <row r="33" spans="1:11" ht="20.100000000000001" customHeight="1" x14ac:dyDescent="0.15">
      <c r="A33" s="220" t="s">
        <v>347</v>
      </c>
      <c r="B33" s="177" t="s">
        <v>293</v>
      </c>
      <c r="C33" s="178">
        <f>$C$3</f>
        <v>44098</v>
      </c>
      <c r="D33" s="205" t="s">
        <v>294</v>
      </c>
      <c r="E33" s="222"/>
      <c r="F33" s="223"/>
      <c r="G33" s="207"/>
      <c r="H33" s="207"/>
      <c r="I33" s="207"/>
      <c r="J33" s="207"/>
      <c r="K33" s="203"/>
    </row>
    <row r="34" spans="1:11" ht="20.100000000000001" customHeight="1" x14ac:dyDescent="0.15">
      <c r="A34" s="176"/>
      <c r="B34" s="181" t="s">
        <v>295</v>
      </c>
      <c r="C34" s="182" t="s">
        <v>348</v>
      </c>
      <c r="D34" s="182"/>
      <c r="E34" s="183">
        <v>13.7</v>
      </c>
      <c r="F34" s="184" t="s">
        <v>297</v>
      </c>
    </row>
    <row r="35" spans="1:11" ht="20.100000000000001" customHeight="1" x14ac:dyDescent="0.15">
      <c r="A35" s="176"/>
      <c r="B35" s="185" t="s">
        <v>298</v>
      </c>
      <c r="C35" s="186" t="s">
        <v>336</v>
      </c>
      <c r="D35" s="187"/>
      <c r="E35" s="187"/>
      <c r="F35" s="188"/>
    </row>
    <row r="36" spans="1:11" ht="20.100000000000001" customHeight="1" x14ac:dyDescent="0.15">
      <c r="A36" s="176"/>
      <c r="B36" s="185" t="s">
        <v>300</v>
      </c>
      <c r="C36" s="186" t="s">
        <v>340</v>
      </c>
      <c r="D36" s="187"/>
      <c r="E36" s="187"/>
      <c r="F36" s="188"/>
      <c r="G36" s="195"/>
      <c r="H36" s="195"/>
      <c r="I36" s="195"/>
      <c r="J36" s="195"/>
    </row>
    <row r="37" spans="1:11" ht="20.100000000000001" customHeight="1" x14ac:dyDescent="0.15">
      <c r="A37" s="176"/>
      <c r="B37" s="185" t="s">
        <v>302</v>
      </c>
      <c r="C37" s="186"/>
      <c r="D37" s="187"/>
      <c r="E37" s="187"/>
      <c r="F37" s="188"/>
      <c r="G37" s="195"/>
      <c r="H37" s="195"/>
      <c r="I37" s="195"/>
      <c r="J37" s="195"/>
    </row>
    <row r="38" spans="1:11" ht="20.100000000000001" customHeight="1" x14ac:dyDescent="0.15">
      <c r="A38" s="197"/>
      <c r="B38" s="189"/>
      <c r="C38" s="190"/>
      <c r="D38" s="190"/>
      <c r="E38" s="191"/>
      <c r="F38" s="192"/>
    </row>
    <row r="39" spans="1:11" ht="20.100000000000001" customHeight="1" x14ac:dyDescent="0.15">
      <c r="A39" s="220" t="s">
        <v>349</v>
      </c>
      <c r="B39" s="177" t="s">
        <v>293</v>
      </c>
      <c r="C39" s="178">
        <f>$C$3</f>
        <v>44098</v>
      </c>
      <c r="D39" s="177" t="s">
        <v>294</v>
      </c>
      <c r="E39" s="179"/>
      <c r="F39" s="180"/>
    </row>
    <row r="40" spans="1:11" ht="20.100000000000001" customHeight="1" x14ac:dyDescent="0.15">
      <c r="A40" s="176"/>
      <c r="B40" s="181" t="s">
        <v>295</v>
      </c>
      <c r="C40" s="182" t="s">
        <v>350</v>
      </c>
      <c r="D40" s="182"/>
      <c r="E40" s="183">
        <v>16.2</v>
      </c>
      <c r="F40" s="184" t="s">
        <v>297</v>
      </c>
    </row>
    <row r="41" spans="1:11" ht="20.100000000000001" customHeight="1" x14ac:dyDescent="0.15">
      <c r="A41" s="176"/>
      <c r="B41" s="185" t="s">
        <v>298</v>
      </c>
      <c r="C41" s="186" t="s">
        <v>336</v>
      </c>
      <c r="D41" s="187"/>
      <c r="E41" s="187"/>
      <c r="F41" s="188"/>
    </row>
    <row r="42" spans="1:11" ht="20.100000000000001" customHeight="1" x14ac:dyDescent="0.15">
      <c r="A42" s="176"/>
      <c r="B42" s="185" t="s">
        <v>300</v>
      </c>
      <c r="C42" s="186" t="s">
        <v>351</v>
      </c>
      <c r="D42" s="187"/>
      <c r="E42" s="187"/>
      <c r="F42" s="188"/>
      <c r="G42" s="195"/>
      <c r="H42" s="195"/>
      <c r="I42" s="195"/>
      <c r="J42" s="195"/>
    </row>
    <row r="43" spans="1:11" ht="20.100000000000001" customHeight="1" x14ac:dyDescent="0.15">
      <c r="A43" s="176"/>
      <c r="B43" s="185" t="s">
        <v>302</v>
      </c>
      <c r="C43" s="186"/>
      <c r="D43" s="187"/>
      <c r="E43" s="187"/>
      <c r="F43" s="188"/>
      <c r="G43" s="195"/>
      <c r="H43" s="195"/>
      <c r="I43" s="195"/>
      <c r="J43" s="195"/>
    </row>
    <row r="44" spans="1:11" ht="20.100000000000001" customHeight="1" x14ac:dyDescent="0.15">
      <c r="B44" s="210"/>
      <c r="C44" s="211"/>
      <c r="D44" s="211"/>
      <c r="E44" s="212"/>
      <c r="F44" s="213"/>
    </row>
    <row r="45" spans="1:11" ht="20.100000000000001" customHeight="1" x14ac:dyDescent="0.15">
      <c r="A45" s="220" t="s">
        <v>352</v>
      </c>
      <c r="B45" s="177" t="s">
        <v>293</v>
      </c>
      <c r="C45" s="178">
        <f>$C$3</f>
        <v>44098</v>
      </c>
      <c r="D45" s="177" t="s">
        <v>294</v>
      </c>
      <c r="E45" s="179"/>
      <c r="F45" s="180"/>
      <c r="G45" s="195"/>
      <c r="H45" s="195"/>
      <c r="I45" s="195"/>
      <c r="J45" s="195"/>
    </row>
    <row r="46" spans="1:11" ht="20.100000000000001" customHeight="1" x14ac:dyDescent="0.15">
      <c r="A46" s="176"/>
      <c r="B46" s="181" t="s">
        <v>295</v>
      </c>
      <c r="C46" s="182" t="s">
        <v>353</v>
      </c>
      <c r="D46" s="182"/>
      <c r="E46" s="183">
        <v>16.8</v>
      </c>
      <c r="F46" s="184" t="s">
        <v>297</v>
      </c>
    </row>
    <row r="47" spans="1:11" ht="20.100000000000001" customHeight="1" x14ac:dyDescent="0.15">
      <c r="A47" s="176"/>
      <c r="B47" s="185" t="s">
        <v>298</v>
      </c>
      <c r="C47" s="186" t="s">
        <v>336</v>
      </c>
      <c r="D47" s="187"/>
      <c r="E47" s="187"/>
      <c r="F47" s="188"/>
    </row>
    <row r="48" spans="1:11" ht="20.100000000000001" customHeight="1" x14ac:dyDescent="0.15">
      <c r="A48" s="176"/>
      <c r="B48" s="185" t="s">
        <v>300</v>
      </c>
      <c r="C48" s="186" t="s">
        <v>351</v>
      </c>
      <c r="D48" s="187"/>
      <c r="E48" s="187"/>
      <c r="F48" s="188"/>
      <c r="G48" s="195"/>
      <c r="H48" s="195"/>
      <c r="I48" s="195"/>
      <c r="J48" s="195"/>
    </row>
    <row r="49" spans="1:10" ht="20.100000000000001" customHeight="1" x14ac:dyDescent="0.15">
      <c r="A49" s="176"/>
      <c r="B49" s="185" t="s">
        <v>302</v>
      </c>
      <c r="C49" s="186"/>
      <c r="D49" s="187"/>
      <c r="E49" s="187"/>
      <c r="F49" s="188"/>
      <c r="G49" s="196"/>
    </row>
    <row r="50" spans="1:10" ht="20.100000000000001" customHeight="1" x14ac:dyDescent="0.15">
      <c r="A50" s="197"/>
      <c r="B50" s="189"/>
      <c r="C50" s="190"/>
      <c r="D50" s="190"/>
      <c r="E50" s="191"/>
      <c r="F50" s="192"/>
    </row>
    <row r="51" spans="1:10" ht="20.100000000000001" customHeight="1" x14ac:dyDescent="0.15">
      <c r="A51" s="176">
        <v>4</v>
      </c>
      <c r="B51" s="177" t="s">
        <v>293</v>
      </c>
      <c r="C51" s="178">
        <v>44280</v>
      </c>
      <c r="D51" s="177" t="s">
        <v>294</v>
      </c>
      <c r="E51" s="224">
        <v>45378</v>
      </c>
      <c r="F51" s="225"/>
    </row>
    <row r="52" spans="1:10" ht="20.100000000000001" customHeight="1" x14ac:dyDescent="0.15">
      <c r="A52" s="176"/>
      <c r="B52" s="181" t="s">
        <v>295</v>
      </c>
      <c r="C52" s="182" t="s">
        <v>354</v>
      </c>
      <c r="D52" s="182"/>
      <c r="E52" s="183">
        <v>19</v>
      </c>
      <c r="F52" s="184" t="s">
        <v>297</v>
      </c>
      <c r="G52" s="195"/>
      <c r="H52" s="195"/>
      <c r="I52" s="195"/>
      <c r="J52" s="195"/>
    </row>
    <row r="53" spans="1:10" ht="20.100000000000001" customHeight="1" x14ac:dyDescent="0.15">
      <c r="A53" s="176"/>
      <c r="B53" s="185" t="s">
        <v>298</v>
      </c>
      <c r="C53" s="186" t="s">
        <v>355</v>
      </c>
      <c r="D53" s="187"/>
      <c r="E53" s="187"/>
      <c r="F53" s="188"/>
    </row>
    <row r="54" spans="1:10" ht="20.100000000000001" customHeight="1" x14ac:dyDescent="0.15">
      <c r="A54" s="176"/>
      <c r="B54" s="185" t="s">
        <v>300</v>
      </c>
      <c r="C54" s="186" t="s">
        <v>356</v>
      </c>
      <c r="D54" s="187"/>
      <c r="E54" s="187"/>
      <c r="F54" s="188"/>
    </row>
    <row r="55" spans="1:10" ht="20.100000000000001" customHeight="1" x14ac:dyDescent="0.15">
      <c r="A55" s="176"/>
      <c r="B55" s="185" t="s">
        <v>302</v>
      </c>
      <c r="C55" s="186"/>
      <c r="D55" s="187"/>
      <c r="E55" s="187"/>
      <c r="F55" s="188"/>
    </row>
    <row r="56" spans="1:10" ht="20.100000000000001" customHeight="1" x14ac:dyDescent="0.15">
      <c r="A56" s="197"/>
      <c r="B56" s="189"/>
      <c r="C56" s="190"/>
      <c r="D56" s="190"/>
      <c r="E56" s="191"/>
      <c r="F56" s="192"/>
    </row>
    <row r="57" spans="1:10" ht="20.100000000000001" customHeight="1" x14ac:dyDescent="0.15">
      <c r="A57" s="176">
        <v>5</v>
      </c>
      <c r="B57" s="177" t="s">
        <v>293</v>
      </c>
      <c r="C57" s="178">
        <v>44280</v>
      </c>
      <c r="D57" s="177" t="s">
        <v>294</v>
      </c>
      <c r="E57" s="224">
        <v>45022</v>
      </c>
      <c r="F57" s="225"/>
    </row>
    <row r="58" spans="1:10" ht="20.100000000000001" customHeight="1" x14ac:dyDescent="0.15">
      <c r="A58" s="176"/>
      <c r="B58" s="181" t="s">
        <v>295</v>
      </c>
      <c r="C58" s="182" t="s">
        <v>357</v>
      </c>
      <c r="D58" s="182"/>
      <c r="E58" s="183">
        <v>13.3</v>
      </c>
      <c r="F58" s="184" t="s">
        <v>297</v>
      </c>
      <c r="G58" s="195"/>
      <c r="H58" s="195"/>
      <c r="I58" s="195"/>
      <c r="J58" s="195"/>
    </row>
    <row r="59" spans="1:10" ht="20.100000000000001" customHeight="1" x14ac:dyDescent="0.15">
      <c r="A59" s="176"/>
      <c r="B59" s="185" t="s">
        <v>298</v>
      </c>
      <c r="C59" s="186" t="s">
        <v>358</v>
      </c>
      <c r="D59" s="187"/>
      <c r="E59" s="187"/>
      <c r="F59" s="188"/>
      <c r="G59" s="196"/>
    </row>
    <row r="60" spans="1:10" ht="20.100000000000001" customHeight="1" x14ac:dyDescent="0.15">
      <c r="A60" s="176"/>
      <c r="B60" s="185" t="s">
        <v>300</v>
      </c>
      <c r="C60" s="186" t="s">
        <v>356</v>
      </c>
      <c r="D60" s="187"/>
      <c r="E60" s="187"/>
      <c r="F60" s="188"/>
    </row>
    <row r="61" spans="1:10" ht="20.100000000000001" customHeight="1" x14ac:dyDescent="0.15">
      <c r="A61" s="176"/>
      <c r="B61" s="185" t="s">
        <v>302</v>
      </c>
      <c r="C61" s="186"/>
      <c r="D61" s="187"/>
      <c r="E61" s="187"/>
      <c r="F61" s="188"/>
    </row>
    <row r="62" spans="1:10" ht="20.100000000000001" customHeight="1" x14ac:dyDescent="0.15">
      <c r="A62" s="226"/>
      <c r="B62" s="226"/>
      <c r="C62" s="226"/>
      <c r="D62" s="226"/>
      <c r="E62" s="226"/>
      <c r="F62" s="226"/>
    </row>
    <row r="63" spans="1:10" ht="20.100000000000001" customHeight="1" x14ac:dyDescent="0.15">
      <c r="A63" s="176">
        <v>6</v>
      </c>
      <c r="B63" s="177" t="s">
        <v>293</v>
      </c>
      <c r="C63" s="178">
        <v>44280</v>
      </c>
      <c r="D63" s="177" t="s">
        <v>294</v>
      </c>
      <c r="E63" s="224">
        <v>45022</v>
      </c>
      <c r="F63" s="225"/>
      <c r="G63" s="195"/>
      <c r="H63" s="195"/>
      <c r="I63" s="195"/>
      <c r="J63" s="195"/>
    </row>
    <row r="64" spans="1:10" ht="20.100000000000001" customHeight="1" x14ac:dyDescent="0.15">
      <c r="A64" s="176"/>
      <c r="B64" s="181" t="s">
        <v>295</v>
      </c>
      <c r="C64" s="182" t="s">
        <v>359</v>
      </c>
      <c r="D64" s="182"/>
      <c r="E64" s="183">
        <v>16.100000000000001</v>
      </c>
      <c r="F64" s="184" t="s">
        <v>297</v>
      </c>
    </row>
    <row r="65" spans="1:6" ht="20.100000000000001" customHeight="1" x14ac:dyDescent="0.15">
      <c r="A65" s="176"/>
      <c r="B65" s="185" t="s">
        <v>298</v>
      </c>
      <c r="C65" s="186" t="s">
        <v>360</v>
      </c>
      <c r="D65" s="187"/>
      <c r="E65" s="187"/>
      <c r="F65" s="188"/>
    </row>
    <row r="66" spans="1:6" ht="20.100000000000001" customHeight="1" x14ac:dyDescent="0.15">
      <c r="A66" s="176"/>
      <c r="B66" s="185" t="s">
        <v>300</v>
      </c>
      <c r="C66" s="186" t="s">
        <v>356</v>
      </c>
      <c r="D66" s="187"/>
      <c r="E66" s="187"/>
      <c r="F66" s="188"/>
    </row>
    <row r="67" spans="1:6" ht="20.100000000000001" customHeight="1" x14ac:dyDescent="0.15">
      <c r="A67" s="176"/>
      <c r="B67" s="185" t="s">
        <v>302</v>
      </c>
      <c r="C67" s="186"/>
      <c r="D67" s="187"/>
      <c r="E67" s="187"/>
      <c r="F67" s="188"/>
    </row>
    <row r="68" spans="1:6" ht="20.100000000000001" customHeight="1" x14ac:dyDescent="0.15">
      <c r="A68" s="226"/>
      <c r="B68" s="226"/>
      <c r="C68" s="226"/>
      <c r="D68" s="226"/>
      <c r="E68" s="226"/>
      <c r="F68" s="226"/>
    </row>
    <row r="69" spans="1:6" ht="20.100000000000001" customHeight="1" x14ac:dyDescent="0.15">
      <c r="A69" s="176">
        <v>7</v>
      </c>
      <c r="B69" s="177" t="s">
        <v>293</v>
      </c>
      <c r="C69" s="178">
        <v>44650</v>
      </c>
      <c r="D69" s="177" t="s">
        <v>294</v>
      </c>
      <c r="E69" s="224">
        <v>45022</v>
      </c>
      <c r="F69" s="225"/>
    </row>
    <row r="70" spans="1:6" ht="20.100000000000001" customHeight="1" x14ac:dyDescent="0.15">
      <c r="A70" s="176"/>
      <c r="B70" s="181" t="s">
        <v>295</v>
      </c>
      <c r="C70" s="182" t="s">
        <v>361</v>
      </c>
      <c r="D70" s="182"/>
      <c r="E70" s="183">
        <v>16.3</v>
      </c>
      <c r="F70" s="184" t="s">
        <v>297</v>
      </c>
    </row>
    <row r="71" spans="1:6" ht="20.100000000000001" customHeight="1" x14ac:dyDescent="0.15">
      <c r="A71" s="176"/>
      <c r="B71" s="185" t="s">
        <v>298</v>
      </c>
      <c r="C71" s="186" t="s">
        <v>362</v>
      </c>
      <c r="D71" s="187"/>
      <c r="E71" s="187"/>
      <c r="F71" s="188"/>
    </row>
    <row r="72" spans="1:6" ht="20.100000000000001" customHeight="1" x14ac:dyDescent="0.15">
      <c r="A72" s="176"/>
      <c r="B72" s="185" t="s">
        <v>300</v>
      </c>
      <c r="C72" s="186" t="s">
        <v>356</v>
      </c>
      <c r="D72" s="187"/>
      <c r="E72" s="187"/>
      <c r="F72" s="188"/>
    </row>
    <row r="73" spans="1:6" ht="20.100000000000001" customHeight="1" x14ac:dyDescent="0.15">
      <c r="A73" s="176"/>
      <c r="B73" s="185" t="s">
        <v>302</v>
      </c>
      <c r="C73" s="186"/>
      <c r="D73" s="187"/>
      <c r="E73" s="187"/>
      <c r="F73" s="188"/>
    </row>
    <row r="74" spans="1:6" ht="20.100000000000001" customHeight="1" x14ac:dyDescent="0.15">
      <c r="A74" s="197"/>
      <c r="B74" s="189"/>
      <c r="C74" s="190"/>
      <c r="D74" s="190"/>
      <c r="E74" s="191"/>
      <c r="F74" s="192"/>
    </row>
    <row r="75" spans="1:6" ht="20.100000000000001" customHeight="1" x14ac:dyDescent="0.15">
      <c r="A75" s="220" t="s">
        <v>363</v>
      </c>
      <c r="B75" s="177" t="s">
        <v>293</v>
      </c>
      <c r="C75" s="178">
        <v>44277</v>
      </c>
      <c r="D75" s="177" t="s">
        <v>294</v>
      </c>
      <c r="E75" s="224">
        <v>45378</v>
      </c>
      <c r="F75" s="225"/>
    </row>
    <row r="76" spans="1:6" ht="20.100000000000001" customHeight="1" x14ac:dyDescent="0.15">
      <c r="A76" s="176"/>
      <c r="B76" s="181" t="s">
        <v>295</v>
      </c>
      <c r="C76" s="182" t="s">
        <v>364</v>
      </c>
      <c r="D76" s="182"/>
      <c r="E76" s="183">
        <v>15.6</v>
      </c>
      <c r="F76" s="184" t="s">
        <v>297</v>
      </c>
    </row>
    <row r="77" spans="1:6" ht="20.100000000000001" customHeight="1" x14ac:dyDescent="0.15">
      <c r="A77" s="176"/>
      <c r="B77" s="185" t="s">
        <v>298</v>
      </c>
      <c r="C77" s="186" t="s">
        <v>365</v>
      </c>
      <c r="D77" s="187"/>
      <c r="E77" s="187"/>
      <c r="F77" s="188"/>
    </row>
    <row r="78" spans="1:6" ht="20.100000000000001" customHeight="1" x14ac:dyDescent="0.15">
      <c r="A78" s="176"/>
      <c r="B78" s="185" t="s">
        <v>300</v>
      </c>
      <c r="C78" s="186" t="s">
        <v>356</v>
      </c>
      <c r="D78" s="187"/>
      <c r="E78" s="187"/>
      <c r="F78" s="188"/>
    </row>
    <row r="79" spans="1:6" ht="20.100000000000001" customHeight="1" x14ac:dyDescent="0.15">
      <c r="A79" s="176"/>
      <c r="B79" s="185" t="s">
        <v>302</v>
      </c>
      <c r="C79" s="186"/>
      <c r="D79" s="187"/>
      <c r="E79" s="187"/>
      <c r="F79" s="188"/>
    </row>
    <row r="80" spans="1:6" ht="20.100000000000001" customHeight="1" x14ac:dyDescent="0.15"/>
    <row r="81" spans="1:6" ht="20.100000000000001" customHeight="1" x14ac:dyDescent="0.15">
      <c r="A81" s="220" t="s">
        <v>366</v>
      </c>
      <c r="B81" s="177" t="s">
        <v>293</v>
      </c>
      <c r="C81" s="178">
        <v>44280</v>
      </c>
      <c r="D81" s="177" t="s">
        <v>294</v>
      </c>
      <c r="E81" s="224">
        <v>45378</v>
      </c>
      <c r="F81" s="225"/>
    </row>
    <row r="82" spans="1:6" ht="20.100000000000001" customHeight="1" x14ac:dyDescent="0.15">
      <c r="A82" s="176"/>
      <c r="B82" s="181" t="s">
        <v>295</v>
      </c>
      <c r="C82" s="182" t="s">
        <v>367</v>
      </c>
      <c r="D82" s="182"/>
      <c r="E82" s="183">
        <v>14.8</v>
      </c>
      <c r="F82" s="184" t="s">
        <v>297</v>
      </c>
    </row>
    <row r="83" spans="1:6" ht="20.100000000000001" customHeight="1" x14ac:dyDescent="0.15">
      <c r="A83" s="176"/>
      <c r="B83" s="185" t="s">
        <v>298</v>
      </c>
      <c r="C83" s="186" t="s">
        <v>368</v>
      </c>
      <c r="D83" s="187"/>
      <c r="E83" s="187"/>
      <c r="F83" s="188"/>
    </row>
    <row r="84" spans="1:6" ht="20.100000000000001" customHeight="1" x14ac:dyDescent="0.15">
      <c r="A84" s="176"/>
      <c r="B84" s="185" t="s">
        <v>300</v>
      </c>
      <c r="C84" s="186" t="s">
        <v>356</v>
      </c>
      <c r="D84" s="187"/>
      <c r="E84" s="187"/>
      <c r="F84" s="188"/>
    </row>
    <row r="85" spans="1:6" ht="20.100000000000001" customHeight="1" x14ac:dyDescent="0.15">
      <c r="A85" s="176"/>
      <c r="B85" s="185" t="s">
        <v>302</v>
      </c>
      <c r="C85" s="186"/>
      <c r="D85" s="187"/>
      <c r="E85" s="187"/>
      <c r="F85" s="188"/>
    </row>
    <row r="86" spans="1:6" ht="20.100000000000001" customHeight="1" x14ac:dyDescent="0.15"/>
    <row r="87" spans="1:6" ht="20.100000000000001" customHeight="1" x14ac:dyDescent="0.15">
      <c r="A87" s="220" t="s">
        <v>369</v>
      </c>
      <c r="B87" s="177" t="s">
        <v>293</v>
      </c>
      <c r="C87" s="178">
        <v>44280</v>
      </c>
      <c r="D87" s="177" t="s">
        <v>294</v>
      </c>
      <c r="E87" s="224">
        <v>45022</v>
      </c>
      <c r="F87" s="225"/>
    </row>
    <row r="88" spans="1:6" ht="20.100000000000001" customHeight="1" x14ac:dyDescent="0.15">
      <c r="A88" s="176"/>
      <c r="B88" s="181" t="s">
        <v>295</v>
      </c>
      <c r="C88" s="182" t="s">
        <v>370</v>
      </c>
      <c r="D88" s="182"/>
      <c r="E88" s="183">
        <v>20</v>
      </c>
      <c r="F88" s="184" t="s">
        <v>297</v>
      </c>
    </row>
    <row r="89" spans="1:6" ht="20.100000000000001" customHeight="1" x14ac:dyDescent="0.15">
      <c r="A89" s="176"/>
      <c r="B89" s="185" t="s">
        <v>298</v>
      </c>
      <c r="C89" s="186" t="s">
        <v>371</v>
      </c>
      <c r="D89" s="187"/>
      <c r="E89" s="187"/>
      <c r="F89" s="188"/>
    </row>
    <row r="90" spans="1:6" ht="20.100000000000001" customHeight="1" x14ac:dyDescent="0.15">
      <c r="A90" s="176"/>
      <c r="B90" s="185" t="s">
        <v>300</v>
      </c>
      <c r="C90" s="186" t="s">
        <v>356</v>
      </c>
      <c r="D90" s="187"/>
      <c r="E90" s="187"/>
      <c r="F90" s="188"/>
    </row>
    <row r="91" spans="1:6" ht="20.100000000000001" customHeight="1" x14ac:dyDescent="0.15">
      <c r="A91" s="176"/>
      <c r="B91" s="185" t="s">
        <v>302</v>
      </c>
      <c r="C91" s="186"/>
      <c r="D91" s="187"/>
      <c r="E91" s="187"/>
      <c r="F91" s="188"/>
    </row>
    <row r="92" spans="1:6" ht="20.100000000000001" customHeight="1" x14ac:dyDescent="0.15"/>
    <row r="93" spans="1:6" ht="20.100000000000001" customHeight="1" x14ac:dyDescent="0.15">
      <c r="A93" s="176">
        <v>9</v>
      </c>
      <c r="B93" s="177" t="s">
        <v>293</v>
      </c>
      <c r="C93" s="178">
        <v>44650</v>
      </c>
      <c r="D93" s="177" t="s">
        <v>294</v>
      </c>
      <c r="E93" s="224">
        <v>45022</v>
      </c>
      <c r="F93" s="225"/>
    </row>
    <row r="94" spans="1:6" ht="20.100000000000001" customHeight="1" x14ac:dyDescent="0.15">
      <c r="A94" s="176"/>
      <c r="B94" s="181" t="s">
        <v>295</v>
      </c>
      <c r="C94" s="182" t="s">
        <v>372</v>
      </c>
      <c r="D94" s="182"/>
      <c r="E94" s="183">
        <v>12.5</v>
      </c>
      <c r="F94" s="184" t="s">
        <v>297</v>
      </c>
    </row>
    <row r="95" spans="1:6" ht="20.100000000000001" customHeight="1" x14ac:dyDescent="0.15">
      <c r="A95" s="176"/>
      <c r="B95" s="185" t="s">
        <v>298</v>
      </c>
      <c r="C95" s="186" t="s">
        <v>373</v>
      </c>
      <c r="D95" s="187"/>
      <c r="E95" s="187"/>
      <c r="F95" s="188"/>
    </row>
    <row r="96" spans="1:6" ht="20.100000000000001" customHeight="1" x14ac:dyDescent="0.15">
      <c r="A96" s="176"/>
      <c r="B96" s="185" t="s">
        <v>300</v>
      </c>
      <c r="C96" s="186" t="s">
        <v>356</v>
      </c>
      <c r="D96" s="187"/>
      <c r="E96" s="187"/>
      <c r="F96" s="188"/>
    </row>
    <row r="97" spans="1:6" ht="20.100000000000001" customHeight="1" x14ac:dyDescent="0.15">
      <c r="A97" s="176"/>
      <c r="B97" s="185" t="s">
        <v>302</v>
      </c>
      <c r="C97" s="186"/>
      <c r="D97" s="187"/>
      <c r="E97" s="187"/>
      <c r="F97" s="188"/>
    </row>
    <row r="98" spans="1:6" ht="20.100000000000001" customHeight="1" x14ac:dyDescent="0.15"/>
    <row r="99" spans="1:6" ht="20.100000000000001" customHeight="1" x14ac:dyDescent="0.15">
      <c r="A99" s="176">
        <v>10</v>
      </c>
      <c r="B99" s="177" t="s">
        <v>293</v>
      </c>
      <c r="C99" s="178">
        <v>44650</v>
      </c>
      <c r="D99" s="177" t="s">
        <v>294</v>
      </c>
      <c r="E99" s="224">
        <v>45378</v>
      </c>
      <c r="F99" s="225"/>
    </row>
    <row r="100" spans="1:6" ht="20.100000000000001" customHeight="1" x14ac:dyDescent="0.15">
      <c r="A100" s="176"/>
      <c r="B100" s="181" t="s">
        <v>295</v>
      </c>
      <c r="C100" s="182" t="s">
        <v>374</v>
      </c>
      <c r="D100" s="182"/>
      <c r="E100" s="183">
        <v>16.3</v>
      </c>
      <c r="F100" s="184" t="s">
        <v>297</v>
      </c>
    </row>
    <row r="101" spans="1:6" ht="20.100000000000001" customHeight="1" x14ac:dyDescent="0.15">
      <c r="A101" s="176"/>
      <c r="B101" s="185" t="s">
        <v>298</v>
      </c>
      <c r="C101" s="186" t="s">
        <v>375</v>
      </c>
      <c r="D101" s="187"/>
      <c r="E101" s="187"/>
      <c r="F101" s="188"/>
    </row>
    <row r="102" spans="1:6" ht="20.100000000000001" customHeight="1" x14ac:dyDescent="0.15">
      <c r="A102" s="176"/>
      <c r="B102" s="185" t="s">
        <v>300</v>
      </c>
      <c r="C102" s="186" t="s">
        <v>356</v>
      </c>
      <c r="D102" s="187"/>
      <c r="E102" s="187"/>
      <c r="F102" s="188"/>
    </row>
    <row r="103" spans="1:6" ht="20.100000000000001" customHeight="1" x14ac:dyDescent="0.15">
      <c r="A103" s="176"/>
      <c r="B103" s="185" t="s">
        <v>302</v>
      </c>
      <c r="C103" s="186"/>
      <c r="D103" s="187"/>
      <c r="E103" s="187"/>
      <c r="F103" s="188"/>
    </row>
    <row r="104" spans="1:6" ht="20.100000000000001" customHeight="1" x14ac:dyDescent="0.15"/>
    <row r="105" spans="1:6" ht="20.100000000000001" customHeight="1" x14ac:dyDescent="0.15">
      <c r="A105" s="176">
        <v>11</v>
      </c>
      <c r="B105" s="177" t="s">
        <v>293</v>
      </c>
      <c r="C105" s="178">
        <v>44277</v>
      </c>
      <c r="D105" s="177" t="s">
        <v>294</v>
      </c>
      <c r="E105" s="224">
        <v>45378</v>
      </c>
      <c r="F105" s="225"/>
    </row>
    <row r="106" spans="1:6" ht="20.100000000000001" customHeight="1" x14ac:dyDescent="0.15">
      <c r="A106" s="176"/>
      <c r="B106" s="181" t="s">
        <v>295</v>
      </c>
      <c r="C106" s="182" t="s">
        <v>376</v>
      </c>
      <c r="D106" s="182"/>
      <c r="E106" s="183">
        <v>15.7</v>
      </c>
      <c r="F106" s="184" t="s">
        <v>297</v>
      </c>
    </row>
    <row r="107" spans="1:6" ht="20.100000000000001" customHeight="1" x14ac:dyDescent="0.15">
      <c r="A107" s="176"/>
      <c r="B107" s="185" t="s">
        <v>298</v>
      </c>
      <c r="C107" s="186" t="s">
        <v>377</v>
      </c>
      <c r="D107" s="187"/>
      <c r="E107" s="187"/>
      <c r="F107" s="188"/>
    </row>
    <row r="108" spans="1:6" ht="20.100000000000001" customHeight="1" x14ac:dyDescent="0.15">
      <c r="A108" s="176"/>
      <c r="B108" s="185" t="s">
        <v>300</v>
      </c>
      <c r="C108" s="186" t="s">
        <v>356</v>
      </c>
      <c r="D108" s="187"/>
      <c r="E108" s="187"/>
      <c r="F108" s="188"/>
    </row>
    <row r="109" spans="1:6" ht="20.100000000000001" customHeight="1" x14ac:dyDescent="0.15">
      <c r="A109" s="176"/>
      <c r="B109" s="185" t="s">
        <v>302</v>
      </c>
      <c r="C109" s="186"/>
      <c r="D109" s="187"/>
      <c r="E109" s="187"/>
      <c r="F109" s="188"/>
    </row>
    <row r="110" spans="1:6" ht="20.100000000000001" customHeight="1" x14ac:dyDescent="0.15"/>
    <row r="111" spans="1:6" ht="20.100000000000001" customHeight="1" x14ac:dyDescent="0.15">
      <c r="A111" s="176">
        <v>12</v>
      </c>
      <c r="B111" s="177" t="s">
        <v>293</v>
      </c>
      <c r="C111" s="178">
        <f>$C$3</f>
        <v>44098</v>
      </c>
      <c r="D111" s="177" t="s">
        <v>294</v>
      </c>
      <c r="E111" s="179"/>
      <c r="F111" s="180"/>
    </row>
    <row r="112" spans="1:6" ht="20.100000000000001" customHeight="1" x14ac:dyDescent="0.15">
      <c r="A112" s="176"/>
      <c r="B112" s="181" t="s">
        <v>295</v>
      </c>
      <c r="C112" s="182" t="s">
        <v>378</v>
      </c>
      <c r="D112" s="182"/>
      <c r="E112" s="183">
        <v>12</v>
      </c>
      <c r="F112" s="184" t="s">
        <v>297</v>
      </c>
    </row>
    <row r="113" spans="1:6" ht="20.100000000000001" customHeight="1" x14ac:dyDescent="0.15">
      <c r="A113" s="176"/>
      <c r="B113" s="185" t="s">
        <v>298</v>
      </c>
      <c r="C113" s="186" t="s">
        <v>356</v>
      </c>
      <c r="D113" s="187"/>
      <c r="E113" s="187"/>
      <c r="F113" s="188"/>
    </row>
    <row r="114" spans="1:6" ht="20.100000000000001" customHeight="1" x14ac:dyDescent="0.15">
      <c r="A114" s="176"/>
      <c r="B114" s="185" t="s">
        <v>300</v>
      </c>
      <c r="C114" s="186" t="s">
        <v>356</v>
      </c>
      <c r="D114" s="187"/>
      <c r="E114" s="187"/>
      <c r="F114" s="188"/>
    </row>
    <row r="115" spans="1:6" ht="20.100000000000001" customHeight="1" x14ac:dyDescent="0.15">
      <c r="A115" s="176"/>
      <c r="B115" s="185" t="s">
        <v>302</v>
      </c>
      <c r="C115" s="186"/>
      <c r="D115" s="187"/>
      <c r="E115" s="187"/>
      <c r="F115" s="188"/>
    </row>
    <row r="116" spans="1:6" ht="20.100000000000001" customHeight="1" x14ac:dyDescent="0.15"/>
    <row r="117" spans="1:6" ht="20.100000000000001" customHeight="1" x14ac:dyDescent="0.15">
      <c r="A117" s="176">
        <v>13</v>
      </c>
      <c r="B117" s="177" t="s">
        <v>293</v>
      </c>
      <c r="C117" s="178">
        <f>$C$3</f>
        <v>44098</v>
      </c>
      <c r="D117" s="177" t="s">
        <v>294</v>
      </c>
      <c r="E117" s="179"/>
      <c r="F117" s="180"/>
    </row>
    <row r="118" spans="1:6" ht="20.100000000000001" customHeight="1" x14ac:dyDescent="0.15">
      <c r="A118" s="176"/>
      <c r="B118" s="181" t="s">
        <v>295</v>
      </c>
      <c r="C118" s="208" t="s">
        <v>379</v>
      </c>
      <c r="D118" s="208"/>
      <c r="E118" s="183">
        <v>16</v>
      </c>
      <c r="F118" s="184" t="s">
        <v>297</v>
      </c>
    </row>
    <row r="119" spans="1:6" ht="20.100000000000001" customHeight="1" x14ac:dyDescent="0.15">
      <c r="A119" s="176"/>
      <c r="B119" s="185" t="s">
        <v>298</v>
      </c>
      <c r="C119" s="186" t="s">
        <v>356</v>
      </c>
      <c r="D119" s="187"/>
      <c r="E119" s="187"/>
      <c r="F119" s="188"/>
    </row>
    <row r="120" spans="1:6" ht="20.100000000000001" customHeight="1" x14ac:dyDescent="0.15">
      <c r="A120" s="176"/>
      <c r="B120" s="185" t="s">
        <v>300</v>
      </c>
      <c r="C120" s="186" t="s">
        <v>356</v>
      </c>
      <c r="D120" s="187"/>
      <c r="E120" s="187"/>
      <c r="F120" s="188"/>
    </row>
    <row r="121" spans="1:6" ht="20.100000000000001" customHeight="1" x14ac:dyDescent="0.15">
      <c r="A121" s="176"/>
      <c r="B121" s="185" t="s">
        <v>302</v>
      </c>
      <c r="C121" s="186"/>
      <c r="D121" s="187"/>
      <c r="E121" s="187"/>
      <c r="F121" s="188"/>
    </row>
    <row r="122" spans="1:6" ht="20.100000000000001" customHeight="1" x14ac:dyDescent="0.15"/>
    <row r="123" spans="1:6" ht="20.100000000000001" customHeight="1" x14ac:dyDescent="0.15">
      <c r="A123" s="176">
        <v>14</v>
      </c>
      <c r="B123" s="177" t="s">
        <v>293</v>
      </c>
      <c r="C123" s="178">
        <f>$C$3</f>
        <v>44098</v>
      </c>
      <c r="D123" s="177" t="s">
        <v>294</v>
      </c>
      <c r="E123" s="179"/>
      <c r="F123" s="180"/>
    </row>
    <row r="124" spans="1:6" ht="20.100000000000001" customHeight="1" x14ac:dyDescent="0.15">
      <c r="A124" s="176"/>
      <c r="B124" s="181" t="s">
        <v>295</v>
      </c>
      <c r="C124" s="208" t="s">
        <v>380</v>
      </c>
      <c r="D124" s="208"/>
      <c r="E124" s="183">
        <v>15.2</v>
      </c>
      <c r="F124" s="184" t="s">
        <v>297</v>
      </c>
    </row>
    <row r="125" spans="1:6" ht="20.100000000000001" customHeight="1" x14ac:dyDescent="0.15">
      <c r="A125" s="176"/>
      <c r="B125" s="185" t="s">
        <v>298</v>
      </c>
      <c r="C125" s="186" t="s">
        <v>356</v>
      </c>
      <c r="D125" s="187"/>
      <c r="E125" s="187"/>
      <c r="F125" s="188"/>
    </row>
    <row r="126" spans="1:6" ht="20.100000000000001" customHeight="1" x14ac:dyDescent="0.15">
      <c r="A126" s="176"/>
      <c r="B126" s="185" t="s">
        <v>300</v>
      </c>
      <c r="C126" s="186" t="s">
        <v>356</v>
      </c>
      <c r="D126" s="187"/>
      <c r="E126" s="187"/>
      <c r="F126" s="188"/>
    </row>
    <row r="127" spans="1:6" ht="20.100000000000001" customHeight="1" x14ac:dyDescent="0.15">
      <c r="A127" s="176"/>
      <c r="B127" s="185" t="s">
        <v>302</v>
      </c>
      <c r="C127" s="186"/>
      <c r="D127" s="187"/>
      <c r="E127" s="187"/>
      <c r="F127" s="188"/>
    </row>
    <row r="128" spans="1:6" ht="20.100000000000001" customHeight="1" x14ac:dyDescent="0.15"/>
    <row r="129" spans="1:6" ht="20.100000000000001" customHeight="1" x14ac:dyDescent="0.15">
      <c r="A129" s="176">
        <v>15</v>
      </c>
      <c r="B129" s="177" t="s">
        <v>293</v>
      </c>
      <c r="C129" s="178">
        <f>$C$3</f>
        <v>44098</v>
      </c>
      <c r="D129" s="177" t="s">
        <v>294</v>
      </c>
      <c r="E129" s="179"/>
      <c r="F129" s="180"/>
    </row>
    <row r="130" spans="1:6" ht="20.100000000000001" customHeight="1" x14ac:dyDescent="0.15">
      <c r="A130" s="176"/>
      <c r="B130" s="181" t="s">
        <v>295</v>
      </c>
      <c r="C130" s="208" t="s">
        <v>381</v>
      </c>
      <c r="D130" s="208"/>
      <c r="E130" s="183">
        <v>13</v>
      </c>
      <c r="F130" s="184" t="s">
        <v>297</v>
      </c>
    </row>
    <row r="131" spans="1:6" ht="20.100000000000001" customHeight="1" x14ac:dyDescent="0.15">
      <c r="A131" s="176"/>
      <c r="B131" s="185" t="s">
        <v>298</v>
      </c>
      <c r="C131" s="186" t="s">
        <v>356</v>
      </c>
      <c r="D131" s="187"/>
      <c r="E131" s="187"/>
      <c r="F131" s="188"/>
    </row>
    <row r="132" spans="1:6" ht="20.100000000000001" customHeight="1" x14ac:dyDescent="0.15">
      <c r="A132" s="176"/>
      <c r="B132" s="185" t="s">
        <v>300</v>
      </c>
      <c r="C132" s="186" t="s">
        <v>356</v>
      </c>
      <c r="D132" s="187"/>
      <c r="E132" s="187"/>
      <c r="F132" s="188"/>
    </row>
    <row r="133" spans="1:6" ht="20.100000000000001" customHeight="1" x14ac:dyDescent="0.15">
      <c r="A133" s="176"/>
      <c r="B133" s="185" t="s">
        <v>302</v>
      </c>
      <c r="C133" s="186"/>
      <c r="D133" s="187"/>
      <c r="E133" s="187"/>
      <c r="F133" s="188"/>
    </row>
    <row r="134" spans="1:6" ht="20.100000000000001" customHeight="1" x14ac:dyDescent="0.15"/>
    <row r="135" spans="1:6" ht="20.100000000000001" customHeight="1" x14ac:dyDescent="0.15">
      <c r="A135" s="176">
        <v>16</v>
      </c>
      <c r="B135" s="177" t="s">
        <v>293</v>
      </c>
      <c r="C135" s="178">
        <f>$C$3</f>
        <v>44098</v>
      </c>
      <c r="D135" s="177" t="s">
        <v>294</v>
      </c>
      <c r="E135" s="179"/>
      <c r="F135" s="180"/>
    </row>
    <row r="136" spans="1:6" ht="20.100000000000001" customHeight="1" x14ac:dyDescent="0.15">
      <c r="A136" s="176"/>
      <c r="B136" s="181" t="s">
        <v>295</v>
      </c>
      <c r="C136" s="208" t="s">
        <v>382</v>
      </c>
      <c r="D136" s="208"/>
      <c r="E136" s="183">
        <v>17.899999999999999</v>
      </c>
      <c r="F136" s="184" t="s">
        <v>297</v>
      </c>
    </row>
    <row r="137" spans="1:6" ht="20.100000000000001" customHeight="1" x14ac:dyDescent="0.15">
      <c r="A137" s="176"/>
      <c r="B137" s="185" t="s">
        <v>298</v>
      </c>
      <c r="C137" s="186" t="s">
        <v>356</v>
      </c>
      <c r="D137" s="187"/>
      <c r="E137" s="187"/>
      <c r="F137" s="188"/>
    </row>
    <row r="138" spans="1:6" ht="20.100000000000001" customHeight="1" x14ac:dyDescent="0.15">
      <c r="A138" s="176"/>
      <c r="B138" s="185" t="s">
        <v>300</v>
      </c>
      <c r="C138" s="186" t="s">
        <v>356</v>
      </c>
      <c r="D138" s="187"/>
      <c r="E138" s="187"/>
      <c r="F138" s="188"/>
    </row>
    <row r="139" spans="1:6" ht="20.100000000000001" customHeight="1" x14ac:dyDescent="0.15">
      <c r="A139" s="176"/>
      <c r="B139" s="185" t="s">
        <v>302</v>
      </c>
      <c r="C139" s="186"/>
      <c r="D139" s="187"/>
      <c r="E139" s="187"/>
      <c r="F139" s="188"/>
    </row>
    <row r="140" spans="1:6" ht="20.100000000000001" customHeight="1" x14ac:dyDescent="0.15"/>
    <row r="141" spans="1:6" ht="20.100000000000001" customHeight="1" x14ac:dyDescent="0.15">
      <c r="A141" s="176">
        <v>17</v>
      </c>
      <c r="B141" s="177" t="s">
        <v>293</v>
      </c>
      <c r="C141" s="178">
        <f>$C$3</f>
        <v>44098</v>
      </c>
      <c r="D141" s="177" t="s">
        <v>294</v>
      </c>
      <c r="E141" s="179"/>
      <c r="F141" s="180"/>
    </row>
    <row r="142" spans="1:6" ht="20.100000000000001" customHeight="1" x14ac:dyDescent="0.15">
      <c r="A142" s="176"/>
      <c r="B142" s="181" t="s">
        <v>295</v>
      </c>
      <c r="C142" s="208" t="s">
        <v>383</v>
      </c>
      <c r="D142" s="208"/>
      <c r="E142" s="183">
        <v>19.100000000000001</v>
      </c>
      <c r="F142" s="184" t="s">
        <v>297</v>
      </c>
    </row>
    <row r="143" spans="1:6" ht="20.100000000000001" customHeight="1" x14ac:dyDescent="0.15">
      <c r="A143" s="176"/>
      <c r="B143" s="185" t="s">
        <v>298</v>
      </c>
      <c r="C143" s="186" t="s">
        <v>356</v>
      </c>
      <c r="D143" s="187"/>
      <c r="E143" s="187"/>
      <c r="F143" s="188"/>
    </row>
    <row r="144" spans="1:6" ht="20.100000000000001" customHeight="1" x14ac:dyDescent="0.15">
      <c r="A144" s="176"/>
      <c r="B144" s="185" t="s">
        <v>300</v>
      </c>
      <c r="C144" s="186" t="s">
        <v>356</v>
      </c>
      <c r="D144" s="187"/>
      <c r="E144" s="187"/>
      <c r="F144" s="188"/>
    </row>
    <row r="145" spans="1:6" ht="20.100000000000001" customHeight="1" x14ac:dyDescent="0.15">
      <c r="A145" s="176"/>
      <c r="B145" s="185" t="s">
        <v>302</v>
      </c>
      <c r="C145" s="186"/>
      <c r="D145" s="187"/>
      <c r="E145" s="187"/>
      <c r="F145" s="188"/>
    </row>
    <row r="146" spans="1:6" ht="20.100000000000001" customHeight="1" x14ac:dyDescent="0.15"/>
    <row r="147" spans="1:6" ht="20.100000000000001" customHeight="1" x14ac:dyDescent="0.15">
      <c r="A147" s="176">
        <v>18</v>
      </c>
      <c r="B147" s="177" t="s">
        <v>293</v>
      </c>
      <c r="C147" s="178">
        <f>$C$3</f>
        <v>44098</v>
      </c>
      <c r="D147" s="177" t="s">
        <v>294</v>
      </c>
      <c r="E147" s="179"/>
      <c r="F147" s="180"/>
    </row>
    <row r="148" spans="1:6" ht="20.100000000000001" customHeight="1" x14ac:dyDescent="0.15">
      <c r="A148" s="176"/>
      <c r="B148" s="181" t="s">
        <v>295</v>
      </c>
      <c r="C148" s="208" t="s">
        <v>384</v>
      </c>
      <c r="D148" s="208"/>
      <c r="E148" s="183">
        <v>18</v>
      </c>
      <c r="F148" s="184" t="s">
        <v>297</v>
      </c>
    </row>
    <row r="149" spans="1:6" ht="20.100000000000001" customHeight="1" x14ac:dyDescent="0.15">
      <c r="A149" s="176"/>
      <c r="B149" s="185" t="s">
        <v>298</v>
      </c>
      <c r="C149" s="186" t="s">
        <v>356</v>
      </c>
      <c r="D149" s="187"/>
      <c r="E149" s="187"/>
      <c r="F149" s="188"/>
    </row>
    <row r="150" spans="1:6" ht="20.100000000000001" customHeight="1" x14ac:dyDescent="0.15">
      <c r="A150" s="176"/>
      <c r="B150" s="185" t="s">
        <v>300</v>
      </c>
      <c r="C150" s="186" t="s">
        <v>356</v>
      </c>
      <c r="D150" s="187"/>
      <c r="E150" s="187"/>
      <c r="F150" s="188"/>
    </row>
    <row r="151" spans="1:6" ht="20.100000000000001" customHeight="1" x14ac:dyDescent="0.15">
      <c r="A151" s="176"/>
      <c r="B151" s="185" t="s">
        <v>302</v>
      </c>
      <c r="C151" s="186"/>
      <c r="D151" s="187"/>
      <c r="E151" s="187"/>
      <c r="F151" s="188"/>
    </row>
    <row r="152" spans="1:6" ht="20.100000000000001" customHeight="1" x14ac:dyDescent="0.15"/>
    <row r="153" spans="1:6" ht="20.100000000000001" customHeight="1" x14ac:dyDescent="0.15">
      <c r="A153" s="176">
        <v>19</v>
      </c>
      <c r="B153" s="177" t="s">
        <v>293</v>
      </c>
      <c r="C153" s="178">
        <f>$C$3</f>
        <v>44098</v>
      </c>
      <c r="D153" s="177" t="s">
        <v>294</v>
      </c>
      <c r="E153" s="179"/>
      <c r="F153" s="180"/>
    </row>
    <row r="154" spans="1:6" ht="20.100000000000001" customHeight="1" x14ac:dyDescent="0.15">
      <c r="A154" s="176"/>
      <c r="B154" s="181" t="s">
        <v>295</v>
      </c>
      <c r="C154" s="208" t="s">
        <v>385</v>
      </c>
      <c r="D154" s="208"/>
      <c r="E154" s="183">
        <v>19</v>
      </c>
      <c r="F154" s="184" t="s">
        <v>297</v>
      </c>
    </row>
    <row r="155" spans="1:6" ht="20.100000000000001" customHeight="1" x14ac:dyDescent="0.15">
      <c r="A155" s="176"/>
      <c r="B155" s="185" t="s">
        <v>298</v>
      </c>
      <c r="C155" s="186" t="s">
        <v>356</v>
      </c>
      <c r="D155" s="187"/>
      <c r="E155" s="187"/>
      <c r="F155" s="188"/>
    </row>
    <row r="156" spans="1:6" ht="20.100000000000001" customHeight="1" x14ac:dyDescent="0.15">
      <c r="A156" s="176"/>
      <c r="B156" s="185" t="s">
        <v>300</v>
      </c>
      <c r="C156" s="186" t="s">
        <v>356</v>
      </c>
      <c r="D156" s="187"/>
      <c r="E156" s="187"/>
      <c r="F156" s="188"/>
    </row>
    <row r="157" spans="1:6" ht="20.100000000000001" customHeight="1" x14ac:dyDescent="0.15">
      <c r="A157" s="176"/>
      <c r="B157" s="185" t="s">
        <v>302</v>
      </c>
      <c r="C157" s="186"/>
      <c r="D157" s="187"/>
      <c r="E157" s="187"/>
      <c r="F157" s="188"/>
    </row>
    <row r="158" spans="1:6" ht="20.100000000000001" customHeight="1" x14ac:dyDescent="0.15"/>
    <row r="159" spans="1:6" ht="20.100000000000001" customHeight="1" x14ac:dyDescent="0.15">
      <c r="A159" s="176">
        <v>20</v>
      </c>
      <c r="B159" s="177" t="s">
        <v>293</v>
      </c>
      <c r="C159" s="178">
        <f>$C$3</f>
        <v>44098</v>
      </c>
      <c r="D159" s="177" t="s">
        <v>294</v>
      </c>
      <c r="E159" s="179"/>
      <c r="F159" s="180"/>
    </row>
    <row r="160" spans="1:6" ht="20.100000000000001" customHeight="1" x14ac:dyDescent="0.15">
      <c r="A160" s="176"/>
      <c r="B160" s="181" t="s">
        <v>295</v>
      </c>
      <c r="C160" s="208" t="s">
        <v>386</v>
      </c>
      <c r="D160" s="208"/>
      <c r="E160" s="183">
        <v>19.399999999999999</v>
      </c>
      <c r="F160" s="184" t="s">
        <v>297</v>
      </c>
    </row>
    <row r="161" spans="1:6" ht="20.100000000000001" customHeight="1" x14ac:dyDescent="0.15">
      <c r="A161" s="176"/>
      <c r="B161" s="185" t="s">
        <v>298</v>
      </c>
      <c r="C161" s="186" t="s">
        <v>356</v>
      </c>
      <c r="D161" s="187"/>
      <c r="E161" s="187"/>
      <c r="F161" s="188"/>
    </row>
    <row r="162" spans="1:6" ht="20.100000000000001" customHeight="1" x14ac:dyDescent="0.15">
      <c r="A162" s="176"/>
      <c r="B162" s="185" t="s">
        <v>300</v>
      </c>
      <c r="C162" s="186" t="s">
        <v>356</v>
      </c>
      <c r="D162" s="187"/>
      <c r="E162" s="187"/>
      <c r="F162" s="188"/>
    </row>
    <row r="163" spans="1:6" ht="20.100000000000001" customHeight="1" x14ac:dyDescent="0.15">
      <c r="A163" s="176"/>
      <c r="B163" s="185" t="s">
        <v>302</v>
      </c>
      <c r="C163" s="186"/>
      <c r="D163" s="187"/>
      <c r="E163" s="187"/>
      <c r="F163" s="188"/>
    </row>
    <row r="164" spans="1:6" ht="20.100000000000001" customHeight="1" x14ac:dyDescent="0.15"/>
    <row r="165" spans="1:6" ht="20.100000000000001" customHeight="1" x14ac:dyDescent="0.15">
      <c r="A165" s="176">
        <v>21</v>
      </c>
      <c r="B165" s="177" t="s">
        <v>293</v>
      </c>
      <c r="C165" s="178">
        <f>$C$3</f>
        <v>44098</v>
      </c>
      <c r="D165" s="177" t="s">
        <v>294</v>
      </c>
      <c r="E165" s="179"/>
      <c r="F165" s="180"/>
    </row>
    <row r="166" spans="1:6" ht="20.100000000000001" customHeight="1" x14ac:dyDescent="0.15">
      <c r="A166" s="176"/>
      <c r="B166" s="181" t="s">
        <v>295</v>
      </c>
      <c r="C166" s="227" t="s">
        <v>387</v>
      </c>
      <c r="D166" s="227"/>
      <c r="E166" s="183">
        <v>18.100000000000001</v>
      </c>
      <c r="F166" s="184" t="s">
        <v>297</v>
      </c>
    </row>
    <row r="167" spans="1:6" ht="20.100000000000001" customHeight="1" x14ac:dyDescent="0.15">
      <c r="A167" s="176"/>
      <c r="B167" s="185" t="s">
        <v>298</v>
      </c>
      <c r="C167" s="186" t="s">
        <v>356</v>
      </c>
      <c r="D167" s="187"/>
      <c r="E167" s="187"/>
      <c r="F167" s="188"/>
    </row>
    <row r="168" spans="1:6" ht="20.100000000000001" customHeight="1" x14ac:dyDescent="0.15">
      <c r="A168" s="176"/>
      <c r="B168" s="185" t="s">
        <v>300</v>
      </c>
      <c r="C168" s="186" t="s">
        <v>356</v>
      </c>
      <c r="D168" s="187"/>
      <c r="E168" s="187"/>
      <c r="F168" s="188"/>
    </row>
    <row r="169" spans="1:6" ht="20.100000000000001" customHeight="1" x14ac:dyDescent="0.15">
      <c r="A169" s="176"/>
      <c r="B169" s="185" t="s">
        <v>302</v>
      </c>
      <c r="C169" s="186"/>
      <c r="D169" s="187"/>
      <c r="E169" s="187"/>
      <c r="F169" s="188"/>
    </row>
    <row r="170" spans="1:6" ht="20.100000000000001" customHeight="1" x14ac:dyDescent="0.15"/>
    <row r="171" spans="1:6" ht="20.100000000000001" customHeight="1" x14ac:dyDescent="0.15">
      <c r="A171" s="176">
        <v>22</v>
      </c>
      <c r="B171" s="177" t="s">
        <v>293</v>
      </c>
      <c r="C171" s="178">
        <f>$C$3</f>
        <v>44098</v>
      </c>
      <c r="D171" s="177" t="s">
        <v>294</v>
      </c>
      <c r="E171" s="179"/>
      <c r="F171" s="180"/>
    </row>
    <row r="172" spans="1:6" ht="20.100000000000001" customHeight="1" x14ac:dyDescent="0.15">
      <c r="A172" s="176"/>
      <c r="B172" s="181" t="s">
        <v>295</v>
      </c>
      <c r="C172" s="182" t="s">
        <v>388</v>
      </c>
      <c r="D172" s="182"/>
      <c r="E172" s="183">
        <v>17.2</v>
      </c>
      <c r="F172" s="184" t="s">
        <v>297</v>
      </c>
    </row>
    <row r="173" spans="1:6" ht="20.100000000000001" customHeight="1" x14ac:dyDescent="0.15">
      <c r="A173" s="176"/>
      <c r="B173" s="185" t="s">
        <v>298</v>
      </c>
      <c r="C173" s="186" t="s">
        <v>356</v>
      </c>
      <c r="D173" s="187"/>
      <c r="E173" s="187"/>
      <c r="F173" s="188"/>
    </row>
    <row r="174" spans="1:6" ht="20.100000000000001" customHeight="1" x14ac:dyDescent="0.15">
      <c r="A174" s="176"/>
      <c r="B174" s="185" t="s">
        <v>300</v>
      </c>
      <c r="C174" s="186" t="s">
        <v>356</v>
      </c>
      <c r="D174" s="187"/>
      <c r="E174" s="187"/>
      <c r="F174" s="188"/>
    </row>
    <row r="175" spans="1:6" ht="20.100000000000001" customHeight="1" x14ac:dyDescent="0.15">
      <c r="A175" s="176"/>
      <c r="B175" s="185" t="s">
        <v>302</v>
      </c>
      <c r="C175" s="186"/>
      <c r="D175" s="187"/>
      <c r="E175" s="187"/>
      <c r="F175" s="188"/>
    </row>
    <row r="176" spans="1:6" ht="20.100000000000001" customHeight="1" x14ac:dyDescent="0.15"/>
    <row r="177" spans="1:6" ht="20.100000000000001" customHeight="1" x14ac:dyDescent="0.15">
      <c r="A177" s="176">
        <v>23</v>
      </c>
      <c r="B177" s="177" t="s">
        <v>293</v>
      </c>
      <c r="C177" s="178">
        <f>$C$3</f>
        <v>44098</v>
      </c>
      <c r="D177" s="177" t="s">
        <v>294</v>
      </c>
      <c r="E177" s="179"/>
      <c r="F177" s="180"/>
    </row>
    <row r="178" spans="1:6" ht="20.100000000000001" customHeight="1" x14ac:dyDescent="0.15">
      <c r="A178" s="176"/>
      <c r="B178" s="181" t="s">
        <v>295</v>
      </c>
      <c r="C178" s="208" t="s">
        <v>389</v>
      </c>
      <c r="D178" s="208"/>
      <c r="E178" s="183">
        <v>19.5</v>
      </c>
      <c r="F178" s="184" t="s">
        <v>297</v>
      </c>
    </row>
    <row r="179" spans="1:6" ht="20.100000000000001" customHeight="1" x14ac:dyDescent="0.15">
      <c r="A179" s="176"/>
      <c r="B179" s="185" t="s">
        <v>298</v>
      </c>
      <c r="C179" s="186" t="s">
        <v>356</v>
      </c>
      <c r="D179" s="187"/>
      <c r="E179" s="187"/>
      <c r="F179" s="188"/>
    </row>
    <row r="180" spans="1:6" ht="20.100000000000001" customHeight="1" x14ac:dyDescent="0.15">
      <c r="A180" s="176"/>
      <c r="B180" s="185" t="s">
        <v>300</v>
      </c>
      <c r="C180" s="186" t="s">
        <v>356</v>
      </c>
      <c r="D180" s="187"/>
      <c r="E180" s="187"/>
      <c r="F180" s="188"/>
    </row>
    <row r="181" spans="1:6" ht="20.100000000000001" customHeight="1" x14ac:dyDescent="0.15">
      <c r="A181" s="176"/>
      <c r="B181" s="185" t="s">
        <v>302</v>
      </c>
      <c r="C181" s="186"/>
      <c r="D181" s="187"/>
      <c r="E181" s="187"/>
      <c r="F181" s="188"/>
    </row>
    <row r="182" spans="1:6" ht="20.100000000000001" customHeight="1" x14ac:dyDescent="0.15"/>
    <row r="183" spans="1:6" ht="20.100000000000001" customHeight="1" x14ac:dyDescent="0.15">
      <c r="A183" s="176">
        <v>24</v>
      </c>
      <c r="B183" s="177" t="s">
        <v>293</v>
      </c>
      <c r="C183" s="178">
        <f>$C$3</f>
        <v>44098</v>
      </c>
      <c r="D183" s="177" t="s">
        <v>294</v>
      </c>
      <c r="E183" s="179"/>
      <c r="F183" s="180"/>
    </row>
    <row r="184" spans="1:6" ht="20.100000000000001" customHeight="1" x14ac:dyDescent="0.15">
      <c r="A184" s="176"/>
      <c r="B184" s="181" t="s">
        <v>295</v>
      </c>
      <c r="C184" s="208" t="s">
        <v>390</v>
      </c>
      <c r="D184" s="208"/>
      <c r="E184" s="183">
        <v>19.100000000000001</v>
      </c>
      <c r="F184" s="184" t="s">
        <v>297</v>
      </c>
    </row>
    <row r="185" spans="1:6" ht="20.100000000000001" customHeight="1" x14ac:dyDescent="0.15">
      <c r="A185" s="176"/>
      <c r="B185" s="185" t="s">
        <v>298</v>
      </c>
      <c r="C185" s="186" t="s">
        <v>356</v>
      </c>
      <c r="D185" s="187"/>
      <c r="E185" s="187"/>
      <c r="F185" s="188"/>
    </row>
    <row r="186" spans="1:6" ht="20.100000000000001" customHeight="1" x14ac:dyDescent="0.15">
      <c r="A186" s="176"/>
      <c r="B186" s="185" t="s">
        <v>300</v>
      </c>
      <c r="C186" s="186" t="s">
        <v>356</v>
      </c>
      <c r="D186" s="187"/>
      <c r="E186" s="187"/>
      <c r="F186" s="188"/>
    </row>
    <row r="187" spans="1:6" ht="20.100000000000001" customHeight="1" x14ac:dyDescent="0.15">
      <c r="A187" s="176"/>
      <c r="B187" s="185" t="s">
        <v>302</v>
      </c>
      <c r="C187" s="186"/>
      <c r="D187" s="187"/>
      <c r="E187" s="187"/>
      <c r="F187" s="188"/>
    </row>
    <row r="188" spans="1:6" ht="20.100000000000001" customHeight="1" x14ac:dyDescent="0.15"/>
    <row r="189" spans="1:6" ht="20.100000000000001" customHeight="1" x14ac:dyDescent="0.15">
      <c r="A189" s="176">
        <v>25</v>
      </c>
      <c r="B189" s="177" t="s">
        <v>293</v>
      </c>
      <c r="C189" s="178">
        <f>$C$3</f>
        <v>44098</v>
      </c>
      <c r="D189" s="177" t="s">
        <v>294</v>
      </c>
      <c r="E189" s="179"/>
      <c r="F189" s="180"/>
    </row>
    <row r="190" spans="1:6" ht="20.100000000000001" customHeight="1" x14ac:dyDescent="0.15">
      <c r="A190" s="176"/>
      <c r="B190" s="181" t="s">
        <v>295</v>
      </c>
      <c r="C190" s="208" t="s">
        <v>391</v>
      </c>
      <c r="D190" s="208"/>
      <c r="E190" s="183">
        <v>18.7</v>
      </c>
      <c r="F190" s="184" t="s">
        <v>297</v>
      </c>
    </row>
    <row r="191" spans="1:6" ht="20.100000000000001" customHeight="1" x14ac:dyDescent="0.15">
      <c r="A191" s="176"/>
      <c r="B191" s="185" t="s">
        <v>298</v>
      </c>
      <c r="C191" s="186" t="s">
        <v>356</v>
      </c>
      <c r="D191" s="187"/>
      <c r="E191" s="187"/>
      <c r="F191" s="188"/>
    </row>
    <row r="192" spans="1:6" ht="20.100000000000001" customHeight="1" x14ac:dyDescent="0.15">
      <c r="A192" s="176"/>
      <c r="B192" s="185" t="s">
        <v>300</v>
      </c>
      <c r="C192" s="186" t="s">
        <v>356</v>
      </c>
      <c r="D192" s="187"/>
      <c r="E192" s="187"/>
      <c r="F192" s="188"/>
    </row>
    <row r="193" spans="1:6" ht="20.100000000000001" customHeight="1" x14ac:dyDescent="0.15">
      <c r="A193" s="176"/>
      <c r="B193" s="185" t="s">
        <v>302</v>
      </c>
      <c r="C193" s="186"/>
      <c r="D193" s="187"/>
      <c r="E193" s="187"/>
      <c r="F193" s="188"/>
    </row>
    <row r="194" spans="1:6" ht="20.100000000000001" customHeight="1" x14ac:dyDescent="0.15"/>
    <row r="195" spans="1:6" ht="20.100000000000001" customHeight="1" x14ac:dyDescent="0.15">
      <c r="A195" s="176">
        <v>26</v>
      </c>
      <c r="B195" s="177" t="s">
        <v>293</v>
      </c>
      <c r="C195" s="178">
        <f>$C$3</f>
        <v>44098</v>
      </c>
      <c r="D195" s="177" t="s">
        <v>294</v>
      </c>
      <c r="E195" s="179"/>
      <c r="F195" s="180"/>
    </row>
    <row r="196" spans="1:6" ht="20.100000000000001" customHeight="1" x14ac:dyDescent="0.15">
      <c r="A196" s="176"/>
      <c r="B196" s="181" t="s">
        <v>295</v>
      </c>
      <c r="C196" s="208" t="s">
        <v>392</v>
      </c>
      <c r="D196" s="208"/>
      <c r="E196" s="183">
        <v>19</v>
      </c>
      <c r="F196" s="184" t="s">
        <v>297</v>
      </c>
    </row>
    <row r="197" spans="1:6" ht="20.100000000000001" customHeight="1" x14ac:dyDescent="0.15">
      <c r="A197" s="176"/>
      <c r="B197" s="185" t="s">
        <v>298</v>
      </c>
      <c r="C197" s="186" t="s">
        <v>356</v>
      </c>
      <c r="D197" s="187"/>
      <c r="E197" s="187"/>
      <c r="F197" s="188"/>
    </row>
    <row r="198" spans="1:6" ht="20.100000000000001" customHeight="1" x14ac:dyDescent="0.15">
      <c r="A198" s="176"/>
      <c r="B198" s="185" t="s">
        <v>300</v>
      </c>
      <c r="C198" s="186" t="s">
        <v>356</v>
      </c>
      <c r="D198" s="187"/>
      <c r="E198" s="187"/>
      <c r="F198" s="188"/>
    </row>
    <row r="199" spans="1:6" ht="20.100000000000001" customHeight="1" x14ac:dyDescent="0.15">
      <c r="A199" s="176"/>
      <c r="B199" s="185" t="s">
        <v>302</v>
      </c>
      <c r="C199" s="186"/>
      <c r="D199" s="187"/>
      <c r="E199" s="187"/>
      <c r="F199" s="188"/>
    </row>
  </sheetData>
  <sheetProtection algorithmName="SHA-512" hashValue="+bT8Xw+ihHTX5yqS0tqL4Vfw1p9CXxgecqwR+t9/+FbXSVmWjer9/OulGyxytvbPa6KC/QGXj8iU4rGHvbgMVg==" saltValue="Po7N9jwVY6jzi2psE+w5sg==" spinCount="100000" sheet="1" objects="1" scenarios="1"/>
  <mergeCells count="216">
    <mergeCell ref="A195:A199"/>
    <mergeCell ref="E195:F195"/>
    <mergeCell ref="C196:D196"/>
    <mergeCell ref="C197:F197"/>
    <mergeCell ref="C198:F198"/>
    <mergeCell ref="C199:F199"/>
    <mergeCell ref="A189:A193"/>
    <mergeCell ref="E189:F189"/>
    <mergeCell ref="C190:D190"/>
    <mergeCell ref="C191:F191"/>
    <mergeCell ref="C192:F192"/>
    <mergeCell ref="C193:F193"/>
    <mergeCell ref="A183:A187"/>
    <mergeCell ref="E183:F183"/>
    <mergeCell ref="C184:D184"/>
    <mergeCell ref="C185:F185"/>
    <mergeCell ref="C186:F186"/>
    <mergeCell ref="C187:F187"/>
    <mergeCell ref="A177:A181"/>
    <mergeCell ref="E177:F177"/>
    <mergeCell ref="C178:D178"/>
    <mergeCell ref="C179:F179"/>
    <mergeCell ref="C180:F180"/>
    <mergeCell ref="C181:F181"/>
    <mergeCell ref="A171:A175"/>
    <mergeCell ref="E171:F171"/>
    <mergeCell ref="C172:D172"/>
    <mergeCell ref="C173:F173"/>
    <mergeCell ref="C174:F174"/>
    <mergeCell ref="C175:F175"/>
    <mergeCell ref="A165:A169"/>
    <mergeCell ref="E165:F165"/>
    <mergeCell ref="C166:D166"/>
    <mergeCell ref="C167:F167"/>
    <mergeCell ref="C168:F168"/>
    <mergeCell ref="C169:F169"/>
    <mergeCell ref="A159:A163"/>
    <mergeCell ref="E159:F159"/>
    <mergeCell ref="C160:D160"/>
    <mergeCell ref="C161:F161"/>
    <mergeCell ref="C162:F162"/>
    <mergeCell ref="C163:F163"/>
    <mergeCell ref="A153:A157"/>
    <mergeCell ref="E153:F153"/>
    <mergeCell ref="C154:D154"/>
    <mergeCell ref="C155:F155"/>
    <mergeCell ref="C156:F156"/>
    <mergeCell ref="C157:F157"/>
    <mergeCell ref="A147:A151"/>
    <mergeCell ref="E147:F147"/>
    <mergeCell ref="C148:D148"/>
    <mergeCell ref="C149:F149"/>
    <mergeCell ref="C150:F150"/>
    <mergeCell ref="C151:F151"/>
    <mergeCell ref="A141:A145"/>
    <mergeCell ref="E141:F141"/>
    <mergeCell ref="C142:D142"/>
    <mergeCell ref="C143:F143"/>
    <mergeCell ref="C144:F144"/>
    <mergeCell ref="C145:F145"/>
    <mergeCell ref="A135:A139"/>
    <mergeCell ref="E135:F135"/>
    <mergeCell ref="C136:D136"/>
    <mergeCell ref="C137:F137"/>
    <mergeCell ref="C138:F138"/>
    <mergeCell ref="C139:F139"/>
    <mergeCell ref="A129:A133"/>
    <mergeCell ref="E129:F129"/>
    <mergeCell ref="C130:D130"/>
    <mergeCell ref="C131:F131"/>
    <mergeCell ref="C132:F132"/>
    <mergeCell ref="C133:F133"/>
    <mergeCell ref="A123:A127"/>
    <mergeCell ref="E123:F123"/>
    <mergeCell ref="C124:D124"/>
    <mergeCell ref="C125:F125"/>
    <mergeCell ref="C126:F126"/>
    <mergeCell ref="C127:F127"/>
    <mergeCell ref="A117:A121"/>
    <mergeCell ref="E117:F117"/>
    <mergeCell ref="C118:D118"/>
    <mergeCell ref="C119:F119"/>
    <mergeCell ref="C120:F120"/>
    <mergeCell ref="C121:F121"/>
    <mergeCell ref="A111:A115"/>
    <mergeCell ref="E111:F111"/>
    <mergeCell ref="C112:D112"/>
    <mergeCell ref="C113:F113"/>
    <mergeCell ref="C114:F114"/>
    <mergeCell ref="C115:F115"/>
    <mergeCell ref="A105:A109"/>
    <mergeCell ref="E105:F105"/>
    <mergeCell ref="C106:D106"/>
    <mergeCell ref="C107:F107"/>
    <mergeCell ref="C108:F108"/>
    <mergeCell ref="C109:F109"/>
    <mergeCell ref="A99:A103"/>
    <mergeCell ref="E99:F99"/>
    <mergeCell ref="C100:D100"/>
    <mergeCell ref="C101:F101"/>
    <mergeCell ref="C102:F102"/>
    <mergeCell ref="C103:F103"/>
    <mergeCell ref="A93:A97"/>
    <mergeCell ref="E93:F93"/>
    <mergeCell ref="C94:D94"/>
    <mergeCell ref="C95:F95"/>
    <mergeCell ref="C96:F96"/>
    <mergeCell ref="C97:F97"/>
    <mergeCell ref="A87:A91"/>
    <mergeCell ref="E87:F87"/>
    <mergeCell ref="C88:D88"/>
    <mergeCell ref="C89:F89"/>
    <mergeCell ref="C90:F90"/>
    <mergeCell ref="C91:F91"/>
    <mergeCell ref="A81:A85"/>
    <mergeCell ref="E81:F81"/>
    <mergeCell ref="C82:D82"/>
    <mergeCell ref="C83:F83"/>
    <mergeCell ref="C84:F84"/>
    <mergeCell ref="C85:F85"/>
    <mergeCell ref="A75:A79"/>
    <mergeCell ref="E75:F75"/>
    <mergeCell ref="C76:D76"/>
    <mergeCell ref="C77:F77"/>
    <mergeCell ref="C78:F78"/>
    <mergeCell ref="C79:F79"/>
    <mergeCell ref="A68:F68"/>
    <mergeCell ref="A69:A73"/>
    <mergeCell ref="E69:F69"/>
    <mergeCell ref="C70:D70"/>
    <mergeCell ref="C71:F71"/>
    <mergeCell ref="C72:F72"/>
    <mergeCell ref="C73:F73"/>
    <mergeCell ref="A62:F62"/>
    <mergeCell ref="A63:A67"/>
    <mergeCell ref="E63:F63"/>
    <mergeCell ref="G63:J63"/>
    <mergeCell ref="C64:D64"/>
    <mergeCell ref="C65:F65"/>
    <mergeCell ref="C66:F66"/>
    <mergeCell ref="C67:F67"/>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91" top="0.74803149606299213" bottom="0.74803149606299213" header="0.31496062992125984" footer="0.31496062992125984"/>
  <pageSetup paperSize="9" scale="75" fitToHeight="4" orientation="portrait" blackAndWhite="1" r:id="rId1"/>
  <headerFooter alignWithMargins="0"/>
  <rowBreaks count="3" manualBreakCount="3">
    <brk id="50" max="5" man="1"/>
    <brk id="98" max="5" man="1"/>
    <brk id="146"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45E37-E297-4C3A-BD50-461C8218D5C9}">
  <sheetPr codeName="Sheet7">
    <tabColor theme="8" tint="0.59999389629810485"/>
  </sheetPr>
  <dimension ref="A1:Y38"/>
  <sheetViews>
    <sheetView view="pageBreakPreview"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393</v>
      </c>
      <c r="E2" s="89"/>
      <c r="F2" s="89"/>
      <c r="G2" s="89"/>
      <c r="H2" s="89"/>
      <c r="I2" s="89"/>
      <c r="J2" s="89"/>
      <c r="K2" s="90"/>
    </row>
    <row r="3" spans="1:25" ht="30" customHeight="1" x14ac:dyDescent="0.15">
      <c r="A3" s="91" t="s">
        <v>261</v>
      </c>
      <c r="B3" s="92"/>
      <c r="C3" s="92"/>
      <c r="D3" s="93">
        <f>VLOOKUP($D$2,交通空白!$B$2:$S$24,2,FALSE)</f>
        <v>38991</v>
      </c>
      <c r="E3" s="94"/>
      <c r="F3" s="94"/>
      <c r="G3" s="94"/>
      <c r="H3" s="94"/>
      <c r="I3" s="94"/>
      <c r="J3" s="94"/>
      <c r="K3" s="95"/>
    </row>
    <row r="4" spans="1:25" ht="30" customHeight="1" x14ac:dyDescent="0.15">
      <c r="A4" s="91" t="s">
        <v>262</v>
      </c>
      <c r="B4" s="92"/>
      <c r="C4" s="92"/>
      <c r="D4" s="93">
        <f>VLOOKUP($D$2,交通空白!$B$2:$S$24,3,FALSE)</f>
        <v>45191</v>
      </c>
      <c r="E4" s="94"/>
      <c r="F4" s="94"/>
      <c r="G4" s="94"/>
      <c r="H4" s="94"/>
      <c r="I4" s="94"/>
      <c r="J4" s="94"/>
      <c r="K4" s="95"/>
    </row>
    <row r="5" spans="1:25" ht="30" customHeight="1" x14ac:dyDescent="0.15">
      <c r="A5" s="91" t="s">
        <v>263</v>
      </c>
      <c r="B5" s="92"/>
      <c r="C5" s="92"/>
      <c r="D5" s="93">
        <f>VLOOKUP($D$2,交通空白!$B$2:$S$24,4,FALSE)</f>
        <v>46295</v>
      </c>
      <c r="E5" s="94"/>
      <c r="F5" s="94"/>
      <c r="G5" s="94"/>
      <c r="H5" s="94"/>
      <c r="I5" s="94"/>
      <c r="J5" s="94"/>
      <c r="K5" s="95"/>
    </row>
    <row r="6" spans="1:25" ht="30" customHeight="1" x14ac:dyDescent="0.15">
      <c r="A6" s="91" t="s">
        <v>264</v>
      </c>
      <c r="B6" s="92"/>
      <c r="C6" s="92"/>
      <c r="D6" s="93" t="str">
        <f>VLOOKUP($D$2,交通空白!$B$2:$S$24,5,FALSE)</f>
        <v>浦臼町</v>
      </c>
      <c r="E6" s="94"/>
      <c r="F6" s="94"/>
      <c r="G6" s="94"/>
      <c r="H6" s="94"/>
      <c r="I6" s="94"/>
      <c r="J6" s="94"/>
      <c r="K6" s="95"/>
    </row>
    <row r="7" spans="1:25" ht="30" customHeight="1" x14ac:dyDescent="0.15">
      <c r="A7" s="91" t="s">
        <v>265</v>
      </c>
      <c r="B7" s="92"/>
      <c r="C7" s="92"/>
      <c r="D7" s="93" t="str">
        <f>VLOOKUP($D$2,交通空白!$B$2:$S$24,6,FALSE)</f>
        <v>川畑　智昭</v>
      </c>
      <c r="E7" s="94"/>
      <c r="F7" s="94"/>
      <c r="G7" s="94"/>
      <c r="H7" s="94"/>
      <c r="I7" s="94"/>
      <c r="J7" s="94"/>
      <c r="K7" s="95"/>
    </row>
    <row r="8" spans="1:25" ht="30" customHeight="1" x14ac:dyDescent="0.15">
      <c r="A8" s="91" t="s">
        <v>266</v>
      </c>
      <c r="B8" s="92"/>
      <c r="C8" s="92"/>
      <c r="D8" s="93" t="str">
        <f>VLOOKUP($D$2,交通空白!$B$2:$S$24,8,FALSE)</f>
        <v>樺戸郡浦臼町字ウラウスナイ１８３番地１５</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浦臼町</v>
      </c>
      <c r="E12" s="111"/>
      <c r="F12" s="112" t="str">
        <f>IFERROR(VLOOKUP($D$2,交通空白!$B$2:$S$24,10,FALSE),"")</f>
        <v>樺戸郡浦臼町字ウラウスナイ１８３番地１５</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106" t="str">
        <f>VLOOKUP($D$2,交通空白!$B$2:$S$24,15,FALSE)</f>
        <v>路線</v>
      </c>
      <c r="E14" s="106"/>
      <c r="F14" s="106"/>
      <c r="G14" s="106"/>
      <c r="H14" s="106"/>
      <c r="I14" s="106"/>
      <c r="J14" s="106"/>
      <c r="K14" s="107"/>
      <c r="O14" s="116"/>
      <c r="X14" s="116"/>
      <c r="Y14" s="117"/>
    </row>
    <row r="15" spans="1:25" ht="30" customHeight="1" x14ac:dyDescent="0.15">
      <c r="A15" s="103" t="s">
        <v>274</v>
      </c>
      <c r="B15" s="104"/>
      <c r="C15" s="104"/>
      <c r="D15" s="118" t="str">
        <f>VLOOKUP($D$2,交通空白!$B$2:$S$24,16,FALSE)</f>
        <v>浦臼町に在住する住民、その他浦臼町に日常の用務を有する者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浦臼町</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0</v>
      </c>
      <c r="J23" s="146">
        <f>IFERROR(VLOOKUP($D$2,交通空白!$B$2:$AG$24,29,FALSE),0)</f>
        <v>4</v>
      </c>
      <c r="K23" s="147">
        <f>SUM(E23:J23)</f>
        <v>4</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0</v>
      </c>
      <c r="J35" s="146">
        <f t="shared" si="0"/>
        <v>4</v>
      </c>
      <c r="K35" s="147">
        <f>SUM(E35:J35)</f>
        <v>4</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JlsRhJm7UoypZTpBiKhHxy5fePoLNikL4odHF5P4e8LFQiBtHHTSCRK60WI4HmDKu/U8SVGdFYMyIiSSuQ8dJg==" saltValue="dRcotmuyYWUkOSlCb3SCB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6CB9906E-5EF7-4BDA-9866-815FB2860E10}">
      <formula1>"○"</formula1>
    </dataValidation>
    <dataValidation type="list" allowBlank="1" showInputMessage="1" sqref="A22:B33" xr:uid="{98846336-8D61-49B9-BEF3-4FA138C37405}">
      <formula1>"交通空白地有償運送,福祉有償運送"</formula1>
    </dataValidation>
    <dataValidation allowBlank="1" showInputMessage="1" sqref="D2:K2" xr:uid="{56CB14D7-4591-46F1-8B76-68248C172132}"/>
  </dataValidations>
  <hyperlinks>
    <hyperlink ref="O1:Q1" location="交通空白!A1" display="目次へ" xr:uid="{2B44840B-A093-4F4B-B8EC-4C7B9A5AA8D6}"/>
  </hyperlinks>
  <pageMargins left="0.25" right="0.25" top="0.75" bottom="0.75" header="0.3" footer="0.3"/>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79FCF-7E0C-45A5-B17E-8FE60906370A}">
  <sheetPr codeName="Sheet8">
    <tabColor theme="8" tint="0.59999389629810485"/>
  </sheetPr>
  <dimension ref="A1:K90"/>
  <sheetViews>
    <sheetView view="pageBreakPreview" zoomScale="85" zoomScaleNormal="100" zoomScaleSheetLayoutView="85"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4" width="20.625" style="172" customWidth="1"/>
    <col min="5" max="5" width="20.625" style="255" customWidth="1"/>
    <col min="6" max="6" width="3.625" style="219" customWidth="1"/>
    <col min="7" max="16384" width="2.125" style="172"/>
  </cols>
  <sheetData>
    <row r="1" spans="1:10" ht="15" customHeight="1" x14ac:dyDescent="0.15">
      <c r="E1" s="174" t="s">
        <v>291</v>
      </c>
      <c r="F1" s="174"/>
    </row>
    <row r="2" spans="1:10" ht="24.95" customHeight="1" x14ac:dyDescent="0.15">
      <c r="A2" s="175" t="s">
        <v>292</v>
      </c>
      <c r="B2" s="175"/>
      <c r="C2" s="175"/>
      <c r="D2" s="175"/>
      <c r="E2" s="175"/>
      <c r="F2" s="175"/>
    </row>
    <row r="3" spans="1:10" ht="20.100000000000001" customHeight="1" x14ac:dyDescent="0.15">
      <c r="A3" s="176">
        <v>1</v>
      </c>
      <c r="B3" s="177" t="s">
        <v>293</v>
      </c>
      <c r="C3" s="178">
        <v>45310</v>
      </c>
      <c r="D3" s="177" t="s">
        <v>294</v>
      </c>
      <c r="E3" s="224">
        <v>45383</v>
      </c>
      <c r="F3" s="225"/>
    </row>
    <row r="4" spans="1:10" ht="20.100000000000001" customHeight="1" x14ac:dyDescent="0.15">
      <c r="A4" s="176"/>
      <c r="B4" s="181" t="s">
        <v>295</v>
      </c>
      <c r="C4" s="182" t="s">
        <v>394</v>
      </c>
      <c r="D4" s="182"/>
      <c r="E4" s="228">
        <v>12.2</v>
      </c>
      <c r="F4" s="184" t="s">
        <v>297</v>
      </c>
    </row>
    <row r="5" spans="1:10" ht="20.100000000000001" customHeight="1" x14ac:dyDescent="0.15">
      <c r="A5" s="176"/>
      <c r="B5" s="185" t="s">
        <v>298</v>
      </c>
      <c r="C5" s="186" t="s">
        <v>395</v>
      </c>
      <c r="D5" s="187"/>
      <c r="E5" s="187"/>
      <c r="F5" s="188"/>
    </row>
    <row r="6" spans="1:10" ht="20.100000000000001" customHeight="1" x14ac:dyDescent="0.15">
      <c r="A6" s="176"/>
      <c r="B6" s="185" t="s">
        <v>300</v>
      </c>
      <c r="C6" s="186" t="s">
        <v>396</v>
      </c>
      <c r="D6" s="187"/>
      <c r="E6" s="187"/>
      <c r="F6" s="188"/>
      <c r="G6" s="174"/>
      <c r="H6" s="174"/>
      <c r="I6" s="174"/>
      <c r="J6" s="174"/>
    </row>
    <row r="7" spans="1:10" ht="20.100000000000001" customHeight="1" x14ac:dyDescent="0.15">
      <c r="A7" s="176"/>
      <c r="B7" s="185" t="s">
        <v>302</v>
      </c>
      <c r="C7" s="186"/>
      <c r="D7" s="187"/>
      <c r="E7" s="187"/>
      <c r="F7" s="188"/>
    </row>
    <row r="8" spans="1:10" ht="20.100000000000001" customHeight="1" x14ac:dyDescent="0.15">
      <c r="A8" s="229"/>
      <c r="B8" s="230"/>
      <c r="C8" s="231"/>
      <c r="D8" s="231"/>
      <c r="E8" s="231"/>
      <c r="F8" s="231"/>
    </row>
    <row r="9" spans="1:10" ht="20.100000000000001" customHeight="1" x14ac:dyDescent="0.15">
      <c r="A9" s="176">
        <v>1</v>
      </c>
      <c r="B9" s="177" t="s">
        <v>293</v>
      </c>
      <c r="C9" s="178">
        <v>44746</v>
      </c>
      <c r="D9" s="177" t="s">
        <v>294</v>
      </c>
      <c r="E9" s="224">
        <v>44835</v>
      </c>
      <c r="F9" s="225"/>
    </row>
    <row r="10" spans="1:10" ht="20.100000000000001" customHeight="1" x14ac:dyDescent="0.15">
      <c r="A10" s="176"/>
      <c r="B10" s="181" t="s">
        <v>295</v>
      </c>
      <c r="C10" s="182" t="s">
        <v>397</v>
      </c>
      <c r="D10" s="182"/>
      <c r="E10" s="228">
        <v>19.7</v>
      </c>
      <c r="F10" s="184" t="s">
        <v>297</v>
      </c>
    </row>
    <row r="11" spans="1:10" ht="20.100000000000001" customHeight="1" x14ac:dyDescent="0.15">
      <c r="A11" s="176"/>
      <c r="B11" s="185" t="s">
        <v>298</v>
      </c>
      <c r="C11" s="186" t="s">
        <v>398</v>
      </c>
      <c r="D11" s="187"/>
      <c r="E11" s="187"/>
      <c r="F11" s="188"/>
    </row>
    <row r="12" spans="1:10" ht="20.100000000000001" customHeight="1" x14ac:dyDescent="0.15">
      <c r="A12" s="176"/>
      <c r="B12" s="185" t="s">
        <v>300</v>
      </c>
      <c r="C12" s="186" t="s">
        <v>399</v>
      </c>
      <c r="D12" s="187"/>
      <c r="E12" s="187"/>
      <c r="F12" s="188"/>
      <c r="G12" s="174"/>
      <c r="H12" s="174"/>
      <c r="I12" s="174"/>
      <c r="J12" s="174"/>
    </row>
    <row r="13" spans="1:10" ht="20.100000000000001" customHeight="1" x14ac:dyDescent="0.15">
      <c r="A13" s="176"/>
      <c r="B13" s="185" t="s">
        <v>302</v>
      </c>
      <c r="C13" s="186"/>
      <c r="D13" s="187"/>
      <c r="E13" s="187"/>
      <c r="F13" s="188"/>
    </row>
    <row r="14" spans="1:10" ht="20.100000000000001" customHeight="1" x14ac:dyDescent="0.15">
      <c r="A14" s="232"/>
      <c r="B14" s="233"/>
      <c r="C14" s="234"/>
      <c r="D14" s="234"/>
      <c r="E14" s="234"/>
      <c r="F14" s="234"/>
    </row>
    <row r="15" spans="1:10" ht="24.95" customHeight="1" x14ac:dyDescent="0.15">
      <c r="A15" s="175" t="s">
        <v>400</v>
      </c>
      <c r="B15" s="175"/>
      <c r="C15" s="175"/>
      <c r="D15" s="175"/>
      <c r="E15" s="175"/>
      <c r="F15" s="175"/>
    </row>
    <row r="16" spans="1:10" ht="20.100000000000001" customHeight="1" x14ac:dyDescent="0.15">
      <c r="A16" s="176">
        <v>1</v>
      </c>
      <c r="B16" s="177" t="s">
        <v>293</v>
      </c>
      <c r="C16" s="178"/>
      <c r="D16" s="177" t="s">
        <v>294</v>
      </c>
      <c r="E16" s="224">
        <v>44774</v>
      </c>
      <c r="F16" s="225"/>
    </row>
    <row r="17" spans="1:11" ht="20.100000000000001" customHeight="1" x14ac:dyDescent="0.15">
      <c r="A17" s="176"/>
      <c r="B17" s="181" t="s">
        <v>401</v>
      </c>
      <c r="C17" s="182" t="s">
        <v>402</v>
      </c>
      <c r="D17" s="182"/>
      <c r="E17" s="228"/>
      <c r="F17" s="184" t="s">
        <v>297</v>
      </c>
    </row>
    <row r="18" spans="1:11" ht="20.100000000000001" customHeight="1" x14ac:dyDescent="0.15">
      <c r="A18" s="176"/>
      <c r="B18" s="235" t="s">
        <v>403</v>
      </c>
      <c r="C18" s="236" t="s">
        <v>404</v>
      </c>
      <c r="D18" s="237"/>
      <c r="E18" s="237"/>
      <c r="F18" s="238"/>
    </row>
    <row r="19" spans="1:11" ht="20.100000000000001" customHeight="1" x14ac:dyDescent="0.15">
      <c r="A19" s="176"/>
      <c r="B19" s="239"/>
      <c r="C19" s="240"/>
      <c r="D19" s="241"/>
      <c r="E19" s="241"/>
      <c r="F19" s="242"/>
      <c r="G19" s="174"/>
      <c r="H19" s="174"/>
      <c r="I19" s="174"/>
      <c r="J19" s="174"/>
    </row>
    <row r="20" spans="1:11" ht="20.100000000000001" customHeight="1" x14ac:dyDescent="0.15">
      <c r="A20" s="176"/>
      <c r="B20" s="243"/>
      <c r="C20" s="244"/>
      <c r="D20" s="245"/>
      <c r="E20" s="245"/>
      <c r="F20" s="246"/>
    </row>
    <row r="21" spans="1:11" ht="20.100000000000001" customHeight="1" x14ac:dyDescent="0.15">
      <c r="B21" s="189"/>
      <c r="C21" s="190" t="s">
        <v>405</v>
      </c>
      <c r="D21" s="190"/>
      <c r="E21" s="247"/>
      <c r="F21" s="192"/>
    </row>
    <row r="22" spans="1:11" ht="20.100000000000001" customHeight="1" x14ac:dyDescent="0.15">
      <c r="A22" s="176">
        <v>2</v>
      </c>
      <c r="B22" s="177" t="s">
        <v>293</v>
      </c>
      <c r="C22" s="178"/>
      <c r="D22" s="177" t="s">
        <v>294</v>
      </c>
      <c r="E22" s="224">
        <v>44774</v>
      </c>
      <c r="F22" s="225"/>
    </row>
    <row r="23" spans="1:11" ht="20.100000000000001" customHeight="1" x14ac:dyDescent="0.15">
      <c r="A23" s="176"/>
      <c r="B23" s="181" t="s">
        <v>401</v>
      </c>
      <c r="C23" s="182" t="s">
        <v>406</v>
      </c>
      <c r="D23" s="182"/>
      <c r="E23" s="228"/>
      <c r="F23" s="184" t="s">
        <v>297</v>
      </c>
    </row>
    <row r="24" spans="1:11" ht="20.100000000000001" customHeight="1" x14ac:dyDescent="0.15">
      <c r="A24" s="176"/>
      <c r="B24" s="235" t="s">
        <v>403</v>
      </c>
      <c r="C24" s="236" t="s">
        <v>407</v>
      </c>
      <c r="D24" s="237"/>
      <c r="E24" s="237"/>
      <c r="F24" s="238"/>
      <c r="G24" s="195"/>
      <c r="H24" s="195"/>
      <c r="I24" s="195"/>
      <c r="J24" s="195"/>
    </row>
    <row r="25" spans="1:11" ht="20.100000000000001" customHeight="1" x14ac:dyDescent="0.15">
      <c r="A25" s="176"/>
      <c r="B25" s="239"/>
      <c r="C25" s="240"/>
      <c r="D25" s="241"/>
      <c r="E25" s="241"/>
      <c r="F25" s="242"/>
      <c r="G25" s="196"/>
    </row>
    <row r="26" spans="1:11" ht="20.100000000000001" customHeight="1" x14ac:dyDescent="0.15">
      <c r="A26" s="176"/>
      <c r="B26" s="243"/>
      <c r="C26" s="244"/>
      <c r="D26" s="245"/>
      <c r="E26" s="245"/>
      <c r="F26" s="246"/>
    </row>
    <row r="27" spans="1:11" ht="20.100000000000001" customHeight="1" x14ac:dyDescent="0.15">
      <c r="A27" s="197"/>
      <c r="B27" s="233"/>
      <c r="C27" s="234" t="s">
        <v>405</v>
      </c>
      <c r="D27" s="234"/>
      <c r="E27" s="248"/>
      <c r="F27" s="249"/>
    </row>
    <row r="28" spans="1:11" ht="20.100000000000001" customHeight="1" x14ac:dyDescent="0.15">
      <c r="A28" s="250">
        <v>4</v>
      </c>
      <c r="B28" s="251" t="s">
        <v>293</v>
      </c>
      <c r="C28" s="252"/>
      <c r="D28" s="251" t="s">
        <v>294</v>
      </c>
      <c r="E28" s="244"/>
      <c r="F28" s="246"/>
    </row>
    <row r="29" spans="1:11" ht="20.100000000000001" customHeight="1" x14ac:dyDescent="0.15">
      <c r="A29" s="176"/>
      <c r="B29" s="181" t="s">
        <v>295</v>
      </c>
      <c r="C29" s="253"/>
      <c r="D29" s="253"/>
      <c r="E29" s="228"/>
      <c r="F29" s="184" t="s">
        <v>297</v>
      </c>
    </row>
    <row r="30" spans="1:11" ht="20.100000000000001" customHeight="1" x14ac:dyDescent="0.15">
      <c r="A30" s="176"/>
      <c r="B30" s="185" t="s">
        <v>298</v>
      </c>
      <c r="C30" s="199"/>
      <c r="D30" s="200"/>
      <c r="E30" s="187"/>
      <c r="F30" s="188"/>
      <c r="G30" s="195"/>
      <c r="H30" s="195"/>
      <c r="I30" s="195"/>
      <c r="J30" s="195"/>
    </row>
    <row r="31" spans="1:11" ht="20.100000000000001" customHeight="1" x14ac:dyDescent="0.15">
      <c r="A31" s="176"/>
      <c r="B31" s="185" t="s">
        <v>300</v>
      </c>
      <c r="C31" s="199"/>
      <c r="D31" s="200"/>
      <c r="E31" s="201"/>
      <c r="F31" s="202"/>
      <c r="G31" s="203"/>
      <c r="H31" s="203"/>
      <c r="I31" s="203"/>
      <c r="J31" s="203"/>
      <c r="K31" s="203"/>
    </row>
    <row r="32" spans="1:11" ht="20.100000000000001" customHeight="1" x14ac:dyDescent="0.15">
      <c r="A32" s="176"/>
      <c r="B32" s="185" t="s">
        <v>302</v>
      </c>
      <c r="C32" s="199"/>
      <c r="D32" s="200"/>
      <c r="E32" s="187"/>
      <c r="F32" s="188"/>
    </row>
    <row r="33" spans="1:11" ht="20.100000000000001" customHeight="1" x14ac:dyDescent="0.15">
      <c r="A33" s="197"/>
      <c r="B33" s="189"/>
      <c r="C33" s="204"/>
      <c r="D33" s="204"/>
      <c r="E33" s="247"/>
      <c r="F33" s="192"/>
    </row>
    <row r="34" spans="1:11" ht="20.100000000000001" customHeight="1" x14ac:dyDescent="0.15">
      <c r="A34" s="176">
        <v>5</v>
      </c>
      <c r="B34" s="177" t="s">
        <v>293</v>
      </c>
      <c r="C34" s="254"/>
      <c r="D34" s="205" t="s">
        <v>294</v>
      </c>
      <c r="E34" s="222"/>
      <c r="F34" s="223"/>
      <c r="G34" s="203"/>
      <c r="H34" s="203"/>
      <c r="I34" s="203"/>
      <c r="J34" s="203"/>
      <c r="K34" s="203"/>
    </row>
    <row r="35" spans="1:11" ht="20.100000000000001" customHeight="1" x14ac:dyDescent="0.15">
      <c r="A35" s="176"/>
      <c r="B35" s="181" t="s">
        <v>295</v>
      </c>
      <c r="C35" s="253"/>
      <c r="D35" s="253"/>
      <c r="E35" s="228"/>
      <c r="F35" s="184" t="s">
        <v>297</v>
      </c>
    </row>
    <row r="36" spans="1:11" ht="20.100000000000001" customHeight="1" x14ac:dyDescent="0.15">
      <c r="A36" s="176"/>
      <c r="B36" s="185" t="s">
        <v>298</v>
      </c>
      <c r="C36" s="199"/>
      <c r="D36" s="200"/>
      <c r="E36" s="187"/>
      <c r="F36" s="188"/>
    </row>
    <row r="37" spans="1:11" ht="20.100000000000001" customHeight="1" x14ac:dyDescent="0.15">
      <c r="A37" s="176"/>
      <c r="B37" s="185" t="s">
        <v>300</v>
      </c>
      <c r="C37" s="199"/>
      <c r="D37" s="200"/>
      <c r="E37" s="201"/>
      <c r="F37" s="202"/>
      <c r="G37" s="206"/>
      <c r="H37" s="206"/>
      <c r="I37" s="206"/>
      <c r="J37" s="206"/>
      <c r="K37" s="203"/>
    </row>
    <row r="38" spans="1:11" ht="20.100000000000001" customHeight="1" x14ac:dyDescent="0.15">
      <c r="A38" s="176"/>
      <c r="B38" s="185" t="s">
        <v>302</v>
      </c>
      <c r="C38" s="199"/>
      <c r="D38" s="200"/>
      <c r="E38" s="187"/>
      <c r="F38" s="188"/>
      <c r="G38" s="196"/>
    </row>
    <row r="39" spans="1:11" ht="20.100000000000001" customHeight="1" x14ac:dyDescent="0.15">
      <c r="A39" s="197"/>
      <c r="B39" s="189"/>
      <c r="C39" s="204"/>
      <c r="D39" s="204"/>
      <c r="E39" s="247"/>
      <c r="F39" s="192"/>
    </row>
    <row r="40" spans="1:11" ht="20.100000000000001" customHeight="1" x14ac:dyDescent="0.15">
      <c r="A40" s="176">
        <v>6</v>
      </c>
      <c r="B40" s="177" t="s">
        <v>293</v>
      </c>
      <c r="C40" s="254"/>
      <c r="D40" s="205" t="s">
        <v>294</v>
      </c>
      <c r="E40" s="222"/>
      <c r="F40" s="223"/>
      <c r="G40" s="207"/>
      <c r="H40" s="207"/>
      <c r="I40" s="207"/>
      <c r="J40" s="207"/>
      <c r="K40" s="203"/>
    </row>
    <row r="41" spans="1:11" ht="20.100000000000001" customHeight="1" x14ac:dyDescent="0.15">
      <c r="A41" s="176"/>
      <c r="B41" s="181" t="s">
        <v>295</v>
      </c>
      <c r="C41" s="243"/>
      <c r="D41" s="243"/>
      <c r="E41" s="228"/>
      <c r="F41" s="184" t="s">
        <v>297</v>
      </c>
    </row>
    <row r="42" spans="1:11" ht="20.100000000000001" customHeight="1" x14ac:dyDescent="0.15">
      <c r="A42" s="176"/>
      <c r="B42" s="185" t="s">
        <v>298</v>
      </c>
      <c r="C42" s="186"/>
      <c r="D42" s="187"/>
      <c r="E42" s="187"/>
      <c r="F42" s="188"/>
    </row>
    <row r="43" spans="1:11" ht="20.100000000000001" customHeight="1" x14ac:dyDescent="0.15">
      <c r="A43" s="176"/>
      <c r="B43" s="185" t="s">
        <v>300</v>
      </c>
      <c r="C43" s="186"/>
      <c r="D43" s="187"/>
      <c r="E43" s="187"/>
      <c r="F43" s="188"/>
      <c r="G43" s="195"/>
      <c r="H43" s="195"/>
      <c r="I43" s="195"/>
      <c r="J43" s="195"/>
    </row>
    <row r="44" spans="1:11" ht="20.100000000000001" customHeight="1" x14ac:dyDescent="0.15">
      <c r="A44" s="176"/>
      <c r="B44" s="185" t="s">
        <v>302</v>
      </c>
      <c r="C44" s="186"/>
      <c r="D44" s="187"/>
      <c r="E44" s="187"/>
      <c r="F44" s="188"/>
      <c r="G44" s="195"/>
      <c r="H44" s="195"/>
      <c r="I44" s="195"/>
      <c r="J44" s="195"/>
    </row>
    <row r="45" spans="1:11" ht="20.100000000000001" customHeight="1" x14ac:dyDescent="0.15">
      <c r="A45" s="197"/>
      <c r="B45" s="189"/>
      <c r="C45" s="190"/>
      <c r="D45" s="190"/>
      <c r="E45" s="247"/>
      <c r="F45" s="192"/>
    </row>
    <row r="46" spans="1:11" ht="20.100000000000001" customHeight="1" x14ac:dyDescent="0.15">
      <c r="A46" s="176">
        <v>7</v>
      </c>
      <c r="B46" s="177" t="s">
        <v>293</v>
      </c>
      <c r="C46" s="178"/>
      <c r="D46" s="177" t="s">
        <v>294</v>
      </c>
      <c r="E46" s="179"/>
      <c r="F46" s="180"/>
    </row>
    <row r="47" spans="1:11" ht="20.100000000000001" customHeight="1" x14ac:dyDescent="0.15">
      <c r="A47" s="176"/>
      <c r="B47" s="181" t="s">
        <v>295</v>
      </c>
      <c r="C47" s="243"/>
      <c r="D47" s="243"/>
      <c r="E47" s="228"/>
      <c r="F47" s="184" t="s">
        <v>297</v>
      </c>
    </row>
    <row r="48" spans="1:11" ht="20.100000000000001" customHeight="1" x14ac:dyDescent="0.15">
      <c r="A48" s="176"/>
      <c r="B48" s="185" t="s">
        <v>298</v>
      </c>
      <c r="C48" s="186"/>
      <c r="D48" s="187"/>
      <c r="E48" s="187"/>
      <c r="F48" s="188"/>
    </row>
    <row r="49" spans="1:10" ht="20.100000000000001" customHeight="1" x14ac:dyDescent="0.15">
      <c r="A49" s="176"/>
      <c r="B49" s="185" t="s">
        <v>300</v>
      </c>
      <c r="C49" s="186"/>
      <c r="D49" s="187"/>
      <c r="E49" s="187"/>
      <c r="F49" s="188"/>
      <c r="G49" s="195"/>
      <c r="H49" s="195"/>
      <c r="I49" s="195"/>
      <c r="J49" s="195"/>
    </row>
    <row r="50" spans="1:10" ht="20.100000000000001" customHeight="1" x14ac:dyDescent="0.15">
      <c r="A50" s="176"/>
      <c r="B50" s="185" t="s">
        <v>302</v>
      </c>
      <c r="C50" s="186"/>
      <c r="D50" s="187"/>
      <c r="E50" s="187"/>
      <c r="F50" s="188"/>
      <c r="G50" s="195"/>
      <c r="H50" s="195"/>
      <c r="I50" s="195"/>
      <c r="J50" s="195"/>
    </row>
    <row r="51" spans="1:10" ht="20.100000000000001" customHeight="1" x14ac:dyDescent="0.15">
      <c r="A51" s="197"/>
      <c r="B51" s="189"/>
      <c r="C51" s="190"/>
      <c r="D51" s="190"/>
      <c r="E51" s="247"/>
      <c r="F51" s="192"/>
    </row>
    <row r="52" spans="1:10" ht="20.100000000000001" customHeight="1" x14ac:dyDescent="0.15">
      <c r="A52" s="176">
        <v>8</v>
      </c>
      <c r="B52" s="177" t="s">
        <v>293</v>
      </c>
      <c r="C52" s="178"/>
      <c r="D52" s="177" t="s">
        <v>294</v>
      </c>
      <c r="E52" s="179"/>
      <c r="F52" s="180"/>
      <c r="G52" s="195"/>
      <c r="H52" s="195"/>
      <c r="I52" s="195"/>
      <c r="J52" s="195"/>
    </row>
    <row r="53" spans="1:10" ht="20.100000000000001" customHeight="1" x14ac:dyDescent="0.15">
      <c r="A53" s="176"/>
      <c r="B53" s="181" t="s">
        <v>295</v>
      </c>
      <c r="C53" s="243"/>
      <c r="D53" s="243"/>
      <c r="E53" s="228"/>
      <c r="F53" s="184" t="s">
        <v>297</v>
      </c>
    </row>
    <row r="54" spans="1:10" ht="20.100000000000001" customHeight="1" x14ac:dyDescent="0.15">
      <c r="A54" s="176"/>
      <c r="B54" s="185" t="s">
        <v>298</v>
      </c>
      <c r="C54" s="186"/>
      <c r="D54" s="187"/>
      <c r="E54" s="187"/>
      <c r="F54" s="188"/>
    </row>
    <row r="55" spans="1:10" ht="20.100000000000001" customHeight="1" x14ac:dyDescent="0.15">
      <c r="A55" s="176"/>
      <c r="B55" s="185" t="s">
        <v>300</v>
      </c>
      <c r="C55" s="186"/>
      <c r="D55" s="187"/>
      <c r="E55" s="187"/>
      <c r="F55" s="188"/>
      <c r="G55" s="195"/>
      <c r="H55" s="195"/>
      <c r="I55" s="195"/>
      <c r="J55" s="195"/>
    </row>
    <row r="56" spans="1:10" ht="20.100000000000001" customHeight="1" x14ac:dyDescent="0.15">
      <c r="A56" s="176"/>
      <c r="B56" s="185" t="s">
        <v>302</v>
      </c>
      <c r="C56" s="186"/>
      <c r="D56" s="187"/>
      <c r="E56" s="187"/>
      <c r="F56" s="188"/>
      <c r="G56" s="196"/>
    </row>
    <row r="57" spans="1:10" ht="20.100000000000001" customHeight="1" x14ac:dyDescent="0.15">
      <c r="A57" s="197"/>
      <c r="B57" s="189"/>
      <c r="C57" s="190"/>
      <c r="D57" s="190"/>
      <c r="E57" s="247"/>
      <c r="F57" s="192"/>
    </row>
    <row r="58" spans="1:10" ht="20.100000000000001" customHeight="1" x14ac:dyDescent="0.15">
      <c r="A58" s="176">
        <v>9</v>
      </c>
      <c r="B58" s="177" t="s">
        <v>293</v>
      </c>
      <c r="C58" s="178"/>
      <c r="D58" s="177" t="s">
        <v>294</v>
      </c>
      <c r="E58" s="179"/>
      <c r="F58" s="180"/>
    </row>
    <row r="59" spans="1:10" ht="20.100000000000001" customHeight="1" x14ac:dyDescent="0.15">
      <c r="A59" s="176"/>
      <c r="B59" s="181" t="s">
        <v>295</v>
      </c>
      <c r="C59" s="243"/>
      <c r="D59" s="243"/>
      <c r="E59" s="228"/>
      <c r="F59" s="184" t="s">
        <v>297</v>
      </c>
      <c r="G59" s="195"/>
      <c r="H59" s="195"/>
      <c r="I59" s="195"/>
      <c r="J59" s="195"/>
    </row>
    <row r="60" spans="1:10" ht="20.100000000000001" customHeight="1" x14ac:dyDescent="0.15">
      <c r="A60" s="176"/>
      <c r="B60" s="185" t="s">
        <v>298</v>
      </c>
      <c r="C60" s="186"/>
      <c r="D60" s="187"/>
      <c r="E60" s="187"/>
      <c r="F60" s="188"/>
    </row>
    <row r="61" spans="1:10" ht="20.100000000000001" customHeight="1" x14ac:dyDescent="0.15">
      <c r="A61" s="176"/>
      <c r="B61" s="185" t="s">
        <v>300</v>
      </c>
      <c r="C61" s="186"/>
      <c r="D61" s="187"/>
      <c r="E61" s="187"/>
      <c r="F61" s="188"/>
    </row>
    <row r="62" spans="1:10" ht="20.100000000000001" customHeight="1" x14ac:dyDescent="0.15">
      <c r="A62" s="176"/>
      <c r="B62" s="185" t="s">
        <v>302</v>
      </c>
      <c r="C62" s="186"/>
      <c r="D62" s="187"/>
      <c r="E62" s="187"/>
      <c r="F62" s="188"/>
    </row>
    <row r="63" spans="1:10" ht="20.100000000000001" customHeight="1" x14ac:dyDescent="0.15">
      <c r="A63" s="197"/>
      <c r="B63" s="189"/>
      <c r="C63" s="190"/>
      <c r="D63" s="190"/>
      <c r="E63" s="247"/>
      <c r="F63" s="192"/>
    </row>
    <row r="64" spans="1:10" ht="20.100000000000001" customHeight="1" x14ac:dyDescent="0.15">
      <c r="A64" s="176">
        <v>10</v>
      </c>
      <c r="B64" s="177" t="s">
        <v>293</v>
      </c>
      <c r="C64" s="178"/>
      <c r="D64" s="177" t="s">
        <v>294</v>
      </c>
      <c r="E64" s="179"/>
      <c r="F64" s="180"/>
    </row>
    <row r="65" spans="1:10" ht="20.100000000000001" customHeight="1" x14ac:dyDescent="0.15">
      <c r="A65" s="176"/>
      <c r="B65" s="181" t="s">
        <v>295</v>
      </c>
      <c r="C65" s="243"/>
      <c r="D65" s="243"/>
      <c r="E65" s="228"/>
      <c r="F65" s="184" t="s">
        <v>297</v>
      </c>
      <c r="G65" s="195"/>
      <c r="H65" s="195"/>
      <c r="I65" s="195"/>
      <c r="J65" s="195"/>
    </row>
    <row r="66" spans="1:10" ht="20.100000000000001" customHeight="1" x14ac:dyDescent="0.15">
      <c r="A66" s="176"/>
      <c r="B66" s="185" t="s">
        <v>298</v>
      </c>
      <c r="C66" s="186"/>
      <c r="D66" s="187"/>
      <c r="E66" s="187"/>
      <c r="F66" s="188"/>
      <c r="G66" s="196"/>
    </row>
    <row r="67" spans="1:10" ht="20.100000000000001" customHeight="1" x14ac:dyDescent="0.15">
      <c r="A67" s="176"/>
      <c r="B67" s="185" t="s">
        <v>300</v>
      </c>
      <c r="C67" s="186"/>
      <c r="D67" s="187"/>
      <c r="E67" s="187"/>
      <c r="F67" s="188"/>
    </row>
    <row r="68" spans="1:10" ht="20.100000000000001" customHeight="1" x14ac:dyDescent="0.15">
      <c r="A68" s="176"/>
      <c r="B68" s="185" t="s">
        <v>302</v>
      </c>
      <c r="C68" s="186"/>
      <c r="D68" s="187"/>
      <c r="E68" s="187"/>
      <c r="F68" s="188"/>
    </row>
    <row r="69" spans="1:10" ht="20.100000000000001" customHeight="1" x14ac:dyDescent="0.15">
      <c r="A69" s="176">
        <v>11</v>
      </c>
      <c r="B69" s="177" t="s">
        <v>293</v>
      </c>
      <c r="C69" s="178"/>
      <c r="D69" s="177" t="s">
        <v>294</v>
      </c>
      <c r="E69" s="179"/>
      <c r="F69" s="180"/>
      <c r="G69" s="195"/>
      <c r="H69" s="195"/>
      <c r="I69" s="195"/>
      <c r="J69" s="195"/>
    </row>
    <row r="70" spans="1:10" ht="20.100000000000001" customHeight="1" x14ac:dyDescent="0.15">
      <c r="A70" s="176"/>
      <c r="B70" s="181" t="s">
        <v>295</v>
      </c>
      <c r="C70" s="243"/>
      <c r="D70" s="243"/>
      <c r="E70" s="228"/>
      <c r="F70" s="184" t="s">
        <v>297</v>
      </c>
      <c r="G70" s="195"/>
      <c r="H70" s="195"/>
      <c r="I70" s="195"/>
      <c r="J70" s="195"/>
    </row>
    <row r="71" spans="1:10" ht="20.100000000000001" customHeight="1" x14ac:dyDescent="0.15">
      <c r="A71" s="176"/>
      <c r="B71" s="185" t="s">
        <v>298</v>
      </c>
      <c r="C71" s="186"/>
      <c r="D71" s="187"/>
      <c r="E71" s="187"/>
      <c r="F71" s="188"/>
    </row>
    <row r="72" spans="1:10" ht="20.100000000000001" customHeight="1" x14ac:dyDescent="0.15">
      <c r="A72" s="176"/>
      <c r="B72" s="185" t="s">
        <v>300</v>
      </c>
      <c r="C72" s="186"/>
      <c r="D72" s="187"/>
      <c r="E72" s="187"/>
      <c r="F72" s="188"/>
    </row>
    <row r="73" spans="1:10" ht="20.100000000000001" customHeight="1" x14ac:dyDescent="0.15">
      <c r="A73" s="176"/>
      <c r="B73" s="185" t="s">
        <v>302</v>
      </c>
      <c r="C73" s="186"/>
      <c r="D73" s="187"/>
      <c r="E73" s="187"/>
      <c r="F73" s="188"/>
      <c r="G73" s="195"/>
      <c r="H73" s="195"/>
      <c r="I73" s="195"/>
      <c r="J73" s="195"/>
    </row>
    <row r="74" spans="1:10" ht="20.100000000000001" customHeight="1" x14ac:dyDescent="0.15">
      <c r="A74" s="197"/>
      <c r="B74" s="189"/>
      <c r="C74" s="190"/>
      <c r="D74" s="190"/>
      <c r="E74" s="247"/>
      <c r="F74" s="192"/>
      <c r="G74" s="195"/>
      <c r="H74" s="195"/>
      <c r="I74" s="195"/>
      <c r="J74" s="195"/>
    </row>
    <row r="75" spans="1:10" ht="20.100000000000001" customHeight="1" x14ac:dyDescent="0.15">
      <c r="A75" s="176">
        <v>12</v>
      </c>
      <c r="B75" s="177" t="s">
        <v>293</v>
      </c>
      <c r="C75" s="178"/>
      <c r="D75" s="177" t="s">
        <v>294</v>
      </c>
      <c r="E75" s="179"/>
      <c r="F75" s="180"/>
      <c r="G75" s="195"/>
      <c r="H75" s="195"/>
      <c r="I75" s="195"/>
      <c r="J75" s="195"/>
    </row>
    <row r="76" spans="1:10" ht="20.100000000000001" customHeight="1" x14ac:dyDescent="0.15">
      <c r="A76" s="176"/>
      <c r="B76" s="181" t="s">
        <v>295</v>
      </c>
      <c r="C76" s="243"/>
      <c r="D76" s="243"/>
      <c r="E76" s="228"/>
      <c r="F76" s="184" t="s">
        <v>297</v>
      </c>
    </row>
    <row r="77" spans="1:10" ht="20.100000000000001" customHeight="1" x14ac:dyDescent="0.15">
      <c r="A77" s="176"/>
      <c r="B77" s="185" t="s">
        <v>298</v>
      </c>
      <c r="C77" s="186"/>
      <c r="D77" s="187"/>
      <c r="E77" s="187"/>
      <c r="F77" s="188"/>
    </row>
    <row r="78" spans="1:10" ht="20.100000000000001" customHeight="1" x14ac:dyDescent="0.15">
      <c r="A78" s="176"/>
      <c r="B78" s="185" t="s">
        <v>300</v>
      </c>
      <c r="C78" s="186"/>
      <c r="D78" s="187"/>
      <c r="E78" s="187"/>
      <c r="F78" s="188"/>
    </row>
    <row r="79" spans="1:10" ht="20.100000000000001" customHeight="1" x14ac:dyDescent="0.15">
      <c r="A79" s="176"/>
      <c r="B79" s="185" t="s">
        <v>302</v>
      </c>
      <c r="C79" s="186"/>
      <c r="D79" s="187"/>
      <c r="E79" s="187"/>
      <c r="F79" s="188"/>
    </row>
    <row r="80" spans="1:10" ht="20.100000000000001" customHeight="1" x14ac:dyDescent="0.15">
      <c r="A80" s="176">
        <v>13</v>
      </c>
      <c r="B80" s="177" t="s">
        <v>293</v>
      </c>
      <c r="C80" s="178"/>
      <c r="D80" s="177" t="s">
        <v>294</v>
      </c>
      <c r="E80" s="179"/>
      <c r="F80" s="180"/>
    </row>
    <row r="81" spans="1:6" ht="20.100000000000001" customHeight="1" x14ac:dyDescent="0.15">
      <c r="A81" s="176"/>
      <c r="B81" s="181" t="s">
        <v>295</v>
      </c>
      <c r="C81" s="243"/>
      <c r="D81" s="243"/>
      <c r="E81" s="228"/>
      <c r="F81" s="184" t="s">
        <v>297</v>
      </c>
    </row>
    <row r="82" spans="1:6" ht="20.100000000000001" customHeight="1" x14ac:dyDescent="0.15">
      <c r="A82" s="176"/>
      <c r="B82" s="185" t="s">
        <v>298</v>
      </c>
      <c r="C82" s="186"/>
      <c r="D82" s="187"/>
      <c r="E82" s="187"/>
      <c r="F82" s="188"/>
    </row>
    <row r="83" spans="1:6" ht="20.100000000000001" customHeight="1" x14ac:dyDescent="0.15">
      <c r="A83" s="176"/>
      <c r="B83" s="185" t="s">
        <v>300</v>
      </c>
      <c r="C83" s="186"/>
      <c r="D83" s="187"/>
      <c r="E83" s="187"/>
      <c r="F83" s="188"/>
    </row>
    <row r="84" spans="1:6" ht="20.100000000000001" customHeight="1" x14ac:dyDescent="0.15">
      <c r="A84" s="176"/>
      <c r="B84" s="185" t="s">
        <v>302</v>
      </c>
      <c r="C84" s="186"/>
      <c r="D84" s="187"/>
      <c r="E84" s="187"/>
      <c r="F84" s="188"/>
    </row>
    <row r="85" spans="1:6" ht="20.100000000000001" customHeight="1" x14ac:dyDescent="0.15">
      <c r="A85" s="197"/>
      <c r="B85" s="189"/>
      <c r="C85" s="190"/>
      <c r="D85" s="190"/>
      <c r="E85" s="247"/>
      <c r="F85" s="192"/>
    </row>
    <row r="86" spans="1:6" ht="20.100000000000001" customHeight="1" x14ac:dyDescent="0.15">
      <c r="A86" s="176">
        <v>14</v>
      </c>
      <c r="B86" s="177" t="s">
        <v>293</v>
      </c>
      <c r="C86" s="178"/>
      <c r="D86" s="177" t="s">
        <v>294</v>
      </c>
      <c r="E86" s="179"/>
      <c r="F86" s="180"/>
    </row>
    <row r="87" spans="1:6" ht="20.100000000000001" customHeight="1" x14ac:dyDescent="0.15">
      <c r="A87" s="176"/>
      <c r="B87" s="181" t="s">
        <v>295</v>
      </c>
      <c r="C87" s="243"/>
      <c r="D87" s="243"/>
      <c r="E87" s="228"/>
      <c r="F87" s="184" t="s">
        <v>297</v>
      </c>
    </row>
    <row r="88" spans="1:6" ht="20.100000000000001" customHeight="1" x14ac:dyDescent="0.15">
      <c r="A88" s="176"/>
      <c r="B88" s="185" t="s">
        <v>298</v>
      </c>
      <c r="C88" s="186"/>
      <c r="D88" s="187"/>
      <c r="E88" s="187"/>
      <c r="F88" s="188"/>
    </row>
    <row r="89" spans="1:6" ht="20.100000000000001" customHeight="1" x14ac:dyDescent="0.15">
      <c r="A89" s="176"/>
      <c r="B89" s="185" t="s">
        <v>300</v>
      </c>
      <c r="C89" s="186"/>
      <c r="D89" s="187"/>
      <c r="E89" s="187"/>
      <c r="F89" s="188"/>
    </row>
    <row r="90" spans="1:6" ht="20.100000000000001" customHeight="1" x14ac:dyDescent="0.15">
      <c r="A90" s="176"/>
      <c r="B90" s="185" t="s">
        <v>302</v>
      </c>
      <c r="C90" s="186"/>
      <c r="D90" s="187"/>
      <c r="E90" s="187"/>
      <c r="F90" s="188"/>
    </row>
  </sheetData>
  <sheetProtection algorithmName="SHA-512" hashValue="OPMRk0KXTzwZFEEbgh530D9Ma7lqjjWk7FxrLYi8QM0C9fS6Ez69lnQCRsaIM2SP4UWV4aVMzu7YjK+ZmArSQA==" saltValue="Tn1yUe5TcfGwq9mrRTvKiw==" spinCount="100000" sheet="1" objects="1" scenarios="1"/>
  <mergeCells count="110">
    <mergeCell ref="A86:A90"/>
    <mergeCell ref="E86:F86"/>
    <mergeCell ref="C87:D87"/>
    <mergeCell ref="C88:F88"/>
    <mergeCell ref="C89:F89"/>
    <mergeCell ref="C90:F90"/>
    <mergeCell ref="A80:A84"/>
    <mergeCell ref="E80:F80"/>
    <mergeCell ref="C81:D81"/>
    <mergeCell ref="C82:F82"/>
    <mergeCell ref="C83:F83"/>
    <mergeCell ref="C84:F84"/>
    <mergeCell ref="G74:J74"/>
    <mergeCell ref="A75:A79"/>
    <mergeCell ref="E75:F75"/>
    <mergeCell ref="G75:J75"/>
    <mergeCell ref="C76:D76"/>
    <mergeCell ref="C77:F77"/>
    <mergeCell ref="C78:F78"/>
    <mergeCell ref="C79:F79"/>
    <mergeCell ref="A69:A73"/>
    <mergeCell ref="E69:F69"/>
    <mergeCell ref="G69:J69"/>
    <mergeCell ref="C70:D70"/>
    <mergeCell ref="G70:J70"/>
    <mergeCell ref="C71:F71"/>
    <mergeCell ref="C72:F72"/>
    <mergeCell ref="C73:F73"/>
    <mergeCell ref="G73:J73"/>
    <mergeCell ref="A64:A68"/>
    <mergeCell ref="E64:F64"/>
    <mergeCell ref="C65:D65"/>
    <mergeCell ref="G65:J65"/>
    <mergeCell ref="C66:F66"/>
    <mergeCell ref="C67:F67"/>
    <mergeCell ref="C68:F68"/>
    <mergeCell ref="A58:A62"/>
    <mergeCell ref="E58:F58"/>
    <mergeCell ref="C59:D59"/>
    <mergeCell ref="G59:J59"/>
    <mergeCell ref="C60:F60"/>
    <mergeCell ref="C61:F61"/>
    <mergeCell ref="C62:F62"/>
    <mergeCell ref="A52:A56"/>
    <mergeCell ref="E52:F52"/>
    <mergeCell ref="G52:J52"/>
    <mergeCell ref="C53:D53"/>
    <mergeCell ref="C54:F54"/>
    <mergeCell ref="C55:F55"/>
    <mergeCell ref="G55:J55"/>
    <mergeCell ref="C56:F56"/>
    <mergeCell ref="A46:A50"/>
    <mergeCell ref="E46:F46"/>
    <mergeCell ref="C47:D47"/>
    <mergeCell ref="C48:F48"/>
    <mergeCell ref="C49:F49"/>
    <mergeCell ref="G49:J49"/>
    <mergeCell ref="C50:F50"/>
    <mergeCell ref="G50:J50"/>
    <mergeCell ref="A40:A44"/>
    <mergeCell ref="E40:F40"/>
    <mergeCell ref="C41:D41"/>
    <mergeCell ref="C42:F42"/>
    <mergeCell ref="C43:F43"/>
    <mergeCell ref="G43:J43"/>
    <mergeCell ref="C44:F44"/>
    <mergeCell ref="G44:J44"/>
    <mergeCell ref="A34:A38"/>
    <mergeCell ref="E34:F34"/>
    <mergeCell ref="C35:D35"/>
    <mergeCell ref="C36:F36"/>
    <mergeCell ref="C37:F37"/>
    <mergeCell ref="G37:J37"/>
    <mergeCell ref="C38:F38"/>
    <mergeCell ref="A28:A32"/>
    <mergeCell ref="E28:F28"/>
    <mergeCell ref="C29:D29"/>
    <mergeCell ref="C30:F30"/>
    <mergeCell ref="G30:J30"/>
    <mergeCell ref="C31:F31"/>
    <mergeCell ref="C32:F32"/>
    <mergeCell ref="G19:J19"/>
    <mergeCell ref="A22:A26"/>
    <mergeCell ref="E22:F22"/>
    <mergeCell ref="C23:D23"/>
    <mergeCell ref="B24:B26"/>
    <mergeCell ref="C24:F26"/>
    <mergeCell ref="G24:J24"/>
    <mergeCell ref="A15:F15"/>
    <mergeCell ref="A16:A20"/>
    <mergeCell ref="E16:F16"/>
    <mergeCell ref="C17:D17"/>
    <mergeCell ref="B18:B20"/>
    <mergeCell ref="C18:F20"/>
    <mergeCell ref="G6:J6"/>
    <mergeCell ref="C7:F7"/>
    <mergeCell ref="A9:A13"/>
    <mergeCell ref="E9:F9"/>
    <mergeCell ref="C10:D10"/>
    <mergeCell ref="C11:F11"/>
    <mergeCell ref="C12:F12"/>
    <mergeCell ref="G12:J12"/>
    <mergeCell ref="C13:F13"/>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49"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1DA60-A0FC-423C-BD9A-8E57730F1B34}">
  <sheetPr codeName="Sheet9">
    <tabColor theme="8" tint="0.59999389629810485"/>
  </sheetPr>
  <dimension ref="A1:Y38"/>
  <sheetViews>
    <sheetView view="pageBreakPreview" topLeftCell="A10" zoomScale="70" zoomScaleNormal="100" zoomScaleSheetLayoutView="70" workbookViewId="0">
      <selection activeCell="AE41" sqref="AE41"/>
    </sheetView>
  </sheetViews>
  <sheetFormatPr defaultColWidth="9" defaultRowHeight="18.75" x14ac:dyDescent="0.15"/>
  <cols>
    <col min="1" max="11" width="9.625" style="82" customWidth="1"/>
    <col min="12" max="16384" width="9" style="82"/>
  </cols>
  <sheetData>
    <row r="1" spans="1:25" ht="30" customHeight="1" thickBot="1" x14ac:dyDescent="0.2">
      <c r="A1" s="80" t="s">
        <v>257</v>
      </c>
      <c r="B1" s="81"/>
      <c r="C1" s="81"/>
      <c r="D1" s="81"/>
      <c r="E1" s="81"/>
      <c r="F1" s="81"/>
      <c r="G1" s="81"/>
      <c r="H1" s="81"/>
      <c r="I1" s="81"/>
      <c r="J1" s="81"/>
      <c r="K1" s="81"/>
      <c r="O1" s="83" t="s">
        <v>258</v>
      </c>
      <c r="P1" s="84"/>
      <c r="Q1" s="85"/>
    </row>
    <row r="2" spans="1:25" ht="30" customHeight="1" x14ac:dyDescent="0.15">
      <c r="A2" s="86" t="s">
        <v>259</v>
      </c>
      <c r="B2" s="87"/>
      <c r="C2" s="87"/>
      <c r="D2" s="88" t="s">
        <v>408</v>
      </c>
      <c r="E2" s="89"/>
      <c r="F2" s="89"/>
      <c r="G2" s="89"/>
      <c r="H2" s="89"/>
      <c r="I2" s="89"/>
      <c r="J2" s="89"/>
      <c r="K2" s="90"/>
    </row>
    <row r="3" spans="1:25" ht="30" customHeight="1" x14ac:dyDescent="0.15">
      <c r="A3" s="91" t="s">
        <v>261</v>
      </c>
      <c r="B3" s="92"/>
      <c r="C3" s="92"/>
      <c r="D3" s="93">
        <f>VLOOKUP($D$2,交通空白!$B$2:$S$24,2,FALSE)</f>
        <v>38991</v>
      </c>
      <c r="E3" s="94"/>
      <c r="F3" s="94"/>
      <c r="G3" s="94"/>
      <c r="H3" s="94"/>
      <c r="I3" s="94"/>
      <c r="J3" s="94"/>
      <c r="K3" s="95"/>
    </row>
    <row r="4" spans="1:25" ht="30" customHeight="1" x14ac:dyDescent="0.15">
      <c r="A4" s="91" t="s">
        <v>262</v>
      </c>
      <c r="B4" s="92"/>
      <c r="C4" s="92"/>
      <c r="D4" s="93">
        <f>VLOOKUP($D$2,交通空白!$B$2:$S$24,3,FALSE)</f>
        <v>45057</v>
      </c>
      <c r="E4" s="94"/>
      <c r="F4" s="94"/>
      <c r="G4" s="94"/>
      <c r="H4" s="94"/>
      <c r="I4" s="94"/>
      <c r="J4" s="94"/>
      <c r="K4" s="95"/>
    </row>
    <row r="5" spans="1:25" ht="30" customHeight="1" x14ac:dyDescent="0.15">
      <c r="A5" s="91" t="s">
        <v>263</v>
      </c>
      <c r="B5" s="92"/>
      <c r="C5" s="92"/>
      <c r="D5" s="93">
        <f>VLOOKUP($D$2,交通空白!$B$2:$S$24,4,FALSE)</f>
        <v>46112</v>
      </c>
      <c r="E5" s="94"/>
      <c r="F5" s="94"/>
      <c r="G5" s="94"/>
      <c r="H5" s="94"/>
      <c r="I5" s="94"/>
      <c r="J5" s="94"/>
      <c r="K5" s="95"/>
    </row>
    <row r="6" spans="1:25" ht="30" customHeight="1" x14ac:dyDescent="0.15">
      <c r="A6" s="91" t="s">
        <v>264</v>
      </c>
      <c r="B6" s="92"/>
      <c r="C6" s="92"/>
      <c r="D6" s="93" t="str">
        <f>VLOOKUP($D$2,交通空白!$B$2:$S$24,5,FALSE)</f>
        <v>三笠市</v>
      </c>
      <c r="E6" s="94"/>
      <c r="F6" s="94"/>
      <c r="G6" s="94"/>
      <c r="H6" s="94"/>
      <c r="I6" s="94"/>
      <c r="J6" s="94"/>
      <c r="K6" s="95"/>
    </row>
    <row r="7" spans="1:25" ht="30" customHeight="1" x14ac:dyDescent="0.15">
      <c r="A7" s="91" t="s">
        <v>265</v>
      </c>
      <c r="B7" s="92"/>
      <c r="C7" s="92"/>
      <c r="D7" s="93" t="str">
        <f>VLOOKUP($D$2,交通空白!$B$2:$S$24,6,FALSE)</f>
        <v>西城　賢策</v>
      </c>
      <c r="E7" s="94"/>
      <c r="F7" s="94"/>
      <c r="G7" s="94"/>
      <c r="H7" s="94"/>
      <c r="I7" s="94"/>
      <c r="J7" s="94"/>
      <c r="K7" s="95"/>
    </row>
    <row r="8" spans="1:25" ht="30" customHeight="1" x14ac:dyDescent="0.15">
      <c r="A8" s="91" t="s">
        <v>266</v>
      </c>
      <c r="B8" s="92"/>
      <c r="C8" s="92"/>
      <c r="D8" s="93" t="str">
        <f>VLOOKUP($D$2,交通空白!$B$2:$S$24,8,FALSE)</f>
        <v>三笠市幸町２番地</v>
      </c>
      <c r="E8" s="94"/>
      <c r="F8" s="94"/>
      <c r="G8" s="94"/>
      <c r="H8" s="94"/>
      <c r="I8" s="94"/>
      <c r="J8" s="94"/>
      <c r="K8" s="95"/>
    </row>
    <row r="9" spans="1:25" ht="30" customHeight="1" x14ac:dyDescent="0.15">
      <c r="A9" s="96" t="s">
        <v>267</v>
      </c>
      <c r="B9" s="97"/>
      <c r="C9" s="98"/>
      <c r="D9" s="99" t="s">
        <v>268</v>
      </c>
      <c r="E9" s="94"/>
      <c r="F9" s="94"/>
      <c r="G9" s="94"/>
      <c r="H9" s="94"/>
      <c r="I9" s="94"/>
      <c r="J9" s="94"/>
      <c r="K9" s="95"/>
    </row>
    <row r="10" spans="1:25" ht="30" customHeight="1" x14ac:dyDescent="0.15">
      <c r="A10" s="100"/>
      <c r="B10" s="101"/>
      <c r="C10" s="102"/>
      <c r="D10" s="99" t="s">
        <v>269</v>
      </c>
      <c r="E10" s="94"/>
      <c r="F10" s="94"/>
      <c r="G10" s="94"/>
      <c r="H10" s="94"/>
      <c r="I10" s="94"/>
      <c r="J10" s="94"/>
      <c r="K10" s="95"/>
    </row>
    <row r="11" spans="1:25" ht="30" customHeight="1" x14ac:dyDescent="0.15">
      <c r="A11" s="103" t="s">
        <v>270</v>
      </c>
      <c r="B11" s="104"/>
      <c r="C11" s="105"/>
      <c r="D11" s="106" t="s">
        <v>271</v>
      </c>
      <c r="E11" s="106"/>
      <c r="F11" s="106" t="s">
        <v>272</v>
      </c>
      <c r="G11" s="106"/>
      <c r="H11" s="106" t="s">
        <v>271</v>
      </c>
      <c r="I11" s="106"/>
      <c r="J11" s="106" t="s">
        <v>272</v>
      </c>
      <c r="K11" s="107"/>
    </row>
    <row r="12" spans="1:25" ht="50.1" customHeight="1" x14ac:dyDescent="0.15">
      <c r="A12" s="108"/>
      <c r="B12" s="109"/>
      <c r="C12" s="110"/>
      <c r="D12" s="111" t="str">
        <f>IFERROR(VLOOKUP($D$2,交通空白!$B$2:$S$24,9,FALSE),"")</f>
        <v>三笠市</v>
      </c>
      <c r="E12" s="111"/>
      <c r="F12" s="112" t="str">
        <f>IFERROR(VLOOKUP($D$2,交通空白!$B$2:$S$24,10,FALSE),"")</f>
        <v>三笠市幸町２番地</v>
      </c>
      <c r="G12" s="112"/>
      <c r="H12" s="111" t="str">
        <f>IFERROR(VLOOKUP($D$2&amp;"-3",交通空白!$B$2:$S$24,9,FALSE),"")</f>
        <v/>
      </c>
      <c r="I12" s="111"/>
      <c r="J12" s="112" t="str">
        <f>IFERROR(VLOOKUP($D$2&amp;"-3",交通空白!$B$2:$S$24,10,FALSE),"")</f>
        <v/>
      </c>
      <c r="K12" s="112"/>
    </row>
    <row r="13" spans="1:25" ht="50.1" customHeight="1" x14ac:dyDescent="0.15">
      <c r="A13" s="113"/>
      <c r="B13" s="114"/>
      <c r="C13" s="115"/>
      <c r="D13" s="111" t="str">
        <f>IFERROR(VLOOKUP($D$2&amp;"-2",交通空白!$B$2:$S$24,9,FALSE),"")</f>
        <v/>
      </c>
      <c r="E13" s="111"/>
      <c r="F13" s="112" t="str">
        <f>IFERROR(VLOOKUP($D$2&amp;"-2",交通空白!$B$2:$S$24,10,FALSE),"")</f>
        <v/>
      </c>
      <c r="G13" s="112"/>
      <c r="H13" s="111" t="str">
        <f>IFERROR(VLOOKUP($D$2&amp;"-4",交通空白!$B$2:$S$24,9,FALSE),"")</f>
        <v/>
      </c>
      <c r="I13" s="111"/>
      <c r="J13" s="112" t="str">
        <f>IFERROR(VLOOKUP($D$2&amp;"-4",交通空白!$B$2:$S$24,10,FALSE),"")</f>
        <v/>
      </c>
      <c r="K13" s="112"/>
      <c r="O13" s="116"/>
      <c r="X13" s="116"/>
    </row>
    <row r="14" spans="1:25" ht="30" customHeight="1" x14ac:dyDescent="0.15">
      <c r="A14" s="103" t="s">
        <v>273</v>
      </c>
      <c r="B14" s="104"/>
      <c r="C14" s="104"/>
      <c r="D14" s="106" t="str">
        <f>VLOOKUP($D$2,交通空白!$B$2:$S$24,15,FALSE)</f>
        <v>路線</v>
      </c>
      <c r="E14" s="106"/>
      <c r="F14" s="106"/>
      <c r="G14" s="106"/>
      <c r="H14" s="106"/>
      <c r="I14" s="106"/>
      <c r="J14" s="106"/>
      <c r="K14" s="107"/>
      <c r="O14" s="116"/>
      <c r="X14" s="116"/>
      <c r="Y14" s="117"/>
    </row>
    <row r="15" spans="1:25" ht="30" customHeight="1" x14ac:dyDescent="0.15">
      <c r="A15" s="103" t="s">
        <v>274</v>
      </c>
      <c r="B15" s="104"/>
      <c r="C15" s="104"/>
      <c r="D15" s="118" t="str">
        <f>VLOOKUP($D$2,交通空白!$B$2:$S$24,16,FALSE)</f>
        <v>地域住民又は観光旅客その他の当該地域を来訪する者</v>
      </c>
      <c r="E15" s="118"/>
      <c r="F15" s="118"/>
      <c r="G15" s="118"/>
      <c r="H15" s="106"/>
      <c r="I15" s="106"/>
      <c r="J15" s="106"/>
      <c r="K15" s="107"/>
      <c r="O15" s="116"/>
      <c r="X15" s="116"/>
    </row>
    <row r="16" spans="1:25" ht="30" customHeight="1" x14ac:dyDescent="0.15">
      <c r="A16" s="119" t="s">
        <v>275</v>
      </c>
      <c r="B16" s="120"/>
      <c r="C16" s="120"/>
      <c r="D16" s="106" t="s">
        <v>276</v>
      </c>
      <c r="E16" s="106"/>
      <c r="F16" s="106" t="s">
        <v>277</v>
      </c>
      <c r="G16" s="106"/>
      <c r="H16" s="106" t="s">
        <v>276</v>
      </c>
      <c r="I16" s="106"/>
      <c r="J16" s="106" t="s">
        <v>277</v>
      </c>
      <c r="K16" s="107"/>
      <c r="O16" s="116"/>
      <c r="P16" s="117"/>
      <c r="X16" s="116"/>
    </row>
    <row r="17" spans="1:24" ht="30" customHeight="1" x14ac:dyDescent="0.15">
      <c r="A17" s="119"/>
      <c r="B17" s="120"/>
      <c r="C17" s="120"/>
      <c r="D17" s="121"/>
      <c r="E17" s="122"/>
      <c r="F17" s="121"/>
      <c r="G17" s="122"/>
      <c r="H17" s="121"/>
      <c r="I17" s="122"/>
      <c r="J17" s="121"/>
      <c r="K17" s="123"/>
      <c r="O17" s="116"/>
      <c r="X17" s="116"/>
    </row>
    <row r="18" spans="1:24" ht="50.1" customHeight="1" x14ac:dyDescent="0.15">
      <c r="A18" s="91" t="s">
        <v>278</v>
      </c>
      <c r="B18" s="92"/>
      <c r="C18" s="92"/>
      <c r="D18" s="106"/>
      <c r="E18" s="106"/>
      <c r="F18" s="106"/>
      <c r="G18" s="106"/>
      <c r="H18" s="106"/>
      <c r="I18" s="106"/>
      <c r="J18" s="106"/>
      <c r="K18" s="107"/>
      <c r="O18" s="116"/>
      <c r="X18" s="116"/>
    </row>
    <row r="19" spans="1:24" ht="19.5" x14ac:dyDescent="0.15">
      <c r="A19" s="96" t="s">
        <v>267</v>
      </c>
      <c r="B19" s="98"/>
      <c r="C19" s="124" t="s">
        <v>279</v>
      </c>
      <c r="D19" s="98"/>
      <c r="E19" s="106" t="s">
        <v>280</v>
      </c>
      <c r="F19" s="125"/>
      <c r="G19" s="125"/>
      <c r="H19" s="125"/>
      <c r="I19" s="125"/>
      <c r="J19" s="125"/>
      <c r="K19" s="126"/>
      <c r="O19" s="116"/>
      <c r="X19" s="116"/>
    </row>
    <row r="20" spans="1:24" ht="19.5" x14ac:dyDescent="0.15">
      <c r="A20" s="100"/>
      <c r="B20" s="102"/>
      <c r="C20" s="127"/>
      <c r="D20" s="102"/>
      <c r="E20" s="128" t="s">
        <v>281</v>
      </c>
      <c r="F20" s="128" t="s">
        <v>282</v>
      </c>
      <c r="G20" s="128" t="s">
        <v>283</v>
      </c>
      <c r="H20" s="129" t="s">
        <v>284</v>
      </c>
      <c r="I20" s="128" t="s">
        <v>285</v>
      </c>
      <c r="J20" s="128" t="s">
        <v>286</v>
      </c>
      <c r="K20" s="130" t="s">
        <v>287</v>
      </c>
    </row>
    <row r="21" spans="1:24" ht="14.25" customHeight="1" x14ac:dyDescent="0.15">
      <c r="A21" s="131"/>
      <c r="B21" s="132"/>
      <c r="C21" s="133"/>
      <c r="D21" s="132"/>
      <c r="E21" s="134" t="s">
        <v>288</v>
      </c>
      <c r="F21" s="134" t="s">
        <v>288</v>
      </c>
      <c r="G21" s="134" t="s">
        <v>288</v>
      </c>
      <c r="H21" s="134" t="s">
        <v>288</v>
      </c>
      <c r="I21" s="134" t="s">
        <v>288</v>
      </c>
      <c r="J21" s="134"/>
      <c r="K21" s="135" t="s">
        <v>288</v>
      </c>
    </row>
    <row r="22" spans="1:24" ht="19.5" x14ac:dyDescent="0.15">
      <c r="A22" s="136" t="s">
        <v>289</v>
      </c>
      <c r="B22" s="137"/>
      <c r="C22" s="138" t="str">
        <f>D12</f>
        <v>三笠市</v>
      </c>
      <c r="D22" s="139"/>
      <c r="E22" s="140"/>
      <c r="F22" s="140"/>
      <c r="G22" s="140"/>
      <c r="H22" s="140"/>
      <c r="I22" s="140"/>
      <c r="J22" s="140"/>
      <c r="K22" s="141"/>
    </row>
    <row r="23" spans="1:24" ht="19.5" x14ac:dyDescent="0.15">
      <c r="A23" s="142"/>
      <c r="B23" s="143"/>
      <c r="C23" s="144"/>
      <c r="D23" s="145"/>
      <c r="E23" s="146">
        <f>IFERROR(VLOOKUP($D$2,交通空白!$B$2:$AG$24,19,FALSE),0)</f>
        <v>0</v>
      </c>
      <c r="F23" s="146">
        <f>IFERROR(VLOOKUP($D$2,交通空白!$B$2:$AG$24,21,FALSE),0)</f>
        <v>0</v>
      </c>
      <c r="G23" s="146">
        <f>IFERROR(VLOOKUP($D$2,交通空白!$B$2:$AG$24,23,FALSE),0)</f>
        <v>0</v>
      </c>
      <c r="H23" s="146">
        <f>IFERROR(VLOOKUP($D$2,交通空白!$B$2:$AG$24,25,FALSE),0)</f>
        <v>0</v>
      </c>
      <c r="I23" s="146">
        <f>IFERROR(VLOOKUP($D$2,交通空白!$B$2:$AG$24,27,FALSE),0)</f>
        <v>0</v>
      </c>
      <c r="J23" s="146">
        <f>IFERROR(VLOOKUP($D$2,交通空白!$B$2:$AG$24,29,FALSE),0)</f>
        <v>2</v>
      </c>
      <c r="K23" s="147">
        <f>SUM(E23:J23)</f>
        <v>2</v>
      </c>
    </row>
    <row r="24" spans="1:24" ht="19.5" x14ac:dyDescent="0.15">
      <c r="A24" s="142"/>
      <c r="B24" s="143"/>
      <c r="C24" s="148"/>
      <c r="D24" s="149"/>
      <c r="E24" s="150">
        <f>IFERROR(VLOOKUP($D$2,交通空白!$B$2:$AG$24,20,FALSE),0)</f>
        <v>0</v>
      </c>
      <c r="F24" s="151">
        <f>IFERROR(VLOOKUP($D$2,交通空白!$B$2:$AG$24,22,FALSE),0)</f>
        <v>0</v>
      </c>
      <c r="G24" s="151">
        <f>IFERROR(VLOOKUP($D$2,交通空白!$B$2:$AG$24,24,FALSE),0)</f>
        <v>0</v>
      </c>
      <c r="H24" s="151">
        <f>IFERROR(VLOOKUP($D$2,交通空白!$B$2:$AG$24,26,FALSE),0)</f>
        <v>0</v>
      </c>
      <c r="I24" s="151">
        <f>IFERROR(VLOOKUP($D$2,交通空白!$B$2:$AG$24,28,FALSE),0)</f>
        <v>0</v>
      </c>
      <c r="J24" s="152"/>
      <c r="K24" s="153">
        <f>SUM(E24:I24)</f>
        <v>0</v>
      </c>
    </row>
    <row r="25" spans="1:24" ht="19.5" x14ac:dyDescent="0.15">
      <c r="A25" s="142"/>
      <c r="B25" s="143"/>
      <c r="C25" s="138" t="str">
        <f>D13</f>
        <v/>
      </c>
      <c r="D25" s="139"/>
      <c r="E25" s="140"/>
      <c r="F25" s="140"/>
      <c r="G25" s="140"/>
      <c r="H25" s="140"/>
      <c r="I25" s="140"/>
      <c r="J25" s="140"/>
      <c r="K25" s="141"/>
    </row>
    <row r="26" spans="1:24" ht="19.5" x14ac:dyDescent="0.15">
      <c r="A26" s="142"/>
      <c r="B26" s="143"/>
      <c r="C26" s="144"/>
      <c r="D26" s="145"/>
      <c r="E26" s="146">
        <f>IFERROR(VLOOKUP($D$2&amp;"-2",交通空白!$B$2:$AG$24,19,FALSE),0)</f>
        <v>0</v>
      </c>
      <c r="F26" s="146">
        <f>IFERROR(VLOOKUP($D$2&amp;"-2",交通空白!$B$2:$AG$24,21,FALSE),0)</f>
        <v>0</v>
      </c>
      <c r="G26" s="146">
        <f>IFERROR(VLOOKUP($D$2&amp;"-2",交通空白!$B$2:$AG$24,23,FALSE),0)</f>
        <v>0</v>
      </c>
      <c r="H26" s="146">
        <f>IFERROR(VLOOKUP($D$2&amp;"-2",交通空白!$B$2:$AG$24,25,FALSE),0)</f>
        <v>0</v>
      </c>
      <c r="I26" s="146">
        <f>IFERROR(VLOOKUP($D$2&amp;"-2",交通空白!$B$2:$AG$24,27,FALSE),0)</f>
        <v>0</v>
      </c>
      <c r="J26" s="146">
        <f>IFERROR(VLOOKUP($D$2&amp;"-2",交通空白!$B$2:$AG$24,29,FALSE),0)</f>
        <v>0</v>
      </c>
      <c r="K26" s="147">
        <f>SUM(E26:J26)</f>
        <v>0</v>
      </c>
    </row>
    <row r="27" spans="1:24" ht="19.5" x14ac:dyDescent="0.15">
      <c r="A27" s="154"/>
      <c r="B27" s="155"/>
      <c r="C27" s="148"/>
      <c r="D27" s="149"/>
      <c r="E27" s="151">
        <f>IFERROR(VLOOKUP($D$2&amp;"-2",交通空白!$B$2:$AG$24,20,FALSE),0)</f>
        <v>0</v>
      </c>
      <c r="F27" s="151">
        <f>IFERROR(VLOOKUP($D$2&amp;"-2",交通空白!$B$2:$AG$24,22,FALSE),0)</f>
        <v>0</v>
      </c>
      <c r="G27" s="151">
        <f>IFERROR(VLOOKUP($D$2&amp;"-2",交通空白!$B$2:$AG$24,24,FALSE),0)</f>
        <v>0</v>
      </c>
      <c r="H27" s="151">
        <f>IFERROR(VLOOKUP($D$2&amp;"-2",交通空白!$B$2:$AG$24,26,FALSE),0)</f>
        <v>0</v>
      </c>
      <c r="I27" s="151">
        <f>IFERROR(VLOOKUP($D$2&amp;"-2",交通空白!$B$2:$AG$24,28,FALSE),0)</f>
        <v>0</v>
      </c>
      <c r="J27" s="152"/>
      <c r="K27" s="153">
        <f>SUM(E27:I27)</f>
        <v>0</v>
      </c>
    </row>
    <row r="28" spans="1:24" ht="19.5" x14ac:dyDescent="0.15">
      <c r="A28" s="156"/>
      <c r="B28" s="122"/>
      <c r="C28" s="138" t="str">
        <f>H12</f>
        <v/>
      </c>
      <c r="D28" s="139"/>
      <c r="E28" s="140"/>
      <c r="F28" s="140"/>
      <c r="G28" s="140"/>
      <c r="H28" s="140"/>
      <c r="I28" s="140"/>
      <c r="J28" s="140"/>
      <c r="K28" s="141"/>
    </row>
    <row r="29" spans="1:24" ht="19.5" x14ac:dyDescent="0.15">
      <c r="A29" s="157"/>
      <c r="B29" s="158"/>
      <c r="C29" s="144"/>
      <c r="D29" s="145"/>
      <c r="E29" s="146">
        <f>IFERROR(VLOOKUP($D$2&amp;"-3",交通空白!$B$2:$AG$24,19,FALSE),0)</f>
        <v>0</v>
      </c>
      <c r="F29" s="146">
        <f>IFERROR(VLOOKUP($D$2&amp;"-3",交通空白!$B$2:$AG$24,21,FALSE),0)</f>
        <v>0</v>
      </c>
      <c r="G29" s="146">
        <f>IFERROR(VLOOKUP($D$2&amp;"-3",交通空白!$B$2:$AG$24,23,FALSE),0)</f>
        <v>0</v>
      </c>
      <c r="H29" s="146">
        <f>IFERROR(VLOOKUP($D$2&amp;"-3",交通空白!$B$2:$AG$24,25,FALSE),0)</f>
        <v>0</v>
      </c>
      <c r="I29" s="146">
        <f>IFERROR(VLOOKUP($D$2&amp;"-3",交通空白!$B$2:$AG$24,27,FALSE),0)</f>
        <v>0</v>
      </c>
      <c r="J29" s="146">
        <f>IFERROR(VLOOKUP($D$2&amp;"-3",交通空白!$B$2:$AG$24,29,FALSE),0)</f>
        <v>0</v>
      </c>
      <c r="K29" s="147">
        <f>SUM(E29:J29)</f>
        <v>0</v>
      </c>
    </row>
    <row r="30" spans="1:24" ht="19.5" x14ac:dyDescent="0.15">
      <c r="A30" s="157"/>
      <c r="B30" s="158"/>
      <c r="C30" s="148"/>
      <c r="D30" s="149"/>
      <c r="E30" s="151">
        <f>IFERROR(VLOOKUP($D$2&amp;"-3",交通空白!$B$2:$AG$24,20,FALSE),0)</f>
        <v>0</v>
      </c>
      <c r="F30" s="151">
        <f>IFERROR(VLOOKUP($D$2&amp;"-3",交通空白!$B$2:$AG$24,22,FALSE),0)</f>
        <v>0</v>
      </c>
      <c r="G30" s="151">
        <f>IFERROR(VLOOKUP($D$2&amp;"-3",交通空白!$B$2:$AG$24,24,FALSE),0)</f>
        <v>0</v>
      </c>
      <c r="H30" s="151">
        <f>IFERROR(VLOOKUP($D$2&amp;"-3",交通空白!$B$2:$AG$24,26,FALSE),0)</f>
        <v>0</v>
      </c>
      <c r="I30" s="151">
        <f>IFERROR(VLOOKUP($D$2&amp;"-3",交通空白!$B$2:$AG$24,28,FALSE),0)</f>
        <v>0</v>
      </c>
      <c r="J30" s="152"/>
      <c r="K30" s="153">
        <f>SUM(E30:I30)</f>
        <v>0</v>
      </c>
    </row>
    <row r="31" spans="1:24" ht="19.5" x14ac:dyDescent="0.15">
      <c r="A31" s="157"/>
      <c r="B31" s="158"/>
      <c r="C31" s="138" t="str">
        <f>H13</f>
        <v/>
      </c>
      <c r="D31" s="139"/>
      <c r="E31" s="140"/>
      <c r="F31" s="140"/>
      <c r="G31" s="140"/>
      <c r="H31" s="140"/>
      <c r="I31" s="140"/>
      <c r="J31" s="140"/>
      <c r="K31" s="141"/>
    </row>
    <row r="32" spans="1:24" ht="19.5" x14ac:dyDescent="0.15">
      <c r="A32" s="157"/>
      <c r="B32" s="158"/>
      <c r="C32" s="144"/>
      <c r="D32" s="145"/>
      <c r="E32" s="146">
        <f>IFERROR(VLOOKUP($D$2&amp;"-4",交通空白!$B$2:$AG$24,19,FALSE),0)</f>
        <v>0</v>
      </c>
      <c r="F32" s="146">
        <f>IFERROR(VLOOKUP($D$2&amp;"-4",交通空白!$B$2:$AG$24,21,FALSE),0)</f>
        <v>0</v>
      </c>
      <c r="G32" s="146">
        <f>IFERROR(VLOOKUP($D$2&amp;"-4",交通空白!$B$2:$AG$24,23,FALSE),0)</f>
        <v>0</v>
      </c>
      <c r="H32" s="146">
        <f>IFERROR(VLOOKUP($D$2&amp;"-4",交通空白!$B$2:$AG$24,25,FALSE),0)</f>
        <v>0</v>
      </c>
      <c r="I32" s="146">
        <f>IFERROR(VLOOKUP($D$2&amp;"-4",交通空白!$B$2:$AG$24,27,FALSE),0)</f>
        <v>0</v>
      </c>
      <c r="J32" s="146">
        <f>IFERROR(VLOOKUP($D$2&amp;"-4",交通空白!$B$2:$AG$24,29,FALSE),0)</f>
        <v>0</v>
      </c>
      <c r="K32" s="147">
        <f>SUM(E32:J32)</f>
        <v>0</v>
      </c>
    </row>
    <row r="33" spans="1:11" ht="19.5" x14ac:dyDescent="0.15">
      <c r="A33" s="159"/>
      <c r="B33" s="160"/>
      <c r="C33" s="148"/>
      <c r="D33" s="149"/>
      <c r="E33" s="151">
        <f>IFERROR(VLOOKUP($D$2&amp;"-4",交通空白!$B$2:$AG$24,20,FALSE),0)</f>
        <v>0</v>
      </c>
      <c r="F33" s="151">
        <f>IFERROR(VLOOKUP($D$2&amp;"-4",交通空白!$B$2:$AG$24,22,FALSE),0)</f>
        <v>0</v>
      </c>
      <c r="G33" s="151">
        <f>IFERROR(VLOOKUP($D$2&amp;"-4",交通空白!$B$2:$AG$24,24,FALSE),0)</f>
        <v>0</v>
      </c>
      <c r="H33" s="151">
        <f>IFERROR(VLOOKUP($D$2&amp;"-4",交通空白!$B$2:$AG$24,26,FALSE),0)</f>
        <v>0</v>
      </c>
      <c r="I33" s="151">
        <f>IFERROR(VLOOKUP($D$2&amp;"-4",交通空白!$B$2:$AG$24,28,FALSE),0)</f>
        <v>0</v>
      </c>
      <c r="J33" s="152"/>
      <c r="K33" s="153">
        <f>SUM(E33:I33)</f>
        <v>0</v>
      </c>
    </row>
    <row r="34" spans="1:11" ht="19.5" x14ac:dyDescent="0.15">
      <c r="A34" s="161"/>
      <c r="B34" s="162"/>
      <c r="C34" s="124" t="s">
        <v>290</v>
      </c>
      <c r="D34" s="98"/>
      <c r="E34" s="140"/>
      <c r="F34" s="140"/>
      <c r="G34" s="140"/>
      <c r="H34" s="140"/>
      <c r="I34" s="140"/>
      <c r="J34" s="140"/>
      <c r="K34" s="141"/>
    </row>
    <row r="35" spans="1:11" ht="19.5" x14ac:dyDescent="0.15">
      <c r="A35" s="163"/>
      <c r="B35" s="164"/>
      <c r="C35" s="127"/>
      <c r="D35" s="102"/>
      <c r="E35" s="146">
        <f t="shared" ref="E35:J35" si="0">SUM(E23+E26+E29+E32)</f>
        <v>0</v>
      </c>
      <c r="F35" s="146">
        <f t="shared" si="0"/>
        <v>0</v>
      </c>
      <c r="G35" s="146">
        <f t="shared" si="0"/>
        <v>0</v>
      </c>
      <c r="H35" s="146">
        <f t="shared" si="0"/>
        <v>0</v>
      </c>
      <c r="I35" s="146">
        <f t="shared" si="0"/>
        <v>0</v>
      </c>
      <c r="J35" s="146">
        <f t="shared" si="0"/>
        <v>2</v>
      </c>
      <c r="K35" s="147">
        <f>SUM(E35:J35)</f>
        <v>2</v>
      </c>
    </row>
    <row r="36" spans="1:11" ht="20.25" thickBot="1" x14ac:dyDescent="0.2">
      <c r="A36" s="165"/>
      <c r="B36" s="166"/>
      <c r="C36" s="167"/>
      <c r="D36" s="168"/>
      <c r="E36" s="169">
        <f>SUM(E24+E27+E30+E33)</f>
        <v>0</v>
      </c>
      <c r="F36" s="169">
        <f>SUM(F24+F27+F30+F33)</f>
        <v>0</v>
      </c>
      <c r="G36" s="169">
        <f>SUM(G24+G27+G30+G33)</f>
        <v>0</v>
      </c>
      <c r="H36" s="169">
        <f>SUM(H24+H27+H30+H33)</f>
        <v>0</v>
      </c>
      <c r="I36" s="169">
        <f>SUM(I24+I27+I30+I33)</f>
        <v>0</v>
      </c>
      <c r="J36" s="170"/>
      <c r="K36" s="171">
        <f>SUM(E36:I36)</f>
        <v>0</v>
      </c>
    </row>
    <row r="37" spans="1:11" ht="19.5" x14ac:dyDescent="0.15">
      <c r="A37" s="172"/>
      <c r="B37" s="172"/>
      <c r="C37" s="172"/>
      <c r="D37" s="172"/>
      <c r="E37" s="172"/>
      <c r="F37" s="172"/>
      <c r="G37" s="172"/>
      <c r="H37" s="172"/>
      <c r="I37" s="172"/>
      <c r="J37" s="172"/>
    </row>
    <row r="38" spans="1:11" ht="19.5" x14ac:dyDescent="0.15">
      <c r="A38" s="172"/>
      <c r="B38" s="172"/>
      <c r="C38" s="172"/>
      <c r="D38" s="172"/>
      <c r="E38" s="172"/>
      <c r="F38" s="172"/>
      <c r="G38" s="172"/>
      <c r="H38" s="172"/>
      <c r="I38" s="172"/>
      <c r="J38" s="172"/>
    </row>
  </sheetData>
  <sheetProtection algorithmName="SHA-512" hashValue="5XmESkrJFowsgE4REl4iu/jfVZvLf2OSHsv8Mns7i2MILsnVOj5un1boaq5ZyFAbZsErHm+y7uivHLABjfkufw==" saltValue="amWCHe5xx3pRiedyNB+od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21D9AD65-8433-4AEC-94A4-6CD7A2AC9484}"/>
    <dataValidation type="list" allowBlank="1" showInputMessage="1" sqref="A22:B33" xr:uid="{44AE8D13-680C-4ED7-A159-401A217E5F0C}">
      <formula1>"交通空白地有償運送,福祉有償運送"</formula1>
    </dataValidation>
    <dataValidation type="list" allowBlank="1" showInputMessage="1" sqref="D10" xr:uid="{B535777C-F655-4AE9-89FB-CD93369FC3FD}">
      <formula1>"○"</formula1>
    </dataValidation>
  </dataValidations>
  <hyperlinks>
    <hyperlink ref="O1:Q1" location="交通空白!A1" display="目次へ" xr:uid="{EF3728A3-97E1-4752-B421-48FA8BE7C4D0}"/>
  </hyperlinks>
  <pageMargins left="0.25" right="0.25" top="0.75" bottom="0.75" header="0.3" footer="0.3"/>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34E77-154F-4CF8-9CF3-AD31CD5F9F3B}">
  <sheetPr codeName="Sheet10">
    <tabColor theme="8" tint="0.59999389629810485"/>
  </sheetPr>
  <dimension ref="A1:K83"/>
  <sheetViews>
    <sheetView view="pageBreakPreview" topLeftCell="A64" zoomScale="85" zoomScaleNormal="100" zoomScaleSheetLayoutView="85" workbookViewId="0">
      <selection activeCell="AE41" sqref="AE41"/>
    </sheetView>
  </sheetViews>
  <sheetFormatPr defaultColWidth="2.125" defaultRowHeight="19.5" x14ac:dyDescent="0.15"/>
  <cols>
    <col min="1" max="1" width="3.625" style="173" customWidth="1"/>
    <col min="2" max="2" width="20.625" style="172" customWidth="1"/>
    <col min="3" max="3" width="23.625" style="172" customWidth="1"/>
    <col min="4" max="4" width="20.625" style="172" customWidth="1"/>
    <col min="5" max="5" width="20.625" style="255" customWidth="1"/>
    <col min="6" max="6" width="3.625" style="219" customWidth="1"/>
    <col min="7" max="16384" width="2.125" style="172"/>
  </cols>
  <sheetData>
    <row r="1" spans="1:10" ht="15" customHeight="1" x14ac:dyDescent="0.15">
      <c r="E1" s="174" t="s">
        <v>291</v>
      </c>
      <c r="F1" s="174"/>
    </row>
    <row r="2" spans="1:10" ht="24.95" customHeight="1" x14ac:dyDescent="0.15">
      <c r="A2" s="175" t="s">
        <v>292</v>
      </c>
      <c r="B2" s="175"/>
      <c r="C2" s="175"/>
      <c r="D2" s="175"/>
      <c r="E2" s="175"/>
      <c r="F2" s="175"/>
    </row>
    <row r="3" spans="1:10" ht="20.100000000000001" customHeight="1" x14ac:dyDescent="0.15">
      <c r="A3" s="176">
        <v>1</v>
      </c>
      <c r="B3" s="177" t="s">
        <v>293</v>
      </c>
      <c r="C3" s="178">
        <v>44579</v>
      </c>
      <c r="D3" s="177" t="s">
        <v>294</v>
      </c>
      <c r="E3" s="179"/>
      <c r="F3" s="180"/>
    </row>
    <row r="4" spans="1:10" ht="20.100000000000001" customHeight="1" x14ac:dyDescent="0.15">
      <c r="A4" s="176"/>
      <c r="B4" s="181" t="s">
        <v>295</v>
      </c>
      <c r="C4" s="182" t="s">
        <v>409</v>
      </c>
      <c r="D4" s="182"/>
      <c r="E4" s="228">
        <v>5.9</v>
      </c>
      <c r="F4" s="184" t="s">
        <v>297</v>
      </c>
    </row>
    <row r="5" spans="1:10" ht="20.100000000000001" customHeight="1" x14ac:dyDescent="0.15">
      <c r="A5" s="176"/>
      <c r="B5" s="185" t="s">
        <v>298</v>
      </c>
      <c r="C5" s="186" t="s">
        <v>410</v>
      </c>
      <c r="D5" s="187"/>
      <c r="E5" s="187"/>
      <c r="F5" s="188"/>
    </row>
    <row r="6" spans="1:10" ht="20.100000000000001" customHeight="1" x14ac:dyDescent="0.15">
      <c r="A6" s="176"/>
      <c r="B6" s="185" t="s">
        <v>300</v>
      </c>
      <c r="C6" s="186" t="s">
        <v>411</v>
      </c>
      <c r="D6" s="187"/>
      <c r="E6" s="187"/>
      <c r="F6" s="188"/>
      <c r="G6" s="174"/>
      <c r="H6" s="174"/>
      <c r="I6" s="174"/>
      <c r="J6" s="174"/>
    </row>
    <row r="7" spans="1:10" ht="20.100000000000001" customHeight="1" x14ac:dyDescent="0.15">
      <c r="A7" s="176"/>
      <c r="B7" s="185" t="s">
        <v>302</v>
      </c>
      <c r="C7" s="186" t="s">
        <v>412</v>
      </c>
      <c r="D7" s="187"/>
      <c r="E7" s="187"/>
      <c r="F7" s="188"/>
    </row>
    <row r="8" spans="1:10" ht="20.100000000000001" customHeight="1" x14ac:dyDescent="0.15">
      <c r="B8" s="189"/>
      <c r="C8" s="190"/>
      <c r="D8" s="190"/>
      <c r="E8" s="247"/>
      <c r="F8" s="192"/>
    </row>
    <row r="9" spans="1:10" ht="20.100000000000001" customHeight="1" x14ac:dyDescent="0.15">
      <c r="A9" s="176">
        <v>2</v>
      </c>
      <c r="B9" s="177" t="s">
        <v>293</v>
      </c>
      <c r="C9" s="256">
        <v>44579</v>
      </c>
      <c r="D9" s="257" t="s">
        <v>294</v>
      </c>
      <c r="E9" s="258">
        <v>44579</v>
      </c>
      <c r="F9" s="259"/>
    </row>
    <row r="10" spans="1:10" ht="20.100000000000001" customHeight="1" x14ac:dyDescent="0.15">
      <c r="A10" s="176"/>
      <c r="B10" s="181" t="s">
        <v>295</v>
      </c>
      <c r="C10" s="182" t="s">
        <v>413</v>
      </c>
      <c r="D10" s="182"/>
      <c r="E10" s="228">
        <v>7.7</v>
      </c>
      <c r="F10" s="184" t="s">
        <v>297</v>
      </c>
    </row>
    <row r="11" spans="1:10" ht="20.100000000000001" customHeight="1" x14ac:dyDescent="0.15">
      <c r="A11" s="176"/>
      <c r="B11" s="185" t="s">
        <v>298</v>
      </c>
      <c r="C11" s="186" t="s">
        <v>410</v>
      </c>
      <c r="D11" s="187"/>
      <c r="E11" s="187"/>
      <c r="F11" s="188"/>
      <c r="G11" s="195"/>
      <c r="H11" s="195"/>
      <c r="I11" s="195"/>
      <c r="J11" s="195"/>
    </row>
    <row r="12" spans="1:10" ht="20.100000000000001" customHeight="1" x14ac:dyDescent="0.15">
      <c r="A12" s="176"/>
      <c r="B12" s="185" t="s">
        <v>300</v>
      </c>
      <c r="C12" s="186" t="s">
        <v>411</v>
      </c>
      <c r="D12" s="187"/>
      <c r="E12" s="187"/>
      <c r="F12" s="188"/>
      <c r="G12" s="196"/>
    </row>
    <row r="13" spans="1:10" ht="20.100000000000001" customHeight="1" x14ac:dyDescent="0.15">
      <c r="A13" s="176"/>
      <c r="B13" s="185" t="s">
        <v>302</v>
      </c>
      <c r="C13" s="186" t="s">
        <v>414</v>
      </c>
      <c r="D13" s="187"/>
      <c r="E13" s="187"/>
      <c r="F13" s="188"/>
    </row>
    <row r="14" spans="1:10" ht="20.100000000000001" customHeight="1" x14ac:dyDescent="0.15">
      <c r="A14" s="197"/>
      <c r="B14" s="189"/>
      <c r="C14" s="190"/>
      <c r="D14" s="190"/>
      <c r="E14" s="247"/>
      <c r="F14" s="192"/>
    </row>
    <row r="15" spans="1:10" ht="20.100000000000001" customHeight="1" x14ac:dyDescent="0.15">
      <c r="A15" s="176">
        <v>3</v>
      </c>
      <c r="B15" s="177" t="s">
        <v>293</v>
      </c>
      <c r="C15" s="178"/>
      <c r="D15" s="177" t="s">
        <v>294</v>
      </c>
      <c r="E15" s="179"/>
      <c r="F15" s="180"/>
    </row>
    <row r="16" spans="1:10" ht="20.100000000000001" customHeight="1" x14ac:dyDescent="0.15">
      <c r="A16" s="176"/>
      <c r="B16" s="181" t="s">
        <v>295</v>
      </c>
      <c r="C16" s="243"/>
      <c r="D16" s="243"/>
      <c r="E16" s="228"/>
      <c r="F16" s="184" t="s">
        <v>297</v>
      </c>
    </row>
    <row r="17" spans="1:11" ht="20.100000000000001" customHeight="1" x14ac:dyDescent="0.15">
      <c r="A17" s="176"/>
      <c r="B17" s="185" t="s">
        <v>298</v>
      </c>
      <c r="C17" s="186"/>
      <c r="D17" s="187"/>
      <c r="E17" s="187"/>
      <c r="F17" s="188"/>
      <c r="G17" s="195"/>
      <c r="H17" s="195"/>
      <c r="I17" s="195"/>
      <c r="J17" s="195"/>
    </row>
    <row r="18" spans="1:11" ht="20.100000000000001" customHeight="1" x14ac:dyDescent="0.15">
      <c r="A18" s="176"/>
      <c r="B18" s="185" t="s">
        <v>300</v>
      </c>
      <c r="C18" s="186"/>
      <c r="D18" s="187"/>
      <c r="E18" s="187"/>
      <c r="F18" s="188"/>
      <c r="G18" s="196"/>
    </row>
    <row r="19" spans="1:11" ht="20.100000000000001" customHeight="1" x14ac:dyDescent="0.15">
      <c r="A19" s="176"/>
      <c r="B19" s="185" t="s">
        <v>302</v>
      </c>
      <c r="C19" s="186"/>
      <c r="D19" s="187"/>
      <c r="E19" s="187"/>
      <c r="F19" s="188"/>
    </row>
    <row r="20" spans="1:11" ht="20.100000000000001" customHeight="1" x14ac:dyDescent="0.15">
      <c r="A20" s="197"/>
      <c r="B20" s="189"/>
      <c r="C20" s="190"/>
      <c r="D20" s="190"/>
      <c r="E20" s="247"/>
      <c r="F20" s="192"/>
    </row>
    <row r="21" spans="1:11" ht="20.100000000000001" customHeight="1" x14ac:dyDescent="0.15">
      <c r="A21" s="176">
        <v>4</v>
      </c>
      <c r="B21" s="177" t="s">
        <v>293</v>
      </c>
      <c r="C21" s="178"/>
      <c r="D21" s="177" t="s">
        <v>294</v>
      </c>
      <c r="E21" s="179"/>
      <c r="F21" s="180"/>
    </row>
    <row r="22" spans="1:11" ht="20.100000000000001" customHeight="1" x14ac:dyDescent="0.15">
      <c r="A22" s="176"/>
      <c r="B22" s="181" t="s">
        <v>295</v>
      </c>
      <c r="C22" s="253"/>
      <c r="D22" s="253"/>
      <c r="E22" s="228"/>
      <c r="F22" s="184" t="s">
        <v>297</v>
      </c>
    </row>
    <row r="23" spans="1:11" ht="20.100000000000001" customHeight="1" x14ac:dyDescent="0.15">
      <c r="A23" s="176"/>
      <c r="B23" s="185" t="s">
        <v>298</v>
      </c>
      <c r="C23" s="199"/>
      <c r="D23" s="200"/>
      <c r="E23" s="187"/>
      <c r="F23" s="188"/>
      <c r="G23" s="195"/>
      <c r="H23" s="195"/>
      <c r="I23" s="195"/>
      <c r="J23" s="195"/>
    </row>
    <row r="24" spans="1:11" ht="20.100000000000001" customHeight="1" x14ac:dyDescent="0.15">
      <c r="A24" s="176"/>
      <c r="B24" s="185" t="s">
        <v>300</v>
      </c>
      <c r="C24" s="199"/>
      <c r="D24" s="200"/>
      <c r="E24" s="201"/>
      <c r="F24" s="202"/>
      <c r="G24" s="203"/>
      <c r="H24" s="203"/>
      <c r="I24" s="203"/>
      <c r="J24" s="203"/>
      <c r="K24" s="203"/>
    </row>
    <row r="25" spans="1:11" ht="20.100000000000001" customHeight="1" x14ac:dyDescent="0.15">
      <c r="A25" s="176"/>
      <c r="B25" s="185" t="s">
        <v>302</v>
      </c>
      <c r="C25" s="199"/>
      <c r="D25" s="200"/>
      <c r="E25" s="187"/>
      <c r="F25" s="188"/>
    </row>
    <row r="26" spans="1:11" ht="20.100000000000001" customHeight="1" x14ac:dyDescent="0.15">
      <c r="A26" s="197"/>
      <c r="B26" s="189"/>
      <c r="C26" s="204"/>
      <c r="D26" s="204"/>
      <c r="E26" s="247"/>
      <c r="F26" s="192"/>
    </row>
    <row r="27" spans="1:11" ht="20.100000000000001" customHeight="1" x14ac:dyDescent="0.15">
      <c r="A27" s="176">
        <v>5</v>
      </c>
      <c r="B27" s="177" t="s">
        <v>293</v>
      </c>
      <c r="C27" s="254"/>
      <c r="D27" s="205" t="s">
        <v>294</v>
      </c>
      <c r="E27" s="222"/>
      <c r="F27" s="223"/>
      <c r="G27" s="203"/>
      <c r="H27" s="203"/>
      <c r="I27" s="203"/>
      <c r="J27" s="203"/>
      <c r="K27" s="203"/>
    </row>
    <row r="28" spans="1:11" ht="20.100000000000001" customHeight="1" x14ac:dyDescent="0.15">
      <c r="A28" s="176"/>
      <c r="B28" s="181" t="s">
        <v>295</v>
      </c>
      <c r="C28" s="253"/>
      <c r="D28" s="253"/>
      <c r="E28" s="228"/>
      <c r="F28" s="184" t="s">
        <v>297</v>
      </c>
    </row>
    <row r="29" spans="1:11" ht="20.100000000000001" customHeight="1" x14ac:dyDescent="0.15">
      <c r="A29" s="176"/>
      <c r="B29" s="185" t="s">
        <v>298</v>
      </c>
      <c r="C29" s="199"/>
      <c r="D29" s="200"/>
      <c r="E29" s="187"/>
      <c r="F29" s="188"/>
    </row>
    <row r="30" spans="1:11" ht="20.100000000000001" customHeight="1" x14ac:dyDescent="0.15">
      <c r="A30" s="176"/>
      <c r="B30" s="185" t="s">
        <v>300</v>
      </c>
      <c r="C30" s="199"/>
      <c r="D30" s="200"/>
      <c r="E30" s="201"/>
      <c r="F30" s="202"/>
      <c r="G30" s="206"/>
      <c r="H30" s="206"/>
      <c r="I30" s="206"/>
      <c r="J30" s="206"/>
      <c r="K30" s="203"/>
    </row>
    <row r="31" spans="1:11" ht="20.100000000000001" customHeight="1" x14ac:dyDescent="0.15">
      <c r="A31" s="176"/>
      <c r="B31" s="185" t="s">
        <v>302</v>
      </c>
      <c r="C31" s="199"/>
      <c r="D31" s="200"/>
      <c r="E31" s="187"/>
      <c r="F31" s="188"/>
      <c r="G31" s="196"/>
    </row>
    <row r="32" spans="1:11" ht="20.100000000000001" customHeight="1" x14ac:dyDescent="0.15">
      <c r="A32" s="197"/>
      <c r="B32" s="189"/>
      <c r="C32" s="204"/>
      <c r="D32" s="204"/>
      <c r="E32" s="247"/>
      <c r="F32" s="192"/>
    </row>
    <row r="33" spans="1:11" ht="20.100000000000001" customHeight="1" x14ac:dyDescent="0.15">
      <c r="A33" s="176">
        <v>6</v>
      </c>
      <c r="B33" s="177" t="s">
        <v>293</v>
      </c>
      <c r="C33" s="254"/>
      <c r="D33" s="205" t="s">
        <v>294</v>
      </c>
      <c r="E33" s="222"/>
      <c r="F33" s="223"/>
      <c r="G33" s="207"/>
      <c r="H33" s="207"/>
      <c r="I33" s="207"/>
      <c r="J33" s="207"/>
      <c r="K33" s="203"/>
    </row>
    <row r="34" spans="1:11" ht="20.100000000000001" customHeight="1" x14ac:dyDescent="0.15">
      <c r="A34" s="176"/>
      <c r="B34" s="181" t="s">
        <v>295</v>
      </c>
      <c r="C34" s="243"/>
      <c r="D34" s="243"/>
      <c r="E34" s="228"/>
      <c r="F34" s="184" t="s">
        <v>297</v>
      </c>
    </row>
    <row r="35" spans="1:11" ht="20.100000000000001" customHeight="1" x14ac:dyDescent="0.15">
      <c r="A35" s="176"/>
      <c r="B35" s="185" t="s">
        <v>298</v>
      </c>
      <c r="C35" s="186"/>
      <c r="D35" s="187"/>
      <c r="E35" s="187"/>
      <c r="F35" s="188"/>
    </row>
    <row r="36" spans="1:11" ht="20.100000000000001" customHeight="1" x14ac:dyDescent="0.15">
      <c r="A36" s="176"/>
      <c r="B36" s="185" t="s">
        <v>300</v>
      </c>
      <c r="C36" s="186"/>
      <c r="D36" s="187"/>
      <c r="E36" s="187"/>
      <c r="F36" s="188"/>
      <c r="G36" s="195"/>
      <c r="H36" s="195"/>
      <c r="I36" s="195"/>
      <c r="J36" s="195"/>
    </row>
    <row r="37" spans="1:11" ht="20.100000000000001" customHeight="1" x14ac:dyDescent="0.15">
      <c r="A37" s="176"/>
      <c r="B37" s="185" t="s">
        <v>302</v>
      </c>
      <c r="C37" s="186"/>
      <c r="D37" s="187"/>
      <c r="E37" s="187"/>
      <c r="F37" s="188"/>
      <c r="G37" s="195"/>
      <c r="H37" s="195"/>
      <c r="I37" s="195"/>
      <c r="J37" s="195"/>
    </row>
    <row r="38" spans="1:11" ht="20.100000000000001" customHeight="1" x14ac:dyDescent="0.15">
      <c r="A38" s="197"/>
      <c r="B38" s="189"/>
      <c r="C38" s="190"/>
      <c r="D38" s="190"/>
      <c r="E38" s="247"/>
      <c r="F38" s="192"/>
    </row>
    <row r="39" spans="1:11" ht="20.100000000000001" customHeight="1" x14ac:dyDescent="0.15">
      <c r="A39" s="176">
        <v>7</v>
      </c>
      <c r="B39" s="177" t="s">
        <v>293</v>
      </c>
      <c r="C39" s="178"/>
      <c r="D39" s="177" t="s">
        <v>294</v>
      </c>
      <c r="E39" s="179"/>
      <c r="F39" s="180"/>
    </row>
    <row r="40" spans="1:11" ht="20.100000000000001" customHeight="1" x14ac:dyDescent="0.15">
      <c r="A40" s="176"/>
      <c r="B40" s="181" t="s">
        <v>295</v>
      </c>
      <c r="C40" s="243"/>
      <c r="D40" s="243"/>
      <c r="E40" s="228"/>
      <c r="F40" s="184" t="s">
        <v>297</v>
      </c>
    </row>
    <row r="41" spans="1:11" ht="20.100000000000001" customHeight="1" x14ac:dyDescent="0.15">
      <c r="A41" s="176"/>
      <c r="B41" s="185" t="s">
        <v>298</v>
      </c>
      <c r="C41" s="186"/>
      <c r="D41" s="187"/>
      <c r="E41" s="187"/>
      <c r="F41" s="188"/>
    </row>
    <row r="42" spans="1:11" ht="20.100000000000001" customHeight="1" x14ac:dyDescent="0.15">
      <c r="A42" s="176"/>
      <c r="B42" s="185" t="s">
        <v>300</v>
      </c>
      <c r="C42" s="186"/>
      <c r="D42" s="187"/>
      <c r="E42" s="187"/>
      <c r="F42" s="188"/>
      <c r="G42" s="195"/>
      <c r="H42" s="195"/>
      <c r="I42" s="195"/>
      <c r="J42" s="195"/>
    </row>
    <row r="43" spans="1:11" ht="20.100000000000001" customHeight="1" x14ac:dyDescent="0.15">
      <c r="A43" s="176"/>
      <c r="B43" s="185" t="s">
        <v>302</v>
      </c>
      <c r="C43" s="186"/>
      <c r="D43" s="187"/>
      <c r="E43" s="187"/>
      <c r="F43" s="188"/>
      <c r="G43" s="195"/>
      <c r="H43" s="195"/>
      <c r="I43" s="195"/>
      <c r="J43" s="195"/>
    </row>
    <row r="44" spans="1:11" ht="20.100000000000001" customHeight="1" x14ac:dyDescent="0.15">
      <c r="A44" s="197"/>
      <c r="B44" s="189"/>
      <c r="C44" s="190"/>
      <c r="D44" s="190"/>
      <c r="E44" s="247"/>
      <c r="F44" s="192"/>
    </row>
    <row r="45" spans="1:11" ht="20.100000000000001" customHeight="1" x14ac:dyDescent="0.15">
      <c r="A45" s="176">
        <v>8</v>
      </c>
      <c r="B45" s="177" t="s">
        <v>293</v>
      </c>
      <c r="C45" s="178"/>
      <c r="D45" s="177" t="s">
        <v>294</v>
      </c>
      <c r="E45" s="179"/>
      <c r="F45" s="180"/>
      <c r="G45" s="195"/>
      <c r="H45" s="195"/>
      <c r="I45" s="195"/>
      <c r="J45" s="195"/>
    </row>
    <row r="46" spans="1:11" ht="20.100000000000001" customHeight="1" x14ac:dyDescent="0.15">
      <c r="A46" s="176"/>
      <c r="B46" s="181" t="s">
        <v>295</v>
      </c>
      <c r="C46" s="243"/>
      <c r="D46" s="243"/>
      <c r="E46" s="228"/>
      <c r="F46" s="184" t="s">
        <v>297</v>
      </c>
    </row>
    <row r="47" spans="1:11" ht="20.100000000000001" customHeight="1" x14ac:dyDescent="0.15">
      <c r="A47" s="176"/>
      <c r="B47" s="185" t="s">
        <v>298</v>
      </c>
      <c r="C47" s="186"/>
      <c r="D47" s="187"/>
      <c r="E47" s="187"/>
      <c r="F47" s="188"/>
    </row>
    <row r="48" spans="1:11" ht="20.100000000000001" customHeight="1" x14ac:dyDescent="0.15">
      <c r="A48" s="176"/>
      <c r="B48" s="185" t="s">
        <v>300</v>
      </c>
      <c r="C48" s="186"/>
      <c r="D48" s="187"/>
      <c r="E48" s="187"/>
      <c r="F48" s="188"/>
      <c r="G48" s="195"/>
      <c r="H48" s="195"/>
      <c r="I48" s="195"/>
      <c r="J48" s="195"/>
    </row>
    <row r="49" spans="1:10" ht="20.100000000000001" customHeight="1" x14ac:dyDescent="0.15">
      <c r="A49" s="176"/>
      <c r="B49" s="185" t="s">
        <v>302</v>
      </c>
      <c r="C49" s="186"/>
      <c r="D49" s="187"/>
      <c r="E49" s="187"/>
      <c r="F49" s="188"/>
      <c r="G49" s="196"/>
    </row>
    <row r="50" spans="1:10" ht="20.100000000000001" customHeight="1" x14ac:dyDescent="0.15">
      <c r="A50" s="197"/>
      <c r="B50" s="189"/>
      <c r="C50" s="190"/>
      <c r="D50" s="190"/>
      <c r="E50" s="247"/>
      <c r="F50" s="192"/>
    </row>
    <row r="51" spans="1:10" ht="20.100000000000001" customHeight="1" x14ac:dyDescent="0.15">
      <c r="A51" s="176">
        <v>9</v>
      </c>
      <c r="B51" s="177" t="s">
        <v>293</v>
      </c>
      <c r="C51" s="178"/>
      <c r="D51" s="177" t="s">
        <v>294</v>
      </c>
      <c r="E51" s="179"/>
      <c r="F51" s="180"/>
    </row>
    <row r="52" spans="1:10" ht="20.100000000000001" customHeight="1" x14ac:dyDescent="0.15">
      <c r="A52" s="176"/>
      <c r="B52" s="181" t="s">
        <v>295</v>
      </c>
      <c r="C52" s="243"/>
      <c r="D52" s="243"/>
      <c r="E52" s="228"/>
      <c r="F52" s="184" t="s">
        <v>297</v>
      </c>
      <c r="G52" s="195"/>
      <c r="H52" s="195"/>
      <c r="I52" s="195"/>
      <c r="J52" s="195"/>
    </row>
    <row r="53" spans="1:10" ht="20.100000000000001" customHeight="1" x14ac:dyDescent="0.15">
      <c r="A53" s="176"/>
      <c r="B53" s="185" t="s">
        <v>298</v>
      </c>
      <c r="C53" s="186"/>
      <c r="D53" s="187"/>
      <c r="E53" s="187"/>
      <c r="F53" s="188"/>
    </row>
    <row r="54" spans="1:10" ht="20.100000000000001" customHeight="1" x14ac:dyDescent="0.15">
      <c r="A54" s="176"/>
      <c r="B54" s="185" t="s">
        <v>300</v>
      </c>
      <c r="C54" s="186"/>
      <c r="D54" s="187"/>
      <c r="E54" s="187"/>
      <c r="F54" s="188"/>
    </row>
    <row r="55" spans="1:10" ht="20.100000000000001" customHeight="1" x14ac:dyDescent="0.15">
      <c r="A55" s="176"/>
      <c r="B55" s="185" t="s">
        <v>302</v>
      </c>
      <c r="C55" s="186"/>
      <c r="D55" s="187"/>
      <c r="E55" s="187"/>
      <c r="F55" s="188"/>
    </row>
    <row r="56" spans="1:10" ht="20.100000000000001" customHeight="1" x14ac:dyDescent="0.15">
      <c r="A56" s="197"/>
      <c r="B56" s="189"/>
      <c r="C56" s="190"/>
      <c r="D56" s="190"/>
      <c r="E56" s="247"/>
      <c r="F56" s="192"/>
    </row>
    <row r="57" spans="1:10" ht="20.100000000000001" customHeight="1" x14ac:dyDescent="0.15">
      <c r="A57" s="176">
        <v>10</v>
      </c>
      <c r="B57" s="177" t="s">
        <v>293</v>
      </c>
      <c r="C57" s="178"/>
      <c r="D57" s="177" t="s">
        <v>294</v>
      </c>
      <c r="E57" s="179"/>
      <c r="F57" s="180"/>
    </row>
    <row r="58" spans="1:10" ht="20.100000000000001" customHeight="1" x14ac:dyDescent="0.15">
      <c r="A58" s="176"/>
      <c r="B58" s="181" t="s">
        <v>295</v>
      </c>
      <c r="C58" s="243"/>
      <c r="D58" s="243"/>
      <c r="E58" s="228"/>
      <c r="F58" s="184" t="s">
        <v>297</v>
      </c>
      <c r="G58" s="195"/>
      <c r="H58" s="195"/>
      <c r="I58" s="195"/>
      <c r="J58" s="195"/>
    </row>
    <row r="59" spans="1:10" ht="20.100000000000001" customHeight="1" x14ac:dyDescent="0.15">
      <c r="A59" s="176"/>
      <c r="B59" s="185" t="s">
        <v>298</v>
      </c>
      <c r="C59" s="186"/>
      <c r="D59" s="187"/>
      <c r="E59" s="187"/>
      <c r="F59" s="188"/>
      <c r="G59" s="196"/>
    </row>
    <row r="60" spans="1:10" ht="20.100000000000001" customHeight="1" x14ac:dyDescent="0.15">
      <c r="A60" s="176"/>
      <c r="B60" s="185" t="s">
        <v>300</v>
      </c>
      <c r="C60" s="186"/>
      <c r="D60" s="187"/>
      <c r="E60" s="187"/>
      <c r="F60" s="188"/>
    </row>
    <row r="61" spans="1:10" ht="20.100000000000001" customHeight="1" x14ac:dyDescent="0.15">
      <c r="A61" s="176"/>
      <c r="B61" s="185" t="s">
        <v>302</v>
      </c>
      <c r="C61" s="186"/>
      <c r="D61" s="187"/>
      <c r="E61" s="187"/>
      <c r="F61" s="188"/>
    </row>
    <row r="62" spans="1:10" ht="20.100000000000001" customHeight="1" x14ac:dyDescent="0.15">
      <c r="A62" s="176">
        <v>11</v>
      </c>
      <c r="B62" s="177" t="s">
        <v>293</v>
      </c>
      <c r="C62" s="178"/>
      <c r="D62" s="177" t="s">
        <v>294</v>
      </c>
      <c r="E62" s="179"/>
      <c r="F62" s="180"/>
      <c r="G62" s="195"/>
      <c r="H62" s="195"/>
      <c r="I62" s="195"/>
      <c r="J62" s="195"/>
    </row>
    <row r="63" spans="1:10" ht="20.100000000000001" customHeight="1" x14ac:dyDescent="0.15">
      <c r="A63" s="176"/>
      <c r="B63" s="181" t="s">
        <v>295</v>
      </c>
      <c r="C63" s="243"/>
      <c r="D63" s="243"/>
      <c r="E63" s="228"/>
      <c r="F63" s="184" t="s">
        <v>297</v>
      </c>
      <c r="G63" s="195"/>
      <c r="H63" s="195"/>
      <c r="I63" s="195"/>
      <c r="J63" s="195"/>
    </row>
    <row r="64" spans="1:10" ht="20.100000000000001" customHeight="1" x14ac:dyDescent="0.15">
      <c r="A64" s="176"/>
      <c r="B64" s="185" t="s">
        <v>298</v>
      </c>
      <c r="C64" s="186"/>
      <c r="D64" s="187"/>
      <c r="E64" s="187"/>
      <c r="F64" s="188"/>
    </row>
    <row r="65" spans="1:10" ht="20.100000000000001" customHeight="1" x14ac:dyDescent="0.15">
      <c r="A65" s="176"/>
      <c r="B65" s="185" t="s">
        <v>300</v>
      </c>
      <c r="C65" s="186"/>
      <c r="D65" s="187"/>
      <c r="E65" s="187"/>
      <c r="F65" s="188"/>
    </row>
    <row r="66" spans="1:10" ht="20.100000000000001" customHeight="1" x14ac:dyDescent="0.15">
      <c r="A66" s="176"/>
      <c r="B66" s="185" t="s">
        <v>302</v>
      </c>
      <c r="C66" s="186"/>
      <c r="D66" s="187"/>
      <c r="E66" s="187"/>
      <c r="F66" s="188"/>
      <c r="G66" s="195"/>
      <c r="H66" s="195"/>
      <c r="I66" s="195"/>
      <c r="J66" s="195"/>
    </row>
    <row r="67" spans="1:10" ht="20.100000000000001" customHeight="1" x14ac:dyDescent="0.15">
      <c r="A67" s="197"/>
      <c r="B67" s="189"/>
      <c r="C67" s="190"/>
      <c r="D67" s="190"/>
      <c r="E67" s="247"/>
      <c r="F67" s="192"/>
      <c r="G67" s="195"/>
      <c r="H67" s="195"/>
      <c r="I67" s="195"/>
      <c r="J67" s="195"/>
    </row>
    <row r="68" spans="1:10" ht="20.100000000000001" customHeight="1" x14ac:dyDescent="0.15">
      <c r="A68" s="176">
        <v>12</v>
      </c>
      <c r="B68" s="177" t="s">
        <v>293</v>
      </c>
      <c r="C68" s="178"/>
      <c r="D68" s="177" t="s">
        <v>294</v>
      </c>
      <c r="E68" s="179"/>
      <c r="F68" s="180"/>
      <c r="G68" s="195"/>
      <c r="H68" s="195"/>
      <c r="I68" s="195"/>
      <c r="J68" s="195"/>
    </row>
    <row r="69" spans="1:10" ht="20.100000000000001" customHeight="1" x14ac:dyDescent="0.15">
      <c r="A69" s="176"/>
      <c r="B69" s="181" t="s">
        <v>295</v>
      </c>
      <c r="C69" s="243"/>
      <c r="D69" s="243"/>
      <c r="E69" s="228"/>
      <c r="F69" s="184" t="s">
        <v>297</v>
      </c>
    </row>
    <row r="70" spans="1:10" ht="20.100000000000001" customHeight="1" x14ac:dyDescent="0.15">
      <c r="A70" s="176"/>
      <c r="B70" s="185" t="s">
        <v>298</v>
      </c>
      <c r="C70" s="186"/>
      <c r="D70" s="187"/>
      <c r="E70" s="187"/>
      <c r="F70" s="188"/>
    </row>
    <row r="71" spans="1:10" ht="20.100000000000001" customHeight="1" x14ac:dyDescent="0.15">
      <c r="A71" s="176"/>
      <c r="B71" s="185" t="s">
        <v>300</v>
      </c>
      <c r="C71" s="186"/>
      <c r="D71" s="187"/>
      <c r="E71" s="187"/>
      <c r="F71" s="188"/>
    </row>
    <row r="72" spans="1:10" ht="20.100000000000001" customHeight="1" x14ac:dyDescent="0.15">
      <c r="A72" s="176"/>
      <c r="B72" s="185" t="s">
        <v>302</v>
      </c>
      <c r="C72" s="186"/>
      <c r="D72" s="187"/>
      <c r="E72" s="187"/>
      <c r="F72" s="188"/>
    </row>
    <row r="73" spans="1:10" ht="20.100000000000001" customHeight="1" x14ac:dyDescent="0.15">
      <c r="A73" s="176">
        <v>13</v>
      </c>
      <c r="B73" s="177" t="s">
        <v>293</v>
      </c>
      <c r="C73" s="178"/>
      <c r="D73" s="177" t="s">
        <v>294</v>
      </c>
      <c r="E73" s="179"/>
      <c r="F73" s="180"/>
    </row>
    <row r="74" spans="1:10" ht="20.100000000000001" customHeight="1" x14ac:dyDescent="0.15">
      <c r="A74" s="176"/>
      <c r="B74" s="181" t="s">
        <v>295</v>
      </c>
      <c r="C74" s="243"/>
      <c r="D74" s="243"/>
      <c r="E74" s="228"/>
      <c r="F74" s="184" t="s">
        <v>297</v>
      </c>
    </row>
    <row r="75" spans="1:10" ht="20.100000000000001" customHeight="1" x14ac:dyDescent="0.15">
      <c r="A75" s="176"/>
      <c r="B75" s="185" t="s">
        <v>298</v>
      </c>
      <c r="C75" s="186"/>
      <c r="D75" s="187"/>
      <c r="E75" s="187"/>
      <c r="F75" s="188"/>
    </row>
    <row r="76" spans="1:10" ht="20.100000000000001" customHeight="1" x14ac:dyDescent="0.15">
      <c r="A76" s="176"/>
      <c r="B76" s="185" t="s">
        <v>300</v>
      </c>
      <c r="C76" s="186"/>
      <c r="D76" s="187"/>
      <c r="E76" s="187"/>
      <c r="F76" s="188"/>
    </row>
    <row r="77" spans="1:10" ht="20.100000000000001" customHeight="1" x14ac:dyDescent="0.15">
      <c r="A77" s="176"/>
      <c r="B77" s="185" t="s">
        <v>302</v>
      </c>
      <c r="C77" s="186"/>
      <c r="D77" s="187"/>
      <c r="E77" s="187"/>
      <c r="F77" s="188"/>
    </row>
    <row r="78" spans="1:10" ht="20.100000000000001" customHeight="1" x14ac:dyDescent="0.15">
      <c r="A78" s="197"/>
      <c r="B78" s="189"/>
      <c r="C78" s="190"/>
      <c r="D78" s="190"/>
      <c r="E78" s="247"/>
      <c r="F78" s="192"/>
    </row>
    <row r="79" spans="1:10" ht="20.100000000000001" customHeight="1" x14ac:dyDescent="0.15">
      <c r="A79" s="176">
        <v>14</v>
      </c>
      <c r="B79" s="177" t="s">
        <v>293</v>
      </c>
      <c r="C79" s="178"/>
      <c r="D79" s="177" t="s">
        <v>294</v>
      </c>
      <c r="E79" s="179"/>
      <c r="F79" s="180"/>
    </row>
    <row r="80" spans="1:10" ht="20.100000000000001" customHeight="1" x14ac:dyDescent="0.15">
      <c r="A80" s="176"/>
      <c r="B80" s="181" t="s">
        <v>295</v>
      </c>
      <c r="C80" s="243"/>
      <c r="D80" s="243"/>
      <c r="E80" s="228"/>
      <c r="F80" s="184" t="s">
        <v>297</v>
      </c>
    </row>
    <row r="81" spans="1:6" ht="20.100000000000001" customHeight="1" x14ac:dyDescent="0.15">
      <c r="A81" s="176"/>
      <c r="B81" s="185" t="s">
        <v>298</v>
      </c>
      <c r="C81" s="186"/>
      <c r="D81" s="187"/>
      <c r="E81" s="187"/>
      <c r="F81" s="188"/>
    </row>
    <row r="82" spans="1:6" ht="20.100000000000001" customHeight="1" x14ac:dyDescent="0.15">
      <c r="A82" s="176"/>
      <c r="B82" s="185" t="s">
        <v>300</v>
      </c>
      <c r="C82" s="186"/>
      <c r="D82" s="187"/>
      <c r="E82" s="187"/>
      <c r="F82" s="188"/>
    </row>
    <row r="83" spans="1:6" ht="20.100000000000001" customHeight="1" x14ac:dyDescent="0.15">
      <c r="A83" s="176"/>
      <c r="B83" s="185" t="s">
        <v>302</v>
      </c>
      <c r="C83" s="186"/>
      <c r="D83" s="187"/>
      <c r="E83" s="187"/>
      <c r="F83" s="188"/>
    </row>
  </sheetData>
  <sheetProtection algorithmName="SHA-512" hashValue="HpDYX8kR0nG7uwqUuNuFMtbb72MkuAgKYEzEK8KiGjSqOvhiysEiQypbK6hg7ezU9xYKlo8xSfT4YlRkTCDy5w==" saltValue="Y2LS/FZWqplDgAmc/0ce8A==" spinCount="100000" sheet="1" objects="1" scenarios="1"/>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1.0236220472440944" right="0.23622047244094488" top="0.74803149606299213" bottom="0.74803149606299213" header="0.31496062992125984" footer="0.31496062992125984"/>
  <pageSetup paperSize="9" scale="94" orientation="portrait" blackAndWhite="1" r:id="rId1"/>
  <headerFooter alignWithMargins="0"/>
  <rowBreaks count="1" manualBreakCount="1">
    <brk id="4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46</vt:i4>
      </vt:variant>
    </vt:vector>
  </HeadingPairs>
  <TitlesOfParts>
    <vt:vector size="92" baseType="lpstr">
      <vt:lpstr>交通空白</vt:lpstr>
      <vt:lpstr>市交1</vt:lpstr>
      <vt:lpstr>市交1別紙</vt:lpstr>
      <vt:lpstr>市交2</vt:lpstr>
      <vt:lpstr>市交2別紙</vt:lpstr>
      <vt:lpstr>市交3</vt:lpstr>
      <vt:lpstr>市交3別紙</vt:lpstr>
      <vt:lpstr>市交5</vt:lpstr>
      <vt:lpstr>市交5別紙</vt:lpstr>
      <vt:lpstr>市交6</vt:lpstr>
      <vt:lpstr>市交6別紙</vt:lpstr>
      <vt:lpstr>市交7</vt:lpstr>
      <vt:lpstr>市交7別紙</vt:lpstr>
      <vt:lpstr>市交8</vt:lpstr>
      <vt:lpstr>市交8別紙</vt:lpstr>
      <vt:lpstr>市交10</vt:lpstr>
      <vt:lpstr>市交10別紙</vt:lpstr>
      <vt:lpstr>市交11</vt:lpstr>
      <vt:lpstr>市交11別紙</vt:lpstr>
      <vt:lpstr>市交12</vt:lpstr>
      <vt:lpstr>市交12別紙</vt:lpstr>
      <vt:lpstr>市交14</vt:lpstr>
      <vt:lpstr>市交17</vt:lpstr>
      <vt:lpstr>市交17別紙</vt:lpstr>
      <vt:lpstr>市交18</vt:lpstr>
      <vt:lpstr>市交18別紙</vt:lpstr>
      <vt:lpstr>市交19</vt:lpstr>
      <vt:lpstr>市交19別紙</vt:lpstr>
      <vt:lpstr>市交20</vt:lpstr>
      <vt:lpstr>過3</vt:lpstr>
      <vt:lpstr>過4</vt:lpstr>
      <vt:lpstr>公1</vt:lpstr>
      <vt:lpstr>公2</vt:lpstr>
      <vt:lpstr>公2別紙 (2)</vt:lpstr>
      <vt:lpstr>公2別紙</vt:lpstr>
      <vt:lpstr>北札交1</vt:lpstr>
      <vt:lpstr>北札交２</vt:lpstr>
      <vt:lpstr>北札交３</vt:lpstr>
      <vt:lpstr>北札交３別紙</vt:lpstr>
      <vt:lpstr>北札交４</vt:lpstr>
      <vt:lpstr>北札交５</vt:lpstr>
      <vt:lpstr>北札交６</vt:lpstr>
      <vt:lpstr>北札交７</vt:lpstr>
      <vt:lpstr>北札交7別紙 </vt:lpstr>
      <vt:lpstr>北札交８</vt:lpstr>
      <vt:lpstr>北札交８別紙</vt:lpstr>
      <vt:lpstr>過3!Print_Area</vt:lpstr>
      <vt:lpstr>過4!Print_Area</vt:lpstr>
      <vt:lpstr>交通空白!Print_Area</vt:lpstr>
      <vt:lpstr>公1!Print_Area</vt:lpstr>
      <vt:lpstr>公2!Print_Area</vt:lpstr>
      <vt:lpstr>公2別紙!Print_Area</vt:lpstr>
      <vt:lpstr>'公2別紙 (2)'!Print_Area</vt:lpstr>
      <vt:lpstr>市交1!Print_Area</vt:lpstr>
      <vt:lpstr>市交10!Print_Area</vt:lpstr>
      <vt:lpstr>市交10別紙!Print_Area</vt:lpstr>
      <vt:lpstr>市交11!Print_Area</vt:lpstr>
      <vt:lpstr>市交11別紙!Print_Area</vt:lpstr>
      <vt:lpstr>市交12!Print_Area</vt:lpstr>
      <vt:lpstr>市交12別紙!Print_Area</vt:lpstr>
      <vt:lpstr>市交14!Print_Area</vt:lpstr>
      <vt:lpstr>市交17!Print_Area</vt:lpstr>
      <vt:lpstr>市交17別紙!Print_Area</vt:lpstr>
      <vt:lpstr>市交18!Print_Area</vt:lpstr>
      <vt:lpstr>市交18別紙!Print_Area</vt:lpstr>
      <vt:lpstr>市交19!Print_Area</vt:lpstr>
      <vt:lpstr>市交19別紙!Print_Area</vt:lpstr>
      <vt:lpstr>市交1別紙!Print_Area</vt:lpstr>
      <vt:lpstr>市交2!Print_Area</vt:lpstr>
      <vt:lpstr>市交20!Print_Area</vt:lpstr>
      <vt:lpstr>市交2別紙!Print_Area</vt:lpstr>
      <vt:lpstr>市交3!Print_Area</vt:lpstr>
      <vt:lpstr>市交3別紙!Print_Area</vt:lpstr>
      <vt:lpstr>市交5!Print_Area</vt:lpstr>
      <vt:lpstr>市交5別紙!Print_Area</vt:lpstr>
      <vt:lpstr>市交6!Print_Area</vt:lpstr>
      <vt:lpstr>市交6別紙!Print_Area</vt:lpstr>
      <vt:lpstr>市交7!Print_Area</vt:lpstr>
      <vt:lpstr>市交7別紙!Print_Area</vt:lpstr>
      <vt:lpstr>市交8!Print_Area</vt:lpstr>
      <vt:lpstr>市交8別紙!Print_Area</vt:lpstr>
      <vt:lpstr>北札交1!Print_Area</vt:lpstr>
      <vt:lpstr>北札交２!Print_Area</vt:lpstr>
      <vt:lpstr>北札交３!Print_Area</vt:lpstr>
      <vt:lpstr>北札交３別紙!Print_Area</vt:lpstr>
      <vt:lpstr>北札交４!Print_Area</vt:lpstr>
      <vt:lpstr>北札交５!Print_Area</vt:lpstr>
      <vt:lpstr>北札交６!Print_Area</vt:lpstr>
      <vt:lpstr>北札交７!Print_Area</vt:lpstr>
      <vt:lpstr>'北札交7別紙 '!Print_Area</vt:lpstr>
      <vt:lpstr>北札交８!Print_Area</vt:lpstr>
      <vt:lpstr>北札交８別紙!Print_Area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中出 雅也</dc:creator>
  <cp:lastModifiedBy>中出 雅也</cp:lastModifiedBy>
  <dcterms:created xsi:type="dcterms:W3CDTF">2024-04-01T23:21:53Z</dcterms:created>
  <dcterms:modified xsi:type="dcterms:W3CDTF">2024-04-01T23:22:15Z</dcterms:modified>
</cp:coreProperties>
</file>