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s01\共有\北海道運輸局\07　自動車交通部\31　作業用フォルダ（作業終了後、Ｗフォルダへ移動）\04　報告関係等\01　定例報告\02　旅客第二課\05　自家用有償旅客運送\04_登録簿HP公表\各支局による登録簿収納フォルダ\R6.3末\釧路\"/>
    </mc:Choice>
  </mc:AlternateContent>
  <xr:revisionPtr revIDLastSave="0" documentId="13_ncr:1_{DAAFCCAE-1E42-4281-999A-8A1FEADD3C47}" xr6:coauthVersionLast="47" xr6:coauthVersionMax="47" xr10:uidLastSave="{00000000-0000-0000-0000-000000000000}"/>
  <bookViews>
    <workbookView xWindow="-108" yWindow="-108" windowWidth="23256" windowHeight="12456" tabRatio="890" activeTab="1" xr2:uid="{00000000-000D-0000-FFFF-FFFF00000000}"/>
  </bookViews>
  <sheets>
    <sheet name="様式" sheetId="81" r:id="rId1"/>
    <sheet name="福祉" sheetId="79" r:id="rId2"/>
    <sheet name="旅客の範囲" sheetId="80" r:id="rId3"/>
    <sheet name="市福１" sheetId="82" r:id="rId4"/>
    <sheet name="市福２" sheetId="83" r:id="rId5"/>
    <sheet name="市福３" sheetId="84" r:id="rId6"/>
    <sheet name="市福4" sheetId="85" r:id="rId7"/>
    <sheet name="1" sheetId="86" r:id="rId8"/>
    <sheet name="2" sheetId="87" r:id="rId9"/>
    <sheet name="3" sheetId="88" r:id="rId10"/>
    <sheet name="4" sheetId="89" r:id="rId11"/>
    <sheet name="6" sheetId="90" r:id="rId12"/>
    <sheet name="8" sheetId="91" r:id="rId13"/>
    <sheet name="10" sheetId="93" r:id="rId14"/>
    <sheet name="11" sheetId="94" r:id="rId15"/>
    <sheet name="13" sheetId="95" r:id="rId16"/>
    <sheet name="14" sheetId="96" r:id="rId17"/>
    <sheet name="15" sheetId="97" r:id="rId18"/>
    <sheet name="16" sheetId="98" r:id="rId19"/>
    <sheet name="17" sheetId="99" r:id="rId20"/>
    <sheet name="18" sheetId="100" r:id="rId21"/>
    <sheet name="19" sheetId="101" r:id="rId22"/>
  </sheets>
  <definedNames>
    <definedName name="_xlnm.Print_Area" localSheetId="7">'1'!$A$1:$K$36</definedName>
    <definedName name="_xlnm.Print_Area" localSheetId="13">'10'!$A$1:$K$36</definedName>
    <definedName name="_xlnm.Print_Area" localSheetId="14">'11'!$A$1:$K$36</definedName>
    <definedName name="_xlnm.Print_Area" localSheetId="15">'13'!$A$1:$K$36</definedName>
    <definedName name="_xlnm.Print_Area" localSheetId="16">'14'!$A$1:$K$36</definedName>
    <definedName name="_xlnm.Print_Area" localSheetId="17">'15'!$A$1:$K$36</definedName>
    <definedName name="_xlnm.Print_Area" localSheetId="18">'16'!$A$1:$K$36</definedName>
    <definedName name="_xlnm.Print_Area" localSheetId="19">'17'!$A$1:$K$36</definedName>
    <definedName name="_xlnm.Print_Area" localSheetId="20">'18'!$A$1:$K$36</definedName>
    <definedName name="_xlnm.Print_Area" localSheetId="21">'19'!$A$1:$K$36</definedName>
    <definedName name="_xlnm.Print_Area" localSheetId="8">'2'!$A$1:$K$36</definedName>
    <definedName name="_xlnm.Print_Area" localSheetId="9">'3'!$A$1:$K$36</definedName>
    <definedName name="_xlnm.Print_Area" localSheetId="10">'4'!$A$1:$K$36</definedName>
    <definedName name="_xlnm.Print_Area" localSheetId="11">'6'!$A$1:$K$36</definedName>
    <definedName name="_xlnm.Print_Area" localSheetId="12">'8'!$A$1:$K$36</definedName>
    <definedName name="_xlnm.Print_Area" localSheetId="3">市福１!$A$1:$K$36</definedName>
    <definedName name="_xlnm.Print_Area" localSheetId="4">市福２!$A$1:$K$36</definedName>
    <definedName name="_xlnm.Print_Area" localSheetId="5">市福３!$A$1:$K$36</definedName>
    <definedName name="_xlnm.Print_Area" localSheetId="6">市福4!$A$1:$K$36</definedName>
    <definedName name="_xlnm.Print_Area" localSheetId="1">福祉!$A$1:$AG$20</definedName>
    <definedName name="_xlnm.Print_Area" localSheetId="0">様式!$A$1:$K$36</definedName>
    <definedName name="_xlnm.Print_Area" localSheetId="2">旅客の範囲!$A$1:$L$16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87" l="1"/>
  <c r="D12" i="86"/>
  <c r="D13" i="86"/>
  <c r="I23" i="83" l="1"/>
  <c r="I24" i="83"/>
  <c r="I23" i="85"/>
  <c r="F23" i="85"/>
  <c r="D12" i="88" l="1"/>
  <c r="C22" i="88" s="1"/>
  <c r="K33" i="101" l="1"/>
  <c r="K32" i="101"/>
  <c r="K30" i="101"/>
  <c r="K29" i="101"/>
  <c r="K27" i="101"/>
  <c r="K26" i="101"/>
  <c r="I24" i="101"/>
  <c r="I36" i="101" s="1"/>
  <c r="H24" i="101"/>
  <c r="H36" i="101" s="1"/>
  <c r="G24" i="101"/>
  <c r="G36" i="101" s="1"/>
  <c r="F24" i="101"/>
  <c r="F36" i="101" s="1"/>
  <c r="E24" i="101"/>
  <c r="J23" i="101"/>
  <c r="J35" i="101" s="1"/>
  <c r="I23" i="101"/>
  <c r="I35" i="101" s="1"/>
  <c r="H23" i="101"/>
  <c r="H35" i="101" s="1"/>
  <c r="G23" i="101"/>
  <c r="G35" i="101" s="1"/>
  <c r="F23" i="101"/>
  <c r="F35" i="101" s="1"/>
  <c r="E23" i="101"/>
  <c r="E35" i="101" s="1"/>
  <c r="D15" i="101"/>
  <c r="D14" i="101"/>
  <c r="F13" i="101"/>
  <c r="D13" i="101"/>
  <c r="C25" i="101" s="1"/>
  <c r="F12" i="101"/>
  <c r="D12" i="101"/>
  <c r="C22" i="101" s="1"/>
  <c r="D8" i="101"/>
  <c r="D7" i="101"/>
  <c r="D6" i="101"/>
  <c r="D5" i="101"/>
  <c r="D4" i="101"/>
  <c r="D3" i="101"/>
  <c r="K24" i="101" l="1"/>
  <c r="K35" i="101"/>
  <c r="K23" i="101"/>
  <c r="E36" i="101"/>
  <c r="K36" i="101" s="1"/>
  <c r="D3" i="81"/>
  <c r="J23" i="81" l="1"/>
  <c r="I24" i="81"/>
  <c r="I23" i="81"/>
  <c r="H24" i="81"/>
  <c r="H23" i="81"/>
  <c r="G24" i="81"/>
  <c r="G23" i="81"/>
  <c r="F24" i="81"/>
  <c r="F23" i="81"/>
  <c r="E24" i="81"/>
  <c r="E23" i="81"/>
  <c r="D15" i="81"/>
  <c r="D14" i="81"/>
  <c r="F13" i="81"/>
  <c r="F12" i="81"/>
  <c r="D13" i="81"/>
  <c r="D12" i="81"/>
  <c r="D8" i="81"/>
  <c r="D7" i="81"/>
  <c r="D6" i="81"/>
  <c r="D5" i="81"/>
  <c r="D4" i="81"/>
  <c r="K33" i="100"/>
  <c r="K32" i="100"/>
  <c r="K30" i="100"/>
  <c r="K29" i="100"/>
  <c r="K27" i="100"/>
  <c r="K26" i="100"/>
  <c r="I24" i="100"/>
  <c r="I36" i="100" s="1"/>
  <c r="H24" i="100"/>
  <c r="H36" i="100" s="1"/>
  <c r="G24" i="100"/>
  <c r="G36" i="100" s="1"/>
  <c r="F24" i="100"/>
  <c r="F36" i="100" s="1"/>
  <c r="E24" i="100"/>
  <c r="J23" i="100"/>
  <c r="J35" i="100" s="1"/>
  <c r="I23" i="100"/>
  <c r="I35" i="100" s="1"/>
  <c r="H23" i="100"/>
  <c r="H35" i="100" s="1"/>
  <c r="G23" i="100"/>
  <c r="G35" i="100" s="1"/>
  <c r="F23" i="100"/>
  <c r="F35" i="100" s="1"/>
  <c r="E23" i="100"/>
  <c r="E35" i="100" s="1"/>
  <c r="D15" i="100"/>
  <c r="D14" i="100"/>
  <c r="F13" i="100"/>
  <c r="D13" i="100"/>
  <c r="C25" i="100" s="1"/>
  <c r="F12" i="100"/>
  <c r="D12" i="100"/>
  <c r="C22" i="100" s="1"/>
  <c r="D8" i="100"/>
  <c r="D7" i="100"/>
  <c r="D6" i="100"/>
  <c r="D5" i="100"/>
  <c r="D4" i="100"/>
  <c r="D3" i="100"/>
  <c r="K33" i="99"/>
  <c r="K32" i="99"/>
  <c r="K30" i="99"/>
  <c r="K29" i="99"/>
  <c r="K27" i="99"/>
  <c r="K26" i="99"/>
  <c r="I24" i="99"/>
  <c r="I36" i="99" s="1"/>
  <c r="H24" i="99"/>
  <c r="H36" i="99" s="1"/>
  <c r="G24" i="99"/>
  <c r="G36" i="99" s="1"/>
  <c r="F24" i="99"/>
  <c r="F36" i="99" s="1"/>
  <c r="E24" i="99"/>
  <c r="J23" i="99"/>
  <c r="J35" i="99" s="1"/>
  <c r="I23" i="99"/>
  <c r="I35" i="99" s="1"/>
  <c r="H23" i="99"/>
  <c r="H35" i="99" s="1"/>
  <c r="G23" i="99"/>
  <c r="G35" i="99" s="1"/>
  <c r="F23" i="99"/>
  <c r="F35" i="99" s="1"/>
  <c r="E23" i="99"/>
  <c r="E35" i="99" s="1"/>
  <c r="D15" i="99"/>
  <c r="D14" i="99"/>
  <c r="F13" i="99"/>
  <c r="D13" i="99"/>
  <c r="C25" i="99" s="1"/>
  <c r="F12" i="99"/>
  <c r="D12" i="99"/>
  <c r="C22" i="99" s="1"/>
  <c r="D8" i="99"/>
  <c r="D7" i="99"/>
  <c r="D6" i="99"/>
  <c r="D5" i="99"/>
  <c r="D4" i="99"/>
  <c r="D3" i="99"/>
  <c r="K33" i="98"/>
  <c r="K32" i="98"/>
  <c r="K30" i="98"/>
  <c r="K29" i="98"/>
  <c r="K27" i="98"/>
  <c r="K26" i="98"/>
  <c r="I24" i="98"/>
  <c r="I36" i="98" s="1"/>
  <c r="H24" i="98"/>
  <c r="H36" i="98" s="1"/>
  <c r="G24" i="98"/>
  <c r="G36" i="98" s="1"/>
  <c r="F24" i="98"/>
  <c r="F36" i="98" s="1"/>
  <c r="E24" i="98"/>
  <c r="J23" i="98"/>
  <c r="J35" i="98" s="1"/>
  <c r="I23" i="98"/>
  <c r="I35" i="98" s="1"/>
  <c r="H23" i="98"/>
  <c r="H35" i="98" s="1"/>
  <c r="G23" i="98"/>
  <c r="G35" i="98" s="1"/>
  <c r="F23" i="98"/>
  <c r="F35" i="98" s="1"/>
  <c r="E23" i="98"/>
  <c r="E35" i="98" s="1"/>
  <c r="D15" i="98"/>
  <c r="D14" i="98"/>
  <c r="F13" i="98"/>
  <c r="D13" i="98"/>
  <c r="C25" i="98" s="1"/>
  <c r="F12" i="98"/>
  <c r="D12" i="98"/>
  <c r="C22" i="98" s="1"/>
  <c r="D8" i="98"/>
  <c r="D7" i="98"/>
  <c r="D6" i="98"/>
  <c r="D5" i="98"/>
  <c r="D4" i="98"/>
  <c r="D3" i="98"/>
  <c r="K24" i="100" l="1"/>
  <c r="K35" i="100"/>
  <c r="K23" i="100"/>
  <c r="E36" i="100"/>
  <c r="K36" i="100" s="1"/>
  <c r="K24" i="99"/>
  <c r="K35" i="99"/>
  <c r="K23" i="99"/>
  <c r="E36" i="99"/>
  <c r="K36" i="99" s="1"/>
  <c r="K24" i="98"/>
  <c r="K35" i="98"/>
  <c r="K23" i="98"/>
  <c r="E36" i="98"/>
  <c r="K36" i="98" s="1"/>
  <c r="K33" i="97"/>
  <c r="K32" i="97"/>
  <c r="K30" i="97"/>
  <c r="K29" i="97"/>
  <c r="K27" i="97"/>
  <c r="K26" i="97"/>
  <c r="I24" i="97"/>
  <c r="I36" i="97" s="1"/>
  <c r="H24" i="97"/>
  <c r="H36" i="97" s="1"/>
  <c r="G24" i="97"/>
  <c r="G36" i="97" s="1"/>
  <c r="F24" i="97"/>
  <c r="F36" i="97" s="1"/>
  <c r="E24" i="97"/>
  <c r="J23" i="97"/>
  <c r="J35" i="97" s="1"/>
  <c r="I23" i="97"/>
  <c r="I35" i="97" s="1"/>
  <c r="H23" i="97"/>
  <c r="H35" i="97" s="1"/>
  <c r="G23" i="97"/>
  <c r="G35" i="97" s="1"/>
  <c r="F23" i="97"/>
  <c r="F35" i="97" s="1"/>
  <c r="E23" i="97"/>
  <c r="E35" i="97" s="1"/>
  <c r="D15" i="97"/>
  <c r="D14" i="97"/>
  <c r="F13" i="97"/>
  <c r="D13" i="97"/>
  <c r="C25" i="97" s="1"/>
  <c r="F12" i="97"/>
  <c r="D12" i="97"/>
  <c r="C22" i="97" s="1"/>
  <c r="D8" i="97"/>
  <c r="D7" i="97"/>
  <c r="D6" i="97"/>
  <c r="D5" i="97"/>
  <c r="D4" i="97"/>
  <c r="D3" i="97"/>
  <c r="K33" i="96"/>
  <c r="K32" i="96"/>
  <c r="K30" i="96"/>
  <c r="K29" i="96"/>
  <c r="K27" i="96"/>
  <c r="K26" i="96"/>
  <c r="I24" i="96"/>
  <c r="I36" i="96" s="1"/>
  <c r="H24" i="96"/>
  <c r="H36" i="96" s="1"/>
  <c r="G24" i="96"/>
  <c r="G36" i="96" s="1"/>
  <c r="F24" i="96"/>
  <c r="F36" i="96" s="1"/>
  <c r="E24" i="96"/>
  <c r="J23" i="96"/>
  <c r="J35" i="96" s="1"/>
  <c r="I23" i="96"/>
  <c r="I35" i="96" s="1"/>
  <c r="H23" i="96"/>
  <c r="H35" i="96" s="1"/>
  <c r="G23" i="96"/>
  <c r="G35" i="96" s="1"/>
  <c r="F23" i="96"/>
  <c r="F35" i="96" s="1"/>
  <c r="E23" i="96"/>
  <c r="E35" i="96" s="1"/>
  <c r="D15" i="96"/>
  <c r="D14" i="96"/>
  <c r="F13" i="96"/>
  <c r="D13" i="96"/>
  <c r="C25" i="96" s="1"/>
  <c r="F12" i="96"/>
  <c r="D12" i="96"/>
  <c r="C22" i="96" s="1"/>
  <c r="D8" i="96"/>
  <c r="D7" i="96"/>
  <c r="D6" i="96"/>
  <c r="D5" i="96"/>
  <c r="D4" i="96"/>
  <c r="D3" i="96"/>
  <c r="K33" i="95"/>
  <c r="K32" i="95"/>
  <c r="K30" i="95"/>
  <c r="K29" i="95"/>
  <c r="K27" i="95"/>
  <c r="K26" i="95"/>
  <c r="I24" i="95"/>
  <c r="I36" i="95" s="1"/>
  <c r="H24" i="95"/>
  <c r="H36" i="95" s="1"/>
  <c r="G24" i="95"/>
  <c r="G36" i="95" s="1"/>
  <c r="F24" i="95"/>
  <c r="F36" i="95" s="1"/>
  <c r="E24" i="95"/>
  <c r="J23" i="95"/>
  <c r="J35" i="95" s="1"/>
  <c r="I23" i="95"/>
  <c r="I35" i="95" s="1"/>
  <c r="H23" i="95"/>
  <c r="H35" i="95" s="1"/>
  <c r="G23" i="95"/>
  <c r="G35" i="95" s="1"/>
  <c r="F23" i="95"/>
  <c r="F35" i="95" s="1"/>
  <c r="E23" i="95"/>
  <c r="E35" i="95" s="1"/>
  <c r="D15" i="95"/>
  <c r="D14" i="95"/>
  <c r="F13" i="95"/>
  <c r="D13" i="95"/>
  <c r="C25" i="95" s="1"/>
  <c r="F12" i="95"/>
  <c r="D12" i="95"/>
  <c r="C22" i="95" s="1"/>
  <c r="D8" i="95"/>
  <c r="D7" i="95"/>
  <c r="D6" i="95"/>
  <c r="D5" i="95"/>
  <c r="D4" i="95"/>
  <c r="D3" i="95"/>
  <c r="K33" i="94"/>
  <c r="K32" i="94"/>
  <c r="K30" i="94"/>
  <c r="K29" i="94"/>
  <c r="K27" i="94"/>
  <c r="K26" i="94"/>
  <c r="I24" i="94"/>
  <c r="I36" i="94" s="1"/>
  <c r="H24" i="94"/>
  <c r="H36" i="94" s="1"/>
  <c r="G24" i="94"/>
  <c r="G36" i="94" s="1"/>
  <c r="F24" i="94"/>
  <c r="E24" i="94"/>
  <c r="E36" i="94" s="1"/>
  <c r="J23" i="94"/>
  <c r="J35" i="94" s="1"/>
  <c r="I23" i="94"/>
  <c r="I35" i="94" s="1"/>
  <c r="H23" i="94"/>
  <c r="H35" i="94" s="1"/>
  <c r="G23" i="94"/>
  <c r="G35" i="94" s="1"/>
  <c r="F23" i="94"/>
  <c r="F35" i="94" s="1"/>
  <c r="E23" i="94"/>
  <c r="D15" i="94"/>
  <c r="D14" i="94"/>
  <c r="F13" i="94"/>
  <c r="D13" i="94"/>
  <c r="C25" i="94" s="1"/>
  <c r="F12" i="94"/>
  <c r="D12" i="94"/>
  <c r="C22" i="94" s="1"/>
  <c r="D8" i="94"/>
  <c r="D7" i="94"/>
  <c r="D6" i="94"/>
  <c r="D5" i="94"/>
  <c r="D4" i="94"/>
  <c r="D3" i="94"/>
  <c r="K33" i="93"/>
  <c r="K32" i="93"/>
  <c r="K30" i="93"/>
  <c r="K29" i="93"/>
  <c r="K27" i="93"/>
  <c r="K26" i="93"/>
  <c r="I24" i="93"/>
  <c r="I36" i="93" s="1"/>
  <c r="H24" i="93"/>
  <c r="H36" i="93" s="1"/>
  <c r="G24" i="93"/>
  <c r="G36" i="93" s="1"/>
  <c r="F24" i="93"/>
  <c r="F36" i="93" s="1"/>
  <c r="E24" i="93"/>
  <c r="J23" i="93"/>
  <c r="J35" i="93" s="1"/>
  <c r="I23" i="93"/>
  <c r="I35" i="93" s="1"/>
  <c r="H23" i="93"/>
  <c r="H35" i="93" s="1"/>
  <c r="G23" i="93"/>
  <c r="G35" i="93" s="1"/>
  <c r="F23" i="93"/>
  <c r="F35" i="93" s="1"/>
  <c r="E23" i="93"/>
  <c r="E35" i="93" s="1"/>
  <c r="D15" i="93"/>
  <c r="D14" i="93"/>
  <c r="F13" i="93"/>
  <c r="D13" i="93"/>
  <c r="C25" i="93" s="1"/>
  <c r="F12" i="93"/>
  <c r="D12" i="93"/>
  <c r="C22" i="93" s="1"/>
  <c r="D8" i="93"/>
  <c r="D7" i="93"/>
  <c r="D6" i="93"/>
  <c r="D5" i="93"/>
  <c r="D4" i="93"/>
  <c r="D3" i="93"/>
  <c r="K33" i="91"/>
  <c r="K32" i="91"/>
  <c r="K30" i="91"/>
  <c r="K29" i="91"/>
  <c r="K27" i="91"/>
  <c r="K26" i="91"/>
  <c r="I24" i="91"/>
  <c r="I36" i="91" s="1"/>
  <c r="H24" i="91"/>
  <c r="H36" i="91" s="1"/>
  <c r="G24" i="91"/>
  <c r="G36" i="91" s="1"/>
  <c r="F24" i="91"/>
  <c r="F36" i="91" s="1"/>
  <c r="E24" i="91"/>
  <c r="J23" i="91"/>
  <c r="J35" i="91" s="1"/>
  <c r="I23" i="91"/>
  <c r="I35" i="91" s="1"/>
  <c r="H23" i="91"/>
  <c r="H35" i="91" s="1"/>
  <c r="G23" i="91"/>
  <c r="G35" i="91" s="1"/>
  <c r="F23" i="91"/>
  <c r="F35" i="91" s="1"/>
  <c r="E23" i="91"/>
  <c r="E35" i="91" s="1"/>
  <c r="D15" i="91"/>
  <c r="D14" i="91"/>
  <c r="F13" i="91"/>
  <c r="D13" i="91"/>
  <c r="C25" i="91" s="1"/>
  <c r="F12" i="91"/>
  <c r="D12" i="91"/>
  <c r="C22" i="91" s="1"/>
  <c r="D8" i="91"/>
  <c r="D7" i="91"/>
  <c r="D6" i="91"/>
  <c r="D5" i="91"/>
  <c r="D4" i="91"/>
  <c r="D3" i="91"/>
  <c r="K33" i="90"/>
  <c r="K32" i="90"/>
  <c r="K30" i="90"/>
  <c r="K29" i="90"/>
  <c r="K27" i="90"/>
  <c r="K26" i="90"/>
  <c r="I24" i="90"/>
  <c r="I36" i="90" s="1"/>
  <c r="H24" i="90"/>
  <c r="H36" i="90" s="1"/>
  <c r="G24" i="90"/>
  <c r="G36" i="90" s="1"/>
  <c r="F24" i="90"/>
  <c r="F36" i="90" s="1"/>
  <c r="E24" i="90"/>
  <c r="J23" i="90"/>
  <c r="J35" i="90" s="1"/>
  <c r="I23" i="90"/>
  <c r="I35" i="90" s="1"/>
  <c r="H23" i="90"/>
  <c r="H35" i="90" s="1"/>
  <c r="G23" i="90"/>
  <c r="G35" i="90" s="1"/>
  <c r="F23" i="90"/>
  <c r="F35" i="90" s="1"/>
  <c r="E23" i="90"/>
  <c r="E35" i="90" s="1"/>
  <c r="D15" i="90"/>
  <c r="D14" i="90"/>
  <c r="F13" i="90"/>
  <c r="D13" i="90"/>
  <c r="C25" i="90" s="1"/>
  <c r="F12" i="90"/>
  <c r="D12" i="90"/>
  <c r="C22" i="90" s="1"/>
  <c r="D8" i="90"/>
  <c r="D7" i="90"/>
  <c r="D6" i="90"/>
  <c r="D5" i="90"/>
  <c r="D4" i="90"/>
  <c r="D3" i="90"/>
  <c r="K24" i="97" l="1"/>
  <c r="K24" i="91"/>
  <c r="K24" i="95"/>
  <c r="K35" i="97"/>
  <c r="K23" i="97"/>
  <c r="E36" i="97"/>
  <c r="K36" i="97" s="1"/>
  <c r="K24" i="96"/>
  <c r="K35" i="96"/>
  <c r="K23" i="96"/>
  <c r="E36" i="96"/>
  <c r="K36" i="96" s="1"/>
  <c r="K35" i="95"/>
  <c r="K23" i="95"/>
  <c r="E36" i="95"/>
  <c r="K36" i="95" s="1"/>
  <c r="K23" i="94"/>
  <c r="K24" i="94"/>
  <c r="F36" i="94"/>
  <c r="K36" i="94" s="1"/>
  <c r="E35" i="94"/>
  <c r="K35" i="94" s="1"/>
  <c r="K24" i="93"/>
  <c r="K35" i="93"/>
  <c r="K23" i="93"/>
  <c r="E36" i="93"/>
  <c r="K36" i="93" s="1"/>
  <c r="K35" i="91"/>
  <c r="K23" i="91"/>
  <c r="E36" i="91"/>
  <c r="K36" i="91" s="1"/>
  <c r="K24" i="90"/>
  <c r="K35" i="90"/>
  <c r="K23" i="90"/>
  <c r="E36" i="90"/>
  <c r="K36" i="90" s="1"/>
  <c r="I24" i="89"/>
  <c r="H24" i="89"/>
  <c r="G24" i="89"/>
  <c r="F24" i="89"/>
  <c r="E24" i="89"/>
  <c r="J23" i="89"/>
  <c r="I23" i="89"/>
  <c r="H23" i="89"/>
  <c r="G23" i="89"/>
  <c r="F23" i="89"/>
  <c r="E23" i="89"/>
  <c r="I24" i="88"/>
  <c r="H24" i="88"/>
  <c r="G24" i="88"/>
  <c r="F24" i="88"/>
  <c r="E24" i="88"/>
  <c r="J23" i="88"/>
  <c r="I23" i="88"/>
  <c r="H23" i="88"/>
  <c r="G23" i="88"/>
  <c r="F23" i="88"/>
  <c r="E23" i="88"/>
  <c r="I24" i="87"/>
  <c r="H24" i="87"/>
  <c r="G24" i="87"/>
  <c r="F24" i="87"/>
  <c r="E24" i="87"/>
  <c r="J23" i="87"/>
  <c r="I23" i="87"/>
  <c r="H23" i="87"/>
  <c r="G23" i="87"/>
  <c r="F23" i="87"/>
  <c r="E23" i="87"/>
  <c r="I24" i="86"/>
  <c r="H24" i="86"/>
  <c r="G24" i="86"/>
  <c r="F24" i="86"/>
  <c r="E24" i="86"/>
  <c r="J23" i="86"/>
  <c r="I23" i="86"/>
  <c r="H23" i="86"/>
  <c r="G23" i="86"/>
  <c r="F23" i="86"/>
  <c r="E23" i="86"/>
  <c r="I24" i="85"/>
  <c r="H24" i="85"/>
  <c r="G24" i="85"/>
  <c r="F24" i="85"/>
  <c r="E24" i="85"/>
  <c r="J23" i="85"/>
  <c r="H23" i="85"/>
  <c r="G23" i="85"/>
  <c r="E23" i="85"/>
  <c r="I24" i="84"/>
  <c r="H24" i="84"/>
  <c r="G24" i="84"/>
  <c r="F24" i="84"/>
  <c r="E24" i="84"/>
  <c r="J23" i="84"/>
  <c r="I23" i="84"/>
  <c r="H23" i="84"/>
  <c r="F23" i="84"/>
  <c r="E23" i="84"/>
  <c r="H24" i="83"/>
  <c r="G24" i="83"/>
  <c r="F24" i="83"/>
  <c r="E24" i="83"/>
  <c r="J23" i="83"/>
  <c r="H23" i="83"/>
  <c r="G23" i="83"/>
  <c r="F23" i="83"/>
  <c r="E23" i="83"/>
  <c r="I24" i="82"/>
  <c r="H24" i="82"/>
  <c r="G24" i="82"/>
  <c r="F24" i="82"/>
  <c r="E24" i="82"/>
  <c r="J23" i="82"/>
  <c r="I23" i="82"/>
  <c r="H23" i="82"/>
  <c r="G23" i="82"/>
  <c r="F23" i="82"/>
  <c r="E23" i="82"/>
  <c r="AG7" i="79"/>
  <c r="AG8" i="79"/>
  <c r="AF8" i="79"/>
  <c r="AF7" i="79"/>
  <c r="AF6" i="79"/>
  <c r="AF5" i="79"/>
  <c r="AF3" i="79"/>
  <c r="AG3" i="79"/>
  <c r="AF4" i="79"/>
  <c r="AG4" i="79"/>
  <c r="AG5" i="79"/>
  <c r="AG6" i="79"/>
  <c r="AF9" i="79"/>
  <c r="AG9" i="79"/>
  <c r="AF10" i="79"/>
  <c r="AG10" i="79"/>
  <c r="AF11" i="79"/>
  <c r="AG11" i="79"/>
  <c r="AF12" i="79"/>
  <c r="AG12" i="79"/>
  <c r="AF13" i="79"/>
  <c r="AG13" i="79"/>
  <c r="AF14" i="79"/>
  <c r="AG14" i="79"/>
  <c r="AF15" i="79"/>
  <c r="AG15" i="79"/>
  <c r="AF16" i="79"/>
  <c r="AG16" i="79"/>
  <c r="AF17" i="79"/>
  <c r="AG17" i="79"/>
  <c r="AF18" i="79"/>
  <c r="AG18" i="79"/>
  <c r="AF19" i="79"/>
  <c r="AG19" i="79"/>
  <c r="AF20" i="79"/>
  <c r="AG20" i="79"/>
  <c r="AF2" i="79"/>
  <c r="AG2" i="79"/>
  <c r="I36" i="89" l="1"/>
  <c r="H36" i="89"/>
  <c r="G36" i="89"/>
  <c r="F36" i="89"/>
  <c r="E36" i="89"/>
  <c r="J35" i="89"/>
  <c r="I35" i="89"/>
  <c r="H35" i="89"/>
  <c r="G35" i="89"/>
  <c r="F35" i="89"/>
  <c r="E35" i="89"/>
  <c r="K33" i="89"/>
  <c r="K32" i="89"/>
  <c r="K30" i="89"/>
  <c r="K29" i="89"/>
  <c r="K27" i="89"/>
  <c r="K26" i="89"/>
  <c r="K24" i="89"/>
  <c r="K23" i="89"/>
  <c r="D15" i="89"/>
  <c r="D14" i="89"/>
  <c r="F13" i="89"/>
  <c r="D13" i="89"/>
  <c r="C25" i="89" s="1"/>
  <c r="F12" i="89"/>
  <c r="D12" i="89"/>
  <c r="C22" i="89" s="1"/>
  <c r="D8" i="89"/>
  <c r="D7" i="89"/>
  <c r="D6" i="89"/>
  <c r="D5" i="89"/>
  <c r="D4" i="89"/>
  <c r="D3" i="89"/>
  <c r="I36" i="88"/>
  <c r="H36" i="88"/>
  <c r="G36" i="88"/>
  <c r="F36" i="88"/>
  <c r="E36" i="88"/>
  <c r="J35" i="88"/>
  <c r="I35" i="88"/>
  <c r="H35" i="88"/>
  <c r="G35" i="88"/>
  <c r="F35" i="88"/>
  <c r="E35" i="88"/>
  <c r="K33" i="88"/>
  <c r="K32" i="88"/>
  <c r="K30" i="88"/>
  <c r="K29" i="88"/>
  <c r="K27" i="88"/>
  <c r="K26" i="88"/>
  <c r="K24" i="88"/>
  <c r="K23" i="88"/>
  <c r="D15" i="88"/>
  <c r="D14" i="88"/>
  <c r="C25" i="88"/>
  <c r="F12" i="88"/>
  <c r="D8" i="88"/>
  <c r="D7" i="88"/>
  <c r="D6" i="88"/>
  <c r="D5" i="88"/>
  <c r="D4" i="88"/>
  <c r="D3" i="88"/>
  <c r="I36" i="87"/>
  <c r="H36" i="87"/>
  <c r="G36" i="87"/>
  <c r="F36" i="87"/>
  <c r="E36" i="87"/>
  <c r="J35" i="87"/>
  <c r="I35" i="87"/>
  <c r="H35" i="87"/>
  <c r="G35" i="87"/>
  <c r="F35" i="87"/>
  <c r="E35" i="87"/>
  <c r="K33" i="87"/>
  <c r="K32" i="87"/>
  <c r="K30" i="87"/>
  <c r="K29" i="87"/>
  <c r="K27" i="87"/>
  <c r="K26" i="87"/>
  <c r="K24" i="87"/>
  <c r="K23" i="87"/>
  <c r="D15" i="87"/>
  <c r="D14" i="87"/>
  <c r="F13" i="87"/>
  <c r="D13" i="87"/>
  <c r="C25" i="87" s="1"/>
  <c r="F12" i="87"/>
  <c r="D12" i="87"/>
  <c r="C22" i="87" s="1"/>
  <c r="D8" i="87"/>
  <c r="D7" i="87"/>
  <c r="D6" i="87"/>
  <c r="D5" i="87"/>
  <c r="D3" i="87"/>
  <c r="I36" i="86"/>
  <c r="H36" i="86"/>
  <c r="G36" i="86"/>
  <c r="F36" i="86"/>
  <c r="E36" i="86"/>
  <c r="J35" i="86"/>
  <c r="I35" i="86"/>
  <c r="H35" i="86"/>
  <c r="G35" i="86"/>
  <c r="F35" i="86"/>
  <c r="E35" i="86"/>
  <c r="K33" i="86"/>
  <c r="K32" i="86"/>
  <c r="K30" i="86"/>
  <c r="K29" i="86"/>
  <c r="K27" i="86"/>
  <c r="K26" i="86"/>
  <c r="K24" i="86"/>
  <c r="K23" i="86"/>
  <c r="D15" i="86"/>
  <c r="D14" i="86"/>
  <c r="F13" i="86"/>
  <c r="C25" i="86"/>
  <c r="F12" i="86"/>
  <c r="C22" i="86"/>
  <c r="D8" i="86"/>
  <c r="D7" i="86"/>
  <c r="D6" i="86"/>
  <c r="D5" i="86"/>
  <c r="D4" i="86"/>
  <c r="D3" i="86"/>
  <c r="I36" i="85"/>
  <c r="H36" i="85"/>
  <c r="G36" i="85"/>
  <c r="F36" i="85"/>
  <c r="E36" i="85"/>
  <c r="J35" i="85"/>
  <c r="I35" i="85"/>
  <c r="H35" i="85"/>
  <c r="G35" i="85"/>
  <c r="F35" i="85"/>
  <c r="E35" i="85"/>
  <c r="K33" i="85"/>
  <c r="K32" i="85"/>
  <c r="K30" i="85"/>
  <c r="K29" i="85"/>
  <c r="K27" i="85"/>
  <c r="K26" i="85"/>
  <c r="K24" i="85"/>
  <c r="K23" i="85"/>
  <c r="D15" i="85"/>
  <c r="D14" i="85"/>
  <c r="F13" i="85"/>
  <c r="D13" i="85"/>
  <c r="C25" i="85" s="1"/>
  <c r="F12" i="85"/>
  <c r="D12" i="85"/>
  <c r="C22" i="85" s="1"/>
  <c r="D8" i="85"/>
  <c r="D7" i="85"/>
  <c r="D6" i="85"/>
  <c r="D5" i="85"/>
  <c r="D4" i="85"/>
  <c r="D3" i="85"/>
  <c r="D3" i="84"/>
  <c r="I36" i="84"/>
  <c r="H36" i="84"/>
  <c r="G36" i="84"/>
  <c r="F36" i="84"/>
  <c r="E36" i="84"/>
  <c r="J35" i="84"/>
  <c r="I35" i="84"/>
  <c r="H35" i="84"/>
  <c r="G35" i="84"/>
  <c r="F35" i="84"/>
  <c r="E35" i="84"/>
  <c r="K33" i="84"/>
  <c r="K32" i="84"/>
  <c r="K30" i="84"/>
  <c r="K29" i="84"/>
  <c r="K27" i="84"/>
  <c r="K26" i="84"/>
  <c r="K24" i="84"/>
  <c r="K23" i="84"/>
  <c r="D15" i="84"/>
  <c r="D14" i="84"/>
  <c r="F13" i="84"/>
  <c r="D13" i="84"/>
  <c r="C25" i="84" s="1"/>
  <c r="F12" i="84"/>
  <c r="D12" i="84"/>
  <c r="C22" i="84" s="1"/>
  <c r="D8" i="84"/>
  <c r="D7" i="84"/>
  <c r="D6" i="84"/>
  <c r="D5" i="84"/>
  <c r="D4" i="84"/>
  <c r="I36" i="83"/>
  <c r="H36" i="83"/>
  <c r="G36" i="83"/>
  <c r="F36" i="83"/>
  <c r="E36" i="83"/>
  <c r="J35" i="83"/>
  <c r="I35" i="83"/>
  <c r="H35" i="83"/>
  <c r="G35" i="83"/>
  <c r="F35" i="83"/>
  <c r="E35" i="83"/>
  <c r="K33" i="83"/>
  <c r="K32" i="83"/>
  <c r="K30" i="83"/>
  <c r="K29" i="83"/>
  <c r="K27" i="83"/>
  <c r="K26" i="83"/>
  <c r="K24" i="83"/>
  <c r="K23" i="83"/>
  <c r="D15" i="83"/>
  <c r="D14" i="83"/>
  <c r="F13" i="83"/>
  <c r="D13" i="83"/>
  <c r="C25" i="83" s="1"/>
  <c r="F12" i="83"/>
  <c r="D12" i="83"/>
  <c r="C22" i="83" s="1"/>
  <c r="D8" i="83"/>
  <c r="D7" i="83"/>
  <c r="D6" i="83"/>
  <c r="D5" i="83"/>
  <c r="D4" i="83"/>
  <c r="D3" i="83"/>
  <c r="K36" i="88" l="1"/>
  <c r="K35" i="86"/>
  <c r="K35" i="89"/>
  <c r="K36" i="89"/>
  <c r="K35" i="88"/>
  <c r="K36" i="87"/>
  <c r="K35" i="87"/>
  <c r="K36" i="86"/>
  <c r="K35" i="85"/>
  <c r="K36" i="85"/>
  <c r="K35" i="84"/>
  <c r="K36" i="84"/>
  <c r="K36" i="83"/>
  <c r="K35" i="83"/>
  <c r="I36" i="82"/>
  <c r="H36" i="82"/>
  <c r="G36" i="82"/>
  <c r="F36" i="82"/>
  <c r="E36" i="82"/>
  <c r="J35" i="82"/>
  <c r="I35" i="82"/>
  <c r="H35" i="82"/>
  <c r="G35" i="82"/>
  <c r="F35" i="82"/>
  <c r="E35" i="82"/>
  <c r="K33" i="82"/>
  <c r="K32" i="82"/>
  <c r="K30" i="82"/>
  <c r="K29" i="82"/>
  <c r="K27" i="82"/>
  <c r="K26" i="82"/>
  <c r="K24" i="82"/>
  <c r="K23" i="82"/>
  <c r="D15" i="82"/>
  <c r="D14" i="82"/>
  <c r="F13" i="82"/>
  <c r="D13" i="82"/>
  <c r="C25" i="82" s="1"/>
  <c r="F12" i="82"/>
  <c r="D12" i="82"/>
  <c r="C22" i="82" s="1"/>
  <c r="D8" i="82"/>
  <c r="D7" i="82"/>
  <c r="D6" i="82"/>
  <c r="D5" i="82"/>
  <c r="D4" i="82"/>
  <c r="D3" i="82"/>
  <c r="C25" i="81"/>
  <c r="C22" i="81"/>
  <c r="I36" i="81"/>
  <c r="H36" i="81"/>
  <c r="G36" i="81"/>
  <c r="F36" i="81"/>
  <c r="E36" i="81"/>
  <c r="J35" i="81"/>
  <c r="I35" i="81"/>
  <c r="H35" i="81"/>
  <c r="G35" i="81"/>
  <c r="F35" i="81"/>
  <c r="E35" i="81"/>
  <c r="K33" i="81"/>
  <c r="K32" i="81"/>
  <c r="K30" i="81"/>
  <c r="K29" i="81"/>
  <c r="K27" i="81"/>
  <c r="K26" i="81"/>
  <c r="K24" i="81"/>
  <c r="K23" i="81"/>
  <c r="K36" i="82" l="1"/>
  <c r="K35" i="82"/>
  <c r="K35" i="81"/>
  <c r="K36"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100-000001000000}">
      <text>
        <r>
          <rPr>
            <sz val="11"/>
            <color indexed="81"/>
            <rFont val="ＭＳ Ｐゴシック"/>
            <family val="3"/>
            <charset val="128"/>
          </rPr>
          <t>軽自動車は-1で入力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C00-000001000000}">
      <text>
        <r>
          <rPr>
            <sz val="11"/>
            <color indexed="81"/>
            <rFont val="ＭＳ Ｐゴシック"/>
            <family val="3"/>
            <charset val="128"/>
          </rPr>
          <t>軽自動車は-1で入力</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E00-000001000000}">
      <text>
        <r>
          <rPr>
            <sz val="11"/>
            <color indexed="81"/>
            <rFont val="ＭＳ Ｐゴシック"/>
            <family val="3"/>
            <charset val="128"/>
          </rPr>
          <t>軽自動車は-1で入力</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F00-000001000000}">
      <text>
        <r>
          <rPr>
            <sz val="11"/>
            <color indexed="81"/>
            <rFont val="ＭＳ Ｐゴシック"/>
            <family val="3"/>
            <charset val="128"/>
          </rPr>
          <t>軽自動車は-1で入力</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000-000001000000}">
      <text>
        <r>
          <rPr>
            <sz val="11"/>
            <color indexed="81"/>
            <rFont val="ＭＳ Ｐゴシック"/>
            <family val="3"/>
            <charset val="128"/>
          </rPr>
          <t>軽自動車は-1で入力</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100-000001000000}">
      <text>
        <r>
          <rPr>
            <sz val="11"/>
            <color indexed="81"/>
            <rFont val="ＭＳ Ｐゴシック"/>
            <family val="3"/>
            <charset val="128"/>
          </rPr>
          <t>軽自動車は-1で入力</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200-000001000000}">
      <text>
        <r>
          <rPr>
            <sz val="11"/>
            <color indexed="81"/>
            <rFont val="ＭＳ Ｐゴシック"/>
            <family val="3"/>
            <charset val="128"/>
          </rPr>
          <t>軽自動車は-1で入力</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300-000001000000}">
      <text>
        <r>
          <rPr>
            <sz val="11"/>
            <color indexed="81"/>
            <rFont val="ＭＳ Ｐゴシック"/>
            <family val="3"/>
            <charset val="128"/>
          </rPr>
          <t>軽自動車は-1で入力</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400-000001000000}">
      <text>
        <r>
          <rPr>
            <sz val="11"/>
            <color indexed="81"/>
            <rFont val="ＭＳ Ｐゴシック"/>
            <family val="3"/>
            <charset val="128"/>
          </rPr>
          <t>軽自動車は-1で入力</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500-000001000000}">
      <text>
        <r>
          <rPr>
            <sz val="11"/>
            <color indexed="81"/>
            <rFont val="ＭＳ Ｐゴシック"/>
            <family val="3"/>
            <charset val="128"/>
          </rPr>
          <t>軽自動車は-1で入力</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600-000001000000}">
      <text>
        <r>
          <rPr>
            <sz val="11"/>
            <color indexed="81"/>
            <rFont val="ＭＳ Ｐゴシック"/>
            <family val="3"/>
            <charset val="128"/>
          </rPr>
          <t>軽自動車は-1で入力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300-000001000000}">
      <text>
        <r>
          <rPr>
            <sz val="11"/>
            <color indexed="81"/>
            <rFont val="ＭＳ Ｐゴシック"/>
            <family val="3"/>
            <charset val="128"/>
          </rPr>
          <t>軽自動車は-1で入力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400-000001000000}">
      <text>
        <r>
          <rPr>
            <sz val="11"/>
            <color indexed="81"/>
            <rFont val="ＭＳ Ｐゴシック"/>
            <family val="3"/>
            <charset val="128"/>
          </rPr>
          <t>軽自動車は-1で入力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600-000001000000}">
      <text>
        <r>
          <rPr>
            <sz val="11"/>
            <color indexed="81"/>
            <rFont val="ＭＳ Ｐゴシック"/>
            <family val="3"/>
            <charset val="128"/>
          </rPr>
          <t>軽自動車は-1で入力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700-000001000000}">
      <text>
        <r>
          <rPr>
            <sz val="11"/>
            <color indexed="81"/>
            <rFont val="ＭＳ Ｐゴシック"/>
            <family val="3"/>
            <charset val="128"/>
          </rPr>
          <t>軽自動車は-1で入力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800-000001000000}">
      <text>
        <r>
          <rPr>
            <sz val="11"/>
            <color indexed="81"/>
            <rFont val="ＭＳ Ｐゴシック"/>
            <family val="3"/>
            <charset val="128"/>
          </rPr>
          <t>軽自動車は-1で入力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900-000001000000}">
      <text>
        <r>
          <rPr>
            <sz val="11"/>
            <color indexed="81"/>
            <rFont val="ＭＳ Ｐゴシック"/>
            <family val="3"/>
            <charset val="128"/>
          </rPr>
          <t>軽自動車は-1で入力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A00-000001000000}">
      <text>
        <r>
          <rPr>
            <sz val="11"/>
            <color indexed="81"/>
            <rFont val="ＭＳ Ｐゴシック"/>
            <family val="3"/>
            <charset val="128"/>
          </rPr>
          <t>軽自動車は-1で入力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B00-000001000000}">
      <text>
        <r>
          <rPr>
            <sz val="11"/>
            <color indexed="81"/>
            <rFont val="ＭＳ Ｐゴシック"/>
            <family val="3"/>
            <charset val="128"/>
          </rPr>
          <t>軽自動車は-1で入力</t>
        </r>
      </text>
    </comment>
  </commentList>
</comments>
</file>

<file path=xl/sharedStrings.xml><?xml version="1.0" encoding="utf-8"?>
<sst xmlns="http://schemas.openxmlformats.org/spreadsheetml/2006/main" count="1166" uniqueCount="235">
  <si>
    <t>自家用有償旅客運送者登録簿</t>
    <rPh sb="0" eb="3">
      <t>ジカヨウ</t>
    </rPh>
    <rPh sb="3" eb="5">
      <t>ユウショウ</t>
    </rPh>
    <rPh sb="5" eb="7">
      <t>リョカク</t>
    </rPh>
    <rPh sb="7" eb="9">
      <t>ウンソウ</t>
    </rPh>
    <rPh sb="9" eb="10">
      <t>シャ</t>
    </rPh>
    <rPh sb="10" eb="13">
      <t>トウロクボ</t>
    </rPh>
    <phoneticPr fontId="5"/>
  </si>
  <si>
    <t>更新登録年月日</t>
    <rPh sb="0" eb="2">
      <t>コウシン</t>
    </rPh>
    <rPh sb="2" eb="4">
      <t>トウロク</t>
    </rPh>
    <rPh sb="4" eb="7">
      <t>ネンガッピ</t>
    </rPh>
    <phoneticPr fontId="5"/>
  </si>
  <si>
    <t>寝台車</t>
    <rPh sb="0" eb="3">
      <t>シンダイシャ</t>
    </rPh>
    <phoneticPr fontId="5"/>
  </si>
  <si>
    <t>（軽自動車）</t>
    <rPh sb="1" eb="5">
      <t>ケイジドウシャ</t>
    </rPh>
    <phoneticPr fontId="5"/>
  </si>
  <si>
    <t>車いす車</t>
    <rPh sb="0" eb="1">
      <t>クルマ</t>
    </rPh>
    <rPh sb="3" eb="4">
      <t>グルマ</t>
    </rPh>
    <phoneticPr fontId="5"/>
  </si>
  <si>
    <t>兼用車</t>
    <rPh sb="0" eb="2">
      <t>ケンヨウ</t>
    </rPh>
    <rPh sb="2" eb="3">
      <t>クルマ</t>
    </rPh>
    <phoneticPr fontId="5"/>
  </si>
  <si>
    <t>セダン等</t>
    <rPh sb="3" eb="4">
      <t>トウ</t>
    </rPh>
    <phoneticPr fontId="5"/>
  </si>
  <si>
    <t>合　計</t>
    <rPh sb="0" eb="1">
      <t>ゴウ</t>
    </rPh>
    <rPh sb="2" eb="3">
      <t>ケイ</t>
    </rPh>
    <phoneticPr fontId="5"/>
  </si>
  <si>
    <t>代表者の氏名</t>
    <rPh sb="0" eb="3">
      <t>ダイヒョウシャ</t>
    </rPh>
    <rPh sb="4" eb="6">
      <t>シメイ</t>
    </rPh>
    <phoneticPr fontId="5"/>
  </si>
  <si>
    <t>登録年月日</t>
    <rPh sb="0" eb="2">
      <t>トウロク</t>
    </rPh>
    <rPh sb="2" eb="5">
      <t>ネンガッピ</t>
    </rPh>
    <phoneticPr fontId="5"/>
  </si>
  <si>
    <t>名　　　　称</t>
    <rPh sb="0" eb="1">
      <t>ナ</t>
    </rPh>
    <rPh sb="5" eb="6">
      <t>ショウ</t>
    </rPh>
    <phoneticPr fontId="5"/>
  </si>
  <si>
    <t>合計</t>
    <rPh sb="0" eb="2">
      <t>ゴウケイ</t>
    </rPh>
    <phoneticPr fontId="5"/>
  </si>
  <si>
    <t>氏名又は名称</t>
    <rPh sb="0" eb="2">
      <t>シメイ</t>
    </rPh>
    <rPh sb="2" eb="3">
      <t>マタ</t>
    </rPh>
    <rPh sb="4" eb="6">
      <t>メイショウ</t>
    </rPh>
    <phoneticPr fontId="5"/>
  </si>
  <si>
    <t>路線又は運送の区域</t>
    <rPh sb="0" eb="1">
      <t>ミチ</t>
    </rPh>
    <rPh sb="1" eb="2">
      <t>セン</t>
    </rPh>
    <rPh sb="2" eb="3">
      <t>マタ</t>
    </rPh>
    <rPh sb="4" eb="5">
      <t>ウン</t>
    </rPh>
    <rPh sb="5" eb="6">
      <t>ソウ</t>
    </rPh>
    <rPh sb="7" eb="8">
      <t>ク</t>
    </rPh>
    <rPh sb="8" eb="9">
      <t>イキ</t>
    </rPh>
    <phoneticPr fontId="5"/>
  </si>
  <si>
    <t>運送する旅客の範囲</t>
    <rPh sb="0" eb="2">
      <t>ウンソウ</t>
    </rPh>
    <rPh sb="4" eb="6">
      <t>リョカク</t>
    </rPh>
    <rPh sb="7" eb="9">
      <t>ハンイ</t>
    </rPh>
    <phoneticPr fontId="5"/>
  </si>
  <si>
    <t>事務所の名称及び位置</t>
    <rPh sb="0" eb="3">
      <t>ジムショ</t>
    </rPh>
    <rPh sb="4" eb="6">
      <t>メイショウ</t>
    </rPh>
    <rPh sb="6" eb="7">
      <t>オヨ</t>
    </rPh>
    <rPh sb="8" eb="9">
      <t>クライ</t>
    </rPh>
    <rPh sb="9" eb="10">
      <t>オキ</t>
    </rPh>
    <phoneticPr fontId="5"/>
  </si>
  <si>
    <t>登録番号</t>
    <rPh sb="0" eb="1">
      <t>ノボル</t>
    </rPh>
    <rPh sb="1" eb="2">
      <t>ロク</t>
    </rPh>
    <rPh sb="2" eb="3">
      <t>バン</t>
    </rPh>
    <rPh sb="3" eb="4">
      <t>ゴウ</t>
    </rPh>
    <phoneticPr fontId="5"/>
  </si>
  <si>
    <t>名称</t>
    <rPh sb="0" eb="1">
      <t>ナ</t>
    </rPh>
    <rPh sb="1" eb="2">
      <t>ショウ</t>
    </rPh>
    <phoneticPr fontId="5"/>
  </si>
  <si>
    <t>住所</t>
    <rPh sb="0" eb="1">
      <t>ジュウ</t>
    </rPh>
    <rPh sb="1" eb="2">
      <t>ショ</t>
    </rPh>
    <phoneticPr fontId="5"/>
  </si>
  <si>
    <t>運送の種別</t>
    <rPh sb="0" eb="1">
      <t>ウン</t>
    </rPh>
    <rPh sb="1" eb="2">
      <t>ソウ</t>
    </rPh>
    <rPh sb="3" eb="4">
      <t>タネ</t>
    </rPh>
    <rPh sb="4" eb="5">
      <t>ベツ</t>
    </rPh>
    <phoneticPr fontId="5"/>
  </si>
  <si>
    <t>備考</t>
    <rPh sb="0" eb="1">
      <t>ソナエ</t>
    </rPh>
    <rPh sb="1" eb="2">
      <t>コウ</t>
    </rPh>
    <phoneticPr fontId="5"/>
  </si>
  <si>
    <t>事務所</t>
    <rPh sb="0" eb="1">
      <t>コト</t>
    </rPh>
    <rPh sb="1" eb="2">
      <t>ツトム</t>
    </rPh>
    <rPh sb="2" eb="3">
      <t>ショ</t>
    </rPh>
    <phoneticPr fontId="5"/>
  </si>
  <si>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5"/>
  </si>
  <si>
    <t>回転シート車</t>
    <rPh sb="0" eb="2">
      <t>カイテン</t>
    </rPh>
    <rPh sb="5" eb="6">
      <t>シャ</t>
    </rPh>
    <phoneticPr fontId="5"/>
  </si>
  <si>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5"/>
  </si>
  <si>
    <t>位　　　　　置</t>
    <rPh sb="0" eb="1">
      <t>クライ</t>
    </rPh>
    <rPh sb="6" eb="7">
      <t>オキ</t>
    </rPh>
    <phoneticPr fontId="5"/>
  </si>
  <si>
    <t>住　　　　所</t>
    <rPh sb="0" eb="1">
      <t>ジュウ</t>
    </rPh>
    <rPh sb="5" eb="6">
      <t>ショ</t>
    </rPh>
    <phoneticPr fontId="5"/>
  </si>
  <si>
    <t>福祉有償運送</t>
  </si>
  <si>
    <t>有効期間</t>
    <rPh sb="0" eb="2">
      <t>ユウコウ</t>
    </rPh>
    <rPh sb="2" eb="4">
      <t>キカン</t>
    </rPh>
    <phoneticPr fontId="5"/>
  </si>
  <si>
    <t>本省様式はなし</t>
    <rPh sb="0" eb="2">
      <t>ホンショウ</t>
    </rPh>
    <rPh sb="2" eb="4">
      <t>ヨウシキ</t>
    </rPh>
    <phoneticPr fontId="5"/>
  </si>
  <si>
    <t>登録番号</t>
    <rPh sb="0" eb="2">
      <t>トウロク</t>
    </rPh>
    <rPh sb="2" eb="4">
      <t>バンゴウ</t>
    </rPh>
    <phoneticPr fontId="14"/>
  </si>
  <si>
    <t>登録年月日</t>
    <rPh sb="0" eb="2">
      <t>トウロク</t>
    </rPh>
    <rPh sb="2" eb="5">
      <t>ネンガッピ</t>
    </rPh>
    <phoneticPr fontId="14"/>
  </si>
  <si>
    <t>更新登録年月日</t>
    <rPh sb="0" eb="2">
      <t>コウシン</t>
    </rPh>
    <rPh sb="2" eb="4">
      <t>トウロク</t>
    </rPh>
    <rPh sb="4" eb="7">
      <t>ネンガッピ</t>
    </rPh>
    <phoneticPr fontId="14"/>
  </si>
  <si>
    <t>有効期間</t>
    <rPh sb="0" eb="2">
      <t>ユウコウ</t>
    </rPh>
    <rPh sb="2" eb="4">
      <t>キカン</t>
    </rPh>
    <phoneticPr fontId="14"/>
  </si>
  <si>
    <t>名称</t>
    <rPh sb="0" eb="2">
      <t>メイショウ</t>
    </rPh>
    <phoneticPr fontId="5"/>
  </si>
  <si>
    <t>代表者の氏名</t>
    <rPh sb="0" eb="3">
      <t>ダイヒョウシャ</t>
    </rPh>
    <rPh sb="4" eb="6">
      <t>シメイ</t>
    </rPh>
    <phoneticPr fontId="14"/>
  </si>
  <si>
    <t>郵便番号</t>
    <phoneticPr fontId="14"/>
  </si>
  <si>
    <t>住所</t>
    <rPh sb="0" eb="2">
      <t>ジュウショ</t>
    </rPh>
    <phoneticPr fontId="5"/>
  </si>
  <si>
    <t>事務所の名称</t>
    <rPh sb="0" eb="3">
      <t>ジムショ</t>
    </rPh>
    <rPh sb="4" eb="6">
      <t>メイショウ</t>
    </rPh>
    <phoneticPr fontId="14"/>
  </si>
  <si>
    <t>事務所の位置</t>
    <rPh sb="0" eb="3">
      <t>ジムショ</t>
    </rPh>
    <rPh sb="4" eb="6">
      <t>イチ</t>
    </rPh>
    <phoneticPr fontId="14"/>
  </si>
  <si>
    <t>路線又は運送の区域</t>
    <rPh sb="0" eb="2">
      <t>ロセン</t>
    </rPh>
    <rPh sb="2" eb="3">
      <t>マタ</t>
    </rPh>
    <rPh sb="4" eb="6">
      <t>ウンソウ</t>
    </rPh>
    <rPh sb="7" eb="9">
      <t>クイキ</t>
    </rPh>
    <phoneticPr fontId="14"/>
  </si>
  <si>
    <t>運送する旅客の範囲</t>
    <rPh sb="0" eb="2">
      <t>ウンソウ</t>
    </rPh>
    <rPh sb="4" eb="6">
      <t>リョカク</t>
    </rPh>
    <rPh sb="7" eb="9">
      <t>ハンイ</t>
    </rPh>
    <phoneticPr fontId="14"/>
  </si>
  <si>
    <t>事業者協力型有償運送の事業者名称</t>
    <rPh sb="0" eb="3">
      <t>ジギョウシャ</t>
    </rPh>
    <rPh sb="3" eb="6">
      <t>キョウリョクガタ</t>
    </rPh>
    <rPh sb="6" eb="8">
      <t>ユウショウ</t>
    </rPh>
    <rPh sb="8" eb="10">
      <t>ウンソウ</t>
    </rPh>
    <rPh sb="11" eb="14">
      <t>ジギョウシャ</t>
    </rPh>
    <rPh sb="14" eb="16">
      <t>メイショウ</t>
    </rPh>
    <phoneticPr fontId="14"/>
  </si>
  <si>
    <t>事業者協力型有償運送の事業者住所</t>
    <rPh sb="14" eb="16">
      <t>ジュウショ</t>
    </rPh>
    <phoneticPr fontId="14"/>
  </si>
  <si>
    <t>ニ</t>
    <phoneticPr fontId="5"/>
  </si>
  <si>
    <t>イ</t>
    <phoneticPr fontId="5"/>
  </si>
  <si>
    <t>運送する旅客の範囲（福祉）</t>
  </si>
  <si>
    <t>ロ</t>
    <phoneticPr fontId="5"/>
  </si>
  <si>
    <t>ハ</t>
    <phoneticPr fontId="5"/>
  </si>
  <si>
    <t>ホ</t>
    <phoneticPr fontId="5"/>
  </si>
  <si>
    <t>ヘ</t>
    <phoneticPr fontId="5"/>
  </si>
  <si>
    <t>ト</t>
    <phoneticPr fontId="5"/>
  </si>
  <si>
    <r>
      <t>身体障害者福祉法第４条に規定する</t>
    </r>
    <r>
      <rPr>
        <sz val="11"/>
        <color rgb="FFFF0000"/>
        <rFont val="ＭＳ Ｐゴシック"/>
        <family val="3"/>
        <charset val="128"/>
        <scheme val="minor"/>
      </rPr>
      <t>身体障害者</t>
    </r>
    <rPh sb="0" eb="2">
      <t>シンタイ</t>
    </rPh>
    <rPh sb="2" eb="4">
      <t>ショウガイ</t>
    </rPh>
    <rPh sb="4" eb="5">
      <t>シャ</t>
    </rPh>
    <rPh sb="5" eb="7">
      <t>フクシ</t>
    </rPh>
    <rPh sb="7" eb="8">
      <t>ホウ</t>
    </rPh>
    <rPh sb="8" eb="9">
      <t>ダイ</t>
    </rPh>
    <rPh sb="10" eb="11">
      <t>ジョウ</t>
    </rPh>
    <rPh sb="12" eb="14">
      <t>キテイ</t>
    </rPh>
    <rPh sb="16" eb="18">
      <t>シンタイ</t>
    </rPh>
    <rPh sb="18" eb="20">
      <t>ショウガイ</t>
    </rPh>
    <rPh sb="20" eb="21">
      <t>シャ</t>
    </rPh>
    <phoneticPr fontId="5"/>
  </si>
  <si>
    <r>
      <t>精神保健及び精神障害者福祉に関する法律第５条に規定する</t>
    </r>
    <r>
      <rPr>
        <sz val="11"/>
        <color rgb="FFFF0000"/>
        <rFont val="ＭＳ Ｐゴシック"/>
        <family val="3"/>
        <charset val="128"/>
        <scheme val="minor"/>
      </rPr>
      <t>精神障害者</t>
    </r>
    <rPh sb="2" eb="4">
      <t>ホケン</t>
    </rPh>
    <rPh sb="4" eb="5">
      <t>オヨ</t>
    </rPh>
    <rPh sb="6" eb="8">
      <t>セイシン</t>
    </rPh>
    <rPh sb="10" eb="11">
      <t>シャ</t>
    </rPh>
    <rPh sb="11" eb="13">
      <t>フクシ</t>
    </rPh>
    <rPh sb="14" eb="15">
      <t>カン</t>
    </rPh>
    <rPh sb="17" eb="19">
      <t>ホウリツ</t>
    </rPh>
    <rPh sb="19" eb="20">
      <t>ダイ</t>
    </rPh>
    <rPh sb="21" eb="22">
      <t>ジョウ</t>
    </rPh>
    <rPh sb="23" eb="25">
      <t>キテイ</t>
    </rPh>
    <rPh sb="27" eb="29">
      <t>セイシン</t>
    </rPh>
    <rPh sb="29" eb="32">
      <t>ショウガイシャ</t>
    </rPh>
    <phoneticPr fontId="5"/>
  </si>
  <si>
    <r>
      <t>障害者の雇用の促進等に関する法律第２条第４号に規定する</t>
    </r>
    <r>
      <rPr>
        <sz val="11"/>
        <color rgb="FFFF0000"/>
        <rFont val="ＭＳ Ｐゴシック"/>
        <family val="3"/>
        <charset val="128"/>
        <scheme val="minor"/>
      </rPr>
      <t>知的障害者</t>
    </r>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ゴウ</t>
    </rPh>
    <rPh sb="23" eb="25">
      <t>キテイ</t>
    </rPh>
    <rPh sb="27" eb="29">
      <t>チテキ</t>
    </rPh>
    <rPh sb="29" eb="31">
      <t>ショウガイ</t>
    </rPh>
    <rPh sb="31" eb="32">
      <t>シャ</t>
    </rPh>
    <phoneticPr fontId="5"/>
  </si>
  <si>
    <r>
      <t>介護保険法第十九条第一項に規定する</t>
    </r>
    <r>
      <rPr>
        <sz val="11"/>
        <color rgb="FFFF0000"/>
        <rFont val="ＭＳ Ｐゴシック"/>
        <family val="3"/>
        <charset val="128"/>
      </rPr>
      <t>要介護認定を受けている者</t>
    </r>
    <phoneticPr fontId="5"/>
  </si>
  <si>
    <r>
      <t>介護保険法第十九条第二項に規定する</t>
    </r>
    <r>
      <rPr>
        <sz val="11"/>
        <color rgb="FFFF0000"/>
        <rFont val="ＭＳ Ｐゴシック"/>
        <family val="3"/>
        <charset val="128"/>
        <scheme val="minor"/>
      </rPr>
      <t>要支援認定を受けている者</t>
    </r>
    <phoneticPr fontId="5"/>
  </si>
  <si>
    <t>旧</t>
    <rPh sb="0" eb="1">
      <t>キュウ</t>
    </rPh>
    <phoneticPr fontId="5"/>
  </si>
  <si>
    <r>
      <t>その他肢体不自由、内部障害、知的障害、精神障害</t>
    </r>
    <r>
      <rPr>
        <sz val="11"/>
        <color rgb="FFFF0000"/>
        <rFont val="ＭＳ Ｐゴシック"/>
        <family val="3"/>
        <charset val="128"/>
        <scheme val="minor"/>
      </rPr>
      <t>その他の障害を有する者</t>
    </r>
    <phoneticPr fontId="5"/>
  </si>
  <si>
    <t>第２号様式（第５１条の５関係）</t>
    <phoneticPr fontId="5"/>
  </si>
  <si>
    <t>○</t>
  </si>
  <si>
    <t>バ　ス</t>
    <phoneticPr fontId="5"/>
  </si>
  <si>
    <t>福祉有償運送</t>
    <rPh sb="0" eb="2">
      <t>フクシ</t>
    </rPh>
    <rPh sb="2" eb="4">
      <t>ユウショウ</t>
    </rPh>
    <rPh sb="4" eb="6">
      <t>ウンソウ</t>
    </rPh>
    <phoneticPr fontId="5"/>
  </si>
  <si>
    <t>←福祉のシートからコピペ</t>
    <rPh sb="1" eb="3">
      <t>フクシ</t>
    </rPh>
    <phoneticPr fontId="5"/>
  </si>
  <si>
    <t>事務所の名称</t>
    <phoneticPr fontId="5"/>
  </si>
  <si>
    <t>事務所の位置</t>
    <phoneticPr fontId="5"/>
  </si>
  <si>
    <t>目次</t>
    <rPh sb="0" eb="2">
      <t>モクジ</t>
    </rPh>
    <phoneticPr fontId="5"/>
  </si>
  <si>
    <t>バス</t>
    <phoneticPr fontId="22"/>
  </si>
  <si>
    <t>計</t>
    <rPh sb="0" eb="1">
      <t>ケイ</t>
    </rPh>
    <phoneticPr fontId="22"/>
  </si>
  <si>
    <t>車いす車
(軽自動車)</t>
    <rPh sb="0" eb="1">
      <t>クルマ</t>
    </rPh>
    <rPh sb="3" eb="4">
      <t>シャ</t>
    </rPh>
    <rPh sb="6" eb="10">
      <t>ケイジドウシャ</t>
    </rPh>
    <phoneticPr fontId="22"/>
  </si>
  <si>
    <t>セダン等
(軽自動車)</t>
    <rPh sb="3" eb="4">
      <t>トウ</t>
    </rPh>
    <phoneticPr fontId="22"/>
  </si>
  <si>
    <t>兼用車
(軽自動車)</t>
    <rPh sb="0" eb="2">
      <t>ケンヨウ</t>
    </rPh>
    <rPh sb="2" eb="3">
      <t>シャ</t>
    </rPh>
    <phoneticPr fontId="22"/>
  </si>
  <si>
    <t>寝台車
(軽自動車)　　　　　　　　</t>
    <rPh sb="0" eb="1">
      <t>ネ</t>
    </rPh>
    <rPh sb="1" eb="2">
      <t>ダイ</t>
    </rPh>
    <rPh sb="2" eb="3">
      <t>クルマ</t>
    </rPh>
    <phoneticPr fontId="22"/>
  </si>
  <si>
    <t>回転ｼｰﾄ車
(軽自動車)</t>
    <rPh sb="0" eb="2">
      <t>カイテン</t>
    </rPh>
    <rPh sb="5" eb="6">
      <t>シャ</t>
    </rPh>
    <phoneticPr fontId="22"/>
  </si>
  <si>
    <t>目次</t>
    <rPh sb="0" eb="2">
      <t>モクジ</t>
    </rPh>
    <phoneticPr fontId="5"/>
  </si>
  <si>
    <t>№</t>
    <phoneticPr fontId="5"/>
  </si>
  <si>
    <r>
      <t>介護保険施行規則第１４０条の６２の４第２号の</t>
    </r>
    <r>
      <rPr>
        <sz val="11"/>
        <color rgb="FFFF0000"/>
        <rFont val="ＭＳ Ｐゴシック"/>
        <family val="3"/>
        <charset val="128"/>
        <scheme val="minor"/>
      </rPr>
      <t>厚生労働大臣が定める基準に該当する者（基本チェックリスト該当者）</t>
    </r>
    <rPh sb="0" eb="2">
      <t>カイゴ</t>
    </rPh>
    <rPh sb="2" eb="4">
      <t>ホケン</t>
    </rPh>
    <rPh sb="4" eb="6">
      <t>セコウ</t>
    </rPh>
    <rPh sb="6" eb="8">
      <t>キソク</t>
    </rPh>
    <rPh sb="8" eb="9">
      <t>ダイ</t>
    </rPh>
    <rPh sb="12" eb="13">
      <t>ジョウ</t>
    </rPh>
    <rPh sb="18" eb="19">
      <t>ダイ</t>
    </rPh>
    <rPh sb="20" eb="21">
      <t>ゴウ</t>
    </rPh>
    <rPh sb="22" eb="24">
      <t>コウセイ</t>
    </rPh>
    <rPh sb="24" eb="26">
      <t>ロウドウ</t>
    </rPh>
    <rPh sb="26" eb="28">
      <t>ダイジン</t>
    </rPh>
    <rPh sb="29" eb="30">
      <t>サダ</t>
    </rPh>
    <rPh sb="32" eb="34">
      <t>キジュン</t>
    </rPh>
    <rPh sb="35" eb="37">
      <t>ガイトウ</t>
    </rPh>
    <rPh sb="39" eb="40">
      <t>モノ</t>
    </rPh>
    <rPh sb="41" eb="43">
      <t>キホン</t>
    </rPh>
    <rPh sb="50" eb="53">
      <t>ガイトウシャ</t>
    </rPh>
    <phoneticPr fontId="5"/>
  </si>
  <si>
    <t>旅客の範囲の拡大　→　変更登録</t>
    <rPh sb="0" eb="2">
      <t>リョカク</t>
    </rPh>
    <rPh sb="3" eb="5">
      <t>ハンイ</t>
    </rPh>
    <rPh sb="6" eb="8">
      <t>カクダイ</t>
    </rPh>
    <rPh sb="11" eb="13">
      <t>ヘンコウ</t>
    </rPh>
    <rPh sb="13" eb="15">
      <t>トウロク</t>
    </rPh>
    <phoneticPr fontId="5"/>
  </si>
  <si>
    <t>旅客の範囲の縮小　→　軽微変更届出</t>
    <rPh sb="0" eb="2">
      <t>リョカク</t>
    </rPh>
    <rPh sb="3" eb="5">
      <t>ハンイ</t>
    </rPh>
    <rPh sb="6" eb="8">
      <t>シュクショウ</t>
    </rPh>
    <rPh sb="11" eb="13">
      <t>ケイビ</t>
    </rPh>
    <rPh sb="13" eb="15">
      <t>ヘンコウ</t>
    </rPh>
    <rPh sb="15" eb="17">
      <t>トドケデ</t>
    </rPh>
    <phoneticPr fontId="5"/>
  </si>
  <si>
    <t>新</t>
    <rPh sb="0" eb="1">
      <t>シン</t>
    </rPh>
    <phoneticPr fontId="5"/>
  </si>
  <si>
    <t>新はR2.11.27以降の更新登録の際に協議することをもって適用（本省回答より）</t>
    <rPh sb="0" eb="1">
      <t>シン</t>
    </rPh>
    <rPh sb="33" eb="35">
      <t>ホンショウ</t>
    </rPh>
    <rPh sb="35" eb="37">
      <t>カイトウ</t>
    </rPh>
    <phoneticPr fontId="5"/>
  </si>
  <si>
    <t>曽根　興三</t>
  </si>
  <si>
    <t>別海町</t>
    <rPh sb="0" eb="3">
      <t>ベッカイチョウ</t>
    </rPh>
    <phoneticPr fontId="14"/>
  </si>
  <si>
    <t>北釧市福第1号</t>
    <rPh sb="0" eb="1">
      <t>キタ</t>
    </rPh>
    <rPh sb="1" eb="2">
      <t>セン</t>
    </rPh>
    <rPh sb="2" eb="3">
      <t>シ</t>
    </rPh>
    <rPh sb="3" eb="4">
      <t>フク</t>
    </rPh>
    <rPh sb="4" eb="5">
      <t>ダイ</t>
    </rPh>
    <rPh sb="6" eb="7">
      <t>ゴウ</t>
    </rPh>
    <phoneticPr fontId="14"/>
  </si>
  <si>
    <t>野付郡別海町別海常盤町２８０番地</t>
  </si>
  <si>
    <t>社会福祉法人別海町社会福祉協議会</t>
  </si>
  <si>
    <t>北釧市福第4号</t>
    <rPh sb="0" eb="1">
      <t>キタ</t>
    </rPh>
    <rPh sb="1" eb="2">
      <t>セン</t>
    </rPh>
    <rPh sb="2" eb="3">
      <t>シ</t>
    </rPh>
    <rPh sb="3" eb="4">
      <t>フク</t>
    </rPh>
    <rPh sb="4" eb="5">
      <t>ダイ</t>
    </rPh>
    <rPh sb="6" eb="7">
      <t>ゴウ</t>
    </rPh>
    <phoneticPr fontId="14"/>
  </si>
  <si>
    <t>北釧市福第2号</t>
    <rPh sb="0" eb="1">
      <t>キタ</t>
    </rPh>
    <rPh sb="1" eb="2">
      <t>セン</t>
    </rPh>
    <rPh sb="2" eb="3">
      <t>シ</t>
    </rPh>
    <rPh sb="3" eb="4">
      <t>フク</t>
    </rPh>
    <rPh sb="4" eb="5">
      <t>ダイ</t>
    </rPh>
    <rPh sb="6" eb="7">
      <t>ゴウ</t>
    </rPh>
    <phoneticPr fontId="14"/>
  </si>
  <si>
    <t>北釧市福第3号</t>
    <rPh sb="0" eb="1">
      <t>キタ</t>
    </rPh>
    <rPh sb="1" eb="2">
      <t>セン</t>
    </rPh>
    <rPh sb="2" eb="3">
      <t>シ</t>
    </rPh>
    <rPh sb="3" eb="4">
      <t>フク</t>
    </rPh>
    <rPh sb="4" eb="5">
      <t>ダイ</t>
    </rPh>
    <rPh sb="6" eb="7">
      <t>ゴウ</t>
    </rPh>
    <phoneticPr fontId="14"/>
  </si>
  <si>
    <t>釧路市</t>
    <rPh sb="0" eb="3">
      <t>クシロシ</t>
    </rPh>
    <phoneticPr fontId="14"/>
  </si>
  <si>
    <t>蝦名　大也</t>
  </si>
  <si>
    <t>釧路市黒金町７丁目５番地</t>
    <phoneticPr fontId="14"/>
  </si>
  <si>
    <t>釧路市音別町指定訪問介護事業所</t>
  </si>
  <si>
    <t>釧路市音別町中園２丁目１１９番地１</t>
  </si>
  <si>
    <t>釧路市社会福祉協議会阿寒支所</t>
  </si>
  <si>
    <t>釧路市阿寒町中央１丁目７番１２号</t>
  </si>
  <si>
    <t>釧路市</t>
    <rPh sb="0" eb="3">
      <t>クシロシ</t>
    </rPh>
    <phoneticPr fontId="5"/>
  </si>
  <si>
    <t>浜中町</t>
    <rPh sb="0" eb="2">
      <t>ハマナカ</t>
    </rPh>
    <rPh sb="2" eb="3">
      <t>チョウ</t>
    </rPh>
    <phoneticPr fontId="14"/>
  </si>
  <si>
    <t>社会福祉法人浜中町社会福祉協議会</t>
  </si>
  <si>
    <t>厚岸郡浜中町霧多布東３条１丁目１２－１</t>
  </si>
  <si>
    <t>大石　正行</t>
  </si>
  <si>
    <t>鶴居村</t>
    <rPh sb="0" eb="2">
      <t>ツルイ</t>
    </rPh>
    <rPh sb="2" eb="3">
      <t>ムラ</t>
    </rPh>
    <phoneticPr fontId="14"/>
  </si>
  <si>
    <t>阿寒郡鶴居村鶴居西１丁目１番地</t>
  </si>
  <si>
    <t>住所に同じ</t>
    <rPh sb="0" eb="2">
      <t>ジュウショ</t>
    </rPh>
    <rPh sb="3" eb="4">
      <t>オナ</t>
    </rPh>
    <phoneticPr fontId="5"/>
  </si>
  <si>
    <t>鶴居村</t>
    <rPh sb="0" eb="2">
      <t>ツルイ</t>
    </rPh>
    <rPh sb="2" eb="3">
      <t>ムラ</t>
    </rPh>
    <phoneticPr fontId="5"/>
  </si>
  <si>
    <t>鶴居村</t>
    <rPh sb="0" eb="3">
      <t>ツルイムラ</t>
    </rPh>
    <phoneticPr fontId="14"/>
  </si>
  <si>
    <t>北釧福第1号</t>
    <rPh sb="0" eb="1">
      <t>キタ</t>
    </rPh>
    <rPh sb="1" eb="2">
      <t>セン</t>
    </rPh>
    <rPh sb="2" eb="3">
      <t>フク</t>
    </rPh>
    <rPh sb="3" eb="4">
      <t>ダイ</t>
    </rPh>
    <rPh sb="5" eb="6">
      <t>ゴウ</t>
    </rPh>
    <phoneticPr fontId="14"/>
  </si>
  <si>
    <t>特定非営利活動法人　ゆとりステーション</t>
  </si>
  <si>
    <t>田中　良</t>
    <rPh sb="0" eb="2">
      <t>タナカ</t>
    </rPh>
    <rPh sb="3" eb="4">
      <t>ヨ</t>
    </rPh>
    <phoneticPr fontId="5"/>
  </si>
  <si>
    <t>目梨郡羅臼町春日町４６番地３</t>
  </si>
  <si>
    <t>羅臼町の区域及び羅臼町を発着地とする区間</t>
  </si>
  <si>
    <t>北釧福第1号</t>
    <rPh sb="1" eb="2">
      <t>セン</t>
    </rPh>
    <rPh sb="2" eb="3">
      <t>フク</t>
    </rPh>
    <phoneticPr fontId="5"/>
  </si>
  <si>
    <t>北釧福第2号</t>
    <rPh sb="0" eb="1">
      <t>キタ</t>
    </rPh>
    <rPh sb="1" eb="2">
      <t>セン</t>
    </rPh>
    <rPh sb="2" eb="3">
      <t>フク</t>
    </rPh>
    <rPh sb="3" eb="4">
      <t>ダイ</t>
    </rPh>
    <rPh sb="5" eb="6">
      <t>ゴウ</t>
    </rPh>
    <phoneticPr fontId="14"/>
  </si>
  <si>
    <t>特定非営利活動法人　地域生活支援ネットワークサロン</t>
  </si>
  <si>
    <t>日置　真世</t>
  </si>
  <si>
    <t>釧路市柏木町２番８号</t>
  </si>
  <si>
    <t>介護ステーションＰＡＳＳ</t>
  </si>
  <si>
    <t>釧路市柏木町２番８号</t>
    <phoneticPr fontId="5"/>
  </si>
  <si>
    <t>北釧福第2号</t>
    <rPh sb="1" eb="2">
      <t>セン</t>
    </rPh>
    <rPh sb="2" eb="3">
      <t>フク</t>
    </rPh>
    <phoneticPr fontId="5"/>
  </si>
  <si>
    <t>北釧福第3号</t>
    <rPh sb="0" eb="1">
      <t>キタ</t>
    </rPh>
    <rPh sb="1" eb="2">
      <t>セン</t>
    </rPh>
    <rPh sb="2" eb="3">
      <t>フク</t>
    </rPh>
    <rPh sb="3" eb="4">
      <t>ダイ</t>
    </rPh>
    <rPh sb="5" eb="6">
      <t>ゴウ</t>
    </rPh>
    <phoneticPr fontId="14"/>
  </si>
  <si>
    <t>社会福祉法人　白糠町社会福祉協議会</t>
  </si>
  <si>
    <t>白糠郡白糠町東１条北１丁目１番地９</t>
  </si>
  <si>
    <t>白糠郡白糠町</t>
    <rPh sb="0" eb="2">
      <t>シラヌカ</t>
    </rPh>
    <rPh sb="2" eb="3">
      <t>グン</t>
    </rPh>
    <rPh sb="3" eb="6">
      <t>シラヌカチョウ</t>
    </rPh>
    <phoneticPr fontId="14"/>
  </si>
  <si>
    <t>北釧福第4号</t>
    <rPh sb="0" eb="1">
      <t>キタ</t>
    </rPh>
    <rPh sb="1" eb="2">
      <t>セン</t>
    </rPh>
    <rPh sb="2" eb="3">
      <t>フク</t>
    </rPh>
    <rPh sb="3" eb="4">
      <t>ダイ</t>
    </rPh>
    <rPh sb="5" eb="6">
      <t>ゴウ</t>
    </rPh>
    <phoneticPr fontId="14"/>
  </si>
  <si>
    <t>社会福祉法人　別海町社会福祉協議会</t>
  </si>
  <si>
    <t>別海町の区域及び別海町を発着地とする区間</t>
  </si>
  <si>
    <t>北釧福第6号</t>
    <rPh sb="0" eb="1">
      <t>キタ</t>
    </rPh>
    <rPh sb="1" eb="2">
      <t>セン</t>
    </rPh>
    <rPh sb="2" eb="3">
      <t>フク</t>
    </rPh>
    <rPh sb="3" eb="4">
      <t>ダイ</t>
    </rPh>
    <rPh sb="5" eb="6">
      <t>ゴウ</t>
    </rPh>
    <phoneticPr fontId="14"/>
  </si>
  <si>
    <t>社会福祉法人　厚岸町社会福祉協議会</t>
  </si>
  <si>
    <t>大野　繁嗣</t>
  </si>
  <si>
    <t>厚岸郡厚岸町梅香２丁目１番地</t>
  </si>
  <si>
    <t>社会福祉法人厚岸町社会福祉協議会指定訪問介護事業所</t>
  </si>
  <si>
    <t>厚岸町の区域及び厚岸町を発着地とする区間</t>
  </si>
  <si>
    <t>北釧福第8号</t>
    <rPh sb="0" eb="1">
      <t>キタ</t>
    </rPh>
    <rPh sb="1" eb="2">
      <t>セン</t>
    </rPh>
    <rPh sb="2" eb="3">
      <t>フク</t>
    </rPh>
    <rPh sb="3" eb="4">
      <t>ダイ</t>
    </rPh>
    <rPh sb="5" eb="6">
      <t>ゴウ</t>
    </rPh>
    <phoneticPr fontId="14"/>
  </si>
  <si>
    <t>中春別農業協同組合</t>
  </si>
  <si>
    <t>野付郡別海町中春別南町３番地</t>
  </si>
  <si>
    <t>ＪＡ中春別訪問介護ステーション「あさひな」</t>
  </si>
  <si>
    <t>北釧福第10号</t>
    <rPh sb="0" eb="1">
      <t>キタ</t>
    </rPh>
    <rPh sb="1" eb="2">
      <t>セン</t>
    </rPh>
    <rPh sb="2" eb="3">
      <t>フク</t>
    </rPh>
    <rPh sb="3" eb="4">
      <t>ダイ</t>
    </rPh>
    <rPh sb="6" eb="7">
      <t>ゴウ</t>
    </rPh>
    <phoneticPr fontId="14"/>
  </si>
  <si>
    <t>社会福祉法人　根室市社会福祉協議会</t>
  </si>
  <si>
    <t>根室市有磯町2丁目6番地</t>
  </si>
  <si>
    <t>社会福祉法人根室社会福祉協議会</t>
  </si>
  <si>
    <t>根室市の区域及び根室市を発着地とする区間</t>
  </si>
  <si>
    <t>北釧福第11号</t>
    <rPh sb="0" eb="1">
      <t>キタ</t>
    </rPh>
    <rPh sb="1" eb="2">
      <t>セン</t>
    </rPh>
    <rPh sb="2" eb="3">
      <t>フク</t>
    </rPh>
    <rPh sb="3" eb="4">
      <t>ダイ</t>
    </rPh>
    <rPh sb="6" eb="7">
      <t>ゴウ</t>
    </rPh>
    <phoneticPr fontId="14"/>
  </si>
  <si>
    <t>釧路市の区域及び釧路市を発着地とする区間</t>
  </si>
  <si>
    <t>北釧福第13号</t>
    <rPh sb="0" eb="1">
      <t>キタ</t>
    </rPh>
    <rPh sb="1" eb="2">
      <t>セン</t>
    </rPh>
    <rPh sb="2" eb="3">
      <t>フク</t>
    </rPh>
    <rPh sb="3" eb="4">
      <t>ダイ</t>
    </rPh>
    <rPh sb="6" eb="7">
      <t>ゴウ</t>
    </rPh>
    <phoneticPr fontId="14"/>
  </si>
  <si>
    <t>社会福祉法人　羅臼町社会福祉協議会</t>
  </si>
  <si>
    <t>高橋　宏</t>
  </si>
  <si>
    <t>目梨郡羅臼町栄町８番地１</t>
  </si>
  <si>
    <t>社会福祉法人羅臼町社会福祉協議会指定訪問介護事業所</t>
  </si>
  <si>
    <t>羅臼町の区域及羅臼町を発着地とする区間</t>
  </si>
  <si>
    <t>北釧福第14号</t>
    <rPh sb="0" eb="1">
      <t>キタ</t>
    </rPh>
    <rPh sb="1" eb="2">
      <t>セン</t>
    </rPh>
    <rPh sb="2" eb="3">
      <t>フク</t>
    </rPh>
    <rPh sb="3" eb="4">
      <t>ダイ</t>
    </rPh>
    <rPh sb="6" eb="7">
      <t>ゴウ</t>
    </rPh>
    <phoneticPr fontId="14"/>
  </si>
  <si>
    <t>道東あさひ農業協同組合</t>
  </si>
  <si>
    <t>野付郡別海町別海緑町１１６番地９</t>
  </si>
  <si>
    <t>道東あさひケアセンター</t>
    <phoneticPr fontId="5"/>
  </si>
  <si>
    <t>野付郡別海町西春別駅前曙町９番地３</t>
  </si>
  <si>
    <t>社会福祉法人　希望の家</t>
  </si>
  <si>
    <t>北釧福第15号</t>
    <rPh sb="0" eb="1">
      <t>キタ</t>
    </rPh>
    <rPh sb="1" eb="2">
      <t>セン</t>
    </rPh>
    <rPh sb="2" eb="3">
      <t>フク</t>
    </rPh>
    <rPh sb="3" eb="4">
      <t>ダイ</t>
    </rPh>
    <rPh sb="6" eb="7">
      <t>ゴウ</t>
    </rPh>
    <phoneticPr fontId="14"/>
  </si>
  <si>
    <t>根室市駒場町１丁目３１番地１</t>
  </si>
  <si>
    <t>社会福祉法人
希望の家</t>
    <phoneticPr fontId="5"/>
  </si>
  <si>
    <t>医療法人社団　田中医院</t>
  </si>
  <si>
    <t>北釧福第16号</t>
    <rPh sb="0" eb="1">
      <t>キタ</t>
    </rPh>
    <rPh sb="1" eb="2">
      <t>セン</t>
    </rPh>
    <rPh sb="2" eb="3">
      <t>フク</t>
    </rPh>
    <rPh sb="3" eb="4">
      <t>ダイ</t>
    </rPh>
    <rPh sb="6" eb="7">
      <t>ゴウ</t>
    </rPh>
    <phoneticPr fontId="14"/>
  </si>
  <si>
    <t>田中　文章</t>
  </si>
  <si>
    <t>厚岸郡厚岸町真栄１丁目８２番地</t>
  </si>
  <si>
    <t>ヘルパーステーションすみれ</t>
  </si>
  <si>
    <t>厚岸郡厚岸町真栄1丁目89番地</t>
    <phoneticPr fontId="5"/>
  </si>
  <si>
    <t>　ロハ</t>
    <phoneticPr fontId="5"/>
  </si>
  <si>
    <t>北釧福第17号</t>
    <rPh sb="0" eb="1">
      <t>キタ</t>
    </rPh>
    <rPh sb="1" eb="2">
      <t>セン</t>
    </rPh>
    <rPh sb="2" eb="3">
      <t>フク</t>
    </rPh>
    <rPh sb="3" eb="4">
      <t>ダイ</t>
    </rPh>
    <rPh sb="6" eb="7">
      <t>ゴウ</t>
    </rPh>
    <phoneticPr fontId="14"/>
  </si>
  <si>
    <t>社会福祉法人　浜中町社会福祉協議会</t>
  </si>
  <si>
    <t>厚岸郡浜中町霧多布東３条１丁目４０番地</t>
  </si>
  <si>
    <t>しゃきょう介護センター「えぞふうろ」</t>
    <phoneticPr fontId="5"/>
  </si>
  <si>
    <t>一般社団法人　ココロミクラフティ</t>
  </si>
  <si>
    <t>北釧福第18号</t>
    <rPh sb="0" eb="1">
      <t>キタ</t>
    </rPh>
    <rPh sb="1" eb="2">
      <t>セン</t>
    </rPh>
    <rPh sb="2" eb="3">
      <t>フク</t>
    </rPh>
    <rPh sb="3" eb="4">
      <t>ダイ</t>
    </rPh>
    <rPh sb="6" eb="7">
      <t>ゴウ</t>
    </rPh>
    <phoneticPr fontId="14"/>
  </si>
  <si>
    <t>本間　征二</t>
  </si>
  <si>
    <t>釧路市新橋大通８丁目１番７号</t>
  </si>
  <si>
    <t>ＫＣマインズ</t>
  </si>
  <si>
    <t>北釧福第19号</t>
    <rPh sb="0" eb="1">
      <t>キタ</t>
    </rPh>
    <rPh sb="1" eb="2">
      <t>セン</t>
    </rPh>
    <rPh sb="2" eb="3">
      <t>フク</t>
    </rPh>
    <rPh sb="3" eb="4">
      <t>ダイ</t>
    </rPh>
    <rPh sb="6" eb="7">
      <t>ゴウ</t>
    </rPh>
    <phoneticPr fontId="14"/>
  </si>
  <si>
    <t>社会福祉法人　浜中福祉会</t>
  </si>
  <si>
    <t>鈴木　敏文</t>
  </si>
  <si>
    <t>厚岸郡浜中町茶内緑９１番地</t>
  </si>
  <si>
    <t>特別養護老人ホームハイツ・野いちご</t>
    <phoneticPr fontId="5"/>
  </si>
  <si>
    <t>厚岸郡浜中町の区域及び厚岸郡浜中町を発着地とする区間</t>
  </si>
  <si>
    <t>〒085-0018</t>
    <phoneticPr fontId="5"/>
  </si>
  <si>
    <t>〒085-0824</t>
    <phoneticPr fontId="5"/>
  </si>
  <si>
    <t>〒085-0046</t>
    <phoneticPr fontId="5"/>
  </si>
  <si>
    <t>〒086-0205</t>
    <phoneticPr fontId="5"/>
  </si>
  <si>
    <t>〒086-0204</t>
    <phoneticPr fontId="5"/>
  </si>
  <si>
    <t>〒086-0652</t>
    <phoneticPr fontId="5"/>
  </si>
  <si>
    <t>〒086-0214</t>
    <phoneticPr fontId="5"/>
  </si>
  <si>
    <t>〒088-1513</t>
    <phoneticPr fontId="5"/>
  </si>
  <si>
    <t>〒088-1361</t>
    <phoneticPr fontId="5"/>
  </si>
  <si>
    <t>〒085-1203</t>
    <phoneticPr fontId="5"/>
  </si>
  <si>
    <t>〒086-1843</t>
    <phoneticPr fontId="5"/>
  </si>
  <si>
    <t>〒086-1823</t>
    <phoneticPr fontId="5"/>
  </si>
  <si>
    <t>〒088-0331</t>
    <phoneticPr fontId="5"/>
  </si>
  <si>
    <t>〒088-1115</t>
    <phoneticPr fontId="5"/>
  </si>
  <si>
    <t>〒088-1151</t>
    <phoneticPr fontId="5"/>
  </si>
  <si>
    <t>〒087-0008</t>
    <phoneticPr fontId="5"/>
  </si>
  <si>
    <t>〒087-0012</t>
    <phoneticPr fontId="5"/>
  </si>
  <si>
    <t>長谷川　俊輔</t>
    <rPh sb="0" eb="3">
      <t>ハセガワ</t>
    </rPh>
    <rPh sb="4" eb="6">
      <t>シュンスケ</t>
    </rPh>
    <phoneticPr fontId="5"/>
  </si>
  <si>
    <t>白糠町社会福祉協議会</t>
    <phoneticPr fontId="5"/>
  </si>
  <si>
    <t>岸本　秀彦</t>
    <rPh sb="0" eb="2">
      <t>キシモト</t>
    </rPh>
    <rPh sb="3" eb="5">
      <t>ヒデヒコ</t>
    </rPh>
    <phoneticPr fontId="5"/>
  </si>
  <si>
    <t>藤根　元吉</t>
    <rPh sb="0" eb="2">
      <t>フジネ</t>
    </rPh>
    <rPh sb="3" eb="5">
      <t>モトヨシ</t>
    </rPh>
    <phoneticPr fontId="5"/>
  </si>
  <si>
    <t>望月　英彦</t>
    <rPh sb="0" eb="2">
      <t>モチヅキ</t>
    </rPh>
    <rPh sb="3" eb="5">
      <t>ヒデヒコ</t>
    </rPh>
    <phoneticPr fontId="5"/>
  </si>
  <si>
    <t>特定施設入居者生活介護「ゆとり館」事業所</t>
    <rPh sb="0" eb="2">
      <t>トクテイ</t>
    </rPh>
    <rPh sb="2" eb="4">
      <t>シセツ</t>
    </rPh>
    <rPh sb="4" eb="7">
      <t>ニュウキョシャ</t>
    </rPh>
    <rPh sb="7" eb="9">
      <t>セイカツ</t>
    </rPh>
    <rPh sb="9" eb="11">
      <t>カイゴ</t>
    </rPh>
    <rPh sb="15" eb="16">
      <t>カン</t>
    </rPh>
    <rPh sb="17" eb="20">
      <t>ジギョウショ</t>
    </rPh>
    <phoneticPr fontId="5"/>
  </si>
  <si>
    <t>目梨郡羅臼町幌萌町６２５番地１</t>
    <rPh sb="0" eb="2">
      <t>メナシ</t>
    </rPh>
    <rPh sb="2" eb="3">
      <t>グン</t>
    </rPh>
    <rPh sb="3" eb="6">
      <t>ラウスチョウ</t>
    </rPh>
    <rPh sb="6" eb="7">
      <t>ホロ</t>
    </rPh>
    <rPh sb="7" eb="8">
      <t>モエ</t>
    </rPh>
    <rPh sb="8" eb="9">
      <t>チョウ</t>
    </rPh>
    <rPh sb="12" eb="14">
      <t>バンチ</t>
    </rPh>
    <phoneticPr fontId="5"/>
  </si>
  <si>
    <t>浦山　宏一</t>
    <rPh sb="0" eb="2">
      <t>ウラヤマ</t>
    </rPh>
    <rPh sb="3" eb="5">
      <t>コウイチ</t>
    </rPh>
    <phoneticPr fontId="5"/>
  </si>
  <si>
    <t>イロハト</t>
    <phoneticPr fontId="5"/>
  </si>
  <si>
    <t>釧路郡釧路町</t>
    <rPh sb="0" eb="3">
      <t>クシログン</t>
    </rPh>
    <rPh sb="3" eb="5">
      <t>クシロ</t>
    </rPh>
    <rPh sb="5" eb="6">
      <t>チョウ</t>
    </rPh>
    <phoneticPr fontId="14"/>
  </si>
  <si>
    <t>根室市</t>
    <rPh sb="0" eb="3">
      <t>ネムロシ</t>
    </rPh>
    <phoneticPr fontId="14"/>
  </si>
  <si>
    <t>厚岸町</t>
    <rPh sb="0" eb="3">
      <t>アッケシチョウ</t>
    </rPh>
    <phoneticPr fontId="5"/>
  </si>
  <si>
    <t>　　　二</t>
    <rPh sb="3" eb="4">
      <t>ニ</t>
    </rPh>
    <phoneticPr fontId="5"/>
  </si>
  <si>
    <t>イ　　ニホ</t>
    <phoneticPr fontId="5"/>
  </si>
  <si>
    <t>イロハ　　　ト</t>
    <phoneticPr fontId="5"/>
  </si>
  <si>
    <t>釧路市</t>
    <rPh sb="0" eb="3">
      <t>クシロシ</t>
    </rPh>
    <phoneticPr fontId="5"/>
  </si>
  <si>
    <t>イロハ</t>
    <phoneticPr fontId="5"/>
  </si>
  <si>
    <t>イロハニホ　　ト</t>
    <phoneticPr fontId="5"/>
  </si>
  <si>
    <t>イロハニホ　　ト</t>
    <phoneticPr fontId="5"/>
  </si>
  <si>
    <t>野付郡別海町別海旭町１４９番地１</t>
    <rPh sb="0" eb="3">
      <t>ノツケグン</t>
    </rPh>
    <rPh sb="3" eb="6">
      <t>ベツカイチョウ</t>
    </rPh>
    <rPh sb="6" eb="8">
      <t>ベツカイ</t>
    </rPh>
    <rPh sb="8" eb="10">
      <t>アサヒマチ</t>
    </rPh>
    <rPh sb="13" eb="15">
      <t>バンチ</t>
    </rPh>
    <phoneticPr fontId="5"/>
  </si>
  <si>
    <t>野付郡別海町別海旭町１４９番地の１</t>
    <rPh sb="0" eb="10">
      <t>ノツケグンベツカイチョウベツカイアサヒマチ</t>
    </rPh>
    <rPh sb="13" eb="15">
      <t>バンチ</t>
    </rPh>
    <phoneticPr fontId="5"/>
  </si>
  <si>
    <t>野付郡別海町の区域及び野付郡別海町を発着地とする区間</t>
    <rPh sb="0" eb="3">
      <t>ノツケグン</t>
    </rPh>
    <rPh sb="11" eb="14">
      <t>ノツケグン</t>
    </rPh>
    <phoneticPr fontId="5"/>
  </si>
  <si>
    <t>イロハニホヘト</t>
    <phoneticPr fontId="5"/>
  </si>
  <si>
    <t>　　　　ニホヘ</t>
    <phoneticPr fontId="5"/>
  </si>
  <si>
    <t>イロハ　　　　ト</t>
    <phoneticPr fontId="5"/>
  </si>
  <si>
    <t>イ　　ニホト</t>
    <phoneticPr fontId="5"/>
  </si>
  <si>
    <t>厚岸郡浜中町</t>
    <rPh sb="0" eb="3">
      <t>アッケシグン</t>
    </rPh>
    <rPh sb="3" eb="6">
      <t>ハマナカチョウ</t>
    </rPh>
    <phoneticPr fontId="5"/>
  </si>
  <si>
    <t>イロハニ　　ト</t>
    <phoneticPr fontId="5"/>
  </si>
  <si>
    <t>安藤　義幸</t>
    <rPh sb="0" eb="2">
      <t>アンドウ</t>
    </rPh>
    <rPh sb="3" eb="5">
      <t>ヨシユキ</t>
    </rPh>
    <phoneticPr fontId="5"/>
  </si>
  <si>
    <t>佐藤　次春</t>
    <rPh sb="0" eb="2">
      <t>サトウ</t>
    </rPh>
    <rPh sb="3" eb="4">
      <t>ツギ</t>
    </rPh>
    <rPh sb="4" eb="5">
      <t>ハル</t>
    </rPh>
    <phoneticPr fontId="5"/>
  </si>
  <si>
    <t>野付郡別海町</t>
    <rPh sb="0" eb="3">
      <t>ノツケグン</t>
    </rPh>
    <rPh sb="3" eb="6">
      <t>ベツカイチョウ</t>
    </rPh>
    <phoneticPr fontId="5"/>
  </si>
  <si>
    <t>　ロ　ニホ　ト</t>
    <phoneticPr fontId="5"/>
  </si>
  <si>
    <t>厚岸郡浜中町</t>
    <rPh sb="0" eb="3">
      <t>アッケシグン</t>
    </rPh>
    <rPh sb="3" eb="5">
      <t>ハマナカ</t>
    </rPh>
    <rPh sb="5" eb="6">
      <t>チョウ</t>
    </rPh>
    <phoneticPr fontId="5"/>
  </si>
  <si>
    <t>厚岸郡浜中町湯沸４４５番地</t>
    <rPh sb="6" eb="8">
      <t>ユワ</t>
    </rPh>
    <rPh sb="11" eb="13">
      <t>バンチ</t>
    </rPh>
    <phoneticPr fontId="5"/>
  </si>
  <si>
    <t>〒088-1592</t>
    <phoneticPr fontId="5"/>
  </si>
  <si>
    <t>　　　　　　　　　ト</t>
    <phoneticPr fontId="5"/>
  </si>
  <si>
    <t>イロハニホ　ト</t>
    <phoneticPr fontId="5"/>
  </si>
  <si>
    <t>齊藤　清隆</t>
    <rPh sb="0" eb="2">
      <t>サイトウ</t>
    </rPh>
    <rPh sb="3" eb="5">
      <t>キヨタカ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</si>
</sst>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北&quot;&quot;札&quot;&quot;市&quot;&quot;交&quot;&quot;第&quot;##&quot;号&quot;"/>
    <numFmt numFmtId="177" formatCode="#,##0_);\(#,##0\)"/>
    <numFmt numFmtId="178" formatCode="0.E+00"/>
    <numFmt numFmtId="179" formatCode="#,##0;[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1"/>
      <name val="ＭＳ Ｐ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u/>
      <sz val="11"/>
      <color theme="10"/>
      <name val="ＭＳ Ｐゴシック"/>
      <family val="2"/>
      <charset val="128"/>
      <scheme val="minor"/>
    </font>
    <font>
      <sz val="11"/>
      <color rgb="FFFF0000"/>
      <name val="ＭＳ Ｐゴシック"/>
      <family val="3"/>
      <charset val="128"/>
      <scheme val="minor"/>
    </font>
    <font>
      <sz val="11"/>
      <color rgb="FFFF0000"/>
      <name val="ＭＳ Ｐゴシック"/>
      <family val="3"/>
      <charset val="128"/>
    </font>
    <font>
      <sz val="9"/>
      <name val="ＭＳ Ｐゴシック"/>
      <family val="3"/>
      <charset val="128"/>
      <scheme val="minor"/>
    </font>
    <font>
      <b/>
      <u/>
      <sz val="18"/>
      <color theme="10"/>
      <name val="ＭＳ Ｐゴシック"/>
      <family val="3"/>
      <charset val="128"/>
      <scheme val="minor"/>
    </font>
    <font>
      <sz val="10"/>
      <name val="ＭＳ ゴシック"/>
      <family val="3"/>
      <charset val="128"/>
    </font>
    <font>
      <sz val="6"/>
      <name val="標準ゴシック"/>
      <family val="3"/>
      <charset val="128"/>
    </font>
    <font>
      <sz val="10"/>
      <name val="標準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8"/>
      <name val="標準ゴシック"/>
      <family val="3"/>
      <charset val="128"/>
    </font>
    <font>
      <u/>
      <sz val="18"/>
      <color theme="10"/>
      <name val="ＭＳ Ｐゴシック"/>
      <family val="2"/>
      <charset val="128"/>
      <scheme val="minor"/>
    </font>
    <font>
      <u/>
      <sz val="18"/>
      <color theme="10"/>
      <name val="ＭＳ Ｐゴシック"/>
      <family val="3"/>
      <charset val="128"/>
      <scheme val="minor"/>
    </font>
    <font>
      <sz val="9"/>
      <color theme="1"/>
      <name val="ＭＳ Ｐゴシック"/>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theme="2"/>
        <bgColor indexed="64"/>
      </patternFill>
    </fill>
  </fills>
  <borders count="45">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alignment vertical="center"/>
    </xf>
    <xf numFmtId="6" fontId="4"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xf numFmtId="0" fontId="16" fillId="0" borderId="0" applyNumberFormat="0" applyFill="0" applyBorder="0" applyAlignment="0" applyProtection="0">
      <alignment vertical="center"/>
    </xf>
    <xf numFmtId="0" fontId="2" fillId="0" borderId="0">
      <alignment vertical="center"/>
    </xf>
  </cellStyleXfs>
  <cellXfs count="167">
    <xf numFmtId="0" fontId="0" fillId="0" borderId="0" xfId="0">
      <alignment vertical="center"/>
    </xf>
    <xf numFmtId="0" fontId="7" fillId="0" borderId="0" xfId="0" applyFont="1">
      <alignment vertical="center"/>
    </xf>
    <xf numFmtId="0" fontId="7" fillId="0" borderId="0" xfId="0" applyFont="1" applyBorder="1" applyAlignme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177" fontId="8" fillId="0" borderId="5" xfId="0" quotePrefix="1" applyNumberFormat="1" applyFont="1" applyFill="1" applyBorder="1" applyAlignment="1" applyProtection="1">
      <alignment horizontal="center" vertical="center"/>
    </xf>
    <xf numFmtId="177" fontId="8" fillId="0" borderId="7" xfId="0" quotePrefix="1" applyNumberFormat="1" applyFont="1" applyFill="1" applyBorder="1" applyAlignment="1" applyProtection="1">
      <alignment horizontal="center" vertical="center"/>
    </xf>
    <xf numFmtId="177" fontId="8" fillId="0" borderId="6" xfId="0" quotePrefix="1" applyNumberFormat="1" applyFont="1" applyFill="1" applyBorder="1" applyAlignment="1" applyProtection="1">
      <alignment horizontal="center" vertical="center"/>
    </xf>
    <xf numFmtId="177" fontId="8" fillId="0" borderId="8" xfId="0" quotePrefix="1" applyNumberFormat="1" applyFont="1" applyFill="1" applyBorder="1" applyAlignment="1" applyProtection="1">
      <alignment horizontal="center" vertical="center"/>
    </xf>
    <xf numFmtId="0" fontId="13" fillId="0" borderId="10" xfId="3" applyFont="1" applyFill="1" applyBorder="1" applyAlignment="1">
      <alignment horizontal="center" vertical="center" shrinkToFit="1"/>
    </xf>
    <xf numFmtId="0" fontId="13" fillId="0" borderId="0" xfId="3" applyFont="1" applyFill="1" applyAlignment="1">
      <alignment horizontal="center" vertical="center" shrinkToFit="1"/>
    </xf>
    <xf numFmtId="0" fontId="13" fillId="0" borderId="10" xfId="3" applyFont="1" applyBorder="1" applyAlignment="1">
      <alignment shrinkToFit="1"/>
    </xf>
    <xf numFmtId="0" fontId="13" fillId="0" borderId="10" xfId="3" applyFont="1" applyBorder="1" applyAlignment="1">
      <alignment vertical="center" shrinkToFit="1"/>
    </xf>
    <xf numFmtId="0" fontId="13" fillId="0" borderId="0" xfId="3" applyFont="1" applyAlignment="1">
      <alignment vertical="center" shrinkToFit="1"/>
    </xf>
    <xf numFmtId="0" fontId="15" fillId="0" borderId="10" xfId="4" applyNumberFormat="1" applyFont="1" applyFill="1" applyBorder="1" applyAlignment="1">
      <alignment horizontal="left" vertical="center" shrinkToFit="1"/>
    </xf>
    <xf numFmtId="0" fontId="13" fillId="0" borderId="10" xfId="3" applyNumberFormat="1" applyFont="1" applyBorder="1" applyAlignment="1">
      <alignment vertical="center" shrinkToFit="1"/>
    </xf>
    <xf numFmtId="0" fontId="13" fillId="0" borderId="10" xfId="3" applyFont="1" applyBorder="1" applyAlignment="1">
      <alignment horizontal="left" shrinkToFit="1"/>
    </xf>
    <xf numFmtId="0" fontId="13" fillId="0" borderId="0" xfId="3" applyFont="1" applyBorder="1" applyAlignment="1">
      <alignment vertical="center" shrinkToFit="1"/>
    </xf>
    <xf numFmtId="0" fontId="13" fillId="0" borderId="0" xfId="3" applyFont="1" applyAlignment="1">
      <alignment horizontal="center" vertical="center" shrinkToFit="1"/>
    </xf>
    <xf numFmtId="57" fontId="13" fillId="0" borderId="10" xfId="3" applyNumberFormat="1" applyFont="1" applyBorder="1" applyAlignment="1">
      <alignment horizontal="center" vertical="center" shrinkToFit="1"/>
    </xf>
    <xf numFmtId="0" fontId="13" fillId="0" borderId="10" xfId="6" applyFont="1" applyBorder="1" applyAlignment="1">
      <alignment vertical="center" shrinkToFit="1"/>
    </xf>
    <xf numFmtId="0" fontId="7" fillId="0" borderId="10" xfId="0" applyFont="1" applyBorder="1" applyAlignment="1">
      <alignment horizontal="center" vertical="center"/>
    </xf>
    <xf numFmtId="0" fontId="13" fillId="0" borderId="10" xfId="6" applyFont="1" applyBorder="1" applyAlignment="1">
      <alignment horizontal="left" vertical="center" shrinkToFit="1"/>
    </xf>
    <xf numFmtId="0" fontId="7" fillId="0" borderId="0" xfId="0" applyFont="1" applyAlignment="1">
      <alignment horizontal="left" vertical="center"/>
    </xf>
    <xf numFmtId="0" fontId="12"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177" fontId="8" fillId="0" borderId="13" xfId="0" quotePrefix="1" applyNumberFormat="1" applyFont="1" applyFill="1" applyBorder="1" applyAlignment="1" applyProtection="1">
      <alignment horizontal="center" vertical="center"/>
    </xf>
    <xf numFmtId="0" fontId="13" fillId="0" borderId="0" xfId="3" applyFont="1" applyFill="1" applyAlignment="1">
      <alignment vertical="center" shrinkToFit="1"/>
    </xf>
    <xf numFmtId="0" fontId="13" fillId="0" borderId="34" xfId="3" applyFont="1" applyBorder="1" applyAlignment="1">
      <alignment shrinkToFit="1"/>
    </xf>
    <xf numFmtId="0" fontId="15" fillId="0" borderId="34" xfId="4" applyNumberFormat="1" applyFont="1" applyFill="1" applyBorder="1" applyAlignment="1">
      <alignment horizontal="left" vertical="center" shrinkToFit="1"/>
    </xf>
    <xf numFmtId="0" fontId="13" fillId="0" borderId="34" xfId="3" applyNumberFormat="1" applyFont="1" applyBorder="1" applyAlignment="1">
      <alignment vertical="center" shrinkToFit="1"/>
    </xf>
    <xf numFmtId="0" fontId="13" fillId="0" borderId="34" xfId="3" applyFont="1" applyBorder="1" applyAlignment="1">
      <alignment horizontal="left" shrinkToFit="1"/>
    </xf>
    <xf numFmtId="0" fontId="13" fillId="0" borderId="34" xfId="3" applyFont="1" applyBorder="1" applyAlignment="1">
      <alignment vertical="center" shrinkToFit="1"/>
    </xf>
    <xf numFmtId="0" fontId="13" fillId="0" borderId="13" xfId="3" applyFont="1" applyBorder="1" applyAlignment="1">
      <alignment shrinkToFit="1"/>
    </xf>
    <xf numFmtId="0" fontId="13" fillId="4" borderId="10" xfId="3" applyFont="1" applyFill="1" applyBorder="1" applyAlignment="1">
      <alignment horizontal="center" vertical="center" shrinkToFit="1"/>
    </xf>
    <xf numFmtId="178" fontId="13" fillId="4" borderId="10" xfId="3" applyNumberFormat="1" applyFont="1" applyFill="1" applyBorder="1" applyAlignment="1">
      <alignment horizontal="center" vertical="center" shrinkToFit="1"/>
    </xf>
    <xf numFmtId="178" fontId="13" fillId="4" borderId="10" xfId="3" applyNumberFormat="1" applyFont="1" applyFill="1" applyBorder="1" applyAlignment="1">
      <alignment horizontal="center" vertical="center" wrapText="1" shrinkToFit="1"/>
    </xf>
    <xf numFmtId="178" fontId="13" fillId="4" borderId="34" xfId="3" applyNumberFormat="1" applyFont="1" applyFill="1" applyBorder="1" applyAlignment="1">
      <alignment horizontal="center" vertical="center" wrapText="1" shrinkToFit="1"/>
    </xf>
    <xf numFmtId="0" fontId="1" fillId="0" borderId="10" xfId="5" applyFont="1" applyBorder="1" applyAlignment="1">
      <alignment horizontal="right" vertical="center" shrinkToFit="1"/>
    </xf>
    <xf numFmtId="179" fontId="24" fillId="0" borderId="16" xfId="0" applyNumberFormat="1" applyFont="1" applyFill="1" applyBorder="1" applyAlignment="1" applyProtection="1">
      <alignment vertical="center"/>
    </xf>
    <xf numFmtId="177" fontId="24" fillId="0" borderId="17" xfId="0" applyNumberFormat="1" applyFont="1" applyFill="1" applyBorder="1" applyAlignment="1" applyProtection="1">
      <alignment vertical="center"/>
    </xf>
    <xf numFmtId="179" fontId="24" fillId="0" borderId="0" xfId="0" quotePrefix="1" applyNumberFormat="1" applyFont="1" applyFill="1" applyBorder="1" applyAlignment="1" applyProtection="1">
      <alignment vertical="center"/>
    </xf>
    <xf numFmtId="177" fontId="24" fillId="0" borderId="0" xfId="0" quotePrefix="1" applyNumberFormat="1" applyFont="1" applyFill="1" applyBorder="1" applyAlignment="1" applyProtection="1">
      <alignment vertical="center"/>
    </xf>
    <xf numFmtId="179" fontId="24" fillId="0" borderId="16" xfId="0" quotePrefix="1" applyNumberFormat="1" applyFont="1" applyFill="1" applyBorder="1" applyAlignment="1" applyProtection="1">
      <alignment vertical="center"/>
    </xf>
    <xf numFmtId="177" fontId="24" fillId="0" borderId="17" xfId="0" quotePrefix="1" applyNumberFormat="1" applyFont="1" applyFill="1" applyBorder="1" applyAlignment="1" applyProtection="1">
      <alignment vertical="center"/>
    </xf>
    <xf numFmtId="179" fontId="24" fillId="0" borderId="16" xfId="0" applyNumberFormat="1" applyFont="1" applyFill="1" applyBorder="1" applyAlignment="1">
      <alignment vertical="center"/>
    </xf>
    <xf numFmtId="179" fontId="24" fillId="0" borderId="0" xfId="0" applyNumberFormat="1" applyFont="1" applyFill="1" applyBorder="1" applyAlignment="1">
      <alignment vertical="center"/>
    </xf>
    <xf numFmtId="179" fontId="24" fillId="0" borderId="34" xfId="0" applyNumberFormat="1" applyFont="1" applyFill="1" applyBorder="1" applyAlignment="1" applyProtection="1">
      <alignment vertical="center"/>
    </xf>
    <xf numFmtId="177" fontId="24" fillId="0" borderId="43" xfId="0" applyNumberFormat="1" applyFont="1" applyFill="1" applyBorder="1" applyAlignment="1" applyProtection="1">
      <alignment vertical="center"/>
    </xf>
    <xf numFmtId="177" fontId="24" fillId="0" borderId="43" xfId="0" quotePrefix="1" applyNumberFormat="1" applyFont="1" applyFill="1" applyBorder="1" applyAlignment="1" applyProtection="1">
      <alignment vertical="center"/>
    </xf>
    <xf numFmtId="179" fontId="24" fillId="0" borderId="9" xfId="0" quotePrefix="1" applyNumberFormat="1" applyFont="1" applyFill="1" applyBorder="1" applyAlignment="1" applyProtection="1">
      <alignment vertical="center"/>
    </xf>
    <xf numFmtId="177" fontId="24" fillId="0" borderId="9" xfId="0" quotePrefix="1" applyNumberFormat="1" applyFont="1" applyFill="1" applyBorder="1" applyAlignment="1" applyProtection="1">
      <alignment vertical="center"/>
    </xf>
    <xf numFmtId="179" fontId="24" fillId="0" borderId="34" xfId="0" quotePrefix="1" applyNumberFormat="1" applyFont="1" applyFill="1" applyBorder="1" applyAlignment="1" applyProtection="1">
      <alignment vertical="center"/>
    </xf>
    <xf numFmtId="179" fontId="24" fillId="0" borderId="34" xfId="0" applyNumberFormat="1" applyFont="1" applyFill="1" applyBorder="1" applyAlignment="1">
      <alignment vertical="center"/>
    </xf>
    <xf numFmtId="179" fontId="24" fillId="0" borderId="9" xfId="0" applyNumberFormat="1" applyFont="1" applyFill="1" applyBorder="1" applyAlignment="1">
      <alignment vertical="center"/>
    </xf>
    <xf numFmtId="179" fontId="25" fillId="0" borderId="34" xfId="0" applyNumberFormat="1" applyFont="1" applyFill="1" applyBorder="1" applyAlignment="1">
      <alignment vertical="center"/>
    </xf>
    <xf numFmtId="0" fontId="30" fillId="0" borderId="10" xfId="3" applyFont="1" applyBorder="1" applyAlignment="1">
      <alignment horizontal="left" vertical="center" wrapText="1" shrinkToFit="1"/>
    </xf>
    <xf numFmtId="0" fontId="0" fillId="0" borderId="16" xfId="0" applyBorder="1">
      <alignment vertical="center"/>
    </xf>
    <xf numFmtId="0" fontId="13" fillId="0" borderId="10" xfId="6" applyFont="1" applyBorder="1" applyAlignment="1">
      <alignment horizontal="left" vertical="center" wrapText="1" shrinkToFit="1"/>
    </xf>
    <xf numFmtId="0" fontId="13" fillId="0" borderId="10" xfId="6" applyFont="1" applyBorder="1" applyAlignment="1">
      <alignment vertical="center" wrapText="1" shrinkToFit="1"/>
    </xf>
    <xf numFmtId="0" fontId="15" fillId="0" borderId="10" xfId="4" applyNumberFormat="1" applyFont="1" applyFill="1" applyBorder="1" applyAlignment="1">
      <alignment horizontal="left" vertical="center" wrapText="1" shrinkToFit="1"/>
    </xf>
    <xf numFmtId="0" fontId="13" fillId="0" borderId="10" xfId="3" applyFont="1" applyBorder="1" applyAlignment="1">
      <alignment horizontal="left" vertical="center" wrapText="1" shrinkToFit="1"/>
    </xf>
    <xf numFmtId="0" fontId="13" fillId="0" borderId="10" xfId="3" applyNumberFormat="1" applyFont="1" applyBorder="1" applyAlignment="1">
      <alignment horizontal="left" vertical="center" wrapText="1" shrinkToFit="1"/>
    </xf>
    <xf numFmtId="0" fontId="16" fillId="3" borderId="10" xfId="5" applyFill="1" applyBorder="1" applyAlignment="1">
      <alignment horizontal="left" vertical="center" shrinkToFit="1"/>
    </xf>
    <xf numFmtId="0" fontId="16" fillId="2" borderId="10" xfId="5" applyFill="1" applyBorder="1" applyAlignment="1">
      <alignment horizontal="left" vertical="center" shrinkToFit="1"/>
    </xf>
    <xf numFmtId="57" fontId="13" fillId="0" borderId="10" xfId="3" applyNumberFormat="1" applyFont="1" applyFill="1" applyBorder="1" applyAlignment="1">
      <alignment horizontal="center" vertical="center" shrinkToFit="1"/>
    </xf>
    <xf numFmtId="0" fontId="20" fillId="0" borderId="40" xfId="5" applyFont="1" applyBorder="1" applyAlignment="1">
      <alignment horizontal="center" vertical="center"/>
    </xf>
    <xf numFmtId="0" fontId="20" fillId="0" borderId="41" xfId="5" applyFont="1" applyBorder="1" applyAlignment="1">
      <alignment horizontal="center" vertical="center"/>
    </xf>
    <xf numFmtId="0" fontId="20" fillId="0" borderId="42" xfId="5"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8" fillId="0" borderId="30" xfId="0" applyFont="1" applyBorder="1" applyAlignment="1">
      <alignment horizontal="distributed" vertical="center"/>
    </xf>
    <xf numFmtId="0" fontId="8" fillId="0" borderId="10" xfId="0" applyFont="1" applyBorder="1" applyAlignment="1">
      <alignment horizontal="distributed" vertic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10" fillId="0" borderId="30" xfId="0" applyFont="1" applyBorder="1" applyAlignment="1">
      <alignment horizontal="distributed" vertical="center" wrapText="1"/>
    </xf>
    <xf numFmtId="0" fontId="10" fillId="0" borderId="10" xfId="0" applyFont="1" applyBorder="1" applyAlignment="1">
      <alignment horizontal="distributed" vertical="center" wrapText="1"/>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8" fillId="0" borderId="20" xfId="0" applyFont="1" applyBorder="1" applyAlignment="1">
      <alignment horizontal="distributed" vertical="center" wrapText="1"/>
    </xf>
    <xf numFmtId="0" fontId="8" fillId="0" borderId="11" xfId="0" applyFont="1" applyBorder="1" applyAlignment="1">
      <alignment horizontal="distributed" vertical="center" wrapText="1"/>
    </xf>
    <xf numFmtId="0" fontId="19" fillId="0" borderId="10" xfId="0" applyFont="1" applyBorder="1" applyAlignment="1">
      <alignment horizontal="left" vertical="center" wrapText="1"/>
    </xf>
    <xf numFmtId="58" fontId="8" fillId="0" borderId="34"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11" xfId="0" applyFont="1" applyBorder="1" applyAlignment="1">
      <alignment horizontal="distributed" vertical="center"/>
    </xf>
    <xf numFmtId="0" fontId="8" fillId="0" borderId="0" xfId="0" applyFont="1" applyBorder="1" applyAlignment="1">
      <alignment horizontal="distributed" vertical="center"/>
    </xf>
    <xf numFmtId="0" fontId="8" fillId="0" borderId="34" xfId="0" applyFont="1" applyBorder="1" applyAlignment="1">
      <alignment horizontal="center"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8" fillId="0" borderId="15"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8" fillId="0" borderId="32" xfId="0" applyFont="1" applyBorder="1" applyAlignment="1">
      <alignment horizontal="distributed" vertical="center"/>
    </xf>
    <xf numFmtId="0" fontId="8" fillId="0" borderId="33" xfId="0" applyFont="1" applyBorder="1" applyAlignment="1">
      <alignment horizontal="distributed" vertical="center"/>
    </xf>
    <xf numFmtId="176" fontId="8" fillId="0" borderId="36"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38" xfId="0" applyNumberFormat="1" applyFont="1" applyBorder="1" applyAlignment="1">
      <alignment horizontal="center" vertical="center"/>
    </xf>
    <xf numFmtId="0" fontId="21" fillId="4" borderId="29" xfId="0" applyNumberFormat="1" applyFont="1" applyFill="1" applyBorder="1" applyAlignment="1" applyProtection="1">
      <alignment horizontal="distributed" vertical="center"/>
    </xf>
    <xf numFmtId="0" fontId="23" fillId="4" borderId="30" xfId="0" applyFont="1" applyFill="1" applyBorder="1" applyAlignment="1">
      <alignment horizontal="distributed" vertical="center"/>
    </xf>
    <xf numFmtId="0" fontId="26" fillId="4" borderId="29" xfId="0" applyNumberFormat="1" applyFont="1" applyFill="1" applyBorder="1" applyAlignment="1" applyProtection="1">
      <alignment horizontal="distributed" vertical="center" wrapText="1" justifyLastLine="1"/>
    </xf>
    <xf numFmtId="0" fontId="27" fillId="4" borderId="30" xfId="0" applyFont="1" applyFill="1" applyBorder="1" applyAlignment="1">
      <alignment horizontal="distributed" vertical="center" justifyLastLine="1"/>
    </xf>
    <xf numFmtId="0" fontId="26" fillId="4" borderId="39" xfId="0" applyNumberFormat="1" applyFont="1" applyFill="1" applyBorder="1" applyAlignment="1" applyProtection="1">
      <alignment horizontal="distributed" vertical="center" wrapText="1" justifyLastLine="1"/>
    </xf>
    <xf numFmtId="0" fontId="26" fillId="4" borderId="9" xfId="0" applyNumberFormat="1" applyFont="1" applyFill="1" applyBorder="1" applyAlignment="1" applyProtection="1">
      <alignment horizontal="center" vertical="center" wrapText="1" justifyLastLine="1" shrinkToFit="1"/>
    </xf>
    <xf numFmtId="0" fontId="27" fillId="4" borderId="9" xfId="0" applyFont="1" applyFill="1" applyBorder="1" applyAlignment="1">
      <alignment horizontal="center" vertical="center" justifyLastLine="1" shrinkToFit="1"/>
    </xf>
    <xf numFmtId="0" fontId="26" fillId="4" borderId="39" xfId="0" applyNumberFormat="1" applyFont="1" applyFill="1" applyBorder="1" applyAlignment="1" applyProtection="1">
      <alignment horizontal="distributed" vertical="center" justifyLastLine="1"/>
    </xf>
    <xf numFmtId="0" fontId="27" fillId="4" borderId="44" xfId="0" applyFont="1" applyFill="1" applyBorder="1" applyAlignment="1">
      <alignment horizontal="distributed" vertical="center" justifyLastLine="1"/>
    </xf>
    <xf numFmtId="0" fontId="0" fillId="0" borderId="10" xfId="0" applyBorder="1" applyAlignment="1">
      <alignment horizontal="left" vertical="center"/>
    </xf>
    <xf numFmtId="0" fontId="7" fillId="0" borderId="10" xfId="0" applyFont="1" applyBorder="1" applyAlignment="1">
      <alignment horizontal="left" vertical="center"/>
    </xf>
    <xf numFmtId="0" fontId="12" fillId="0" borderId="0" xfId="0" applyFont="1" applyAlignment="1">
      <alignment horizontal="center" vertical="center"/>
    </xf>
    <xf numFmtId="0" fontId="28" fillId="0" borderId="0" xfId="5" applyFont="1" applyAlignment="1">
      <alignment horizontal="center" vertical="center"/>
    </xf>
    <xf numFmtId="0" fontId="29" fillId="0" borderId="0" xfId="5" applyFont="1" applyAlignment="1">
      <alignment horizontal="center" vertical="center"/>
    </xf>
  </cellXfs>
  <cellStyles count="7">
    <cellStyle name="ハイパーリンク" xfId="5" builtinId="8"/>
    <cellStyle name="通貨 2" xfId="1" xr:uid="{00000000-0005-0000-0000-000001000000}"/>
    <cellStyle name="標準" xfId="0" builtinId="0"/>
    <cellStyle name="標準 2" xfId="2" xr:uid="{00000000-0005-0000-0000-000003000000}"/>
    <cellStyle name="標準 3" xfId="3" xr:uid="{00000000-0005-0000-0000-000004000000}"/>
    <cellStyle name="標準 4" xfId="6" xr:uid="{00000000-0005-0000-0000-000005000000}"/>
    <cellStyle name="標準_台帳番号(患者限定)"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78441</xdr:colOff>
      <xdr:row>22</xdr:row>
      <xdr:rowOff>134469</xdr:rowOff>
    </xdr:from>
    <xdr:to>
      <xdr:col>5</xdr:col>
      <xdr:colOff>367393</xdr:colOff>
      <xdr:row>28</xdr:row>
      <xdr:rowOff>68034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45834" y="51583076"/>
          <a:ext cx="3459416" cy="8316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登録番号をクリックすると</a:t>
          </a:r>
          <a:endParaRPr kumimoji="1" lang="en-US" altLang="ja-JP" sz="1600"/>
        </a:p>
        <a:p>
          <a:pPr algn="ctr"/>
          <a:r>
            <a:rPr kumimoji="1" lang="ja-JP" altLang="en-US" sz="1600"/>
            <a:t>該当の登録証へ</a:t>
          </a:r>
        </a:p>
      </xdr:txBody>
    </xdr:sp>
    <xdr:clientData/>
  </xdr:twoCellAnchor>
  <xdr:twoCellAnchor>
    <xdr:from>
      <xdr:col>1</xdr:col>
      <xdr:colOff>268942</xdr:colOff>
      <xdr:row>20</xdr:row>
      <xdr:rowOff>11205</xdr:rowOff>
    </xdr:from>
    <xdr:to>
      <xdr:col>1</xdr:col>
      <xdr:colOff>515472</xdr:colOff>
      <xdr:row>22</xdr:row>
      <xdr:rowOff>80681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0800000">
          <a:off x="638736" y="21358411"/>
          <a:ext cx="246530" cy="38324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8"/>
  <sheetViews>
    <sheetView view="pageBreakPreview" zoomScale="70" zoomScaleNormal="100" zoomScaleSheetLayoutView="70" workbookViewId="0">
      <selection activeCell="D4" sqref="D4:K4"/>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78" t="s">
        <v>66</v>
      </c>
      <c r="P1" s="79"/>
      <c r="Q1" s="80"/>
    </row>
    <row r="2" spans="1:25" ht="30" customHeight="1" x14ac:dyDescent="0.2">
      <c r="A2" s="148" t="s">
        <v>16</v>
      </c>
      <c r="B2" s="149"/>
      <c r="C2" s="149"/>
      <c r="D2" s="150"/>
      <c r="E2" s="151"/>
      <c r="F2" s="151"/>
      <c r="G2" s="151"/>
      <c r="H2" s="151"/>
      <c r="I2" s="151"/>
      <c r="J2" s="151"/>
      <c r="K2" s="152"/>
      <c r="L2" s="1" t="s">
        <v>63</v>
      </c>
    </row>
    <row r="3" spans="1:25" ht="30" customHeight="1" x14ac:dyDescent="0.2">
      <c r="A3" s="111" t="s">
        <v>9</v>
      </c>
      <c r="B3" s="112"/>
      <c r="C3" s="112"/>
      <c r="D3" s="129" t="e">
        <f>VLOOKUP($D$2,福祉!$B$2:$AH$885,2,FALSE)</f>
        <v>#N/A</v>
      </c>
      <c r="E3" s="130"/>
      <c r="F3" s="130"/>
      <c r="G3" s="130"/>
      <c r="H3" s="130"/>
      <c r="I3" s="130"/>
      <c r="J3" s="130"/>
      <c r="K3" s="131"/>
    </row>
    <row r="4" spans="1:25" ht="30" customHeight="1" x14ac:dyDescent="0.2">
      <c r="A4" s="111" t="s">
        <v>1</v>
      </c>
      <c r="B4" s="112"/>
      <c r="C4" s="112"/>
      <c r="D4" s="129" t="e">
        <f>VLOOKUP($D$2,福祉!$B$2:$AH$885,3,FALSE)</f>
        <v>#N/A</v>
      </c>
      <c r="E4" s="130"/>
      <c r="F4" s="130"/>
      <c r="G4" s="130"/>
      <c r="H4" s="130"/>
      <c r="I4" s="130"/>
      <c r="J4" s="130"/>
      <c r="K4" s="131"/>
    </row>
    <row r="5" spans="1:25" ht="30" customHeight="1" x14ac:dyDescent="0.2">
      <c r="A5" s="111" t="s">
        <v>28</v>
      </c>
      <c r="B5" s="112"/>
      <c r="C5" s="112"/>
      <c r="D5" s="129" t="e">
        <f>VLOOKUP($D$2,福祉!$B$2:$AH$885,4,FALSE)</f>
        <v>#N/A</v>
      </c>
      <c r="E5" s="130"/>
      <c r="F5" s="130"/>
      <c r="G5" s="130"/>
      <c r="H5" s="130"/>
      <c r="I5" s="130"/>
      <c r="J5" s="130"/>
      <c r="K5" s="131"/>
      <c r="L5" s="1" t="s">
        <v>29</v>
      </c>
    </row>
    <row r="6" spans="1:25" ht="30" customHeight="1" x14ac:dyDescent="0.2">
      <c r="A6" s="111" t="s">
        <v>17</v>
      </c>
      <c r="B6" s="112"/>
      <c r="C6" s="112"/>
      <c r="D6" s="129" t="e">
        <f>VLOOKUP($D$2,福祉!$B$2:$AH$885,5,FALSE)</f>
        <v>#N/A</v>
      </c>
      <c r="E6" s="130"/>
      <c r="F6" s="130"/>
      <c r="G6" s="130"/>
      <c r="H6" s="130"/>
      <c r="I6" s="130"/>
      <c r="J6" s="130"/>
      <c r="K6" s="131"/>
    </row>
    <row r="7" spans="1:25" ht="30" customHeight="1" x14ac:dyDescent="0.2">
      <c r="A7" s="111" t="s">
        <v>8</v>
      </c>
      <c r="B7" s="112"/>
      <c r="C7" s="112"/>
      <c r="D7" s="129" t="e">
        <f>VLOOKUP($D$2,福祉!$B$2:$AH$885,6,FALSE)</f>
        <v>#N/A</v>
      </c>
      <c r="E7" s="130"/>
      <c r="F7" s="130"/>
      <c r="G7" s="130"/>
      <c r="H7" s="130"/>
      <c r="I7" s="130"/>
      <c r="J7" s="130"/>
      <c r="K7" s="131"/>
    </row>
    <row r="8" spans="1:25" ht="30" customHeight="1" x14ac:dyDescent="0.2">
      <c r="A8" s="111" t="s">
        <v>18</v>
      </c>
      <c r="B8" s="112"/>
      <c r="C8" s="112"/>
      <c r="D8" s="129" t="e">
        <f>VLOOKUP($D$2,福祉!$B$2:$AH$885,8,FALSE)</f>
        <v>#N/A</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e">
        <f>VLOOKUP($D$2,福祉!$B$2:$AH$885,9,FALSE)</f>
        <v>#N/A</v>
      </c>
      <c r="E12" s="144"/>
      <c r="F12" s="144" t="e">
        <f>VLOOKUP($D$2,福祉!$B$2:$AH$885,10,FALSE)</f>
        <v>#N/A</v>
      </c>
      <c r="G12" s="144"/>
      <c r="H12" s="145"/>
      <c r="I12" s="145"/>
      <c r="J12" s="113"/>
      <c r="K12" s="114"/>
    </row>
    <row r="13" spans="1:25" ht="50.1" customHeight="1" x14ac:dyDescent="0.2">
      <c r="A13" s="141"/>
      <c r="B13" s="142"/>
      <c r="C13" s="143"/>
      <c r="D13" s="144" t="e">
        <f>VLOOKUP($D$2,福祉!$B$2:$AH$885,11,FALSE)</f>
        <v>#N/A</v>
      </c>
      <c r="E13" s="144"/>
      <c r="F13" s="144" t="e">
        <f>VLOOKUP($D$2,福祉!$B$2:$AH$885,12,FALSE)</f>
        <v>#N/A</v>
      </c>
      <c r="G13" s="144"/>
      <c r="H13" s="113"/>
      <c r="I13" s="113"/>
      <c r="J13" s="113"/>
      <c r="K13" s="114"/>
      <c r="O13" s="34"/>
      <c r="X13" s="34"/>
    </row>
    <row r="14" spans="1:25" ht="30" customHeight="1" x14ac:dyDescent="0.2">
      <c r="A14" s="126" t="s">
        <v>13</v>
      </c>
      <c r="B14" s="127"/>
      <c r="C14" s="127"/>
      <c r="D14" s="113" t="e">
        <f>VLOOKUP($D$2,福祉!$B$2:$AH$885,15,FALSE)</f>
        <v>#N/A</v>
      </c>
      <c r="E14" s="113"/>
      <c r="F14" s="113"/>
      <c r="G14" s="113"/>
      <c r="H14" s="113"/>
      <c r="I14" s="113"/>
      <c r="J14" s="113"/>
      <c r="K14" s="114"/>
      <c r="O14" s="34"/>
      <c r="X14" s="34"/>
      <c r="Y14"/>
    </row>
    <row r="15" spans="1:25" ht="30" customHeight="1" x14ac:dyDescent="0.2">
      <c r="A15" s="126" t="s">
        <v>14</v>
      </c>
      <c r="B15" s="127"/>
      <c r="C15" s="127"/>
      <c r="D15" s="128" t="e">
        <f>VLOOKUP($D$2,福祉!$B$2:$AH$885,16,FALSE)</f>
        <v>#N/A</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e">
        <f>D12</f>
        <v>#N/A</v>
      </c>
      <c r="D22" s="100"/>
      <c r="E22" s="6"/>
      <c r="F22" s="6"/>
      <c r="G22" s="6"/>
      <c r="H22" s="6"/>
      <c r="I22" s="6"/>
      <c r="J22" s="6"/>
      <c r="K22" s="7"/>
    </row>
    <row r="23" spans="1:24" ht="14.4" x14ac:dyDescent="0.2">
      <c r="A23" s="95"/>
      <c r="B23" s="96"/>
      <c r="C23" s="101"/>
      <c r="D23" s="102"/>
      <c r="E23" s="4" t="e">
        <f>VLOOKUP($D$2,福祉!$B$2:$AH$885,19,FALSE)</f>
        <v>#N/A</v>
      </c>
      <c r="F23" s="4" t="e">
        <f>VLOOKUP($D$2,福祉!$B$2:$AH$885,21,FALSE)</f>
        <v>#N/A</v>
      </c>
      <c r="G23" s="4" t="e">
        <f>VLOOKUP($D$2,福祉!$B$2:$AH$885,23,FALSE)</f>
        <v>#N/A</v>
      </c>
      <c r="H23" s="4" t="e">
        <f>VLOOKUP($D$2,福祉!$B$2:$AH$885,25,FALSE)</f>
        <v>#N/A</v>
      </c>
      <c r="I23" s="4" t="e">
        <f>VLOOKUP($D$2,福祉!$B$2:$AH$885,27,FALSE)</f>
        <v>#N/A</v>
      </c>
      <c r="J23" s="4" t="e">
        <f>VLOOKUP($D$2,福祉!$B$2:$AH$885,29,FALSE)</f>
        <v>#N/A</v>
      </c>
      <c r="K23" s="5" t="e">
        <f>SUM(E23:J23)</f>
        <v>#N/A</v>
      </c>
    </row>
    <row r="24" spans="1:24" ht="14.4" x14ac:dyDescent="0.2">
      <c r="A24" s="95"/>
      <c r="B24" s="96"/>
      <c r="C24" s="103"/>
      <c r="D24" s="104"/>
      <c r="E24" s="38" t="e">
        <f>VLOOKUP($D$2,福祉!$B$2:$AH$885,20,FALSE)</f>
        <v>#N/A</v>
      </c>
      <c r="F24" s="38" t="e">
        <f>VLOOKUP($D$2,福祉!$B$2:$AH$885,22,FALSE)</f>
        <v>#N/A</v>
      </c>
      <c r="G24" s="38" t="e">
        <f>VLOOKUP($D$2,福祉!$B$2:$AH$885,24,FALSE)</f>
        <v>#N/A</v>
      </c>
      <c r="H24" s="38" t="e">
        <f>VLOOKUP($D$2,福祉!$B$2:$AH$885,26,FALSE)</f>
        <v>#N/A</v>
      </c>
      <c r="I24" s="38" t="e">
        <f>VLOOKUP($D$2,福祉!$B$2:$AH$2885,28,FALSE)</f>
        <v>#N/A</v>
      </c>
      <c r="J24" s="8"/>
      <c r="K24" s="17" t="e">
        <f>SUM(E24:I24)</f>
        <v>#N/A</v>
      </c>
    </row>
    <row r="25" spans="1:24" ht="14.4" x14ac:dyDescent="0.2">
      <c r="A25" s="95"/>
      <c r="B25" s="96"/>
      <c r="C25" s="99" t="e">
        <f>D13</f>
        <v>#N/A</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t="e">
        <f t="shared" ref="E35:J35" si="0">SUM(E23+E26+E29+E32)</f>
        <v>#N/A</v>
      </c>
      <c r="F35" s="4" t="e">
        <f t="shared" si="0"/>
        <v>#N/A</v>
      </c>
      <c r="G35" s="4" t="e">
        <f t="shared" si="0"/>
        <v>#N/A</v>
      </c>
      <c r="H35" s="4" t="e">
        <f t="shared" si="0"/>
        <v>#N/A</v>
      </c>
      <c r="I35" s="4" t="e">
        <f t="shared" si="0"/>
        <v>#N/A</v>
      </c>
      <c r="J35" s="4" t="e">
        <f t="shared" si="0"/>
        <v>#N/A</v>
      </c>
      <c r="K35" s="5" t="e">
        <f>SUM(E35:J35)</f>
        <v>#N/A</v>
      </c>
    </row>
    <row r="36" spans="1:11" ht="15" thickBot="1" x14ac:dyDescent="0.25">
      <c r="A36" s="85"/>
      <c r="B36" s="86"/>
      <c r="C36" s="91"/>
      <c r="D36" s="92"/>
      <c r="E36" s="18" t="e">
        <f>SUM(E24+E27+E30+E33)</f>
        <v>#N/A</v>
      </c>
      <c r="F36" s="18" t="e">
        <f>SUM(F24+F27+F30+F33)</f>
        <v>#N/A</v>
      </c>
      <c r="G36" s="18" t="e">
        <f>SUM(G24+G27+G30+G33)</f>
        <v>#N/A</v>
      </c>
      <c r="H36" s="18" t="e">
        <f>SUM(H24+H27+H30+H33)</f>
        <v>#N/A</v>
      </c>
      <c r="I36" s="18" t="e">
        <f>SUM(I24+I27+I30+I33)</f>
        <v>#N/A</v>
      </c>
      <c r="J36" s="9"/>
      <c r="K36" s="19" t="e">
        <f>SUM(E36:I36)</f>
        <v>#N/A</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100-000000000000}"/>
    <dataValidation type="list" allowBlank="1" showInputMessage="1" sqref="A22:B33" xr:uid="{00000000-0002-0000-0100-000001000000}">
      <formula1>"交通空白地有償運送,福祉有償運送"</formula1>
    </dataValidation>
    <dataValidation type="list" allowBlank="1" showInputMessage="1" sqref="D10" xr:uid="{00000000-0002-0000-0100-000002000000}">
      <formula1>"○"</formula1>
    </dataValidation>
  </dataValidations>
  <hyperlinks>
    <hyperlink ref="O1:Q1" location="福祉!A1" display="福祉!A1" xr:uid="{00000000-0004-0000-0100-000000000000}"/>
  </hyperlinks>
  <pageMargins left="0.25" right="0.25" top="0.75" bottom="0.75" header="0.3" footer="0.3"/>
  <pageSetup paperSize="9" scale="9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sheetPr>
  <dimension ref="A1:Y38"/>
  <sheetViews>
    <sheetView view="pageBreakPreview" zoomScale="70" zoomScaleNormal="100" zoomScaleSheetLayoutView="70" workbookViewId="0">
      <selection activeCell="D9" sqref="D9:K9"/>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119</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45099</v>
      </c>
      <c r="E4" s="130"/>
      <c r="F4" s="130"/>
      <c r="G4" s="130"/>
      <c r="H4" s="130"/>
      <c r="I4" s="130"/>
      <c r="J4" s="130"/>
      <c r="K4" s="131"/>
    </row>
    <row r="5" spans="1:25" ht="30" customHeight="1" x14ac:dyDescent="0.2">
      <c r="A5" s="111" t="s">
        <v>28</v>
      </c>
      <c r="B5" s="112"/>
      <c r="C5" s="112"/>
      <c r="D5" s="129">
        <f>VLOOKUP($D$2,福祉!$B$2:$AH$20,4,FALSE)</f>
        <v>46142</v>
      </c>
      <c r="E5" s="130"/>
      <c r="F5" s="130"/>
      <c r="G5" s="130"/>
      <c r="H5" s="130"/>
      <c r="I5" s="130"/>
      <c r="J5" s="130"/>
      <c r="K5" s="131"/>
      <c r="L5" s="1" t="s">
        <v>29</v>
      </c>
    </row>
    <row r="6" spans="1:25" ht="30" customHeight="1" x14ac:dyDescent="0.2">
      <c r="A6" s="111" t="s">
        <v>17</v>
      </c>
      <c r="B6" s="112"/>
      <c r="C6" s="112"/>
      <c r="D6" s="129" t="str">
        <f>VLOOKUP($D$2,福祉!$B$2:$AH$20,5,FALSE)</f>
        <v>社会福祉法人　白糠町社会福祉協議会</v>
      </c>
      <c r="E6" s="130"/>
      <c r="F6" s="130"/>
      <c r="G6" s="130"/>
      <c r="H6" s="130"/>
      <c r="I6" s="130"/>
      <c r="J6" s="130"/>
      <c r="K6" s="131"/>
    </row>
    <row r="7" spans="1:25" ht="30" customHeight="1" x14ac:dyDescent="0.2">
      <c r="A7" s="111" t="s">
        <v>8</v>
      </c>
      <c r="B7" s="112"/>
      <c r="C7" s="112"/>
      <c r="D7" s="129" t="str">
        <f>VLOOKUP($D$2,福祉!$B$2:$AH$20,6,FALSE)</f>
        <v>岸本　秀彦</v>
      </c>
      <c r="E7" s="130"/>
      <c r="F7" s="130"/>
      <c r="G7" s="130"/>
      <c r="H7" s="130"/>
      <c r="I7" s="130"/>
      <c r="J7" s="130"/>
      <c r="K7" s="131"/>
    </row>
    <row r="8" spans="1:25" ht="30" customHeight="1" x14ac:dyDescent="0.2">
      <c r="A8" s="111" t="s">
        <v>18</v>
      </c>
      <c r="B8" s="112"/>
      <c r="C8" s="112"/>
      <c r="D8" s="129" t="str">
        <f>VLOOKUP($D$2,福祉!$B$2:$AH$20,8,FALSE)</f>
        <v>白糠郡白糠町東１条北１丁目１番地９</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白糠町社会福祉協議会</v>
      </c>
      <c r="E12" s="144"/>
      <c r="F12" s="144" t="str">
        <f>VLOOKUP($D$2,福祉!$B$2:$AH$20,10,FALSE)</f>
        <v>住所に同じ</v>
      </c>
      <c r="G12" s="144"/>
      <c r="H12" s="145"/>
      <c r="I12" s="145"/>
      <c r="J12" s="113"/>
      <c r="K12" s="114"/>
    </row>
    <row r="13" spans="1:25" ht="50.1" customHeight="1" x14ac:dyDescent="0.2">
      <c r="A13" s="141"/>
      <c r="B13" s="142"/>
      <c r="C13" s="143"/>
      <c r="D13" s="144"/>
      <c r="E13" s="144"/>
      <c r="F13" s="144"/>
      <c r="G13" s="144"/>
      <c r="H13" s="113"/>
      <c r="I13" s="113"/>
      <c r="J13" s="113"/>
      <c r="K13" s="114"/>
      <c r="O13" s="34"/>
      <c r="X13" s="34"/>
    </row>
    <row r="14" spans="1:25" ht="30" customHeight="1" x14ac:dyDescent="0.2">
      <c r="A14" s="126" t="s">
        <v>13</v>
      </c>
      <c r="B14" s="127"/>
      <c r="C14" s="127"/>
      <c r="D14" s="113" t="str">
        <f>VLOOKUP($D$2,福祉!$B$2:$AH$20,15,FALSE)</f>
        <v>白糠郡白糠町</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イロハニ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白糠町社会福祉協議会</v>
      </c>
      <c r="D22" s="100"/>
      <c r="E22" s="6"/>
      <c r="F22" s="6"/>
      <c r="G22" s="6"/>
      <c r="H22" s="6"/>
      <c r="I22" s="6"/>
      <c r="J22" s="6"/>
      <c r="K22" s="7"/>
    </row>
    <row r="23" spans="1:24" ht="14.4" x14ac:dyDescent="0.2">
      <c r="A23" s="95"/>
      <c r="B23" s="96"/>
      <c r="C23" s="101"/>
      <c r="D23" s="102"/>
      <c r="E23" s="4">
        <f>VLOOKUP($D$2,福祉!$B$2:$AH$20,19,FALSE)</f>
        <v>0</v>
      </c>
      <c r="F23" s="4">
        <f>VLOOKUP($D$2,福祉!$B$2:$AH$20,21,FALSE)</f>
        <v>5</v>
      </c>
      <c r="G23" s="4">
        <f>VLOOKUP($D$2,福祉!$B$2:$AH$20,23,FALSE)</f>
        <v>0</v>
      </c>
      <c r="H23" s="4">
        <f>VLOOKUP($D$2,福祉!$B$2:$AH$20,25,FALSE)</f>
        <v>0</v>
      </c>
      <c r="I23" s="4">
        <f>VLOOKUP($D$2,福祉!$B$2:$AH$20,27,FALSE)</f>
        <v>14</v>
      </c>
      <c r="J23" s="4">
        <f>VLOOKUP($D$2,福祉!$B$2:$AH$20,29,FALSE)</f>
        <v>0</v>
      </c>
      <c r="K23" s="5">
        <f>SUM(E23:J23)</f>
        <v>19</v>
      </c>
    </row>
    <row r="24" spans="1:24" ht="14.4" x14ac:dyDescent="0.2">
      <c r="A24" s="95"/>
      <c r="B24" s="96"/>
      <c r="C24" s="103"/>
      <c r="D24" s="104"/>
      <c r="E24" s="38">
        <f>VLOOKUP($D$2,福祉!$B$2:$AH$20,20,FALSE)</f>
        <v>0</v>
      </c>
      <c r="F24" s="38">
        <f>VLOOKUP($D$2,福祉!$B$2:$AH$20,22,FALSE)</f>
        <v>-5</v>
      </c>
      <c r="G24" s="38">
        <f>VLOOKUP($D$2,福祉!$B$2:$AH$20,24,FALSE)</f>
        <v>0</v>
      </c>
      <c r="H24" s="38">
        <f>VLOOKUP($D$2,福祉!$B$2:$AH$20,26,FALSE)</f>
        <v>0</v>
      </c>
      <c r="I24" s="38">
        <f>VLOOKUP($D$2,福祉!$B$2:$AH$20,28,FALSE)</f>
        <v>-6</v>
      </c>
      <c r="J24" s="8"/>
      <c r="K24" s="17">
        <f>SUM(E24:I24)</f>
        <v>-11</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5</v>
      </c>
      <c r="G35" s="4">
        <f t="shared" si="0"/>
        <v>0</v>
      </c>
      <c r="H35" s="4">
        <f t="shared" si="0"/>
        <v>0</v>
      </c>
      <c r="I35" s="4">
        <f t="shared" si="0"/>
        <v>14</v>
      </c>
      <c r="J35" s="4">
        <f t="shared" si="0"/>
        <v>0</v>
      </c>
      <c r="K35" s="5">
        <f>SUM(E35:J35)</f>
        <v>19</v>
      </c>
    </row>
    <row r="36" spans="1:11" ht="15" thickBot="1" x14ac:dyDescent="0.25">
      <c r="A36" s="85"/>
      <c r="B36" s="86"/>
      <c r="C36" s="91"/>
      <c r="D36" s="92"/>
      <c r="E36" s="18">
        <f>SUM(E24+E27+E30+E33)</f>
        <v>0</v>
      </c>
      <c r="F36" s="18">
        <f>SUM(F24+F27+F30+F33)</f>
        <v>-5</v>
      </c>
      <c r="G36" s="18">
        <f>SUM(G24+G27+G30+G33)</f>
        <v>0</v>
      </c>
      <c r="H36" s="18">
        <f>SUM(H24+H27+H30+H33)</f>
        <v>0</v>
      </c>
      <c r="I36" s="18">
        <f>SUM(I24+I27+I30+I33)</f>
        <v>-6</v>
      </c>
      <c r="J36" s="9"/>
      <c r="K36" s="19">
        <f>SUM(E36:I36)</f>
        <v>-11</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type="list" allowBlank="1" showInputMessage="1" sqref="D10" xr:uid="{00000000-0002-0000-0900-000000000000}">
      <formula1>"○"</formula1>
    </dataValidation>
    <dataValidation type="list" allowBlank="1" showInputMessage="1" sqref="A22:B33" xr:uid="{00000000-0002-0000-0900-000001000000}">
      <formula1>"交通空白地有償運送,福祉有償運送"</formula1>
    </dataValidation>
    <dataValidation allowBlank="1" showInputMessage="1" sqref="D2:K2" xr:uid="{00000000-0002-0000-0900-000002000000}"/>
  </dataValidations>
  <hyperlinks>
    <hyperlink ref="O1:Q1" location="福祉!A1" display="目次" xr:uid="{00000000-0004-0000-0900-000000000000}"/>
  </hyperlinks>
  <pageMargins left="0.25" right="0.25" top="0.75" bottom="0.75" header="0.3" footer="0.3"/>
  <pageSetup paperSize="9" scale="9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sheetPr>
  <dimension ref="A1:Y38"/>
  <sheetViews>
    <sheetView view="pageBreakPreview" zoomScale="70" zoomScaleNormal="100" zoomScaleSheetLayoutView="70" workbookViewId="0">
      <selection activeCell="D7" sqref="D7:K7"/>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123</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44951</v>
      </c>
      <c r="E4" s="130"/>
      <c r="F4" s="130"/>
      <c r="G4" s="130"/>
      <c r="H4" s="130"/>
      <c r="I4" s="130"/>
      <c r="J4" s="130"/>
      <c r="K4" s="131"/>
    </row>
    <row r="5" spans="1:25" ht="30" customHeight="1" x14ac:dyDescent="0.2">
      <c r="A5" s="111" t="s">
        <v>28</v>
      </c>
      <c r="B5" s="112"/>
      <c r="C5" s="112"/>
      <c r="D5" s="129">
        <f>VLOOKUP($D$2,福祉!$B$2:$AH$20,4,FALSE)</f>
        <v>46053</v>
      </c>
      <c r="E5" s="130"/>
      <c r="F5" s="130"/>
      <c r="G5" s="130"/>
      <c r="H5" s="130"/>
      <c r="I5" s="130"/>
      <c r="J5" s="130"/>
      <c r="K5" s="131"/>
      <c r="L5" s="1" t="s">
        <v>29</v>
      </c>
    </row>
    <row r="6" spans="1:25" ht="30" customHeight="1" x14ac:dyDescent="0.2">
      <c r="A6" s="111" t="s">
        <v>17</v>
      </c>
      <c r="B6" s="112"/>
      <c r="C6" s="112"/>
      <c r="D6" s="129" t="str">
        <f>VLOOKUP($D$2,福祉!$B$2:$AH$20,5,FALSE)</f>
        <v>社会福祉法人　別海町社会福祉協議会</v>
      </c>
      <c r="E6" s="130"/>
      <c r="F6" s="130"/>
      <c r="G6" s="130"/>
      <c r="H6" s="130"/>
      <c r="I6" s="130"/>
      <c r="J6" s="130"/>
      <c r="K6" s="131"/>
    </row>
    <row r="7" spans="1:25" ht="30" customHeight="1" x14ac:dyDescent="0.2">
      <c r="A7" s="111" t="s">
        <v>8</v>
      </c>
      <c r="B7" s="112"/>
      <c r="C7" s="112"/>
      <c r="D7" s="129" t="str">
        <f>VLOOKUP($D$2,福祉!$B$2:$AH$20,6,FALSE)</f>
        <v>佐藤　次春</v>
      </c>
      <c r="E7" s="130"/>
      <c r="F7" s="130"/>
      <c r="G7" s="130"/>
      <c r="H7" s="130"/>
      <c r="I7" s="130"/>
      <c r="J7" s="130"/>
      <c r="K7" s="131"/>
    </row>
    <row r="8" spans="1:25" ht="30" customHeight="1" x14ac:dyDescent="0.2">
      <c r="A8" s="111" t="s">
        <v>18</v>
      </c>
      <c r="B8" s="112"/>
      <c r="C8" s="112"/>
      <c r="D8" s="129" t="str">
        <f>VLOOKUP($D$2,福祉!$B$2:$AH$20,8,FALSE)</f>
        <v>野付郡別海町別海旭町１４９番地１</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社会福祉法人別海町社会福祉協議会</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野付郡別海町の区域及び野付郡別海町を発着地とする区間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イロハニホヘト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社会福祉法人別海町社会福祉協議会</v>
      </c>
      <c r="D22" s="100"/>
      <c r="E22" s="6"/>
      <c r="F22" s="6"/>
      <c r="G22" s="6"/>
      <c r="H22" s="6"/>
      <c r="I22" s="6"/>
      <c r="J22" s="6"/>
      <c r="K22" s="7"/>
    </row>
    <row r="23" spans="1:24" ht="14.4" x14ac:dyDescent="0.2">
      <c r="A23" s="95"/>
      <c r="B23" s="96"/>
      <c r="C23" s="101"/>
      <c r="D23" s="102"/>
      <c r="E23" s="4">
        <f>VLOOKUP($D$2,福祉!$B$2:$AH$20,19,FALSE)</f>
        <v>0</v>
      </c>
      <c r="F23" s="4">
        <f>VLOOKUP($D$2,福祉!$B$2:$AH$20,21,FALSE)</f>
        <v>1</v>
      </c>
      <c r="G23" s="4">
        <f>VLOOKUP($D$2,福祉!$B$2:$AH$20,23,FALSE)</f>
        <v>0</v>
      </c>
      <c r="H23" s="4">
        <f>VLOOKUP($D$2,福祉!$B$2:$AH$20,25,FALSE)</f>
        <v>0</v>
      </c>
      <c r="I23" s="4">
        <f>VLOOKUP($D$2,福祉!$B$2:$AH$20,27,FALSE)</f>
        <v>5</v>
      </c>
      <c r="J23" s="4">
        <f>VLOOKUP($D$2,福祉!$B$2:$AH$20,29,FALSE)</f>
        <v>0</v>
      </c>
      <c r="K23" s="5">
        <f>SUM(E23:J23)</f>
        <v>6</v>
      </c>
    </row>
    <row r="24" spans="1:24" ht="14.4" x14ac:dyDescent="0.2">
      <c r="A24" s="95"/>
      <c r="B24" s="96"/>
      <c r="C24" s="103"/>
      <c r="D24" s="104"/>
      <c r="E24" s="38">
        <f>VLOOKUP($D$2,福祉!$B$2:$AH$20,20,FALSE)</f>
        <v>0</v>
      </c>
      <c r="F24" s="38">
        <f>VLOOKUP($D$2,福祉!$B$2:$AH$20,22,FALSE)</f>
        <v>-1</v>
      </c>
      <c r="G24" s="38">
        <f>VLOOKUP($D$2,福祉!$B$2:$AH$20,24,FALSE)</f>
        <v>0</v>
      </c>
      <c r="H24" s="38">
        <f>VLOOKUP($D$2,福祉!$B$2:$AH$20,26,FALSE)</f>
        <v>0</v>
      </c>
      <c r="I24" s="38">
        <f>VLOOKUP($D$2,福祉!$B$2:$AH$20,28,FALSE)</f>
        <v>-5</v>
      </c>
      <c r="J24" s="8"/>
      <c r="K24" s="17">
        <f>SUM(E24:I24)</f>
        <v>-6</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1</v>
      </c>
      <c r="G35" s="4">
        <f t="shared" si="0"/>
        <v>0</v>
      </c>
      <c r="H35" s="4">
        <f t="shared" si="0"/>
        <v>0</v>
      </c>
      <c r="I35" s="4">
        <f t="shared" si="0"/>
        <v>5</v>
      </c>
      <c r="J35" s="4">
        <f t="shared" si="0"/>
        <v>0</v>
      </c>
      <c r="K35" s="5">
        <f>SUM(E35:J35)</f>
        <v>6</v>
      </c>
    </row>
    <row r="36" spans="1:11" ht="15" thickBot="1" x14ac:dyDescent="0.25">
      <c r="A36" s="85"/>
      <c r="B36" s="86"/>
      <c r="C36" s="91"/>
      <c r="D36" s="92"/>
      <c r="E36" s="18">
        <f>SUM(E24+E27+E30+E33)</f>
        <v>0</v>
      </c>
      <c r="F36" s="18">
        <f>SUM(F24+F27+F30+F33)</f>
        <v>-1</v>
      </c>
      <c r="G36" s="18">
        <f>SUM(G24+G27+G30+G33)</f>
        <v>0</v>
      </c>
      <c r="H36" s="18">
        <f>SUM(H24+H27+H30+H33)</f>
        <v>0</v>
      </c>
      <c r="I36" s="18">
        <f>SUM(I24+I27+I30+I33)</f>
        <v>-5</v>
      </c>
      <c r="J36" s="9"/>
      <c r="K36" s="19">
        <f>SUM(E36:I36)</f>
        <v>-6</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A00-000000000000}"/>
    <dataValidation type="list" allowBlank="1" showInputMessage="1" sqref="A22:B33" xr:uid="{00000000-0002-0000-0A00-000001000000}">
      <formula1>"交通空白地有償運送,福祉有償運送"</formula1>
    </dataValidation>
    <dataValidation type="list" allowBlank="1" showInputMessage="1" sqref="D10" xr:uid="{00000000-0002-0000-0A00-000002000000}">
      <formula1>"○"</formula1>
    </dataValidation>
  </dataValidations>
  <hyperlinks>
    <hyperlink ref="O1:Q1" location="福祉!A1" display="目次" xr:uid="{00000000-0004-0000-0A00-000000000000}"/>
  </hyperlinks>
  <pageMargins left="0.25" right="0.25" top="0.75" bottom="0.75" header="0.3" footer="0.3"/>
  <pageSetup paperSize="9" scale="9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Y38"/>
  <sheetViews>
    <sheetView view="pageBreakPreview" zoomScale="70" zoomScaleNormal="100" zoomScaleSheetLayoutView="70" workbookViewId="0">
      <selection activeCell="D2" sqref="D2:K2"/>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126</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44638</v>
      </c>
      <c r="E4" s="130"/>
      <c r="F4" s="130"/>
      <c r="G4" s="130"/>
      <c r="H4" s="130"/>
      <c r="I4" s="130"/>
      <c r="J4" s="130"/>
      <c r="K4" s="131"/>
    </row>
    <row r="5" spans="1:25" ht="30" customHeight="1" x14ac:dyDescent="0.2">
      <c r="A5" s="111" t="s">
        <v>28</v>
      </c>
      <c r="B5" s="112"/>
      <c r="C5" s="112"/>
      <c r="D5" s="129">
        <f>VLOOKUP($D$2,福祉!$B$2:$AH$20,4,FALSE)</f>
        <v>45742</v>
      </c>
      <c r="E5" s="130"/>
      <c r="F5" s="130"/>
      <c r="G5" s="130"/>
      <c r="H5" s="130"/>
      <c r="I5" s="130"/>
      <c r="J5" s="130"/>
      <c r="K5" s="131"/>
      <c r="L5" s="1" t="s">
        <v>29</v>
      </c>
    </row>
    <row r="6" spans="1:25" ht="30" customHeight="1" x14ac:dyDescent="0.2">
      <c r="A6" s="111" t="s">
        <v>17</v>
      </c>
      <c r="B6" s="112"/>
      <c r="C6" s="112"/>
      <c r="D6" s="129" t="str">
        <f>VLOOKUP($D$2,福祉!$B$2:$AH$20,5,FALSE)</f>
        <v>社会福祉法人　厚岸町社会福祉協議会</v>
      </c>
      <c r="E6" s="130"/>
      <c r="F6" s="130"/>
      <c r="G6" s="130"/>
      <c r="H6" s="130"/>
      <c r="I6" s="130"/>
      <c r="J6" s="130"/>
      <c r="K6" s="131"/>
    </row>
    <row r="7" spans="1:25" ht="30" customHeight="1" x14ac:dyDescent="0.2">
      <c r="A7" s="111" t="s">
        <v>8</v>
      </c>
      <c r="B7" s="112"/>
      <c r="C7" s="112"/>
      <c r="D7" s="129" t="str">
        <f>VLOOKUP($D$2,福祉!$B$2:$AH$20,6,FALSE)</f>
        <v>大野　繁嗣</v>
      </c>
      <c r="E7" s="130"/>
      <c r="F7" s="130"/>
      <c r="G7" s="130"/>
      <c r="H7" s="130"/>
      <c r="I7" s="130"/>
      <c r="J7" s="130"/>
      <c r="K7" s="131"/>
    </row>
    <row r="8" spans="1:25" ht="30" customHeight="1" x14ac:dyDescent="0.2">
      <c r="A8" s="111" t="s">
        <v>18</v>
      </c>
      <c r="B8" s="112"/>
      <c r="C8" s="112"/>
      <c r="D8" s="129" t="str">
        <f>VLOOKUP($D$2,福祉!$B$2:$AH$20,8,FALSE)</f>
        <v>厚岸郡厚岸町梅香２丁目１番地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社会福祉法人厚岸町社会福祉協議会指定訪問介護事業所</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厚岸町の区域及び厚岸町を発着地とする区間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イ　　ニホ</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社会福祉法人厚岸町社会福祉協議会指定訪問介護事業所</v>
      </c>
      <c r="D22" s="100"/>
      <c r="E22" s="6"/>
      <c r="F22" s="6"/>
      <c r="G22" s="6"/>
      <c r="H22" s="6"/>
      <c r="I22" s="6"/>
      <c r="J22" s="6"/>
      <c r="K22" s="7"/>
    </row>
    <row r="23" spans="1:24" ht="14.4" x14ac:dyDescent="0.2">
      <c r="A23" s="95"/>
      <c r="B23" s="96"/>
      <c r="C23" s="101"/>
      <c r="D23" s="102"/>
      <c r="E23" s="4">
        <f>VLOOKUP($D$2,福祉!$B$2:$AH$20,19,FALSE)</f>
        <v>0</v>
      </c>
      <c r="F23" s="4">
        <f>VLOOKUP($D$2,福祉!$B$2:$AH$20,21,FALSE)</f>
        <v>2</v>
      </c>
      <c r="G23" s="4">
        <f>VLOOKUP($D$2,福祉!$B$2:$AH$20,23,FALSE)</f>
        <v>2</v>
      </c>
      <c r="H23" s="4">
        <f>VLOOKUP($D$2,福祉!$B$2:$AH$20,25,FALSE)</f>
        <v>0</v>
      </c>
      <c r="I23" s="4">
        <f>VLOOKUP($D$2,福祉!$B$2:$AH$20,27,FALSE)</f>
        <v>6</v>
      </c>
      <c r="J23" s="4">
        <f>VLOOKUP($D$2,福祉!$B$2:$AH$20,29,FALSE)</f>
        <v>0</v>
      </c>
      <c r="K23" s="5">
        <f>SUM(E23:J23)</f>
        <v>10</v>
      </c>
    </row>
    <row r="24" spans="1:24" ht="14.4" x14ac:dyDescent="0.2">
      <c r="A24" s="95"/>
      <c r="B24" s="96"/>
      <c r="C24" s="103"/>
      <c r="D24" s="104"/>
      <c r="E24" s="38">
        <f>VLOOKUP($D$2,福祉!$B$2:$AH$20,20,FALSE)</f>
        <v>0</v>
      </c>
      <c r="F24" s="38">
        <f>VLOOKUP($D$2,福祉!$B$2:$AH$20,22,FALSE)</f>
        <v>-1</v>
      </c>
      <c r="G24" s="38">
        <f>VLOOKUP($D$2,福祉!$B$2:$AH$20,24,FALSE)</f>
        <v>0</v>
      </c>
      <c r="H24" s="38">
        <f>VLOOKUP($D$2,福祉!$B$2:$AH$20,26,FALSE)</f>
        <v>0</v>
      </c>
      <c r="I24" s="38">
        <f>VLOOKUP($D$2,福祉!$B$2:$AH$20,28,FALSE)</f>
        <v>-3</v>
      </c>
      <c r="J24" s="8"/>
      <c r="K24" s="17">
        <f>SUM(E24:I24)</f>
        <v>-4</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2</v>
      </c>
      <c r="G35" s="4">
        <f t="shared" si="0"/>
        <v>2</v>
      </c>
      <c r="H35" s="4">
        <f t="shared" si="0"/>
        <v>0</v>
      </c>
      <c r="I35" s="4">
        <f t="shared" si="0"/>
        <v>6</v>
      </c>
      <c r="J35" s="4">
        <f t="shared" si="0"/>
        <v>0</v>
      </c>
      <c r="K35" s="5">
        <f>SUM(E35:J35)</f>
        <v>10</v>
      </c>
    </row>
    <row r="36" spans="1:11" ht="15" thickBot="1" x14ac:dyDescent="0.25">
      <c r="A36" s="85"/>
      <c r="B36" s="86"/>
      <c r="C36" s="91"/>
      <c r="D36" s="92"/>
      <c r="E36" s="18">
        <f>SUM(E24+E27+E30+E33)</f>
        <v>0</v>
      </c>
      <c r="F36" s="18">
        <f>SUM(F24+F27+F30+F33)</f>
        <v>-1</v>
      </c>
      <c r="G36" s="18">
        <f>SUM(G24+G27+G30+G33)</f>
        <v>0</v>
      </c>
      <c r="H36" s="18">
        <f>SUM(H24+H27+H30+H33)</f>
        <v>0</v>
      </c>
      <c r="I36" s="18">
        <f>SUM(I24+I27+I30+I33)</f>
        <v>-3</v>
      </c>
      <c r="J36" s="9"/>
      <c r="K36" s="19">
        <f>SUM(E36:I36)</f>
        <v>-4</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A34:B36"/>
    <mergeCell ref="C34:D36"/>
    <mergeCell ref="O1:Q1"/>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type="list" allowBlank="1" showInputMessage="1" sqref="D10" xr:uid="{00000000-0002-0000-0B00-000000000000}">
      <formula1>"○"</formula1>
    </dataValidation>
    <dataValidation type="list" allowBlank="1" showInputMessage="1" sqref="A22:B33" xr:uid="{00000000-0002-0000-0B00-000001000000}">
      <formula1>"交通空白地有償運送,福祉有償運送"</formula1>
    </dataValidation>
    <dataValidation allowBlank="1" showInputMessage="1" sqref="D2:K2" xr:uid="{00000000-0002-0000-0B00-000002000000}"/>
  </dataValidations>
  <hyperlinks>
    <hyperlink ref="O1:Q1" location="福祉!A1" display="目次" xr:uid="{00000000-0004-0000-0B00-000000000000}"/>
  </hyperlinks>
  <pageMargins left="0.25" right="0.25" top="0.75" bottom="0.75" header="0.3" footer="0.3"/>
  <pageSetup paperSize="9" scale="9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Y38"/>
  <sheetViews>
    <sheetView view="pageBreakPreview" zoomScale="70" zoomScaleNormal="100" zoomScaleSheetLayoutView="70" workbookViewId="0">
      <selection activeCell="D2" sqref="D2:K2"/>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132</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44951</v>
      </c>
      <c r="E4" s="130"/>
      <c r="F4" s="130"/>
      <c r="G4" s="130"/>
      <c r="H4" s="130"/>
      <c r="I4" s="130"/>
      <c r="J4" s="130"/>
      <c r="K4" s="131"/>
    </row>
    <row r="5" spans="1:25" ht="30" customHeight="1" x14ac:dyDescent="0.2">
      <c r="A5" s="111" t="s">
        <v>28</v>
      </c>
      <c r="B5" s="112"/>
      <c r="C5" s="112"/>
      <c r="D5" s="129">
        <f>VLOOKUP($D$2,福祉!$B$2:$AH$20,4,FALSE)</f>
        <v>46053</v>
      </c>
      <c r="E5" s="130"/>
      <c r="F5" s="130"/>
      <c r="G5" s="130"/>
      <c r="H5" s="130"/>
      <c r="I5" s="130"/>
      <c r="J5" s="130"/>
      <c r="K5" s="131"/>
      <c r="L5" s="1" t="s">
        <v>29</v>
      </c>
    </row>
    <row r="6" spans="1:25" ht="30" customHeight="1" x14ac:dyDescent="0.2">
      <c r="A6" s="111" t="s">
        <v>17</v>
      </c>
      <c r="B6" s="112"/>
      <c r="C6" s="112"/>
      <c r="D6" s="129" t="str">
        <f>VLOOKUP($D$2,福祉!$B$2:$AH$20,5,FALSE)</f>
        <v>中春別農業協同組合</v>
      </c>
      <c r="E6" s="130"/>
      <c r="F6" s="130"/>
      <c r="G6" s="130"/>
      <c r="H6" s="130"/>
      <c r="I6" s="130"/>
      <c r="J6" s="130"/>
      <c r="K6" s="131"/>
    </row>
    <row r="7" spans="1:25" ht="30" customHeight="1" x14ac:dyDescent="0.2">
      <c r="A7" s="111" t="s">
        <v>8</v>
      </c>
      <c r="B7" s="112"/>
      <c r="C7" s="112"/>
      <c r="D7" s="129" t="str">
        <f>VLOOKUP($D$2,福祉!$B$2:$AH$20,6,FALSE)</f>
        <v>望月　英彦</v>
      </c>
      <c r="E7" s="130"/>
      <c r="F7" s="130"/>
      <c r="G7" s="130"/>
      <c r="H7" s="130"/>
      <c r="I7" s="130"/>
      <c r="J7" s="130"/>
      <c r="K7" s="131"/>
    </row>
    <row r="8" spans="1:25" ht="30" customHeight="1" x14ac:dyDescent="0.2">
      <c r="A8" s="111" t="s">
        <v>18</v>
      </c>
      <c r="B8" s="112"/>
      <c r="C8" s="112"/>
      <c r="D8" s="129" t="str">
        <f>VLOOKUP($D$2,福祉!$B$2:$AH$20,8,FALSE)</f>
        <v>野付郡別海町中春別南町３番地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ＪＡ中春別訪問介護ステーション「あさひな」</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別海町の区域及び別海町を発着地とする区間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　　　　ニホヘ</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ＪＡ中春別訪問介護ステーション「あさひな」</v>
      </c>
      <c r="D22" s="100"/>
      <c r="E22" s="6"/>
      <c r="F22" s="6"/>
      <c r="G22" s="6"/>
      <c r="H22" s="6"/>
      <c r="I22" s="6"/>
      <c r="J22" s="6"/>
      <c r="K22" s="7"/>
    </row>
    <row r="23" spans="1:24" ht="14.4" x14ac:dyDescent="0.2">
      <c r="A23" s="95"/>
      <c r="B23" s="96"/>
      <c r="C23" s="101"/>
      <c r="D23" s="102"/>
      <c r="E23" s="4">
        <f>VLOOKUP($D$2,福祉!$B$2:$AH$20,19,FALSE)</f>
        <v>0</v>
      </c>
      <c r="F23" s="4">
        <f>VLOOKUP($D$2,福祉!$B$2:$AH$20,21,FALSE)</f>
        <v>0</v>
      </c>
      <c r="G23" s="4">
        <f>VLOOKUP($D$2,福祉!$B$2:$AH$20,23,FALSE)</f>
        <v>0</v>
      </c>
      <c r="H23" s="4">
        <f>VLOOKUP($D$2,福祉!$B$2:$AH$20,25,FALSE)</f>
        <v>2</v>
      </c>
      <c r="I23" s="4">
        <f>VLOOKUP($D$2,福祉!$B$2:$AH$20,27,FALSE)</f>
        <v>2</v>
      </c>
      <c r="J23" s="4">
        <f>VLOOKUP($D$2,福祉!$B$2:$AH$20,29,FALSE)</f>
        <v>0</v>
      </c>
      <c r="K23" s="5">
        <f>SUM(E23:J23)</f>
        <v>4</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0</v>
      </c>
      <c r="G35" s="4">
        <f t="shared" si="0"/>
        <v>0</v>
      </c>
      <c r="H35" s="4">
        <f t="shared" si="0"/>
        <v>2</v>
      </c>
      <c r="I35" s="4">
        <f t="shared" si="0"/>
        <v>2</v>
      </c>
      <c r="J35" s="4">
        <f t="shared" si="0"/>
        <v>0</v>
      </c>
      <c r="K35" s="5">
        <f>SUM(E35:J35)</f>
        <v>4</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A34:B36"/>
    <mergeCell ref="C34:D36"/>
    <mergeCell ref="O1:Q1"/>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C00-000000000000}"/>
    <dataValidation type="list" allowBlank="1" showInputMessage="1" sqref="A22:B33" xr:uid="{00000000-0002-0000-0C00-000001000000}">
      <formula1>"交通空白地有償運送,福祉有償運送"</formula1>
    </dataValidation>
    <dataValidation type="list" allowBlank="1" showInputMessage="1" sqref="D10" xr:uid="{00000000-0002-0000-0C00-000002000000}">
      <formula1>"○"</formula1>
    </dataValidation>
  </dataValidations>
  <hyperlinks>
    <hyperlink ref="O1:Q1" location="福祉!A1" display="目次" xr:uid="{00000000-0004-0000-0C00-000000000000}"/>
  </hyperlinks>
  <pageMargins left="0.25" right="0.25" top="0.75" bottom="0.75" header="0.3" footer="0.3"/>
  <pageSetup paperSize="9" scale="92"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Y38"/>
  <sheetViews>
    <sheetView view="pageBreakPreview" zoomScale="70" zoomScaleNormal="100" zoomScaleSheetLayoutView="70" workbookViewId="0">
      <selection activeCell="S13" sqref="S13"/>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136</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45012</v>
      </c>
      <c r="E4" s="130"/>
      <c r="F4" s="130"/>
      <c r="G4" s="130"/>
      <c r="H4" s="130"/>
      <c r="I4" s="130"/>
      <c r="J4" s="130"/>
      <c r="K4" s="131"/>
    </row>
    <row r="5" spans="1:25" ht="30" customHeight="1" x14ac:dyDescent="0.2">
      <c r="A5" s="111" t="s">
        <v>28</v>
      </c>
      <c r="B5" s="112"/>
      <c r="C5" s="112"/>
      <c r="D5" s="129">
        <f>VLOOKUP($D$2,福祉!$B$2:$AH$20,4,FALSE)</f>
        <v>46110</v>
      </c>
      <c r="E5" s="130"/>
      <c r="F5" s="130"/>
      <c r="G5" s="130"/>
      <c r="H5" s="130"/>
      <c r="I5" s="130"/>
      <c r="J5" s="130"/>
      <c r="K5" s="131"/>
      <c r="L5" s="1" t="s">
        <v>29</v>
      </c>
    </row>
    <row r="6" spans="1:25" ht="30" customHeight="1" x14ac:dyDescent="0.2">
      <c r="A6" s="111" t="s">
        <v>17</v>
      </c>
      <c r="B6" s="112"/>
      <c r="C6" s="112"/>
      <c r="D6" s="129" t="str">
        <f>VLOOKUP($D$2,福祉!$B$2:$AH$20,5,FALSE)</f>
        <v>社会福祉法人　根室市社会福祉協議会</v>
      </c>
      <c r="E6" s="130"/>
      <c r="F6" s="130"/>
      <c r="G6" s="130"/>
      <c r="H6" s="130"/>
      <c r="I6" s="130"/>
      <c r="J6" s="130"/>
      <c r="K6" s="131"/>
    </row>
    <row r="7" spans="1:25" ht="30" customHeight="1" x14ac:dyDescent="0.2">
      <c r="A7" s="111" t="s">
        <v>8</v>
      </c>
      <c r="B7" s="112"/>
      <c r="C7" s="112"/>
      <c r="D7" s="129" t="str">
        <f>VLOOKUP($D$2,福祉!$B$2:$AH$20,6,FALSE)</f>
        <v>長谷川　俊輔</v>
      </c>
      <c r="E7" s="130"/>
      <c r="F7" s="130"/>
      <c r="G7" s="130"/>
      <c r="H7" s="130"/>
      <c r="I7" s="130"/>
      <c r="J7" s="130"/>
      <c r="K7" s="131"/>
    </row>
    <row r="8" spans="1:25" ht="30" customHeight="1" x14ac:dyDescent="0.2">
      <c r="A8" s="111" t="s">
        <v>18</v>
      </c>
      <c r="B8" s="112"/>
      <c r="C8" s="112"/>
      <c r="D8" s="129" t="str">
        <f>VLOOKUP($D$2,福祉!$B$2:$AH$20,8,FALSE)</f>
        <v>根室市有磯町2丁目6番地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社会福祉法人根室社会福祉協議会</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根室市の区域及び根室市を発着地とする区間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イ　　ニホ</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社会福祉法人根室社会福祉協議会</v>
      </c>
      <c r="D22" s="100"/>
      <c r="E22" s="6"/>
      <c r="F22" s="6"/>
      <c r="G22" s="6"/>
      <c r="H22" s="6"/>
      <c r="I22" s="6"/>
      <c r="J22" s="6"/>
      <c r="K22" s="7"/>
    </row>
    <row r="23" spans="1:24" ht="14.4" x14ac:dyDescent="0.2">
      <c r="A23" s="95"/>
      <c r="B23" s="96"/>
      <c r="C23" s="101"/>
      <c r="D23" s="102"/>
      <c r="E23" s="4">
        <f>VLOOKUP($D$2,福祉!$B$2:$AH$20,19,FALSE)</f>
        <v>0</v>
      </c>
      <c r="F23" s="4">
        <f>VLOOKUP($D$2,福祉!$B$2:$AH$20,21,FALSE)</f>
        <v>0</v>
      </c>
      <c r="G23" s="4">
        <f>VLOOKUP($D$2,福祉!$B$2:$AH$20,23,FALSE)</f>
        <v>2</v>
      </c>
      <c r="H23" s="4">
        <f>VLOOKUP($D$2,福祉!$B$2:$AH$20,25,FALSE)</f>
        <v>0</v>
      </c>
      <c r="I23" s="4">
        <f>VLOOKUP($D$2,福祉!$B$2:$AH$20,27,FALSE)</f>
        <v>0</v>
      </c>
      <c r="J23" s="4">
        <f>VLOOKUP($D$2,福祉!$B$2:$AH$20,29,FALSE)</f>
        <v>0</v>
      </c>
      <c r="K23" s="5">
        <f>SUM(E23:J23)</f>
        <v>2</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0</v>
      </c>
      <c r="G35" s="4">
        <f t="shared" si="0"/>
        <v>2</v>
      </c>
      <c r="H35" s="4">
        <f t="shared" si="0"/>
        <v>0</v>
      </c>
      <c r="I35" s="4">
        <f t="shared" si="0"/>
        <v>0</v>
      </c>
      <c r="J35" s="4">
        <f t="shared" si="0"/>
        <v>0</v>
      </c>
      <c r="K35" s="5">
        <f>SUM(E35:J35)</f>
        <v>2</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A34:B36"/>
    <mergeCell ref="C34:D36"/>
    <mergeCell ref="O1:Q1"/>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E00-000000000000}"/>
    <dataValidation type="list" allowBlank="1" showInputMessage="1" sqref="A22:B33" xr:uid="{00000000-0002-0000-0E00-000001000000}">
      <formula1>"交通空白地有償運送,福祉有償運送"</formula1>
    </dataValidation>
    <dataValidation type="list" allowBlank="1" showInputMessage="1" sqref="D10" xr:uid="{00000000-0002-0000-0E00-000002000000}">
      <formula1>"○"</formula1>
    </dataValidation>
  </dataValidations>
  <hyperlinks>
    <hyperlink ref="O1:Q1" location="福祉!A1" display="目次" xr:uid="{00000000-0004-0000-0E00-000000000000}"/>
  </hyperlinks>
  <pageMargins left="0.25" right="0.25" top="0.75" bottom="0.75" header="0.3" footer="0.3"/>
  <pageSetup paperSize="9" scale="92"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141</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45012</v>
      </c>
      <c r="E4" s="130"/>
      <c r="F4" s="130"/>
      <c r="G4" s="130"/>
      <c r="H4" s="130"/>
      <c r="I4" s="130"/>
      <c r="J4" s="130"/>
      <c r="K4" s="131"/>
    </row>
    <row r="5" spans="1:25" ht="30" customHeight="1" x14ac:dyDescent="0.2">
      <c r="A5" s="111" t="s">
        <v>28</v>
      </c>
      <c r="B5" s="112"/>
      <c r="C5" s="112"/>
      <c r="D5" s="129">
        <f>VLOOKUP($D$2,福祉!$B$2:$AH$20,4,FALSE)</f>
        <v>46093</v>
      </c>
      <c r="E5" s="130"/>
      <c r="F5" s="130"/>
      <c r="G5" s="130"/>
      <c r="H5" s="130"/>
      <c r="I5" s="130"/>
      <c r="J5" s="130"/>
      <c r="K5" s="131"/>
      <c r="L5" s="1" t="s">
        <v>29</v>
      </c>
    </row>
    <row r="6" spans="1:25" ht="30" customHeight="1" x14ac:dyDescent="0.2">
      <c r="A6" s="111" t="s">
        <v>17</v>
      </c>
      <c r="B6" s="112"/>
      <c r="C6" s="112"/>
      <c r="D6" s="129" t="str">
        <f>VLOOKUP($D$2,福祉!$B$2:$AH$20,5,FALSE)</f>
        <v>特定非営利活動法人　地域生活支援ネットワークサロン</v>
      </c>
      <c r="E6" s="130"/>
      <c r="F6" s="130"/>
      <c r="G6" s="130"/>
      <c r="H6" s="130"/>
      <c r="I6" s="130"/>
      <c r="J6" s="130"/>
      <c r="K6" s="131"/>
    </row>
    <row r="7" spans="1:25" ht="30" customHeight="1" x14ac:dyDescent="0.2">
      <c r="A7" s="111" t="s">
        <v>8</v>
      </c>
      <c r="B7" s="112"/>
      <c r="C7" s="112"/>
      <c r="D7" s="129" t="str">
        <f>VLOOKUP($D$2,福祉!$B$2:$AH$20,6,FALSE)</f>
        <v>日置　真世</v>
      </c>
      <c r="E7" s="130"/>
      <c r="F7" s="130"/>
      <c r="G7" s="130"/>
      <c r="H7" s="130"/>
      <c r="I7" s="130"/>
      <c r="J7" s="130"/>
      <c r="K7" s="131"/>
    </row>
    <row r="8" spans="1:25" ht="30" customHeight="1" x14ac:dyDescent="0.2">
      <c r="A8" s="111" t="s">
        <v>18</v>
      </c>
      <c r="B8" s="112"/>
      <c r="C8" s="112"/>
      <c r="D8" s="129" t="str">
        <f>VLOOKUP($D$2,福祉!$B$2:$AH$20,8,FALSE)</f>
        <v>釧路市柏木町２番８号</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介護ステーションＰＡＳＳ</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釧路市の区域及び釧路市を発着地とする区間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イロハ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介護ステーションＰＡＳＳ</v>
      </c>
      <c r="D22" s="100"/>
      <c r="E22" s="6"/>
      <c r="F22" s="6"/>
      <c r="G22" s="6"/>
      <c r="H22" s="6"/>
      <c r="I22" s="6"/>
      <c r="J22" s="6"/>
      <c r="K22" s="7"/>
    </row>
    <row r="23" spans="1:24" ht="14.4" x14ac:dyDescent="0.2">
      <c r="A23" s="95"/>
      <c r="B23" s="96"/>
      <c r="C23" s="101"/>
      <c r="D23" s="102"/>
      <c r="E23" s="4">
        <f>VLOOKUP($D$2,福祉!$B$2:$AH$20,19,FALSE)</f>
        <v>0</v>
      </c>
      <c r="F23" s="4">
        <f>VLOOKUP($D$2,福祉!$B$2:$AH$20,21,FALSE)</f>
        <v>6</v>
      </c>
      <c r="G23" s="4">
        <f>VLOOKUP($D$2,福祉!$B$2:$AH$20,23,FALSE)</f>
        <v>0</v>
      </c>
      <c r="H23" s="4">
        <f>VLOOKUP($D$2,福祉!$B$2:$AH$20,25,FALSE)</f>
        <v>0</v>
      </c>
      <c r="I23" s="4">
        <f>VLOOKUP($D$2,福祉!$B$2:$AH$20,27,FALSE)</f>
        <v>12</v>
      </c>
      <c r="J23" s="4">
        <f>VLOOKUP($D$2,福祉!$B$2:$AH$20,29,FALSE)</f>
        <v>0</v>
      </c>
      <c r="K23" s="5">
        <f>SUM(E23:J23)</f>
        <v>18</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6</v>
      </c>
      <c r="G35" s="4">
        <f t="shared" si="0"/>
        <v>0</v>
      </c>
      <c r="H35" s="4">
        <f t="shared" si="0"/>
        <v>0</v>
      </c>
      <c r="I35" s="4">
        <f t="shared" si="0"/>
        <v>12</v>
      </c>
      <c r="J35" s="4">
        <f t="shared" si="0"/>
        <v>0</v>
      </c>
      <c r="K35" s="5">
        <f>SUM(E35:J35)</f>
        <v>18</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0F00-000000000000}">
      <formula1>"○"</formula1>
    </dataValidation>
    <dataValidation type="list" allowBlank="1" showInputMessage="1" sqref="A22:B33" xr:uid="{00000000-0002-0000-0F00-000001000000}">
      <formula1>"交通空白地有償運送,福祉有償運送"</formula1>
    </dataValidation>
    <dataValidation allowBlank="1" showInputMessage="1" sqref="D2:K2" xr:uid="{00000000-0002-0000-0F00-000002000000}"/>
  </dataValidations>
  <hyperlinks>
    <hyperlink ref="O1:Q1" location="福祉!A1" display="目次" xr:uid="{00000000-0004-0000-0F00-000000000000}"/>
  </hyperlinks>
  <pageMargins left="0.25" right="0.25" top="0.75" bottom="0.75" header="0.3" footer="0.3"/>
  <pageSetup paperSize="9" scale="92"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Y38"/>
  <sheetViews>
    <sheetView view="pageBreakPreview" zoomScale="70" zoomScaleNormal="100" zoomScaleSheetLayoutView="70" workbookViewId="0">
      <selection activeCell="H31" sqref="H3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143</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44859</v>
      </c>
      <c r="E4" s="130"/>
      <c r="F4" s="130"/>
      <c r="G4" s="130"/>
      <c r="H4" s="130"/>
      <c r="I4" s="130"/>
      <c r="J4" s="130"/>
      <c r="K4" s="131"/>
    </row>
    <row r="5" spans="1:25" ht="30" customHeight="1" x14ac:dyDescent="0.2">
      <c r="A5" s="111" t="s">
        <v>28</v>
      </c>
      <c r="B5" s="112"/>
      <c r="C5" s="112"/>
      <c r="D5" s="129">
        <f>VLOOKUP($D$2,福祉!$B$2:$AH$20,4,FALSE)</f>
        <v>45930</v>
      </c>
      <c r="E5" s="130"/>
      <c r="F5" s="130"/>
      <c r="G5" s="130"/>
      <c r="H5" s="130"/>
      <c r="I5" s="130"/>
      <c r="J5" s="130"/>
      <c r="K5" s="131"/>
      <c r="L5" s="1" t="s">
        <v>29</v>
      </c>
    </row>
    <row r="6" spans="1:25" ht="30" customHeight="1" x14ac:dyDescent="0.2">
      <c r="A6" s="111" t="s">
        <v>17</v>
      </c>
      <c r="B6" s="112"/>
      <c r="C6" s="112"/>
      <c r="D6" s="129" t="str">
        <f>VLOOKUP($D$2,福祉!$B$2:$AH$20,5,FALSE)</f>
        <v>社会福祉法人　羅臼町社会福祉協議会</v>
      </c>
      <c r="E6" s="130"/>
      <c r="F6" s="130"/>
      <c r="G6" s="130"/>
      <c r="H6" s="130"/>
      <c r="I6" s="130"/>
      <c r="J6" s="130"/>
      <c r="K6" s="131"/>
    </row>
    <row r="7" spans="1:25" ht="30" customHeight="1" x14ac:dyDescent="0.2">
      <c r="A7" s="111" t="s">
        <v>8</v>
      </c>
      <c r="B7" s="112"/>
      <c r="C7" s="112"/>
      <c r="D7" s="129" t="str">
        <f>VLOOKUP($D$2,福祉!$B$2:$AH$20,6,FALSE)</f>
        <v>高橋　宏</v>
      </c>
      <c r="E7" s="130"/>
      <c r="F7" s="130"/>
      <c r="G7" s="130"/>
      <c r="H7" s="130"/>
      <c r="I7" s="130"/>
      <c r="J7" s="130"/>
      <c r="K7" s="131"/>
    </row>
    <row r="8" spans="1:25" ht="30" customHeight="1" x14ac:dyDescent="0.2">
      <c r="A8" s="111" t="s">
        <v>18</v>
      </c>
      <c r="B8" s="112"/>
      <c r="C8" s="112"/>
      <c r="D8" s="129" t="str">
        <f>VLOOKUP($D$2,福祉!$B$2:$AH$20,8,FALSE)</f>
        <v>目梨郡羅臼町栄町８番地１</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社会福祉法人羅臼町社会福祉協議会指定訪問介護事業所</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羅臼町の区域及羅臼町を発着地とする区間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イロハニホ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社会福祉法人羅臼町社会福祉協議会指定訪問介護事業所</v>
      </c>
      <c r="D22" s="100"/>
      <c r="E22" s="6"/>
      <c r="F22" s="6"/>
      <c r="G22" s="6"/>
      <c r="H22" s="6"/>
      <c r="I22" s="6"/>
      <c r="J22" s="6"/>
      <c r="K22" s="7"/>
    </row>
    <row r="23" spans="1:24" ht="14.4" x14ac:dyDescent="0.2">
      <c r="A23" s="95"/>
      <c r="B23" s="96"/>
      <c r="C23" s="101"/>
      <c r="D23" s="102"/>
      <c r="E23" s="4">
        <f>VLOOKUP($D$2,福祉!$B$2:$AH$20,19,FALSE)</f>
        <v>0</v>
      </c>
      <c r="F23" s="4">
        <f>VLOOKUP($D$2,福祉!$B$2:$AH$20,21,FALSE)</f>
        <v>1</v>
      </c>
      <c r="G23" s="4">
        <f>VLOOKUP($D$2,福祉!$B$2:$AH$20,23,FALSE)</f>
        <v>0</v>
      </c>
      <c r="H23" s="4">
        <f>VLOOKUP($D$2,福祉!$B$2:$AH$20,25,FALSE)</f>
        <v>1</v>
      </c>
      <c r="I23" s="4">
        <f>VLOOKUP($D$2,福祉!$B$2:$AH$20,27,FALSE)</f>
        <v>3</v>
      </c>
      <c r="J23" s="4">
        <f>VLOOKUP($D$2,福祉!$B$2:$AH$20,29,FALSE)</f>
        <v>0</v>
      </c>
      <c r="K23" s="5">
        <f>SUM(E23:J23)</f>
        <v>5</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-1</v>
      </c>
      <c r="I24" s="38">
        <f>VLOOKUP($D$2,福祉!$B$2:$AH$20,28,FALSE)</f>
        <v>-1</v>
      </c>
      <c r="J24" s="8"/>
      <c r="K24" s="17">
        <f>SUM(E24:I24)</f>
        <v>-2</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1</v>
      </c>
      <c r="G35" s="4">
        <f t="shared" si="0"/>
        <v>0</v>
      </c>
      <c r="H35" s="4">
        <f t="shared" si="0"/>
        <v>1</v>
      </c>
      <c r="I35" s="4">
        <f t="shared" si="0"/>
        <v>3</v>
      </c>
      <c r="J35" s="4">
        <f t="shared" si="0"/>
        <v>0</v>
      </c>
      <c r="K35" s="5">
        <f>SUM(E35:J35)</f>
        <v>5</v>
      </c>
    </row>
    <row r="36" spans="1:11" ht="15" thickBot="1" x14ac:dyDescent="0.25">
      <c r="A36" s="85"/>
      <c r="B36" s="86"/>
      <c r="C36" s="91"/>
      <c r="D36" s="92"/>
      <c r="E36" s="18">
        <f>SUM(E24+E27+E30+E33)</f>
        <v>0</v>
      </c>
      <c r="F36" s="18">
        <f>SUM(F24+F27+F30+F33)</f>
        <v>0</v>
      </c>
      <c r="G36" s="18">
        <f>SUM(G24+G27+G30+G33)</f>
        <v>0</v>
      </c>
      <c r="H36" s="18">
        <f>SUM(H24+H27+H30+H33)</f>
        <v>-1</v>
      </c>
      <c r="I36" s="18">
        <f>SUM(I24+I27+I30+I33)</f>
        <v>-1</v>
      </c>
      <c r="J36" s="9"/>
      <c r="K36" s="19">
        <f>SUM(E36:I36)</f>
        <v>-2</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000-000000000000}"/>
    <dataValidation type="list" allowBlank="1" showInputMessage="1" sqref="A22:B33" xr:uid="{00000000-0002-0000-1000-000001000000}">
      <formula1>"交通空白地有償運送,福祉有償運送"</formula1>
    </dataValidation>
    <dataValidation type="list" allowBlank="1" showInputMessage="1" sqref="D10" xr:uid="{00000000-0002-0000-1000-000002000000}">
      <formula1>"○"</formula1>
    </dataValidation>
  </dataValidations>
  <hyperlinks>
    <hyperlink ref="O1:Q1" location="福祉!A1" display="目次" xr:uid="{00000000-0004-0000-1000-000000000000}"/>
  </hyperlinks>
  <pageMargins left="0.25" right="0.25" top="0.75" bottom="0.75" header="0.3" footer="0.3"/>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Y38"/>
  <sheetViews>
    <sheetView view="pageBreakPreview" topLeftCell="A2" zoomScale="85" zoomScaleNormal="100" zoomScaleSheetLayoutView="85" workbookViewId="0">
      <selection activeCell="D14" sqref="D14:G14"/>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149</v>
      </c>
      <c r="E2" s="151"/>
      <c r="F2" s="151"/>
      <c r="G2" s="151"/>
      <c r="H2" s="151"/>
      <c r="I2" s="151"/>
      <c r="J2" s="151"/>
      <c r="K2" s="152"/>
      <c r="L2" s="1" t="s">
        <v>63</v>
      </c>
    </row>
    <row r="3" spans="1:25" ht="30" customHeight="1" x14ac:dyDescent="0.2">
      <c r="A3" s="111" t="s">
        <v>9</v>
      </c>
      <c r="B3" s="112"/>
      <c r="C3" s="112"/>
      <c r="D3" s="129">
        <f>VLOOKUP($D$2,福祉!$B$2:$AH$20,2,FALSE)</f>
        <v>39904</v>
      </c>
      <c r="E3" s="130"/>
      <c r="F3" s="130"/>
      <c r="G3" s="130"/>
      <c r="H3" s="130"/>
      <c r="I3" s="130"/>
      <c r="J3" s="130"/>
      <c r="K3" s="131"/>
    </row>
    <row r="4" spans="1:25" ht="30" customHeight="1" x14ac:dyDescent="0.2">
      <c r="A4" s="111" t="s">
        <v>1</v>
      </c>
      <c r="B4" s="112"/>
      <c r="C4" s="112"/>
      <c r="D4" s="129">
        <f>VLOOKUP($D$2,福祉!$B$2:$AH$20,3,FALSE)</f>
        <v>44951</v>
      </c>
      <c r="E4" s="130"/>
      <c r="F4" s="130"/>
      <c r="G4" s="130"/>
      <c r="H4" s="130"/>
      <c r="I4" s="130"/>
      <c r="J4" s="130"/>
      <c r="K4" s="131"/>
    </row>
    <row r="5" spans="1:25" ht="30" customHeight="1" x14ac:dyDescent="0.2">
      <c r="A5" s="111" t="s">
        <v>28</v>
      </c>
      <c r="B5" s="112"/>
      <c r="C5" s="112"/>
      <c r="D5" s="129">
        <f>VLOOKUP($D$2,福祉!$B$2:$AH$20,4,FALSE)</f>
        <v>46053</v>
      </c>
      <c r="E5" s="130"/>
      <c r="F5" s="130"/>
      <c r="G5" s="130"/>
      <c r="H5" s="130"/>
      <c r="I5" s="130"/>
      <c r="J5" s="130"/>
      <c r="K5" s="131"/>
      <c r="L5" s="1" t="s">
        <v>29</v>
      </c>
    </row>
    <row r="6" spans="1:25" ht="30" customHeight="1" x14ac:dyDescent="0.2">
      <c r="A6" s="111" t="s">
        <v>17</v>
      </c>
      <c r="B6" s="112"/>
      <c r="C6" s="112"/>
      <c r="D6" s="129" t="str">
        <f>VLOOKUP($D$2,福祉!$B$2:$AH$20,5,FALSE)</f>
        <v>道東あさひ農業協同組合</v>
      </c>
      <c r="E6" s="130"/>
      <c r="F6" s="130"/>
      <c r="G6" s="130"/>
      <c r="H6" s="130"/>
      <c r="I6" s="130"/>
      <c r="J6" s="130"/>
      <c r="K6" s="131"/>
    </row>
    <row r="7" spans="1:25" ht="30" customHeight="1" x14ac:dyDescent="0.2">
      <c r="A7" s="111" t="s">
        <v>8</v>
      </c>
      <c r="B7" s="112"/>
      <c r="C7" s="112"/>
      <c r="D7" s="129" t="str">
        <f>VLOOKUP($D$2,福祉!$B$2:$AH$20,6,FALSE)</f>
        <v>浦山　宏一</v>
      </c>
      <c r="E7" s="130"/>
      <c r="F7" s="130"/>
      <c r="G7" s="130"/>
      <c r="H7" s="130"/>
      <c r="I7" s="130"/>
      <c r="J7" s="130"/>
      <c r="K7" s="131"/>
    </row>
    <row r="8" spans="1:25" ht="30" customHeight="1" x14ac:dyDescent="0.2">
      <c r="A8" s="111" t="s">
        <v>18</v>
      </c>
      <c r="B8" s="112"/>
      <c r="C8" s="112"/>
      <c r="D8" s="129" t="str">
        <f>VLOOKUP($D$2,福祉!$B$2:$AH$20,8,FALSE)</f>
        <v>野付郡別海町別海緑町１１６番地９</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道東あさひケアセンター</v>
      </c>
      <c r="E12" s="144"/>
      <c r="F12" s="144" t="str">
        <f>VLOOKUP($D$2,福祉!$B$2:$AH$20,10,FALSE)</f>
        <v>野付郡別海町西春別駅前曙町９番地３</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野付郡別海町の区域及び野付郡別海町を発着地とする区間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イロハニホヘト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道東あさひケアセンター</v>
      </c>
      <c r="D22" s="100"/>
      <c r="E22" s="6"/>
      <c r="F22" s="6"/>
      <c r="G22" s="6"/>
      <c r="H22" s="6"/>
      <c r="I22" s="6"/>
      <c r="J22" s="6"/>
      <c r="K22" s="7"/>
    </row>
    <row r="23" spans="1:24" ht="14.4" x14ac:dyDescent="0.2">
      <c r="A23" s="95"/>
      <c r="B23" s="96"/>
      <c r="C23" s="101"/>
      <c r="D23" s="102"/>
      <c r="E23" s="4">
        <f>VLOOKUP($D$2,福祉!$B$2:$AH$20,19,FALSE)</f>
        <v>0</v>
      </c>
      <c r="F23" s="4">
        <f>VLOOKUP($D$2,福祉!$B$2:$AH$20,21,FALSE)</f>
        <v>2</v>
      </c>
      <c r="G23" s="4">
        <f>VLOOKUP($D$2,福祉!$B$2:$AH$20,23,FALSE)</f>
        <v>0</v>
      </c>
      <c r="H23" s="4">
        <f>VLOOKUP($D$2,福祉!$B$2:$AH$20,25,FALSE)</f>
        <v>0</v>
      </c>
      <c r="I23" s="4">
        <f>VLOOKUP($D$2,福祉!$B$2:$AH$20,27,FALSE)</f>
        <v>2</v>
      </c>
      <c r="J23" s="4">
        <f>VLOOKUP($D$2,福祉!$B$2:$AH$20,29,FALSE)</f>
        <v>0</v>
      </c>
      <c r="K23" s="5">
        <f>SUM(E23:J23)</f>
        <v>4</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2</v>
      </c>
      <c r="G35" s="4">
        <f t="shared" si="0"/>
        <v>0</v>
      </c>
      <c r="H35" s="4">
        <f t="shared" si="0"/>
        <v>0</v>
      </c>
      <c r="I35" s="4">
        <f t="shared" si="0"/>
        <v>2</v>
      </c>
      <c r="J35" s="4">
        <f t="shared" si="0"/>
        <v>0</v>
      </c>
      <c r="K35" s="5">
        <f>SUM(E35:J35)</f>
        <v>4</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1100-000000000000}">
      <formula1>"○"</formula1>
    </dataValidation>
    <dataValidation type="list" allowBlank="1" showInputMessage="1" sqref="A22:B33" xr:uid="{00000000-0002-0000-1100-000001000000}">
      <formula1>"交通空白地有償運送,福祉有償運送"</formula1>
    </dataValidation>
    <dataValidation allowBlank="1" showInputMessage="1" sqref="D2:K2" xr:uid="{00000000-0002-0000-1100-000002000000}"/>
  </dataValidations>
  <hyperlinks>
    <hyperlink ref="O1:Q1" location="福祉!A1" display="目次" xr:uid="{00000000-0004-0000-1100-000000000000}"/>
  </hyperlinks>
  <pageMargins left="0.25" right="0.25" top="0.75" bottom="0.75" header="0.3" footer="0.3"/>
  <pageSetup paperSize="9" scale="92"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155</v>
      </c>
      <c r="E2" s="151"/>
      <c r="F2" s="151"/>
      <c r="G2" s="151"/>
      <c r="H2" s="151"/>
      <c r="I2" s="151"/>
      <c r="J2" s="151"/>
      <c r="K2" s="152"/>
      <c r="L2" s="1" t="s">
        <v>63</v>
      </c>
    </row>
    <row r="3" spans="1:25" ht="30" customHeight="1" x14ac:dyDescent="0.2">
      <c r="A3" s="111" t="s">
        <v>9</v>
      </c>
      <c r="B3" s="112"/>
      <c r="C3" s="112"/>
      <c r="D3" s="129">
        <f>VLOOKUP($D$2,福祉!$B$2:$AH$20,2,FALSE)</f>
        <v>40256</v>
      </c>
      <c r="E3" s="130"/>
      <c r="F3" s="130"/>
      <c r="G3" s="130"/>
      <c r="H3" s="130"/>
      <c r="I3" s="130"/>
      <c r="J3" s="130"/>
      <c r="K3" s="131"/>
    </row>
    <row r="4" spans="1:25" ht="30" customHeight="1" x14ac:dyDescent="0.2">
      <c r="A4" s="111" t="s">
        <v>1</v>
      </c>
      <c r="B4" s="112"/>
      <c r="C4" s="112"/>
      <c r="D4" s="129">
        <f>VLOOKUP($D$2,福祉!$B$2:$AH$20,3,FALSE)</f>
        <v>45373</v>
      </c>
      <c r="E4" s="130"/>
      <c r="F4" s="130"/>
      <c r="G4" s="130"/>
      <c r="H4" s="130"/>
      <c r="I4" s="130"/>
      <c r="J4" s="130"/>
      <c r="K4" s="131"/>
    </row>
    <row r="5" spans="1:25" ht="30" customHeight="1" x14ac:dyDescent="0.2">
      <c r="A5" s="111" t="s">
        <v>28</v>
      </c>
      <c r="B5" s="112"/>
      <c r="C5" s="112"/>
      <c r="D5" s="129">
        <f>VLOOKUP($D$2,福祉!$B$2:$AH$20,4,FALSE)</f>
        <v>46464</v>
      </c>
      <c r="E5" s="130"/>
      <c r="F5" s="130"/>
      <c r="G5" s="130"/>
      <c r="H5" s="130"/>
      <c r="I5" s="130"/>
      <c r="J5" s="130"/>
      <c r="K5" s="131"/>
      <c r="L5" s="1" t="s">
        <v>29</v>
      </c>
    </row>
    <row r="6" spans="1:25" ht="30" customHeight="1" x14ac:dyDescent="0.2">
      <c r="A6" s="111" t="s">
        <v>17</v>
      </c>
      <c r="B6" s="112"/>
      <c r="C6" s="112"/>
      <c r="D6" s="129" t="str">
        <f>VLOOKUP($D$2,福祉!$B$2:$AH$20,5,FALSE)</f>
        <v>社会福祉法人　希望の家</v>
      </c>
      <c r="E6" s="130"/>
      <c r="F6" s="130"/>
      <c r="G6" s="130"/>
      <c r="H6" s="130"/>
      <c r="I6" s="130"/>
      <c r="J6" s="130"/>
      <c r="K6" s="131"/>
    </row>
    <row r="7" spans="1:25" ht="30" customHeight="1" x14ac:dyDescent="0.2">
      <c r="A7" s="111" t="s">
        <v>8</v>
      </c>
      <c r="B7" s="112"/>
      <c r="C7" s="112"/>
      <c r="D7" s="129" t="str">
        <f>VLOOKUP($D$2,福祉!$B$2:$AH$20,6,FALSE)</f>
        <v>藤根　元吉</v>
      </c>
      <c r="E7" s="130"/>
      <c r="F7" s="130"/>
      <c r="G7" s="130"/>
      <c r="H7" s="130"/>
      <c r="I7" s="130"/>
      <c r="J7" s="130"/>
      <c r="K7" s="131"/>
    </row>
    <row r="8" spans="1:25" ht="30" customHeight="1" x14ac:dyDescent="0.2">
      <c r="A8" s="111" t="s">
        <v>18</v>
      </c>
      <c r="B8" s="112"/>
      <c r="C8" s="112"/>
      <c r="D8" s="129" t="str">
        <f>VLOOKUP($D$2,福祉!$B$2:$AH$20,8,FALSE)</f>
        <v>根室市駒場町１丁目３１番地１</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社会福祉法人
希望の家</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根室市</v>
      </c>
      <c r="E14" s="113"/>
      <c r="F14" s="113"/>
      <c r="G14" s="113"/>
      <c r="H14" s="113"/>
      <c r="I14" s="113"/>
      <c r="J14" s="113"/>
      <c r="K14" s="114"/>
      <c r="O14" s="34"/>
      <c r="X14" s="34"/>
      <c r="Y14"/>
    </row>
    <row r="15" spans="1:25" ht="30" customHeight="1" x14ac:dyDescent="0.2">
      <c r="A15" s="126" t="s">
        <v>14</v>
      </c>
      <c r="B15" s="127"/>
      <c r="C15" s="127"/>
      <c r="D15" s="128" t="str">
        <f>VLOOKUP($D$2,福祉!$B$2:$AH$20,16,FALSE)</f>
        <v>イロハ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社会福祉法人
希望の家</v>
      </c>
      <c r="D22" s="100"/>
      <c r="E22" s="6"/>
      <c r="F22" s="6"/>
      <c r="G22" s="6"/>
      <c r="H22" s="6"/>
      <c r="I22" s="6"/>
      <c r="J22" s="6"/>
      <c r="K22" s="7"/>
    </row>
    <row r="23" spans="1:24" ht="14.4" x14ac:dyDescent="0.2">
      <c r="A23" s="95"/>
      <c r="B23" s="96"/>
      <c r="C23" s="101"/>
      <c r="D23" s="102"/>
      <c r="E23" s="4">
        <f>VLOOKUP($D$2,福祉!$B$2:$AH$20,19,FALSE)</f>
        <v>0</v>
      </c>
      <c r="F23" s="4">
        <f>VLOOKUP($D$2,福祉!$B$2:$AH$20,21,FALSE)</f>
        <v>0</v>
      </c>
      <c r="G23" s="4">
        <f>VLOOKUP($D$2,福祉!$B$2:$AH$20,23,FALSE)</f>
        <v>0</v>
      </c>
      <c r="H23" s="4">
        <f>VLOOKUP($D$2,福祉!$B$2:$AH$20,25,FALSE)</f>
        <v>0</v>
      </c>
      <c r="I23" s="4">
        <f>VLOOKUP($D$2,福祉!$B$2:$AH$20,27,FALSE)</f>
        <v>5</v>
      </c>
      <c r="J23" s="4">
        <f>VLOOKUP($D$2,福祉!$B$2:$AH$20,29,FALSE)</f>
        <v>0</v>
      </c>
      <c r="K23" s="5">
        <f>SUM(E23:J23)</f>
        <v>5</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0</v>
      </c>
      <c r="G35" s="4">
        <f t="shared" si="0"/>
        <v>0</v>
      </c>
      <c r="H35" s="4">
        <f t="shared" si="0"/>
        <v>0</v>
      </c>
      <c r="I35" s="4">
        <f t="shared" si="0"/>
        <v>5</v>
      </c>
      <c r="J35" s="4">
        <f t="shared" si="0"/>
        <v>0</v>
      </c>
      <c r="K35" s="5">
        <f>SUM(E35:J35)</f>
        <v>5</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200-000000000000}"/>
    <dataValidation type="list" allowBlank="1" showInputMessage="1" sqref="A22:B33" xr:uid="{00000000-0002-0000-1200-000001000000}">
      <formula1>"交通空白地有償運送,福祉有償運送"</formula1>
    </dataValidation>
    <dataValidation type="list" allowBlank="1" showInputMessage="1" sqref="D10" xr:uid="{00000000-0002-0000-1200-000002000000}">
      <formula1>"○"</formula1>
    </dataValidation>
  </dataValidations>
  <hyperlinks>
    <hyperlink ref="O1:Q1" location="福祉!A1" display="目次" xr:uid="{00000000-0004-0000-1200-000000000000}"/>
  </hyperlinks>
  <pageMargins left="0.25" right="0.25" top="0.75" bottom="0.75" header="0.3" footer="0.3"/>
  <pageSetup paperSize="9" scale="92"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sheetPr>
  <dimension ref="A1:Y38"/>
  <sheetViews>
    <sheetView view="pageBreakPreview" topLeftCell="A13" zoomScale="70" zoomScaleNormal="100" zoomScaleSheetLayoutView="70" workbookViewId="0">
      <selection activeCell="D2" sqref="D2:K2"/>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66</v>
      </c>
      <c r="P1" s="166"/>
      <c r="Q1" s="166"/>
    </row>
    <row r="2" spans="1:25" ht="30" customHeight="1" x14ac:dyDescent="0.2">
      <c r="A2" s="148" t="s">
        <v>16</v>
      </c>
      <c r="B2" s="149"/>
      <c r="C2" s="149"/>
      <c r="D2" s="150" t="s">
        <v>159</v>
      </c>
      <c r="E2" s="151"/>
      <c r="F2" s="151"/>
      <c r="G2" s="151"/>
      <c r="H2" s="151"/>
      <c r="I2" s="151"/>
      <c r="J2" s="151"/>
      <c r="K2" s="152"/>
      <c r="L2" s="1" t="s">
        <v>63</v>
      </c>
    </row>
    <row r="3" spans="1:25" ht="30" customHeight="1" x14ac:dyDescent="0.2">
      <c r="A3" s="111" t="s">
        <v>9</v>
      </c>
      <c r="B3" s="112"/>
      <c r="C3" s="112"/>
      <c r="D3" s="129">
        <f>VLOOKUP($D$2,福祉!$B$2:$AH$20,2,FALSE)</f>
        <v>41760</v>
      </c>
      <c r="E3" s="130"/>
      <c r="F3" s="130"/>
      <c r="G3" s="130"/>
      <c r="H3" s="130"/>
      <c r="I3" s="130"/>
      <c r="J3" s="130"/>
      <c r="K3" s="131"/>
    </row>
    <row r="4" spans="1:25" ht="30" customHeight="1" x14ac:dyDescent="0.2">
      <c r="A4" s="111" t="s">
        <v>1</v>
      </c>
      <c r="B4" s="112"/>
      <c r="C4" s="112"/>
      <c r="D4" s="129">
        <f>VLOOKUP($D$2,福祉!$B$2:$AH$20,3,FALSE)</f>
        <v>44638</v>
      </c>
      <c r="E4" s="130"/>
      <c r="F4" s="130"/>
      <c r="G4" s="130"/>
      <c r="H4" s="130"/>
      <c r="I4" s="130"/>
      <c r="J4" s="130"/>
      <c r="K4" s="131"/>
    </row>
    <row r="5" spans="1:25" ht="30" customHeight="1" x14ac:dyDescent="0.2">
      <c r="A5" s="111" t="s">
        <v>28</v>
      </c>
      <c r="B5" s="112"/>
      <c r="C5" s="112"/>
      <c r="D5" s="129">
        <f>VLOOKUP($D$2,福祉!$B$2:$AH$20,4,FALSE)</f>
        <v>45777</v>
      </c>
      <c r="E5" s="130"/>
      <c r="F5" s="130"/>
      <c r="G5" s="130"/>
      <c r="H5" s="130"/>
      <c r="I5" s="130"/>
      <c r="J5" s="130"/>
      <c r="K5" s="131"/>
      <c r="L5" s="1" t="s">
        <v>29</v>
      </c>
    </row>
    <row r="6" spans="1:25" ht="30" customHeight="1" x14ac:dyDescent="0.2">
      <c r="A6" s="111" t="s">
        <v>17</v>
      </c>
      <c r="B6" s="112"/>
      <c r="C6" s="112"/>
      <c r="D6" s="129" t="str">
        <f>VLOOKUP($D$2,福祉!$B$2:$AH$20,5,FALSE)</f>
        <v>医療法人社団　田中医院</v>
      </c>
      <c r="E6" s="130"/>
      <c r="F6" s="130"/>
      <c r="G6" s="130"/>
      <c r="H6" s="130"/>
      <c r="I6" s="130"/>
      <c r="J6" s="130"/>
      <c r="K6" s="131"/>
    </row>
    <row r="7" spans="1:25" ht="30" customHeight="1" x14ac:dyDescent="0.2">
      <c r="A7" s="111" t="s">
        <v>8</v>
      </c>
      <c r="B7" s="112"/>
      <c r="C7" s="112"/>
      <c r="D7" s="129" t="str">
        <f>VLOOKUP($D$2,福祉!$B$2:$AH$20,6,FALSE)</f>
        <v>田中　文章</v>
      </c>
      <c r="E7" s="130"/>
      <c r="F7" s="130"/>
      <c r="G7" s="130"/>
      <c r="H7" s="130"/>
      <c r="I7" s="130"/>
      <c r="J7" s="130"/>
      <c r="K7" s="131"/>
    </row>
    <row r="8" spans="1:25" ht="30" customHeight="1" x14ac:dyDescent="0.2">
      <c r="A8" s="111" t="s">
        <v>18</v>
      </c>
      <c r="B8" s="112"/>
      <c r="C8" s="112"/>
      <c r="D8" s="129" t="str">
        <f>VLOOKUP($D$2,福祉!$B$2:$AH$20,8,FALSE)</f>
        <v>厚岸郡厚岸町真栄１丁目８２番地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ヘルパーステーションすみれ</v>
      </c>
      <c r="E12" s="144"/>
      <c r="F12" s="144" t="str">
        <f>VLOOKUP($D$2,福祉!$B$2:$AH$20,10,FALSE)</f>
        <v>厚岸郡厚岸町真栄1丁目89番地</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厚岸町</v>
      </c>
      <c r="E14" s="113"/>
      <c r="F14" s="113"/>
      <c r="G14" s="113"/>
      <c r="H14" s="113"/>
      <c r="I14" s="113"/>
      <c r="J14" s="113"/>
      <c r="K14" s="114"/>
      <c r="O14" s="34"/>
      <c r="X14" s="34"/>
      <c r="Y14"/>
    </row>
    <row r="15" spans="1:25" ht="30" customHeight="1" x14ac:dyDescent="0.2">
      <c r="A15" s="126" t="s">
        <v>14</v>
      </c>
      <c r="B15" s="127"/>
      <c r="C15" s="127"/>
      <c r="D15" s="128" t="str">
        <f>VLOOKUP($D$2,福祉!$B$2:$AH$20,16,FALSE)</f>
        <v>　ロハ</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ヘルパーステーションすみれ</v>
      </c>
      <c r="D22" s="100"/>
      <c r="E22" s="6"/>
      <c r="F22" s="6"/>
      <c r="G22" s="6"/>
      <c r="H22" s="6"/>
      <c r="I22" s="6"/>
      <c r="J22" s="6"/>
      <c r="K22" s="7"/>
    </row>
    <row r="23" spans="1:24" ht="14.4" x14ac:dyDescent="0.2">
      <c r="A23" s="95"/>
      <c r="B23" s="96"/>
      <c r="C23" s="101"/>
      <c r="D23" s="102"/>
      <c r="E23" s="4">
        <f>VLOOKUP($D$2,福祉!$B$2:$AH$20,19,FALSE)</f>
        <v>0</v>
      </c>
      <c r="F23" s="4">
        <f>VLOOKUP($D$2,福祉!$B$2:$AH$20,21,FALSE)</f>
        <v>5</v>
      </c>
      <c r="G23" s="4">
        <f>VLOOKUP($D$2,福祉!$B$2:$AH$20,23,FALSE)</f>
        <v>0</v>
      </c>
      <c r="H23" s="4">
        <f>VLOOKUP($D$2,福祉!$B$2:$AH$20,25,FALSE)</f>
        <v>0</v>
      </c>
      <c r="I23" s="4">
        <f>VLOOKUP($D$2,福祉!$B$2:$AH$20,27,FALSE)</f>
        <v>5</v>
      </c>
      <c r="J23" s="4">
        <f>VLOOKUP($D$2,福祉!$B$2:$AH$20,29,FALSE)</f>
        <v>0</v>
      </c>
      <c r="K23" s="5">
        <f>SUM(E23:J23)</f>
        <v>10</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-1</v>
      </c>
      <c r="J24" s="8"/>
      <c r="K24" s="17">
        <f>SUM(E24:I24)</f>
        <v>-1</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5</v>
      </c>
      <c r="G35" s="4">
        <f t="shared" si="0"/>
        <v>0</v>
      </c>
      <c r="H35" s="4">
        <f t="shared" si="0"/>
        <v>0</v>
      </c>
      <c r="I35" s="4">
        <f t="shared" si="0"/>
        <v>5</v>
      </c>
      <c r="J35" s="4">
        <f t="shared" si="0"/>
        <v>0</v>
      </c>
      <c r="K35" s="5">
        <f>SUM(E35:J35)</f>
        <v>10</v>
      </c>
    </row>
    <row r="36" spans="1:11" ht="15" thickBot="1" x14ac:dyDescent="0.25">
      <c r="A36" s="85"/>
      <c r="B36" s="86"/>
      <c r="C36" s="91"/>
      <c r="D36" s="92"/>
      <c r="E36" s="18">
        <f>SUM(E24+E27+E30+E33)</f>
        <v>0</v>
      </c>
      <c r="F36" s="18">
        <f>SUM(F24+F27+F30+F33)</f>
        <v>0</v>
      </c>
      <c r="G36" s="18">
        <f>SUM(G24+G27+G30+G33)</f>
        <v>0</v>
      </c>
      <c r="H36" s="18">
        <f>SUM(H24+H27+H30+H33)</f>
        <v>0</v>
      </c>
      <c r="I36" s="18">
        <f>SUM(I24+I27+I30+I33)</f>
        <v>-1</v>
      </c>
      <c r="J36" s="9"/>
      <c r="K36" s="19">
        <f>SUM(E36:I36)</f>
        <v>-1</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300-000000000000}">
      <formula1>"○"</formula1>
    </dataValidation>
    <dataValidation type="list" allowBlank="1" showInputMessage="1" sqref="A22:B33" xr:uid="{00000000-0002-0000-1300-000001000000}">
      <formula1>"交通空白地有償運送,福祉有償運送"</formula1>
    </dataValidation>
    <dataValidation allowBlank="1" showInputMessage="1" sqref="D2:K2" xr:uid="{00000000-0002-0000-1300-000002000000}"/>
  </dataValidations>
  <hyperlinks>
    <hyperlink ref="O1:Q1" location="福祉!A1" display="目次" xr:uid="{00000000-0004-0000-1300-000000000000}"/>
  </hyperlinks>
  <pageMargins left="0.25" right="0.25" top="0.75" bottom="0.75" header="0.3" footer="0.3"/>
  <pageSetup paperSize="9" scale="9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G20"/>
  <sheetViews>
    <sheetView tabSelected="1" view="pageBreakPreview" zoomScale="90" zoomScaleNormal="100" zoomScaleSheetLayoutView="90" workbookViewId="0">
      <pane xSplit="2" ySplit="1" topLeftCell="C2" activePane="bottomRight" state="frozen"/>
      <selection pane="topRight" activeCell="C1" sqref="C1"/>
      <selection pane="bottomLeft" activeCell="A2" sqref="A2"/>
      <selection pane="bottomRight" activeCell="B7" sqref="B7"/>
    </sheetView>
  </sheetViews>
  <sheetFormatPr defaultColWidth="9" defaultRowHeight="12" x14ac:dyDescent="0.2"/>
  <cols>
    <col min="1" max="1" width="4.88671875" style="29" customWidth="1"/>
    <col min="2" max="2" width="12.88671875" style="29" customWidth="1"/>
    <col min="3" max="5" width="9.6640625" style="29" customWidth="1"/>
    <col min="6" max="6" width="35.33203125" style="24" customWidth="1"/>
    <col min="7" max="7" width="12.88671875" style="24" customWidth="1"/>
    <col min="8" max="8" width="10.33203125" style="24" customWidth="1"/>
    <col min="9" max="9" width="35.109375" style="24" customWidth="1"/>
    <col min="10" max="10" width="15.6640625" style="24" customWidth="1"/>
    <col min="11" max="11" width="25.6640625" style="24" customWidth="1"/>
    <col min="12" max="12" width="15.6640625" style="24" customWidth="1"/>
    <col min="13" max="13" width="25.6640625" style="24" customWidth="1"/>
    <col min="14" max="14" width="15.6640625" style="24" customWidth="1"/>
    <col min="15" max="15" width="25.6640625" style="24" customWidth="1"/>
    <col min="16" max="16" width="17.6640625" style="24" customWidth="1"/>
    <col min="17" max="17" width="40.6640625" style="24" customWidth="1"/>
    <col min="18" max="18" width="19.88671875" style="24" customWidth="1"/>
    <col min="19" max="19" width="19.44140625" style="24" customWidth="1"/>
    <col min="20" max="23" width="4.6640625" style="28" customWidth="1"/>
    <col min="24" max="31" width="4.6640625" style="24" customWidth="1"/>
    <col min="32" max="33" width="4.6640625" style="39" customWidth="1"/>
    <col min="34" max="34" width="26.44140625" style="24" customWidth="1"/>
    <col min="35" max="16384" width="9" style="24"/>
  </cols>
  <sheetData>
    <row r="1" spans="1:33" s="21" customFormat="1" ht="37.5" customHeight="1" x14ac:dyDescent="0.2">
      <c r="A1" s="20" t="s">
        <v>75</v>
      </c>
      <c r="B1" s="46" t="s">
        <v>30</v>
      </c>
      <c r="C1" s="46" t="s">
        <v>31</v>
      </c>
      <c r="D1" s="46" t="s">
        <v>32</v>
      </c>
      <c r="E1" s="46" t="s">
        <v>33</v>
      </c>
      <c r="F1" s="46" t="s">
        <v>34</v>
      </c>
      <c r="G1" s="46" t="s">
        <v>35</v>
      </c>
      <c r="H1" s="20" t="s">
        <v>36</v>
      </c>
      <c r="I1" s="47" t="s">
        <v>37</v>
      </c>
      <c r="J1" s="47" t="s">
        <v>38</v>
      </c>
      <c r="K1" s="47" t="s">
        <v>39</v>
      </c>
      <c r="L1" s="47" t="s">
        <v>64</v>
      </c>
      <c r="M1" s="47" t="s">
        <v>65</v>
      </c>
      <c r="N1" s="47" t="s">
        <v>64</v>
      </c>
      <c r="O1" s="47" t="s">
        <v>65</v>
      </c>
      <c r="P1" s="47" t="s">
        <v>40</v>
      </c>
      <c r="Q1" s="47" t="s">
        <v>41</v>
      </c>
      <c r="R1" s="48" t="s">
        <v>42</v>
      </c>
      <c r="S1" s="49" t="s">
        <v>43</v>
      </c>
      <c r="T1" s="155" t="s">
        <v>72</v>
      </c>
      <c r="U1" s="156"/>
      <c r="V1" s="155" t="s">
        <v>69</v>
      </c>
      <c r="W1" s="156"/>
      <c r="X1" s="157" t="s">
        <v>71</v>
      </c>
      <c r="Y1" s="156"/>
      <c r="Z1" s="158" t="s">
        <v>73</v>
      </c>
      <c r="AA1" s="159"/>
      <c r="AB1" s="155" t="s">
        <v>70</v>
      </c>
      <c r="AC1" s="156"/>
      <c r="AD1" s="160" t="s">
        <v>67</v>
      </c>
      <c r="AE1" s="161"/>
      <c r="AF1" s="153" t="s">
        <v>68</v>
      </c>
      <c r="AG1" s="154"/>
    </row>
    <row r="2" spans="1:33" ht="30" customHeight="1" x14ac:dyDescent="0.15">
      <c r="A2" s="69">
        <v>1</v>
      </c>
      <c r="B2" s="76" t="s">
        <v>83</v>
      </c>
      <c r="C2" s="30">
        <v>38991</v>
      </c>
      <c r="D2" s="30">
        <v>45196</v>
      </c>
      <c r="E2" s="30">
        <v>46295</v>
      </c>
      <c r="F2" s="70" t="s">
        <v>82</v>
      </c>
      <c r="G2" s="33" t="s">
        <v>81</v>
      </c>
      <c r="H2" s="33" t="s">
        <v>183</v>
      </c>
      <c r="I2" s="70" t="s">
        <v>84</v>
      </c>
      <c r="J2" s="73" t="s">
        <v>85</v>
      </c>
      <c r="K2" s="73" t="s">
        <v>217</v>
      </c>
      <c r="L2" s="73"/>
      <c r="M2" s="73"/>
      <c r="N2" s="73"/>
      <c r="O2" s="73"/>
      <c r="P2" s="23" t="s">
        <v>227</v>
      </c>
      <c r="Q2" s="73" t="s">
        <v>219</v>
      </c>
      <c r="R2" s="22"/>
      <c r="S2" s="45"/>
      <c r="T2" s="51"/>
      <c r="U2" s="52"/>
      <c r="V2" s="51"/>
      <c r="W2" s="52"/>
      <c r="X2" s="53">
        <v>1</v>
      </c>
      <c r="Y2" s="54"/>
      <c r="Z2" s="55"/>
      <c r="AA2" s="56"/>
      <c r="AB2" s="57"/>
      <c r="AC2" s="56"/>
      <c r="AD2" s="58"/>
      <c r="AE2" s="54"/>
      <c r="AF2" s="55">
        <f>SUM(T2,V2,X2,Z2,AB2,AD2)</f>
        <v>1</v>
      </c>
      <c r="AG2" s="56">
        <f>SUM(U2,W2,Y2,AA2,AC2)</f>
        <v>0</v>
      </c>
    </row>
    <row r="3" spans="1:33" ht="30" customHeight="1" x14ac:dyDescent="0.15">
      <c r="A3" s="50">
        <v>2</v>
      </c>
      <c r="B3" s="76" t="s">
        <v>87</v>
      </c>
      <c r="C3" s="30">
        <v>38991</v>
      </c>
      <c r="D3" s="30">
        <v>45225</v>
      </c>
      <c r="E3" s="30">
        <v>46295</v>
      </c>
      <c r="F3" s="70" t="s">
        <v>97</v>
      </c>
      <c r="G3" s="33" t="s">
        <v>234</v>
      </c>
      <c r="H3" s="33" t="s">
        <v>231</v>
      </c>
      <c r="I3" s="70" t="s">
        <v>230</v>
      </c>
      <c r="J3" s="73" t="s">
        <v>98</v>
      </c>
      <c r="K3" s="73" t="s">
        <v>99</v>
      </c>
      <c r="L3" s="73"/>
      <c r="M3" s="73"/>
      <c r="N3" s="73"/>
      <c r="O3" s="73"/>
      <c r="P3" s="23" t="s">
        <v>229</v>
      </c>
      <c r="Q3" s="68" t="s">
        <v>232</v>
      </c>
      <c r="R3" s="22"/>
      <c r="S3" s="40"/>
      <c r="T3" s="59"/>
      <c r="U3" s="60"/>
      <c r="V3" s="59">
        <v>1</v>
      </c>
      <c r="W3" s="61"/>
      <c r="X3" s="62"/>
      <c r="Y3" s="63"/>
      <c r="Z3" s="64"/>
      <c r="AA3" s="61"/>
      <c r="AB3" s="65">
        <v>3</v>
      </c>
      <c r="AC3" s="61">
        <v>-1</v>
      </c>
      <c r="AD3" s="66"/>
      <c r="AE3" s="63"/>
      <c r="AF3" s="64">
        <f>SUM(T3,V3,X3,Z3,AB3,AD3)</f>
        <v>4</v>
      </c>
      <c r="AG3" s="61">
        <f t="shared" ref="AG3:AG20" si="0">SUM(U3,W3,Y3,AA3,AC3)</f>
        <v>-1</v>
      </c>
    </row>
    <row r="4" spans="1:33" ht="30" customHeight="1" x14ac:dyDescent="0.15">
      <c r="A4" s="69">
        <v>3</v>
      </c>
      <c r="B4" s="76" t="s">
        <v>88</v>
      </c>
      <c r="C4" s="30">
        <v>38991</v>
      </c>
      <c r="D4" s="30">
        <v>45225</v>
      </c>
      <c r="E4" s="30">
        <v>46295</v>
      </c>
      <c r="F4" s="70" t="s">
        <v>89</v>
      </c>
      <c r="G4" s="33" t="s">
        <v>90</v>
      </c>
      <c r="H4" s="33" t="s">
        <v>180</v>
      </c>
      <c r="I4" s="70" t="s">
        <v>91</v>
      </c>
      <c r="J4" s="73" t="s">
        <v>92</v>
      </c>
      <c r="K4" s="73" t="s">
        <v>93</v>
      </c>
      <c r="L4" s="73" t="s">
        <v>94</v>
      </c>
      <c r="M4" s="73" t="s">
        <v>95</v>
      </c>
      <c r="N4" s="73"/>
      <c r="O4" s="73"/>
      <c r="P4" s="23" t="s">
        <v>96</v>
      </c>
      <c r="Q4" s="73" t="s">
        <v>233</v>
      </c>
      <c r="R4" s="22"/>
      <c r="S4" s="40"/>
      <c r="T4" s="51"/>
      <c r="U4" s="52"/>
      <c r="V4" s="51"/>
      <c r="W4" s="56"/>
      <c r="X4" s="53">
        <v>2</v>
      </c>
      <c r="Y4" s="54"/>
      <c r="Z4" s="55">
        <v>3</v>
      </c>
      <c r="AA4" s="56">
        <v>0</v>
      </c>
      <c r="AB4" s="57"/>
      <c r="AC4" s="56"/>
      <c r="AD4" s="58"/>
      <c r="AE4" s="54"/>
      <c r="AF4" s="55">
        <f t="shared" ref="AF4:AF20" si="1">SUM(T4,V4,X4,Z4,AB4,AD4)</f>
        <v>5</v>
      </c>
      <c r="AG4" s="56">
        <f t="shared" si="0"/>
        <v>0</v>
      </c>
    </row>
    <row r="5" spans="1:33" ht="30" customHeight="1" x14ac:dyDescent="0.15">
      <c r="A5" s="50">
        <v>4</v>
      </c>
      <c r="B5" s="76" t="s">
        <v>86</v>
      </c>
      <c r="C5" s="30">
        <v>38991</v>
      </c>
      <c r="D5" s="30">
        <v>45204</v>
      </c>
      <c r="E5" s="30">
        <v>46295</v>
      </c>
      <c r="F5" s="71" t="s">
        <v>101</v>
      </c>
      <c r="G5" s="23" t="s">
        <v>100</v>
      </c>
      <c r="H5" s="31" t="s">
        <v>189</v>
      </c>
      <c r="I5" s="71" t="s">
        <v>102</v>
      </c>
      <c r="J5" s="73" t="s">
        <v>104</v>
      </c>
      <c r="K5" s="73" t="s">
        <v>103</v>
      </c>
      <c r="L5" s="73"/>
      <c r="M5" s="73"/>
      <c r="N5" s="73"/>
      <c r="O5" s="73"/>
      <c r="P5" s="33" t="s">
        <v>105</v>
      </c>
      <c r="Q5" s="73" t="s">
        <v>228</v>
      </c>
      <c r="R5" s="22"/>
      <c r="S5" s="40"/>
      <c r="T5" s="59"/>
      <c r="U5" s="60"/>
      <c r="V5" s="64">
        <v>1</v>
      </c>
      <c r="W5" s="61">
        <v>-1</v>
      </c>
      <c r="X5" s="62"/>
      <c r="Y5" s="63"/>
      <c r="Z5" s="64"/>
      <c r="AA5" s="61"/>
      <c r="AB5" s="65">
        <v>1</v>
      </c>
      <c r="AC5" s="60"/>
      <c r="AD5" s="66"/>
      <c r="AE5" s="63"/>
      <c r="AF5" s="64">
        <f>SUM(T5,V5,X5,Z5,AB5,AD5)</f>
        <v>2</v>
      </c>
      <c r="AG5" s="61">
        <f t="shared" si="0"/>
        <v>-1</v>
      </c>
    </row>
    <row r="6" spans="1:33" ht="30" customHeight="1" x14ac:dyDescent="0.15">
      <c r="A6" s="69">
        <v>5</v>
      </c>
      <c r="B6" s="75" t="s">
        <v>106</v>
      </c>
      <c r="C6" s="30">
        <v>38991</v>
      </c>
      <c r="D6" s="30">
        <v>44859</v>
      </c>
      <c r="E6" s="30">
        <v>45930</v>
      </c>
      <c r="F6" s="71" t="s">
        <v>107</v>
      </c>
      <c r="G6" s="23" t="s">
        <v>108</v>
      </c>
      <c r="H6" s="31" t="s">
        <v>190</v>
      </c>
      <c r="I6" s="71" t="s">
        <v>109</v>
      </c>
      <c r="J6" s="73" t="s">
        <v>202</v>
      </c>
      <c r="K6" s="73" t="s">
        <v>203</v>
      </c>
      <c r="L6" s="73"/>
      <c r="M6" s="73"/>
      <c r="N6" s="73"/>
      <c r="O6" s="73"/>
      <c r="P6" s="33" t="s">
        <v>110</v>
      </c>
      <c r="Q6" s="23" t="s">
        <v>214</v>
      </c>
      <c r="R6" s="22"/>
      <c r="S6" s="40"/>
      <c r="T6" s="51"/>
      <c r="U6" s="52"/>
      <c r="V6" s="51">
        <v>2</v>
      </c>
      <c r="W6" s="52"/>
      <c r="X6" s="53"/>
      <c r="Y6" s="54"/>
      <c r="Z6" s="55">
        <v>1</v>
      </c>
      <c r="AA6" s="56"/>
      <c r="AB6" s="57"/>
      <c r="AC6" s="52"/>
      <c r="AD6" s="58"/>
      <c r="AE6" s="54"/>
      <c r="AF6" s="55">
        <f>SUM(T6,V6,X6,Z6,AB6,AD6)</f>
        <v>3</v>
      </c>
      <c r="AG6" s="56">
        <f t="shared" si="0"/>
        <v>0</v>
      </c>
    </row>
    <row r="7" spans="1:33" ht="30" customHeight="1" x14ac:dyDescent="0.15">
      <c r="A7" s="50">
        <v>6</v>
      </c>
      <c r="B7" s="75" t="s">
        <v>112</v>
      </c>
      <c r="C7" s="30">
        <v>39169</v>
      </c>
      <c r="D7" s="30">
        <v>45378</v>
      </c>
      <c r="E7" s="30">
        <v>46477</v>
      </c>
      <c r="F7" s="71" t="s">
        <v>113</v>
      </c>
      <c r="G7" s="23" t="s">
        <v>114</v>
      </c>
      <c r="H7" s="31" t="s">
        <v>181</v>
      </c>
      <c r="I7" s="71" t="s">
        <v>117</v>
      </c>
      <c r="J7" s="73" t="s">
        <v>116</v>
      </c>
      <c r="K7" s="73" t="s">
        <v>103</v>
      </c>
      <c r="L7" s="73"/>
      <c r="M7" s="73"/>
      <c r="N7" s="73"/>
      <c r="O7" s="73"/>
      <c r="P7" s="33" t="s">
        <v>206</v>
      </c>
      <c r="Q7" s="23" t="s">
        <v>205</v>
      </c>
      <c r="R7" s="22"/>
      <c r="S7" s="40"/>
      <c r="T7" s="59"/>
      <c r="U7" s="60"/>
      <c r="V7" s="64">
        <v>6</v>
      </c>
      <c r="W7" s="61"/>
      <c r="X7" s="62"/>
      <c r="Y7" s="63"/>
      <c r="Z7" s="64"/>
      <c r="AA7" s="60"/>
      <c r="AB7" s="65">
        <v>12</v>
      </c>
      <c r="AC7" s="60">
        <v>-1</v>
      </c>
      <c r="AD7" s="66"/>
      <c r="AE7" s="63"/>
      <c r="AF7" s="64">
        <f>SUM(T7,V7,X7,Z7,AB7,AD7)</f>
        <v>18</v>
      </c>
      <c r="AG7" s="61">
        <f>SUM(U7,W7,Y7,AA7,AC7)</f>
        <v>-1</v>
      </c>
    </row>
    <row r="8" spans="1:33" ht="30" customHeight="1" x14ac:dyDescent="0.15">
      <c r="A8" s="69">
        <v>7</v>
      </c>
      <c r="B8" s="75" t="s">
        <v>119</v>
      </c>
      <c r="C8" s="30">
        <v>38991</v>
      </c>
      <c r="D8" s="30">
        <v>45099</v>
      </c>
      <c r="E8" s="30">
        <v>46142</v>
      </c>
      <c r="F8" s="71" t="s">
        <v>120</v>
      </c>
      <c r="G8" s="23" t="s">
        <v>199</v>
      </c>
      <c r="H8" s="31" t="s">
        <v>192</v>
      </c>
      <c r="I8" s="71" t="s">
        <v>121</v>
      </c>
      <c r="J8" s="73" t="s">
        <v>198</v>
      </c>
      <c r="K8" s="73" t="s">
        <v>103</v>
      </c>
      <c r="L8" s="73"/>
      <c r="M8" s="73"/>
      <c r="N8" s="73"/>
      <c r="O8" s="73"/>
      <c r="P8" s="33" t="s">
        <v>122</v>
      </c>
      <c r="Q8" s="23" t="s">
        <v>224</v>
      </c>
      <c r="R8" s="22"/>
      <c r="S8" s="40"/>
      <c r="T8" s="51"/>
      <c r="U8" s="52"/>
      <c r="V8" s="55">
        <v>5</v>
      </c>
      <c r="W8" s="56">
        <v>-5</v>
      </c>
      <c r="X8" s="53"/>
      <c r="Y8" s="54"/>
      <c r="Z8" s="55"/>
      <c r="AA8" s="56"/>
      <c r="AB8" s="57">
        <v>14</v>
      </c>
      <c r="AC8" s="52">
        <v>-6</v>
      </c>
      <c r="AD8" s="58"/>
      <c r="AE8" s="54"/>
      <c r="AF8" s="55">
        <f>SUM(T8,V8,X8,Z8,AB8,AD8)</f>
        <v>19</v>
      </c>
      <c r="AG8" s="56">
        <f>SUM(U8,W8,Y8,AA8,AC8)</f>
        <v>-11</v>
      </c>
    </row>
    <row r="9" spans="1:33" ht="30" customHeight="1" x14ac:dyDescent="0.15">
      <c r="A9" s="50">
        <v>8</v>
      </c>
      <c r="B9" s="75" t="s">
        <v>123</v>
      </c>
      <c r="C9" s="30">
        <v>38991</v>
      </c>
      <c r="D9" s="30">
        <v>44951</v>
      </c>
      <c r="E9" s="30">
        <v>46053</v>
      </c>
      <c r="F9" s="71" t="s">
        <v>124</v>
      </c>
      <c r="G9" s="23" t="s">
        <v>226</v>
      </c>
      <c r="H9" s="31" t="s">
        <v>184</v>
      </c>
      <c r="I9" s="71" t="s">
        <v>216</v>
      </c>
      <c r="J9" s="73" t="s">
        <v>85</v>
      </c>
      <c r="K9" s="73" t="s">
        <v>103</v>
      </c>
      <c r="L9" s="73"/>
      <c r="M9" s="73"/>
      <c r="N9" s="73"/>
      <c r="O9" s="73"/>
      <c r="P9" s="33" t="s">
        <v>218</v>
      </c>
      <c r="Q9" s="23" t="s">
        <v>219</v>
      </c>
      <c r="R9" s="22"/>
      <c r="S9" s="40"/>
      <c r="T9" s="59"/>
      <c r="U9" s="60"/>
      <c r="V9" s="59">
        <v>1</v>
      </c>
      <c r="W9" s="60">
        <v>-1</v>
      </c>
      <c r="X9" s="62"/>
      <c r="Y9" s="63"/>
      <c r="Z9" s="64"/>
      <c r="AA9" s="60"/>
      <c r="AB9" s="65">
        <v>5</v>
      </c>
      <c r="AC9" s="60">
        <v>-5</v>
      </c>
      <c r="AD9" s="66"/>
      <c r="AE9" s="63"/>
      <c r="AF9" s="64">
        <f t="shared" si="1"/>
        <v>6</v>
      </c>
      <c r="AG9" s="61">
        <f t="shared" si="0"/>
        <v>-6</v>
      </c>
    </row>
    <row r="10" spans="1:33" ht="30" customHeight="1" x14ac:dyDescent="0.15">
      <c r="A10" s="69">
        <v>9</v>
      </c>
      <c r="B10" s="75" t="s">
        <v>126</v>
      </c>
      <c r="C10" s="30">
        <v>38991</v>
      </c>
      <c r="D10" s="77">
        <v>44638</v>
      </c>
      <c r="E10" s="30">
        <v>45742</v>
      </c>
      <c r="F10" s="71" t="s">
        <v>127</v>
      </c>
      <c r="G10" s="23" t="s">
        <v>128</v>
      </c>
      <c r="H10" s="31" t="s">
        <v>193</v>
      </c>
      <c r="I10" s="71" t="s">
        <v>129</v>
      </c>
      <c r="J10" s="73" t="s">
        <v>130</v>
      </c>
      <c r="K10" s="73" t="s">
        <v>103</v>
      </c>
      <c r="L10" s="73"/>
      <c r="M10" s="73"/>
      <c r="N10" s="73"/>
      <c r="O10" s="73"/>
      <c r="P10" s="33" t="s">
        <v>131</v>
      </c>
      <c r="Q10" s="23" t="s">
        <v>210</v>
      </c>
      <c r="R10" s="22"/>
      <c r="S10" s="40"/>
      <c r="T10" s="51"/>
      <c r="U10" s="52"/>
      <c r="V10" s="51">
        <v>2</v>
      </c>
      <c r="W10" s="52">
        <v>-1</v>
      </c>
      <c r="X10" s="53">
        <v>2</v>
      </c>
      <c r="Y10" s="54"/>
      <c r="Z10" s="55"/>
      <c r="AA10" s="52"/>
      <c r="AB10" s="57">
        <v>6</v>
      </c>
      <c r="AC10" s="52">
        <v>-3</v>
      </c>
      <c r="AD10" s="58"/>
      <c r="AE10" s="54"/>
      <c r="AF10" s="55">
        <f t="shared" si="1"/>
        <v>10</v>
      </c>
      <c r="AG10" s="56">
        <f t="shared" si="0"/>
        <v>-4</v>
      </c>
    </row>
    <row r="11" spans="1:33" ht="30" customHeight="1" x14ac:dyDescent="0.15">
      <c r="A11" s="50">
        <v>10</v>
      </c>
      <c r="B11" s="75" t="s">
        <v>132</v>
      </c>
      <c r="C11" s="30">
        <v>38991</v>
      </c>
      <c r="D11" s="30">
        <v>44951</v>
      </c>
      <c r="E11" s="30">
        <v>46053</v>
      </c>
      <c r="F11" s="71" t="s">
        <v>133</v>
      </c>
      <c r="G11" s="23" t="s">
        <v>201</v>
      </c>
      <c r="H11" s="31" t="s">
        <v>185</v>
      </c>
      <c r="I11" s="71" t="s">
        <v>134</v>
      </c>
      <c r="J11" s="73" t="s">
        <v>135</v>
      </c>
      <c r="K11" s="73" t="s">
        <v>103</v>
      </c>
      <c r="L11" s="73"/>
      <c r="M11" s="73"/>
      <c r="N11" s="73"/>
      <c r="O11" s="73"/>
      <c r="P11" s="33" t="s">
        <v>125</v>
      </c>
      <c r="Q11" s="23" t="s">
        <v>220</v>
      </c>
      <c r="R11" s="22"/>
      <c r="S11" s="40"/>
      <c r="T11" s="59"/>
      <c r="U11" s="60"/>
      <c r="V11" s="59"/>
      <c r="W11" s="60"/>
      <c r="X11" s="62"/>
      <c r="Y11" s="63"/>
      <c r="Z11" s="64">
        <v>2</v>
      </c>
      <c r="AA11" s="60"/>
      <c r="AB11" s="65">
        <v>2</v>
      </c>
      <c r="AC11" s="60"/>
      <c r="AD11" s="66"/>
      <c r="AE11" s="63"/>
      <c r="AF11" s="64">
        <f t="shared" si="1"/>
        <v>4</v>
      </c>
      <c r="AG11" s="61">
        <f t="shared" si="0"/>
        <v>0</v>
      </c>
    </row>
    <row r="12" spans="1:33" ht="30" customHeight="1" x14ac:dyDescent="0.2">
      <c r="A12" s="50">
        <v>11</v>
      </c>
      <c r="B12" s="75" t="s">
        <v>136</v>
      </c>
      <c r="C12" s="30">
        <v>38991</v>
      </c>
      <c r="D12" s="30">
        <v>45012</v>
      </c>
      <c r="E12" s="30">
        <v>46110</v>
      </c>
      <c r="F12" s="71" t="s">
        <v>137</v>
      </c>
      <c r="G12" s="25" t="s">
        <v>197</v>
      </c>
      <c r="H12" s="31" t="s">
        <v>195</v>
      </c>
      <c r="I12" s="71" t="s">
        <v>138</v>
      </c>
      <c r="J12" s="72" t="s">
        <v>139</v>
      </c>
      <c r="K12" s="72" t="s">
        <v>103</v>
      </c>
      <c r="L12" s="72"/>
      <c r="M12" s="72"/>
      <c r="N12" s="72"/>
      <c r="O12" s="72"/>
      <c r="P12" s="33" t="s">
        <v>140</v>
      </c>
      <c r="Q12" s="23" t="s">
        <v>210</v>
      </c>
      <c r="R12" s="25"/>
      <c r="S12" s="41"/>
      <c r="T12" s="59"/>
      <c r="U12" s="60"/>
      <c r="V12" s="59"/>
      <c r="W12" s="60"/>
      <c r="X12" s="62">
        <v>2</v>
      </c>
      <c r="Y12" s="63"/>
      <c r="Z12" s="64"/>
      <c r="AA12" s="60"/>
      <c r="AB12" s="65"/>
      <c r="AC12" s="60"/>
      <c r="AD12" s="66"/>
      <c r="AE12" s="63"/>
      <c r="AF12" s="64">
        <f t="shared" si="1"/>
        <v>2</v>
      </c>
      <c r="AG12" s="61">
        <f t="shared" si="0"/>
        <v>0</v>
      </c>
    </row>
    <row r="13" spans="1:33" ht="30" customHeight="1" x14ac:dyDescent="0.2">
      <c r="A13" s="50">
        <v>12</v>
      </c>
      <c r="B13" s="75" t="s">
        <v>141</v>
      </c>
      <c r="C13" s="30">
        <v>38991</v>
      </c>
      <c r="D13" s="30">
        <v>45012</v>
      </c>
      <c r="E13" s="30">
        <v>46093</v>
      </c>
      <c r="F13" s="71" t="s">
        <v>113</v>
      </c>
      <c r="G13" s="25" t="s">
        <v>114</v>
      </c>
      <c r="H13" s="31" t="s">
        <v>181</v>
      </c>
      <c r="I13" s="71" t="s">
        <v>115</v>
      </c>
      <c r="J13" s="72" t="s">
        <v>116</v>
      </c>
      <c r="K13" s="72" t="s">
        <v>103</v>
      </c>
      <c r="L13" s="72"/>
      <c r="M13" s="72"/>
      <c r="N13" s="72"/>
      <c r="O13" s="72"/>
      <c r="P13" s="33" t="s">
        <v>142</v>
      </c>
      <c r="Q13" s="23" t="s">
        <v>221</v>
      </c>
      <c r="R13" s="25"/>
      <c r="S13" s="41"/>
      <c r="T13" s="51"/>
      <c r="U13" s="52"/>
      <c r="V13" s="51">
        <v>6</v>
      </c>
      <c r="W13" s="52"/>
      <c r="X13" s="53"/>
      <c r="Y13" s="54"/>
      <c r="Z13" s="55"/>
      <c r="AA13" s="56"/>
      <c r="AB13" s="57">
        <v>12</v>
      </c>
      <c r="AC13" s="52"/>
      <c r="AD13" s="58"/>
      <c r="AE13" s="54"/>
      <c r="AF13" s="55">
        <f t="shared" si="1"/>
        <v>18</v>
      </c>
      <c r="AG13" s="56">
        <f t="shared" si="0"/>
        <v>0</v>
      </c>
    </row>
    <row r="14" spans="1:33" ht="30" customHeight="1" x14ac:dyDescent="0.2">
      <c r="A14" s="50">
        <v>13</v>
      </c>
      <c r="B14" s="75" t="s">
        <v>143</v>
      </c>
      <c r="C14" s="30">
        <v>38991</v>
      </c>
      <c r="D14" s="30">
        <v>44859</v>
      </c>
      <c r="E14" s="30">
        <v>45930</v>
      </c>
      <c r="F14" s="71" t="s">
        <v>144</v>
      </c>
      <c r="G14" s="26" t="s">
        <v>145</v>
      </c>
      <c r="H14" s="31" t="s">
        <v>191</v>
      </c>
      <c r="I14" s="71" t="s">
        <v>146</v>
      </c>
      <c r="J14" s="74" t="s">
        <v>147</v>
      </c>
      <c r="K14" s="74" t="s">
        <v>103</v>
      </c>
      <c r="L14" s="74"/>
      <c r="M14" s="74"/>
      <c r="N14" s="74"/>
      <c r="O14" s="74"/>
      <c r="P14" s="33" t="s">
        <v>148</v>
      </c>
      <c r="Q14" s="23" t="s">
        <v>215</v>
      </c>
      <c r="R14" s="26"/>
      <c r="S14" s="42"/>
      <c r="T14" s="59"/>
      <c r="U14" s="60"/>
      <c r="V14" s="59">
        <v>1</v>
      </c>
      <c r="W14" s="60"/>
      <c r="X14" s="62"/>
      <c r="Y14" s="63"/>
      <c r="Z14" s="64">
        <v>1</v>
      </c>
      <c r="AA14" s="61">
        <v>-1</v>
      </c>
      <c r="AB14" s="65">
        <v>3</v>
      </c>
      <c r="AC14" s="60">
        <v>-1</v>
      </c>
      <c r="AD14" s="66"/>
      <c r="AE14" s="63"/>
      <c r="AF14" s="64">
        <f t="shared" si="1"/>
        <v>5</v>
      </c>
      <c r="AG14" s="61">
        <f t="shared" si="0"/>
        <v>-2</v>
      </c>
    </row>
    <row r="15" spans="1:33" ht="30" customHeight="1" x14ac:dyDescent="0.15">
      <c r="A15" s="50">
        <v>14</v>
      </c>
      <c r="B15" s="75" t="s">
        <v>149</v>
      </c>
      <c r="C15" s="30">
        <v>39904</v>
      </c>
      <c r="D15" s="30">
        <v>44951</v>
      </c>
      <c r="E15" s="30">
        <v>46053</v>
      </c>
      <c r="F15" s="71" t="s">
        <v>150</v>
      </c>
      <c r="G15" s="26" t="s">
        <v>204</v>
      </c>
      <c r="H15" s="31" t="s">
        <v>186</v>
      </c>
      <c r="I15" s="71" t="s">
        <v>151</v>
      </c>
      <c r="J15" s="73" t="s">
        <v>152</v>
      </c>
      <c r="K15" s="73" t="s">
        <v>153</v>
      </c>
      <c r="L15" s="73"/>
      <c r="M15" s="73"/>
      <c r="N15" s="73"/>
      <c r="O15" s="73"/>
      <c r="P15" s="33" t="s">
        <v>218</v>
      </c>
      <c r="Q15" s="23" t="s">
        <v>219</v>
      </c>
      <c r="R15" s="27"/>
      <c r="S15" s="43"/>
      <c r="T15" s="59"/>
      <c r="U15" s="60"/>
      <c r="V15" s="59">
        <v>2</v>
      </c>
      <c r="W15" s="60"/>
      <c r="X15" s="62"/>
      <c r="Y15" s="63"/>
      <c r="Z15" s="64"/>
      <c r="AA15" s="60"/>
      <c r="AB15" s="65">
        <v>2</v>
      </c>
      <c r="AC15" s="60"/>
      <c r="AD15" s="66"/>
      <c r="AE15" s="63"/>
      <c r="AF15" s="64">
        <f t="shared" si="1"/>
        <v>4</v>
      </c>
      <c r="AG15" s="61">
        <f t="shared" si="0"/>
        <v>0</v>
      </c>
    </row>
    <row r="16" spans="1:33" ht="30" customHeight="1" x14ac:dyDescent="0.2">
      <c r="A16" s="50">
        <v>15</v>
      </c>
      <c r="B16" s="75" t="s">
        <v>155</v>
      </c>
      <c r="C16" s="30">
        <v>40256</v>
      </c>
      <c r="D16" s="30">
        <v>45373</v>
      </c>
      <c r="E16" s="30">
        <v>46464</v>
      </c>
      <c r="F16" s="71" t="s">
        <v>154</v>
      </c>
      <c r="G16" s="23" t="s">
        <v>200</v>
      </c>
      <c r="H16" s="31" t="s">
        <v>196</v>
      </c>
      <c r="I16" s="71" t="s">
        <v>156</v>
      </c>
      <c r="J16" s="73" t="s">
        <v>157</v>
      </c>
      <c r="K16" s="73" t="s">
        <v>103</v>
      </c>
      <c r="L16" s="73"/>
      <c r="M16" s="73"/>
      <c r="N16" s="73"/>
      <c r="O16" s="73"/>
      <c r="P16" s="33" t="s">
        <v>207</v>
      </c>
      <c r="Q16" s="23" t="s">
        <v>211</v>
      </c>
      <c r="R16" s="23"/>
      <c r="S16" s="44"/>
      <c r="T16" s="51"/>
      <c r="U16" s="52"/>
      <c r="V16" s="51"/>
      <c r="W16" s="52"/>
      <c r="X16" s="53"/>
      <c r="Y16" s="54"/>
      <c r="Z16" s="55"/>
      <c r="AA16" s="52"/>
      <c r="AB16" s="57">
        <v>5</v>
      </c>
      <c r="AC16" s="52"/>
      <c r="AD16" s="58"/>
      <c r="AE16" s="54"/>
      <c r="AF16" s="55">
        <f t="shared" si="1"/>
        <v>5</v>
      </c>
      <c r="AG16" s="56">
        <f t="shared" si="0"/>
        <v>0</v>
      </c>
    </row>
    <row r="17" spans="1:33" ht="30" customHeight="1" x14ac:dyDescent="0.2">
      <c r="A17" s="50">
        <v>16</v>
      </c>
      <c r="B17" s="75" t="s">
        <v>159</v>
      </c>
      <c r="C17" s="30">
        <v>41760</v>
      </c>
      <c r="D17" s="77">
        <v>44638</v>
      </c>
      <c r="E17" s="30">
        <v>45777</v>
      </c>
      <c r="F17" s="71" t="s">
        <v>158</v>
      </c>
      <c r="G17" s="23" t="s">
        <v>160</v>
      </c>
      <c r="H17" s="31" t="s">
        <v>194</v>
      </c>
      <c r="I17" s="71" t="s">
        <v>161</v>
      </c>
      <c r="J17" s="73" t="s">
        <v>162</v>
      </c>
      <c r="K17" s="73" t="s">
        <v>163</v>
      </c>
      <c r="L17" s="73"/>
      <c r="M17" s="73"/>
      <c r="N17" s="73"/>
      <c r="O17" s="73"/>
      <c r="P17" s="33" t="s">
        <v>208</v>
      </c>
      <c r="Q17" s="23" t="s">
        <v>164</v>
      </c>
      <c r="R17" s="23"/>
      <c r="S17" s="44"/>
      <c r="T17" s="59"/>
      <c r="U17" s="60"/>
      <c r="V17" s="64">
        <v>5</v>
      </c>
      <c r="W17" s="61"/>
      <c r="X17" s="62"/>
      <c r="Y17" s="63"/>
      <c r="Z17" s="64"/>
      <c r="AA17" s="61"/>
      <c r="AB17" s="67">
        <v>5</v>
      </c>
      <c r="AC17" s="60">
        <v>-1</v>
      </c>
      <c r="AD17" s="66"/>
      <c r="AE17" s="63"/>
      <c r="AF17" s="64">
        <f t="shared" si="1"/>
        <v>10</v>
      </c>
      <c r="AG17" s="61">
        <f t="shared" si="0"/>
        <v>-1</v>
      </c>
    </row>
    <row r="18" spans="1:33" ht="30" customHeight="1" x14ac:dyDescent="0.2">
      <c r="A18" s="50">
        <v>17</v>
      </c>
      <c r="B18" s="75" t="s">
        <v>165</v>
      </c>
      <c r="C18" s="30">
        <v>42093</v>
      </c>
      <c r="D18" s="30">
        <v>45014</v>
      </c>
      <c r="E18" s="30">
        <v>46112</v>
      </c>
      <c r="F18" s="71" t="s">
        <v>166</v>
      </c>
      <c r="G18" s="23" t="s">
        <v>225</v>
      </c>
      <c r="H18" s="31" t="s">
        <v>187</v>
      </c>
      <c r="I18" s="71" t="s">
        <v>167</v>
      </c>
      <c r="J18" s="73" t="s">
        <v>168</v>
      </c>
      <c r="K18" s="73" t="s">
        <v>103</v>
      </c>
      <c r="L18" s="73"/>
      <c r="M18" s="73"/>
      <c r="N18" s="73"/>
      <c r="O18" s="73"/>
      <c r="P18" s="33" t="s">
        <v>223</v>
      </c>
      <c r="Q18" s="23" t="s">
        <v>222</v>
      </c>
      <c r="R18" s="23"/>
      <c r="S18" s="44"/>
      <c r="T18" s="51"/>
      <c r="U18" s="52"/>
      <c r="V18" s="55">
        <v>1</v>
      </c>
      <c r="W18" s="56">
        <v>-1</v>
      </c>
      <c r="X18" s="53"/>
      <c r="Y18" s="54"/>
      <c r="Z18" s="55">
        <v>1</v>
      </c>
      <c r="AA18" s="56"/>
      <c r="AB18" s="57">
        <v>1</v>
      </c>
      <c r="AC18" s="52"/>
      <c r="AD18" s="58"/>
      <c r="AE18" s="54"/>
      <c r="AF18" s="55">
        <f t="shared" si="1"/>
        <v>3</v>
      </c>
      <c r="AG18" s="56">
        <f t="shared" si="0"/>
        <v>-1</v>
      </c>
    </row>
    <row r="19" spans="1:33" ht="30" customHeight="1" x14ac:dyDescent="0.2">
      <c r="A19" s="50">
        <v>18</v>
      </c>
      <c r="B19" s="75" t="s">
        <v>170</v>
      </c>
      <c r="C19" s="30">
        <v>43899</v>
      </c>
      <c r="D19" s="30">
        <v>44628</v>
      </c>
      <c r="E19" s="30">
        <v>45728</v>
      </c>
      <c r="F19" s="71" t="s">
        <v>169</v>
      </c>
      <c r="G19" s="23" t="s">
        <v>171</v>
      </c>
      <c r="H19" s="31" t="s">
        <v>182</v>
      </c>
      <c r="I19" s="71" t="s">
        <v>172</v>
      </c>
      <c r="J19" s="73" t="s">
        <v>173</v>
      </c>
      <c r="K19" s="73" t="s">
        <v>172</v>
      </c>
      <c r="L19" s="73"/>
      <c r="M19" s="73"/>
      <c r="N19" s="73"/>
      <c r="O19" s="73"/>
      <c r="P19" s="33" t="s">
        <v>212</v>
      </c>
      <c r="Q19" s="23" t="s">
        <v>213</v>
      </c>
      <c r="R19" s="23"/>
      <c r="S19" s="44"/>
      <c r="T19" s="59"/>
      <c r="U19" s="60"/>
      <c r="V19" s="59">
        <v>3</v>
      </c>
      <c r="W19" s="60">
        <v>-1</v>
      </c>
      <c r="X19" s="62"/>
      <c r="Y19" s="63"/>
      <c r="Z19" s="64"/>
      <c r="AA19" s="61"/>
      <c r="AB19" s="65">
        <v>4</v>
      </c>
      <c r="AC19" s="60">
        <v>-1</v>
      </c>
      <c r="AD19" s="66"/>
      <c r="AE19" s="63"/>
      <c r="AF19" s="64">
        <f t="shared" si="1"/>
        <v>7</v>
      </c>
      <c r="AG19" s="61">
        <f t="shared" si="0"/>
        <v>-2</v>
      </c>
    </row>
    <row r="20" spans="1:33" ht="30" customHeight="1" x14ac:dyDescent="0.2">
      <c r="A20" s="50">
        <v>19</v>
      </c>
      <c r="B20" s="75" t="s">
        <v>174</v>
      </c>
      <c r="C20" s="30">
        <v>43915</v>
      </c>
      <c r="D20" s="30">
        <v>44630</v>
      </c>
      <c r="E20" s="30">
        <v>45747</v>
      </c>
      <c r="F20" s="71" t="s">
        <v>175</v>
      </c>
      <c r="G20" s="23" t="s">
        <v>176</v>
      </c>
      <c r="H20" s="31" t="s">
        <v>188</v>
      </c>
      <c r="I20" s="71" t="s">
        <v>177</v>
      </c>
      <c r="J20" s="73" t="s">
        <v>178</v>
      </c>
      <c r="K20" s="73" t="s">
        <v>103</v>
      </c>
      <c r="L20" s="73"/>
      <c r="M20" s="73"/>
      <c r="N20" s="73"/>
      <c r="O20" s="73"/>
      <c r="P20" s="33" t="s">
        <v>179</v>
      </c>
      <c r="Q20" s="23" t="s">
        <v>209</v>
      </c>
      <c r="R20" s="23"/>
      <c r="S20" s="44"/>
      <c r="T20" s="51"/>
      <c r="U20" s="52"/>
      <c r="V20" s="51">
        <v>3</v>
      </c>
      <c r="W20" s="52"/>
      <c r="X20" s="53">
        <v>1</v>
      </c>
      <c r="Y20" s="54"/>
      <c r="Z20" s="55"/>
      <c r="AA20" s="56"/>
      <c r="AB20" s="57"/>
      <c r="AC20" s="52"/>
      <c r="AD20" s="58"/>
      <c r="AE20" s="54"/>
      <c r="AF20" s="55">
        <f t="shared" si="1"/>
        <v>4</v>
      </c>
      <c r="AG20" s="56">
        <f t="shared" si="0"/>
        <v>0</v>
      </c>
    </row>
  </sheetData>
  <dataConsolidate/>
  <mergeCells count="7">
    <mergeCell ref="AF1:AG1"/>
    <mergeCell ref="T1:U1"/>
    <mergeCell ref="V1:W1"/>
    <mergeCell ref="X1:Y1"/>
    <mergeCell ref="Z1:AA1"/>
    <mergeCell ref="AB1:AC1"/>
    <mergeCell ref="AD1:AE1"/>
  </mergeCells>
  <phoneticPr fontId="5"/>
  <hyperlinks>
    <hyperlink ref="B2" location="市福１!A1" display="北釧市福第1号" xr:uid="{00000000-0004-0000-0000-000003000000}"/>
    <hyperlink ref="B3" location="市福２!A1" display="北釧市福第2号" xr:uid="{00000000-0004-0000-0000-000004000000}"/>
    <hyperlink ref="B4" location="市福３!A1" display="北釧市福第3号" xr:uid="{00000000-0004-0000-0000-000005000000}"/>
    <hyperlink ref="B6" location="'1'!A1" display="北釧福第1号" xr:uid="{00000000-0004-0000-0000-000006000000}"/>
    <hyperlink ref="B7" location="'2'!A1" display="北釧福第2号" xr:uid="{00000000-0004-0000-0000-000007000000}"/>
    <hyperlink ref="B8" location="'3'!A1" display="北釧福第3号" xr:uid="{00000000-0004-0000-0000-000008000000}"/>
    <hyperlink ref="B9" location="'4'!A1" display="北釧福第4号" xr:uid="{00000000-0004-0000-0000-000009000000}"/>
    <hyperlink ref="B10" location="'6'!A1" display="北釧福第6号" xr:uid="{00000000-0004-0000-0000-00000A000000}"/>
    <hyperlink ref="B11" location="'8'!A1" display="北釧福第8号" xr:uid="{00000000-0004-0000-0000-00000B000000}"/>
    <hyperlink ref="B12" location="'10'!A1" display="北釧福第10号" xr:uid="{00000000-0004-0000-0000-00000D000000}"/>
    <hyperlink ref="B13" location="'11'!A1" display="北釧福第11号" xr:uid="{00000000-0004-0000-0000-00000E000000}"/>
    <hyperlink ref="B14" location="'13'!A1" display="北釧福第13号" xr:uid="{00000000-0004-0000-0000-00000F000000}"/>
    <hyperlink ref="B15" location="'14'!A1" display="北釧福第14号" xr:uid="{00000000-0004-0000-0000-000010000000}"/>
    <hyperlink ref="B16" location="'15'!A1" display="北釧福第15号" xr:uid="{00000000-0004-0000-0000-000011000000}"/>
    <hyperlink ref="B17" location="'16'!A1" display="北釧福第16号" xr:uid="{00000000-0004-0000-0000-000012000000}"/>
    <hyperlink ref="B18" location="'17'!A1" display="北釧福第17号" xr:uid="{00000000-0004-0000-0000-000013000000}"/>
    <hyperlink ref="B19" location="'18'!A1" display="北釧福第18号" xr:uid="{00000000-0004-0000-0000-000014000000}"/>
    <hyperlink ref="B20" location="'19'!A1" display="北釧福第19号" xr:uid="{00000000-0004-0000-0000-000015000000}"/>
    <hyperlink ref="B5" location="市福4!A1" display="北釧市福第4号" xr:uid="{00000000-0004-0000-0000-000016000000}"/>
  </hyperlinks>
  <pageMargins left="0.25" right="0.25" top="0.75" bottom="0.75" header="0.3" footer="0.3"/>
  <pageSetup paperSize="8" scale="48"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66</v>
      </c>
      <c r="P1" s="166"/>
      <c r="Q1" s="166"/>
    </row>
    <row r="2" spans="1:25" ht="30" customHeight="1" x14ac:dyDescent="0.2">
      <c r="A2" s="148" t="s">
        <v>16</v>
      </c>
      <c r="B2" s="149"/>
      <c r="C2" s="149"/>
      <c r="D2" s="150" t="s">
        <v>165</v>
      </c>
      <c r="E2" s="151"/>
      <c r="F2" s="151"/>
      <c r="G2" s="151"/>
      <c r="H2" s="151"/>
      <c r="I2" s="151"/>
      <c r="J2" s="151"/>
      <c r="K2" s="152"/>
      <c r="L2" s="1" t="s">
        <v>63</v>
      </c>
    </row>
    <row r="3" spans="1:25" ht="30" customHeight="1" x14ac:dyDescent="0.2">
      <c r="A3" s="111" t="s">
        <v>9</v>
      </c>
      <c r="B3" s="112"/>
      <c r="C3" s="112"/>
      <c r="D3" s="129">
        <f>VLOOKUP($D$2,福祉!$B$2:$AH$20,2,FALSE)</f>
        <v>42093</v>
      </c>
      <c r="E3" s="130"/>
      <c r="F3" s="130"/>
      <c r="G3" s="130"/>
      <c r="H3" s="130"/>
      <c r="I3" s="130"/>
      <c r="J3" s="130"/>
      <c r="K3" s="131"/>
    </row>
    <row r="4" spans="1:25" ht="30" customHeight="1" x14ac:dyDescent="0.2">
      <c r="A4" s="111" t="s">
        <v>1</v>
      </c>
      <c r="B4" s="112"/>
      <c r="C4" s="112"/>
      <c r="D4" s="129">
        <f>VLOOKUP($D$2,福祉!$B$2:$AH$20,3,FALSE)</f>
        <v>45014</v>
      </c>
      <c r="E4" s="130"/>
      <c r="F4" s="130"/>
      <c r="G4" s="130"/>
      <c r="H4" s="130"/>
      <c r="I4" s="130"/>
      <c r="J4" s="130"/>
      <c r="K4" s="131"/>
    </row>
    <row r="5" spans="1:25" ht="30" customHeight="1" x14ac:dyDescent="0.2">
      <c r="A5" s="111" t="s">
        <v>28</v>
      </c>
      <c r="B5" s="112"/>
      <c r="C5" s="112"/>
      <c r="D5" s="129">
        <f>VLOOKUP($D$2,福祉!$B$2:$AH$20,4,FALSE)</f>
        <v>46112</v>
      </c>
      <c r="E5" s="130"/>
      <c r="F5" s="130"/>
      <c r="G5" s="130"/>
      <c r="H5" s="130"/>
      <c r="I5" s="130"/>
      <c r="J5" s="130"/>
      <c r="K5" s="131"/>
      <c r="L5" s="1" t="s">
        <v>29</v>
      </c>
    </row>
    <row r="6" spans="1:25" ht="30" customHeight="1" x14ac:dyDescent="0.2">
      <c r="A6" s="111" t="s">
        <v>17</v>
      </c>
      <c r="B6" s="112"/>
      <c r="C6" s="112"/>
      <c r="D6" s="129" t="str">
        <f>VLOOKUP($D$2,福祉!$B$2:$AH$20,5,FALSE)</f>
        <v>社会福祉法人　浜中町社会福祉協議会</v>
      </c>
      <c r="E6" s="130"/>
      <c r="F6" s="130"/>
      <c r="G6" s="130"/>
      <c r="H6" s="130"/>
      <c r="I6" s="130"/>
      <c r="J6" s="130"/>
      <c r="K6" s="131"/>
    </row>
    <row r="7" spans="1:25" ht="30" customHeight="1" x14ac:dyDescent="0.2">
      <c r="A7" s="111" t="s">
        <v>8</v>
      </c>
      <c r="B7" s="112"/>
      <c r="C7" s="112"/>
      <c r="D7" s="129" t="str">
        <f>VLOOKUP($D$2,福祉!$B$2:$AH$20,6,FALSE)</f>
        <v>安藤　義幸</v>
      </c>
      <c r="E7" s="130"/>
      <c r="F7" s="130"/>
      <c r="G7" s="130"/>
      <c r="H7" s="130"/>
      <c r="I7" s="130"/>
      <c r="J7" s="130"/>
      <c r="K7" s="131"/>
    </row>
    <row r="8" spans="1:25" ht="30" customHeight="1" x14ac:dyDescent="0.2">
      <c r="A8" s="111" t="s">
        <v>18</v>
      </c>
      <c r="B8" s="112"/>
      <c r="C8" s="112"/>
      <c r="D8" s="129" t="str">
        <f>VLOOKUP($D$2,福祉!$B$2:$AH$20,8,FALSE)</f>
        <v>厚岸郡浜中町霧多布東３条１丁目４０番地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しゃきょう介護センター「えぞふうろ」</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厚岸郡浜中町</v>
      </c>
      <c r="E14" s="113"/>
      <c r="F14" s="113"/>
      <c r="G14" s="113"/>
      <c r="H14" s="113"/>
      <c r="I14" s="113"/>
      <c r="J14" s="113"/>
      <c r="K14" s="114"/>
      <c r="O14" s="34"/>
      <c r="X14" s="34"/>
      <c r="Y14"/>
    </row>
    <row r="15" spans="1:25" ht="30" customHeight="1" x14ac:dyDescent="0.2">
      <c r="A15" s="126" t="s">
        <v>14</v>
      </c>
      <c r="B15" s="127"/>
      <c r="C15" s="127"/>
      <c r="D15" s="128" t="str">
        <f>VLOOKUP($D$2,福祉!$B$2:$AH$20,16,FALSE)</f>
        <v>イ　　ニホト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しゃきょう介護センター「えぞふうろ」</v>
      </c>
      <c r="D22" s="100"/>
      <c r="E22" s="6"/>
      <c r="F22" s="6"/>
      <c r="G22" s="6"/>
      <c r="H22" s="6"/>
      <c r="I22" s="6"/>
      <c r="J22" s="6"/>
      <c r="K22" s="7"/>
    </row>
    <row r="23" spans="1:24" ht="14.4" x14ac:dyDescent="0.2">
      <c r="A23" s="95"/>
      <c r="B23" s="96"/>
      <c r="C23" s="101"/>
      <c r="D23" s="102"/>
      <c r="E23" s="4">
        <f>VLOOKUP($D$2,福祉!$B$2:$AH$20,19,FALSE)</f>
        <v>0</v>
      </c>
      <c r="F23" s="4">
        <f>VLOOKUP($D$2,福祉!$B$2:$AH$20,21,FALSE)</f>
        <v>1</v>
      </c>
      <c r="G23" s="4">
        <f>VLOOKUP($D$2,福祉!$B$2:$AH$20,23,FALSE)</f>
        <v>0</v>
      </c>
      <c r="H23" s="4">
        <f>VLOOKUP($D$2,福祉!$B$2:$AH$20,25,FALSE)</f>
        <v>1</v>
      </c>
      <c r="I23" s="4">
        <f>VLOOKUP($D$2,福祉!$B$2:$AH$20,27,FALSE)</f>
        <v>1</v>
      </c>
      <c r="J23" s="4">
        <f>VLOOKUP($D$2,福祉!$B$2:$AH$20,29,FALSE)</f>
        <v>0</v>
      </c>
      <c r="K23" s="5">
        <f>SUM(E23:J23)</f>
        <v>3</v>
      </c>
    </row>
    <row r="24" spans="1:24" ht="14.4" x14ac:dyDescent="0.2">
      <c r="A24" s="95"/>
      <c r="B24" s="96"/>
      <c r="C24" s="103"/>
      <c r="D24" s="104"/>
      <c r="E24" s="38">
        <f>VLOOKUP($D$2,福祉!$B$2:$AH$20,20,FALSE)</f>
        <v>0</v>
      </c>
      <c r="F24" s="38">
        <f>VLOOKUP($D$2,福祉!$B$2:$AH$20,22,FALSE)</f>
        <v>-1</v>
      </c>
      <c r="G24" s="38">
        <f>VLOOKUP($D$2,福祉!$B$2:$AH$20,24,FALSE)</f>
        <v>0</v>
      </c>
      <c r="H24" s="38">
        <f>VLOOKUP($D$2,福祉!$B$2:$AH$20,26,FALSE)</f>
        <v>0</v>
      </c>
      <c r="I24" s="38">
        <f>VLOOKUP($D$2,福祉!$B$2:$AH$20,28,FALSE)</f>
        <v>0</v>
      </c>
      <c r="J24" s="8"/>
      <c r="K24" s="17">
        <f>SUM(E24:I24)</f>
        <v>-1</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1</v>
      </c>
      <c r="G35" s="4">
        <f t="shared" si="0"/>
        <v>0</v>
      </c>
      <c r="H35" s="4">
        <f t="shared" si="0"/>
        <v>1</v>
      </c>
      <c r="I35" s="4">
        <f t="shared" si="0"/>
        <v>1</v>
      </c>
      <c r="J35" s="4">
        <f t="shared" si="0"/>
        <v>0</v>
      </c>
      <c r="K35" s="5">
        <f>SUM(E35:J35)</f>
        <v>3</v>
      </c>
    </row>
    <row r="36" spans="1:11" ht="15" thickBot="1" x14ac:dyDescent="0.25">
      <c r="A36" s="85"/>
      <c r="B36" s="86"/>
      <c r="C36" s="91"/>
      <c r="D36" s="92"/>
      <c r="E36" s="18">
        <f>SUM(E24+E27+E30+E33)</f>
        <v>0</v>
      </c>
      <c r="F36" s="18">
        <f>SUM(F24+F27+F30+F33)</f>
        <v>-1</v>
      </c>
      <c r="G36" s="18">
        <f>SUM(G24+G27+G30+G33)</f>
        <v>0</v>
      </c>
      <c r="H36" s="18">
        <f>SUM(H24+H27+H30+H33)</f>
        <v>0</v>
      </c>
      <c r="I36" s="18">
        <f>SUM(I24+I27+I30+I33)</f>
        <v>0</v>
      </c>
      <c r="J36" s="9"/>
      <c r="K36" s="19">
        <f>SUM(E36:I36)</f>
        <v>-1</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1400-000000000000}"/>
    <dataValidation type="list" allowBlank="1" showInputMessage="1" sqref="A22:B33" xr:uid="{00000000-0002-0000-1400-000001000000}">
      <formula1>"交通空白地有償運送,福祉有償運送"</formula1>
    </dataValidation>
    <dataValidation type="list" allowBlank="1" showInputMessage="1" sqref="D10" xr:uid="{00000000-0002-0000-1400-000002000000}">
      <formula1>"○"</formula1>
    </dataValidation>
  </dataValidations>
  <hyperlinks>
    <hyperlink ref="O1:Q1" location="福祉!A1" display="目次" xr:uid="{00000000-0004-0000-1400-000000000000}"/>
  </hyperlinks>
  <pageMargins left="0.25" right="0.25" top="0.75" bottom="0.75" header="0.3" footer="0.3"/>
  <pageSetup paperSize="9" scale="92"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Y38"/>
  <sheetViews>
    <sheetView view="pageBreakPreview" zoomScale="70" zoomScaleNormal="100" zoomScaleSheetLayoutView="70" workbookViewId="0">
      <selection activeCell="N30" sqref="N30"/>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66</v>
      </c>
      <c r="P1" s="166"/>
      <c r="Q1" s="166"/>
    </row>
    <row r="2" spans="1:25" ht="30" customHeight="1" x14ac:dyDescent="0.2">
      <c r="A2" s="148" t="s">
        <v>16</v>
      </c>
      <c r="B2" s="149"/>
      <c r="C2" s="149"/>
      <c r="D2" s="150" t="s">
        <v>170</v>
      </c>
      <c r="E2" s="151"/>
      <c r="F2" s="151"/>
      <c r="G2" s="151"/>
      <c r="H2" s="151"/>
      <c r="I2" s="151"/>
      <c r="J2" s="151"/>
      <c r="K2" s="152"/>
      <c r="L2" s="1" t="s">
        <v>63</v>
      </c>
    </row>
    <row r="3" spans="1:25" ht="30" customHeight="1" x14ac:dyDescent="0.2">
      <c r="A3" s="111" t="s">
        <v>9</v>
      </c>
      <c r="B3" s="112"/>
      <c r="C3" s="112"/>
      <c r="D3" s="129">
        <f>VLOOKUP($D$2,福祉!$B$2:$AH$20,2,FALSE)</f>
        <v>43899</v>
      </c>
      <c r="E3" s="130"/>
      <c r="F3" s="130"/>
      <c r="G3" s="130"/>
      <c r="H3" s="130"/>
      <c r="I3" s="130"/>
      <c r="J3" s="130"/>
      <c r="K3" s="131"/>
    </row>
    <row r="4" spans="1:25" ht="30" customHeight="1" x14ac:dyDescent="0.2">
      <c r="A4" s="111" t="s">
        <v>1</v>
      </c>
      <c r="B4" s="112"/>
      <c r="C4" s="112"/>
      <c r="D4" s="129">
        <f>VLOOKUP($D$2,福祉!$B$2:$AH$20,3,FALSE)</f>
        <v>44628</v>
      </c>
      <c r="E4" s="130"/>
      <c r="F4" s="130"/>
      <c r="G4" s="130"/>
      <c r="H4" s="130"/>
      <c r="I4" s="130"/>
      <c r="J4" s="130"/>
      <c r="K4" s="131"/>
    </row>
    <row r="5" spans="1:25" ht="30" customHeight="1" x14ac:dyDescent="0.2">
      <c r="A5" s="111" t="s">
        <v>28</v>
      </c>
      <c r="B5" s="112"/>
      <c r="C5" s="112"/>
      <c r="D5" s="129">
        <f>VLOOKUP($D$2,福祉!$B$2:$AH$20,4,FALSE)</f>
        <v>45728</v>
      </c>
      <c r="E5" s="130"/>
      <c r="F5" s="130"/>
      <c r="G5" s="130"/>
      <c r="H5" s="130"/>
      <c r="I5" s="130"/>
      <c r="J5" s="130"/>
      <c r="K5" s="131"/>
      <c r="L5" s="1" t="s">
        <v>29</v>
      </c>
    </row>
    <row r="6" spans="1:25" ht="30" customHeight="1" x14ac:dyDescent="0.2">
      <c r="A6" s="111" t="s">
        <v>17</v>
      </c>
      <c r="B6" s="112"/>
      <c r="C6" s="112"/>
      <c r="D6" s="129" t="str">
        <f>VLOOKUP($D$2,福祉!$B$2:$AH$20,5,FALSE)</f>
        <v>一般社団法人　ココロミクラフティ</v>
      </c>
      <c r="E6" s="130"/>
      <c r="F6" s="130"/>
      <c r="G6" s="130"/>
      <c r="H6" s="130"/>
      <c r="I6" s="130"/>
      <c r="J6" s="130"/>
      <c r="K6" s="131"/>
    </row>
    <row r="7" spans="1:25" ht="30" customHeight="1" x14ac:dyDescent="0.2">
      <c r="A7" s="111" t="s">
        <v>8</v>
      </c>
      <c r="B7" s="112"/>
      <c r="C7" s="112"/>
      <c r="D7" s="129" t="str">
        <f>VLOOKUP($D$2,福祉!$B$2:$AH$20,6,FALSE)</f>
        <v>本間　征二</v>
      </c>
      <c r="E7" s="130"/>
      <c r="F7" s="130"/>
      <c r="G7" s="130"/>
      <c r="H7" s="130"/>
      <c r="I7" s="130"/>
      <c r="J7" s="130"/>
      <c r="K7" s="131"/>
    </row>
    <row r="8" spans="1:25" ht="30" customHeight="1" x14ac:dyDescent="0.2">
      <c r="A8" s="111" t="s">
        <v>18</v>
      </c>
      <c r="B8" s="112"/>
      <c r="C8" s="112"/>
      <c r="D8" s="129" t="str">
        <f>VLOOKUP($D$2,福祉!$B$2:$AH$20,8,FALSE)</f>
        <v>釧路市新橋大通８丁目１番７号</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ＫＣマインズ</v>
      </c>
      <c r="E12" s="144"/>
      <c r="F12" s="144" t="str">
        <f>VLOOKUP($D$2,福祉!$B$2:$AH$20,10,FALSE)</f>
        <v>釧路市新橋大通８丁目１番７号</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釧路市</v>
      </c>
      <c r="E14" s="113"/>
      <c r="F14" s="113"/>
      <c r="G14" s="113"/>
      <c r="H14" s="113"/>
      <c r="I14" s="113"/>
      <c r="J14" s="113"/>
      <c r="K14" s="114"/>
      <c r="O14" s="34"/>
      <c r="X14" s="34"/>
      <c r="Y14"/>
    </row>
    <row r="15" spans="1:25" ht="30" customHeight="1" x14ac:dyDescent="0.2">
      <c r="A15" s="126" t="s">
        <v>14</v>
      </c>
      <c r="B15" s="127"/>
      <c r="C15" s="127"/>
      <c r="D15" s="128" t="str">
        <f>VLOOKUP($D$2,福祉!$B$2:$AH$20,16,FALSE)</f>
        <v>イロハ</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ＫＣマインズ</v>
      </c>
      <c r="D22" s="100"/>
      <c r="E22" s="6"/>
      <c r="F22" s="6"/>
      <c r="G22" s="6"/>
      <c r="H22" s="6"/>
      <c r="I22" s="6"/>
      <c r="J22" s="6"/>
      <c r="K22" s="7"/>
    </row>
    <row r="23" spans="1:24" ht="14.4" x14ac:dyDescent="0.2">
      <c r="A23" s="95"/>
      <c r="B23" s="96"/>
      <c r="C23" s="101"/>
      <c r="D23" s="102"/>
      <c r="E23" s="4">
        <f>VLOOKUP($D$2,福祉!$B$2:$AH$20,19,FALSE)</f>
        <v>0</v>
      </c>
      <c r="F23" s="4">
        <f>VLOOKUP($D$2,福祉!$B$2:$AH$20,21,FALSE)</f>
        <v>3</v>
      </c>
      <c r="G23" s="4">
        <f>VLOOKUP($D$2,福祉!$B$2:$AH$20,23,FALSE)</f>
        <v>0</v>
      </c>
      <c r="H23" s="4">
        <f>VLOOKUP($D$2,福祉!$B$2:$AH$20,25,FALSE)</f>
        <v>0</v>
      </c>
      <c r="I23" s="4">
        <f>VLOOKUP($D$2,福祉!$B$2:$AH$20,27,FALSE)</f>
        <v>4</v>
      </c>
      <c r="J23" s="4">
        <f>VLOOKUP($D$2,福祉!$B$2:$AH$20,29,FALSE)</f>
        <v>0</v>
      </c>
      <c r="K23" s="5">
        <f>SUM(E23:J23)</f>
        <v>7</v>
      </c>
    </row>
    <row r="24" spans="1:24" ht="14.4" x14ac:dyDescent="0.2">
      <c r="A24" s="95"/>
      <c r="B24" s="96"/>
      <c r="C24" s="103"/>
      <c r="D24" s="104"/>
      <c r="E24" s="38">
        <f>VLOOKUP($D$2,福祉!$B$2:$AH$20,20,FALSE)</f>
        <v>0</v>
      </c>
      <c r="F24" s="38">
        <f>VLOOKUP($D$2,福祉!$B$2:$AH$20,22,FALSE)</f>
        <v>-1</v>
      </c>
      <c r="G24" s="38">
        <f>VLOOKUP($D$2,福祉!$B$2:$AH$20,24,FALSE)</f>
        <v>0</v>
      </c>
      <c r="H24" s="38">
        <f>VLOOKUP($D$2,福祉!$B$2:$AH$20,26,FALSE)</f>
        <v>0</v>
      </c>
      <c r="I24" s="38">
        <f>VLOOKUP($D$2,福祉!$B$2:$AH$20,28,FALSE)</f>
        <v>-1</v>
      </c>
      <c r="J24" s="8"/>
      <c r="K24" s="17">
        <f>SUM(E24:I24)</f>
        <v>-2</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3</v>
      </c>
      <c r="G35" s="4">
        <f t="shared" si="0"/>
        <v>0</v>
      </c>
      <c r="H35" s="4">
        <f t="shared" si="0"/>
        <v>0</v>
      </c>
      <c r="I35" s="4">
        <f t="shared" si="0"/>
        <v>4</v>
      </c>
      <c r="J35" s="4">
        <f t="shared" si="0"/>
        <v>0</v>
      </c>
      <c r="K35" s="5">
        <f>SUM(E35:J35)</f>
        <v>7</v>
      </c>
    </row>
    <row r="36" spans="1:11" ht="15" thickBot="1" x14ac:dyDescent="0.25">
      <c r="A36" s="85"/>
      <c r="B36" s="86"/>
      <c r="C36" s="91"/>
      <c r="D36" s="92"/>
      <c r="E36" s="18">
        <f>SUM(E24+E27+E30+E33)</f>
        <v>0</v>
      </c>
      <c r="F36" s="18">
        <f>SUM(F24+F27+F30+F33)</f>
        <v>-1</v>
      </c>
      <c r="G36" s="18">
        <f>SUM(G24+G27+G30+G33)</f>
        <v>0</v>
      </c>
      <c r="H36" s="18">
        <f>SUM(H24+H27+H30+H33)</f>
        <v>0</v>
      </c>
      <c r="I36" s="18">
        <f>SUM(I24+I27+I30+I33)</f>
        <v>-1</v>
      </c>
      <c r="J36" s="9"/>
      <c r="K36" s="19">
        <f>SUM(E36:I36)</f>
        <v>-2</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500-000000000000}">
      <formula1>"○"</formula1>
    </dataValidation>
    <dataValidation type="list" allowBlank="1" showInputMessage="1" sqref="A22:B33" xr:uid="{00000000-0002-0000-1500-000001000000}">
      <formula1>"交通空白地有償運送,福祉有償運送"</formula1>
    </dataValidation>
    <dataValidation allowBlank="1" showInputMessage="1" sqref="D2:K2" xr:uid="{00000000-0002-0000-1500-000002000000}"/>
  </dataValidations>
  <hyperlinks>
    <hyperlink ref="O1:Q1" location="福祉!A1" display="目次" xr:uid="{00000000-0004-0000-1500-000000000000}"/>
  </hyperlinks>
  <pageMargins left="0.25" right="0.25" top="0.75" bottom="0.75" header="0.3" footer="0.3"/>
  <pageSetup paperSize="9" scale="92"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39997558519241921"/>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66</v>
      </c>
      <c r="P1" s="166"/>
      <c r="Q1" s="166"/>
    </row>
    <row r="2" spans="1:25" ht="30" customHeight="1" x14ac:dyDescent="0.2">
      <c r="A2" s="148" t="s">
        <v>16</v>
      </c>
      <c r="B2" s="149"/>
      <c r="C2" s="149"/>
      <c r="D2" s="150" t="s">
        <v>174</v>
      </c>
      <c r="E2" s="151"/>
      <c r="F2" s="151"/>
      <c r="G2" s="151"/>
      <c r="H2" s="151"/>
      <c r="I2" s="151"/>
      <c r="J2" s="151"/>
      <c r="K2" s="152"/>
      <c r="L2" s="1" t="s">
        <v>63</v>
      </c>
    </row>
    <row r="3" spans="1:25" ht="30" customHeight="1" x14ac:dyDescent="0.2">
      <c r="A3" s="111" t="s">
        <v>9</v>
      </c>
      <c r="B3" s="112"/>
      <c r="C3" s="112"/>
      <c r="D3" s="129">
        <f>VLOOKUP($D$2,福祉!$B$2:$AH$20,2,FALSE)</f>
        <v>43915</v>
      </c>
      <c r="E3" s="130"/>
      <c r="F3" s="130"/>
      <c r="G3" s="130"/>
      <c r="H3" s="130"/>
      <c r="I3" s="130"/>
      <c r="J3" s="130"/>
      <c r="K3" s="131"/>
    </row>
    <row r="4" spans="1:25" ht="30" customHeight="1" x14ac:dyDescent="0.2">
      <c r="A4" s="111" t="s">
        <v>1</v>
      </c>
      <c r="B4" s="112"/>
      <c r="C4" s="112"/>
      <c r="D4" s="129">
        <f>VLOOKUP($D$2,福祉!$B$2:$AH$20,3,FALSE)</f>
        <v>44630</v>
      </c>
      <c r="E4" s="130"/>
      <c r="F4" s="130"/>
      <c r="G4" s="130"/>
      <c r="H4" s="130"/>
      <c r="I4" s="130"/>
      <c r="J4" s="130"/>
      <c r="K4" s="131"/>
    </row>
    <row r="5" spans="1:25" ht="30" customHeight="1" x14ac:dyDescent="0.2">
      <c r="A5" s="111" t="s">
        <v>28</v>
      </c>
      <c r="B5" s="112"/>
      <c r="C5" s="112"/>
      <c r="D5" s="129">
        <f>VLOOKUP($D$2,福祉!$B$2:$AH$20,4,FALSE)</f>
        <v>45747</v>
      </c>
      <c r="E5" s="130"/>
      <c r="F5" s="130"/>
      <c r="G5" s="130"/>
      <c r="H5" s="130"/>
      <c r="I5" s="130"/>
      <c r="J5" s="130"/>
      <c r="K5" s="131"/>
      <c r="L5" s="1" t="s">
        <v>29</v>
      </c>
    </row>
    <row r="6" spans="1:25" ht="30" customHeight="1" x14ac:dyDescent="0.2">
      <c r="A6" s="111" t="s">
        <v>17</v>
      </c>
      <c r="B6" s="112"/>
      <c r="C6" s="112"/>
      <c r="D6" s="129" t="str">
        <f>VLOOKUP($D$2,福祉!$B$2:$AH$20,5,FALSE)</f>
        <v>社会福祉法人　浜中福祉会</v>
      </c>
      <c r="E6" s="130"/>
      <c r="F6" s="130"/>
      <c r="G6" s="130"/>
      <c r="H6" s="130"/>
      <c r="I6" s="130"/>
      <c r="J6" s="130"/>
      <c r="K6" s="131"/>
    </row>
    <row r="7" spans="1:25" ht="30" customHeight="1" x14ac:dyDescent="0.2">
      <c r="A7" s="111" t="s">
        <v>8</v>
      </c>
      <c r="B7" s="112"/>
      <c r="C7" s="112"/>
      <c r="D7" s="129" t="str">
        <f>VLOOKUP($D$2,福祉!$B$2:$AH$20,6,FALSE)</f>
        <v>鈴木　敏文</v>
      </c>
      <c r="E7" s="130"/>
      <c r="F7" s="130"/>
      <c r="G7" s="130"/>
      <c r="H7" s="130"/>
      <c r="I7" s="130"/>
      <c r="J7" s="130"/>
      <c r="K7" s="131"/>
    </row>
    <row r="8" spans="1:25" ht="30" customHeight="1" x14ac:dyDescent="0.2">
      <c r="A8" s="111" t="s">
        <v>18</v>
      </c>
      <c r="B8" s="112"/>
      <c r="C8" s="112"/>
      <c r="D8" s="129" t="str">
        <f>VLOOKUP($D$2,福祉!$B$2:$AH$20,8,FALSE)</f>
        <v>厚岸郡浜中町茶内緑９１番地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特別養護老人ホームハイツ・野いちご</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厚岸郡浜中町の区域及び厚岸郡浜中町を発着地とする区間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　　　二</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特別養護老人ホームハイツ・野いちご</v>
      </c>
      <c r="D22" s="100"/>
      <c r="E22" s="6"/>
      <c r="F22" s="6"/>
      <c r="G22" s="6"/>
      <c r="H22" s="6"/>
      <c r="I22" s="6"/>
      <c r="J22" s="6"/>
      <c r="K22" s="7"/>
    </row>
    <row r="23" spans="1:24" ht="14.4" x14ac:dyDescent="0.2">
      <c r="A23" s="95"/>
      <c r="B23" s="96"/>
      <c r="C23" s="101"/>
      <c r="D23" s="102"/>
      <c r="E23" s="4">
        <f>VLOOKUP($D$2,福祉!$B$2:$AH$20,19,FALSE)</f>
        <v>0</v>
      </c>
      <c r="F23" s="4">
        <f>VLOOKUP($D$2,福祉!$B$2:$AH$20,21,FALSE)</f>
        <v>3</v>
      </c>
      <c r="G23" s="4">
        <f>VLOOKUP($D$2,福祉!$B$2:$AH$20,23,FALSE)</f>
        <v>1</v>
      </c>
      <c r="H23" s="4">
        <f>VLOOKUP($D$2,福祉!$B$2:$AH$20,25,FALSE)</f>
        <v>0</v>
      </c>
      <c r="I23" s="4">
        <f>VLOOKUP($D$2,福祉!$B$2:$AH$20,27,FALSE)</f>
        <v>0</v>
      </c>
      <c r="J23" s="4">
        <f>VLOOKUP($D$2,福祉!$B$2:$AH$20,29,FALSE)</f>
        <v>0</v>
      </c>
      <c r="K23" s="5">
        <f>SUM(E23:J23)</f>
        <v>4</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3</v>
      </c>
      <c r="G35" s="4">
        <f t="shared" si="0"/>
        <v>1</v>
      </c>
      <c r="H35" s="4">
        <f t="shared" si="0"/>
        <v>0</v>
      </c>
      <c r="I35" s="4">
        <f t="shared" si="0"/>
        <v>0</v>
      </c>
      <c r="J35" s="4">
        <f t="shared" si="0"/>
        <v>0</v>
      </c>
      <c r="K35" s="5">
        <f>SUM(E35:J35)</f>
        <v>4</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600-000000000000}"/>
    <dataValidation type="list" allowBlank="1" showInputMessage="1" sqref="A22:B33" xr:uid="{00000000-0002-0000-1600-000001000000}">
      <formula1>"交通空白地有償運送,福祉有償運送"</formula1>
    </dataValidation>
    <dataValidation type="list" allowBlank="1" showInputMessage="1" sqref="D10" xr:uid="{00000000-0002-0000-1600-000002000000}">
      <formula1>"○"</formula1>
    </dataValidation>
  </dataValidations>
  <hyperlinks>
    <hyperlink ref="O1:Q1" location="福祉!A1" display="目次" xr:uid="{00000000-0004-0000-1600-000000000000}"/>
  </hyperlinks>
  <pageMargins left="0.25" right="0.25" top="0.75" bottom="0.75" header="0.3" footer="0.3"/>
  <pageSetup paperSize="9" scale="9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6"/>
  <sheetViews>
    <sheetView view="pageBreakPreview" zoomScaleNormal="100" zoomScaleSheetLayoutView="100" workbookViewId="0">
      <selection activeCell="B9" sqref="B9:L9"/>
    </sheetView>
  </sheetViews>
  <sheetFormatPr defaultColWidth="9" defaultRowHeight="13.2" x14ac:dyDescent="0.2"/>
  <cols>
    <col min="1" max="1" width="5.109375" style="1" customWidth="1"/>
    <col min="2" max="16384" width="9" style="1"/>
  </cols>
  <sheetData>
    <row r="1" spans="1:13" ht="30" customHeight="1" x14ac:dyDescent="0.2">
      <c r="A1" s="35" t="s">
        <v>46</v>
      </c>
    </row>
    <row r="2" spans="1:13" ht="30" customHeight="1" x14ac:dyDescent="0.2">
      <c r="A2" s="164" t="s">
        <v>79</v>
      </c>
      <c r="B2" s="164"/>
      <c r="C2" s="164"/>
      <c r="D2" s="164"/>
      <c r="E2" s="164"/>
      <c r="F2" s="164"/>
      <c r="G2" s="164"/>
      <c r="H2" s="164"/>
      <c r="I2" s="164"/>
      <c r="J2" s="164"/>
      <c r="K2" s="164"/>
      <c r="L2" s="164"/>
      <c r="M2" s="1" t="s">
        <v>80</v>
      </c>
    </row>
    <row r="3" spans="1:13" ht="30" customHeight="1" x14ac:dyDescent="0.2">
      <c r="A3" s="32" t="s">
        <v>45</v>
      </c>
      <c r="B3" s="163" t="s">
        <v>52</v>
      </c>
      <c r="C3" s="163"/>
      <c r="D3" s="163"/>
      <c r="E3" s="163"/>
      <c r="F3" s="163"/>
      <c r="G3" s="163"/>
      <c r="H3" s="163"/>
      <c r="I3" s="163"/>
      <c r="J3" s="163"/>
      <c r="K3" s="163"/>
      <c r="L3" s="163"/>
      <c r="M3" s="1" t="s">
        <v>77</v>
      </c>
    </row>
    <row r="4" spans="1:13" ht="30" customHeight="1" x14ac:dyDescent="0.2">
      <c r="A4" s="32" t="s">
        <v>47</v>
      </c>
      <c r="B4" s="163" t="s">
        <v>53</v>
      </c>
      <c r="C4" s="163"/>
      <c r="D4" s="163"/>
      <c r="E4" s="163"/>
      <c r="F4" s="163"/>
      <c r="G4" s="163"/>
      <c r="H4" s="163"/>
      <c r="I4" s="163"/>
      <c r="J4" s="163"/>
      <c r="K4" s="163"/>
      <c r="L4" s="163"/>
      <c r="M4" s="1" t="s">
        <v>78</v>
      </c>
    </row>
    <row r="5" spans="1:13" ht="30" customHeight="1" x14ac:dyDescent="0.2">
      <c r="A5" s="32" t="s">
        <v>48</v>
      </c>
      <c r="B5" s="163" t="s">
        <v>54</v>
      </c>
      <c r="C5" s="163"/>
      <c r="D5" s="163"/>
      <c r="E5" s="163"/>
      <c r="F5" s="163"/>
      <c r="G5" s="163"/>
      <c r="H5" s="163"/>
      <c r="I5" s="163"/>
      <c r="J5" s="163"/>
      <c r="K5" s="163"/>
      <c r="L5" s="163"/>
    </row>
    <row r="6" spans="1:13" ht="30" customHeight="1" x14ac:dyDescent="0.2">
      <c r="A6" s="32" t="s">
        <v>44</v>
      </c>
      <c r="B6" s="162" t="s">
        <v>55</v>
      </c>
      <c r="C6" s="162"/>
      <c r="D6" s="162"/>
      <c r="E6" s="162"/>
      <c r="F6" s="162"/>
      <c r="G6" s="162"/>
      <c r="H6" s="162"/>
      <c r="I6" s="162"/>
      <c r="J6" s="162"/>
      <c r="K6" s="162"/>
      <c r="L6" s="162"/>
    </row>
    <row r="7" spans="1:13" ht="30" customHeight="1" x14ac:dyDescent="0.2">
      <c r="A7" s="32" t="s">
        <v>49</v>
      </c>
      <c r="B7" s="163" t="s">
        <v>56</v>
      </c>
      <c r="C7" s="163"/>
      <c r="D7" s="163"/>
      <c r="E7" s="163"/>
      <c r="F7" s="163"/>
      <c r="G7" s="163"/>
      <c r="H7" s="163"/>
      <c r="I7" s="163"/>
      <c r="J7" s="163"/>
      <c r="K7" s="163"/>
      <c r="L7" s="163"/>
    </row>
    <row r="8" spans="1:13" ht="30" customHeight="1" x14ac:dyDescent="0.2">
      <c r="A8" s="32" t="s">
        <v>50</v>
      </c>
      <c r="B8" s="163" t="s">
        <v>76</v>
      </c>
      <c r="C8" s="163"/>
      <c r="D8" s="163"/>
      <c r="E8" s="163"/>
      <c r="F8" s="163"/>
      <c r="G8" s="163"/>
      <c r="H8" s="163"/>
      <c r="I8" s="163"/>
      <c r="J8" s="163"/>
      <c r="K8" s="163"/>
      <c r="L8" s="163"/>
    </row>
    <row r="9" spans="1:13" ht="30" customHeight="1" x14ac:dyDescent="0.2">
      <c r="A9" s="32" t="s">
        <v>51</v>
      </c>
      <c r="B9" s="163" t="s">
        <v>58</v>
      </c>
      <c r="C9" s="163"/>
      <c r="D9" s="163"/>
      <c r="E9" s="163"/>
      <c r="F9" s="163"/>
      <c r="G9" s="163"/>
      <c r="H9" s="163"/>
      <c r="I9" s="163"/>
      <c r="J9" s="163"/>
      <c r="K9" s="163"/>
      <c r="L9" s="163"/>
    </row>
    <row r="10" spans="1:13" ht="17.25" customHeight="1" x14ac:dyDescent="0.2">
      <c r="A10" s="36"/>
      <c r="B10" s="37"/>
      <c r="C10" s="37"/>
      <c r="D10" s="37"/>
      <c r="E10" s="37"/>
      <c r="F10" s="37"/>
      <c r="G10" s="37"/>
      <c r="H10" s="37"/>
      <c r="I10" s="37"/>
      <c r="J10" s="37"/>
      <c r="K10" s="37"/>
      <c r="L10" s="37"/>
    </row>
    <row r="11" spans="1:13" ht="30" customHeight="1" x14ac:dyDescent="0.2">
      <c r="A11" s="164" t="s">
        <v>57</v>
      </c>
      <c r="B11" s="164"/>
      <c r="C11" s="164"/>
      <c r="D11" s="164"/>
      <c r="E11" s="164"/>
      <c r="F11" s="164"/>
      <c r="G11" s="164"/>
      <c r="H11" s="164"/>
      <c r="I11" s="164"/>
      <c r="J11" s="164"/>
      <c r="K11" s="164"/>
      <c r="L11" s="164"/>
    </row>
    <row r="12" spans="1:13" ht="30" customHeight="1" x14ac:dyDescent="0.2">
      <c r="A12" s="32" t="s">
        <v>45</v>
      </c>
      <c r="B12" s="163" t="s">
        <v>52</v>
      </c>
      <c r="C12" s="163"/>
      <c r="D12" s="163"/>
      <c r="E12" s="163"/>
      <c r="F12" s="163"/>
      <c r="G12" s="163"/>
      <c r="H12" s="163"/>
      <c r="I12" s="163"/>
      <c r="J12" s="163"/>
      <c r="K12" s="163"/>
      <c r="L12" s="163"/>
    </row>
    <row r="13" spans="1:13" ht="30" customHeight="1" x14ac:dyDescent="0.2">
      <c r="A13" s="32" t="s">
        <v>47</v>
      </c>
      <c r="B13" s="162" t="s">
        <v>55</v>
      </c>
      <c r="C13" s="162"/>
      <c r="D13" s="162"/>
      <c r="E13" s="162"/>
      <c r="F13" s="162"/>
      <c r="G13" s="162"/>
      <c r="H13" s="162"/>
      <c r="I13" s="162"/>
      <c r="J13" s="162"/>
      <c r="K13" s="162"/>
      <c r="L13" s="162"/>
    </row>
    <row r="14" spans="1:13" ht="30" customHeight="1" x14ac:dyDescent="0.2">
      <c r="A14" s="32" t="s">
        <v>48</v>
      </c>
      <c r="B14" s="163" t="s">
        <v>56</v>
      </c>
      <c r="C14" s="163"/>
      <c r="D14" s="163"/>
      <c r="E14" s="163"/>
      <c r="F14" s="163"/>
      <c r="G14" s="163"/>
      <c r="H14" s="163"/>
      <c r="I14" s="163"/>
      <c r="J14" s="163"/>
      <c r="K14" s="163"/>
      <c r="L14" s="163"/>
    </row>
    <row r="15" spans="1:13" ht="30" customHeight="1" x14ac:dyDescent="0.2">
      <c r="A15" s="32" t="s">
        <v>44</v>
      </c>
      <c r="B15" s="163" t="s">
        <v>58</v>
      </c>
      <c r="C15" s="163"/>
      <c r="D15" s="163"/>
      <c r="E15" s="163"/>
      <c r="F15" s="163"/>
      <c r="G15" s="163"/>
      <c r="H15" s="163"/>
      <c r="I15" s="163"/>
      <c r="J15" s="163"/>
      <c r="K15" s="163"/>
      <c r="L15" s="163"/>
    </row>
    <row r="16" spans="1:13" ht="30" customHeight="1" x14ac:dyDescent="0.2"/>
  </sheetData>
  <mergeCells count="13">
    <mergeCell ref="B13:L13"/>
    <mergeCell ref="B14:L14"/>
    <mergeCell ref="B15:L15"/>
    <mergeCell ref="A2:L2"/>
    <mergeCell ref="A11:L11"/>
    <mergeCell ref="B3:L3"/>
    <mergeCell ref="B4:L4"/>
    <mergeCell ref="B5:L5"/>
    <mergeCell ref="B6:L6"/>
    <mergeCell ref="B7:L7"/>
    <mergeCell ref="B8:L8"/>
    <mergeCell ref="B9:L9"/>
    <mergeCell ref="B12:L12"/>
  </mergeCells>
  <phoneticPr fontId="5"/>
  <pageMargins left="0.25" right="0.25"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59999389629810485"/>
  </sheetPr>
  <dimension ref="A1:Y38"/>
  <sheetViews>
    <sheetView view="pageBreakPreview" zoomScale="70" zoomScaleNormal="100" zoomScaleSheetLayoutView="70" workbookViewId="0">
      <selection activeCell="D7" sqref="D7:K7"/>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83</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45196</v>
      </c>
      <c r="E4" s="130"/>
      <c r="F4" s="130"/>
      <c r="G4" s="130"/>
      <c r="H4" s="130"/>
      <c r="I4" s="130"/>
      <c r="J4" s="130"/>
      <c r="K4" s="131"/>
    </row>
    <row r="5" spans="1:25" ht="30" customHeight="1" x14ac:dyDescent="0.2">
      <c r="A5" s="111" t="s">
        <v>28</v>
      </c>
      <c r="B5" s="112"/>
      <c r="C5" s="112"/>
      <c r="D5" s="129">
        <f>VLOOKUP($D$2,福祉!$B$2:$AH$20,4,FALSE)</f>
        <v>46295</v>
      </c>
      <c r="E5" s="130"/>
      <c r="F5" s="130"/>
      <c r="G5" s="130"/>
      <c r="H5" s="130"/>
      <c r="I5" s="130"/>
      <c r="J5" s="130"/>
      <c r="K5" s="131"/>
      <c r="L5" s="1" t="s">
        <v>29</v>
      </c>
    </row>
    <row r="6" spans="1:25" ht="30" customHeight="1" x14ac:dyDescent="0.2">
      <c r="A6" s="111" t="s">
        <v>17</v>
      </c>
      <c r="B6" s="112"/>
      <c r="C6" s="112"/>
      <c r="D6" s="129" t="str">
        <f>VLOOKUP($D$2,福祉!$B$2:$AH$20,5,FALSE)</f>
        <v>別海町</v>
      </c>
      <c r="E6" s="130"/>
      <c r="F6" s="130"/>
      <c r="G6" s="130"/>
      <c r="H6" s="130"/>
      <c r="I6" s="130"/>
      <c r="J6" s="130"/>
      <c r="K6" s="131"/>
    </row>
    <row r="7" spans="1:25" ht="30" customHeight="1" x14ac:dyDescent="0.2">
      <c r="A7" s="111" t="s">
        <v>8</v>
      </c>
      <c r="B7" s="112"/>
      <c r="C7" s="112"/>
      <c r="D7" s="129" t="str">
        <f>VLOOKUP($D$2,福祉!$B$2:$AH$20,6,FALSE)</f>
        <v>曽根　興三</v>
      </c>
      <c r="E7" s="130"/>
      <c r="F7" s="130"/>
      <c r="G7" s="130"/>
      <c r="H7" s="130"/>
      <c r="I7" s="130"/>
      <c r="J7" s="130"/>
      <c r="K7" s="131"/>
    </row>
    <row r="8" spans="1:25" ht="30" customHeight="1" x14ac:dyDescent="0.2">
      <c r="A8" s="111" t="s">
        <v>18</v>
      </c>
      <c r="B8" s="112"/>
      <c r="C8" s="112"/>
      <c r="D8" s="129" t="str">
        <f>VLOOKUP($D$2,福祉!$B$2:$AH$20,8,FALSE)</f>
        <v>野付郡別海町別海常盤町２８０番地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社会福祉法人別海町社会福祉協議会</v>
      </c>
      <c r="E12" s="144"/>
      <c r="F12" s="144" t="str">
        <f>VLOOKUP($D$2,福祉!$B$2:$AH$20,10,FALSE)</f>
        <v>野付郡別海町別海旭町１４９番地の１</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野付郡別海町</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イロハニホヘト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社会福祉法人別海町社会福祉協議会</v>
      </c>
      <c r="D22" s="100"/>
      <c r="E22" s="6"/>
      <c r="F22" s="6"/>
      <c r="G22" s="6"/>
      <c r="H22" s="6"/>
      <c r="I22" s="6"/>
      <c r="J22" s="6"/>
      <c r="K22" s="7"/>
    </row>
    <row r="23" spans="1:24" ht="14.4" x14ac:dyDescent="0.2">
      <c r="A23" s="95"/>
      <c r="B23" s="96"/>
      <c r="C23" s="101"/>
      <c r="D23" s="102"/>
      <c r="E23" s="4">
        <f>VLOOKUP($D$2,福祉!$B$2:$AH$20,19,FALSE)</f>
        <v>0</v>
      </c>
      <c r="F23" s="4">
        <f>VLOOKUP($D$2,福祉!$B$2:$AH$20,21,FALSE)</f>
        <v>0</v>
      </c>
      <c r="G23" s="4">
        <f>VLOOKUP($D$2,福祉!$B$2:$AH$20,23,FALSE)</f>
        <v>1</v>
      </c>
      <c r="H23" s="4">
        <f>VLOOKUP($D$2,福祉!$B$2:$AH$20,25,FALSE)</f>
        <v>0</v>
      </c>
      <c r="I23" s="4">
        <f>VLOOKUP($D$2,福祉!$B$2:$AH$20,27,FALSE)</f>
        <v>0</v>
      </c>
      <c r="J23" s="4">
        <f>VLOOKUP($D$2,福祉!$B$2:$AH$20,29,FALSE)</f>
        <v>0</v>
      </c>
      <c r="K23" s="5">
        <f>SUM(E23:J23)</f>
        <v>1</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0</v>
      </c>
      <c r="G35" s="4">
        <f t="shared" si="0"/>
        <v>1</v>
      </c>
      <c r="H35" s="4">
        <f t="shared" si="0"/>
        <v>0</v>
      </c>
      <c r="I35" s="4">
        <f t="shared" si="0"/>
        <v>0</v>
      </c>
      <c r="J35" s="4">
        <f t="shared" si="0"/>
        <v>0</v>
      </c>
      <c r="K35" s="5">
        <f>SUM(E35:J35)</f>
        <v>1</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A16:C17"/>
    <mergeCell ref="D16:E16"/>
    <mergeCell ref="F16:G16"/>
    <mergeCell ref="H16:I16"/>
    <mergeCell ref="J16:K16"/>
    <mergeCell ref="D17:E17"/>
    <mergeCell ref="F17:G17"/>
    <mergeCell ref="H17:I17"/>
    <mergeCell ref="J17:K17"/>
    <mergeCell ref="A18:C18"/>
    <mergeCell ref="D18:G18"/>
    <mergeCell ref="H18:K18"/>
    <mergeCell ref="A19:B21"/>
    <mergeCell ref="C19:D21"/>
    <mergeCell ref="E19:K19"/>
    <mergeCell ref="A34:B36"/>
    <mergeCell ref="C34:D36"/>
    <mergeCell ref="A22:B27"/>
    <mergeCell ref="C22:D24"/>
    <mergeCell ref="C25:D27"/>
    <mergeCell ref="A28:B33"/>
    <mergeCell ref="C28:D30"/>
    <mergeCell ref="C31:D33"/>
  </mergeCells>
  <phoneticPr fontId="5"/>
  <dataValidations count="3">
    <dataValidation type="list" allowBlank="1" showInputMessage="1" sqref="D10" xr:uid="{00000000-0002-0000-0300-000000000000}">
      <formula1>"○"</formula1>
    </dataValidation>
    <dataValidation type="list" allowBlank="1" showInputMessage="1" sqref="A22:B33" xr:uid="{00000000-0002-0000-0300-000001000000}">
      <formula1>"交通空白地有償運送,福祉有償運送"</formula1>
    </dataValidation>
    <dataValidation allowBlank="1" showInputMessage="1" sqref="D2:K2" xr:uid="{00000000-0002-0000-0300-000002000000}"/>
  </dataValidations>
  <hyperlinks>
    <hyperlink ref="O1:Q1" location="福祉!A1" display="目次" xr:uid="{00000000-0004-0000-0300-000000000000}"/>
  </hyperlinks>
  <pageMargins left="0.25" right="0.25" top="0.75" bottom="0.75" header="0.3" footer="0.3"/>
  <pageSetup paperSize="9" scale="9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87</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45225</v>
      </c>
      <c r="E4" s="130"/>
      <c r="F4" s="130"/>
      <c r="G4" s="130"/>
      <c r="H4" s="130"/>
      <c r="I4" s="130"/>
      <c r="J4" s="130"/>
      <c r="K4" s="131"/>
    </row>
    <row r="5" spans="1:25" ht="30" customHeight="1" x14ac:dyDescent="0.2">
      <c r="A5" s="111" t="s">
        <v>28</v>
      </c>
      <c r="B5" s="112"/>
      <c r="C5" s="112"/>
      <c r="D5" s="129">
        <f>VLOOKUP($D$2,福祉!$B$2:$AH$20,4,FALSE)</f>
        <v>46295</v>
      </c>
      <c r="E5" s="130"/>
      <c r="F5" s="130"/>
      <c r="G5" s="130"/>
      <c r="H5" s="130"/>
      <c r="I5" s="130"/>
      <c r="J5" s="130"/>
      <c r="K5" s="131"/>
      <c r="L5" s="1" t="s">
        <v>29</v>
      </c>
    </row>
    <row r="6" spans="1:25" ht="30" customHeight="1" x14ac:dyDescent="0.2">
      <c r="A6" s="111" t="s">
        <v>17</v>
      </c>
      <c r="B6" s="112"/>
      <c r="C6" s="112"/>
      <c r="D6" s="129" t="str">
        <f>VLOOKUP($D$2,福祉!$B$2:$AH$20,5,FALSE)</f>
        <v>浜中町</v>
      </c>
      <c r="E6" s="130"/>
      <c r="F6" s="130"/>
      <c r="G6" s="130"/>
      <c r="H6" s="130"/>
      <c r="I6" s="130"/>
      <c r="J6" s="130"/>
      <c r="K6" s="131"/>
    </row>
    <row r="7" spans="1:25" ht="30" customHeight="1" x14ac:dyDescent="0.2">
      <c r="A7" s="111" t="s">
        <v>8</v>
      </c>
      <c r="B7" s="112"/>
      <c r="C7" s="112"/>
      <c r="D7" s="129" t="str">
        <f>VLOOKUP($D$2,福祉!$B$2:$AH$20,6,FALSE)</f>
        <v>齊藤　清隆</v>
      </c>
      <c r="E7" s="130"/>
      <c r="F7" s="130"/>
      <c r="G7" s="130"/>
      <c r="H7" s="130"/>
      <c r="I7" s="130"/>
      <c r="J7" s="130"/>
      <c r="K7" s="131"/>
    </row>
    <row r="8" spans="1:25" ht="30" customHeight="1" x14ac:dyDescent="0.2">
      <c r="A8" s="111" t="s">
        <v>18</v>
      </c>
      <c r="B8" s="112"/>
      <c r="C8" s="112"/>
      <c r="D8" s="129" t="str">
        <f>VLOOKUP($D$2,福祉!$B$2:$AH$20,8,FALSE)</f>
        <v>厚岸郡浜中町湯沸４４５番地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社会福祉法人浜中町社会福祉協議会</v>
      </c>
      <c r="E12" s="144"/>
      <c r="F12" s="144" t="str">
        <f>VLOOKUP($D$2,福祉!$B$2:$AH$20,10,FALSE)</f>
        <v>厚岸郡浜中町霧多布東３条１丁目１２－１</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厚岸郡浜中町</v>
      </c>
      <c r="E14" s="113"/>
      <c r="F14" s="113"/>
      <c r="G14" s="113"/>
      <c r="H14" s="113"/>
      <c r="I14" s="113"/>
      <c r="J14" s="113"/>
      <c r="K14" s="114"/>
      <c r="O14" s="34"/>
      <c r="X14" s="34"/>
      <c r="Y14"/>
    </row>
    <row r="15" spans="1:25" ht="30" customHeight="1" x14ac:dyDescent="0.2">
      <c r="A15" s="126" t="s">
        <v>14</v>
      </c>
      <c r="B15" s="127"/>
      <c r="C15" s="127"/>
      <c r="D15" s="128" t="str">
        <f>VLOOKUP($D$2,福祉!$B$2:$AH$20,16,FALSE)</f>
        <v>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社会福祉法人浜中町社会福祉協議会</v>
      </c>
      <c r="D22" s="100"/>
      <c r="E22" s="6"/>
      <c r="F22" s="6"/>
      <c r="G22" s="6"/>
      <c r="H22" s="6"/>
      <c r="I22" s="6"/>
      <c r="J22" s="6"/>
      <c r="K22" s="7"/>
    </row>
    <row r="23" spans="1:24" ht="14.4" x14ac:dyDescent="0.2">
      <c r="A23" s="95"/>
      <c r="B23" s="96"/>
      <c r="C23" s="101"/>
      <c r="D23" s="102"/>
      <c r="E23" s="4">
        <f>VLOOKUP($D$2,福祉!$B$2:$AH$20,19,FALSE)</f>
        <v>0</v>
      </c>
      <c r="F23" s="4">
        <f>VLOOKUP($D$2,福祉!$B$2:$AH$20,21,FALSE)</f>
        <v>1</v>
      </c>
      <c r="G23" s="4">
        <f>VLOOKUP($D$2,福祉!$B$2:$AH$20,23,FALSE)</f>
        <v>0</v>
      </c>
      <c r="H23" s="4">
        <f>VLOOKUP($D$2,福祉!$B$2:$AH$20,25,FALSE)</f>
        <v>0</v>
      </c>
      <c r="I23" s="4">
        <f>VLOOKUP($D$2,福祉!$B$2:$AH$20,27,FALSE)</f>
        <v>3</v>
      </c>
      <c r="J23" s="4">
        <f>VLOOKUP($D$2,福祉!$B$2:$AH$20,29,FALSE)</f>
        <v>0</v>
      </c>
      <c r="K23" s="5">
        <f>SUM(E23:J23)</f>
        <v>4</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-1</v>
      </c>
      <c r="J24" s="8"/>
      <c r="K24" s="17">
        <f>SUM(E24:I24)</f>
        <v>-1</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1</v>
      </c>
      <c r="G35" s="4">
        <f t="shared" si="0"/>
        <v>0</v>
      </c>
      <c r="H35" s="4">
        <f t="shared" si="0"/>
        <v>0</v>
      </c>
      <c r="I35" s="4">
        <f t="shared" si="0"/>
        <v>3</v>
      </c>
      <c r="J35" s="4">
        <f t="shared" si="0"/>
        <v>0</v>
      </c>
      <c r="K35" s="5">
        <f>SUM(E35:J35)</f>
        <v>4</v>
      </c>
    </row>
    <row r="36" spans="1:11" ht="15" thickBot="1" x14ac:dyDescent="0.25">
      <c r="A36" s="85"/>
      <c r="B36" s="86"/>
      <c r="C36" s="91"/>
      <c r="D36" s="92"/>
      <c r="E36" s="18">
        <f>SUM(E24+E27+E30+E33)</f>
        <v>0</v>
      </c>
      <c r="F36" s="18">
        <f>SUM(F24+F27+F30+F33)</f>
        <v>0</v>
      </c>
      <c r="G36" s="18">
        <f>SUM(G24+G27+G30+G33)</f>
        <v>0</v>
      </c>
      <c r="H36" s="18">
        <f>SUM(H24+H27+H30+H33)</f>
        <v>0</v>
      </c>
      <c r="I36" s="18">
        <f>SUM(I24+I27+I30+I33)</f>
        <v>-1</v>
      </c>
      <c r="J36" s="9"/>
      <c r="K36" s="19">
        <f>SUM(E36:I36)</f>
        <v>-1</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400-000000000000}"/>
    <dataValidation type="list" allowBlank="1" showInputMessage="1" sqref="A22:B33" xr:uid="{00000000-0002-0000-0400-000001000000}">
      <formula1>"交通空白地有償運送,福祉有償運送"</formula1>
    </dataValidation>
    <dataValidation type="list" allowBlank="1" showInputMessage="1" sqref="D10" xr:uid="{00000000-0002-0000-0400-000002000000}">
      <formula1>"○"</formula1>
    </dataValidation>
  </dataValidations>
  <hyperlinks>
    <hyperlink ref="O1:Q1" location="福祉!A1" display="目次" xr:uid="{00000000-0004-0000-0400-000000000000}"/>
  </hyperlinks>
  <pageMargins left="0.25" right="0.25" top="0.75" bottom="0.75" header="0.3" footer="0.3"/>
  <pageSetup paperSize="9" scale="9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sheetPr>
  <dimension ref="A1:Y38"/>
  <sheetViews>
    <sheetView view="pageBreakPreview" zoomScale="70" zoomScaleNormal="100" zoomScaleSheetLayoutView="70" workbookViewId="0">
      <selection activeCell="H15" sqref="H15:K15"/>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88</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45225</v>
      </c>
      <c r="E4" s="130"/>
      <c r="F4" s="130"/>
      <c r="G4" s="130"/>
      <c r="H4" s="130"/>
      <c r="I4" s="130"/>
      <c r="J4" s="130"/>
      <c r="K4" s="131"/>
    </row>
    <row r="5" spans="1:25" ht="30" customHeight="1" x14ac:dyDescent="0.2">
      <c r="A5" s="111" t="s">
        <v>28</v>
      </c>
      <c r="B5" s="112"/>
      <c r="C5" s="112"/>
      <c r="D5" s="129">
        <f>VLOOKUP($D$2,福祉!$B$2:$AH$20,4,FALSE)</f>
        <v>46295</v>
      </c>
      <c r="E5" s="130"/>
      <c r="F5" s="130"/>
      <c r="G5" s="130"/>
      <c r="H5" s="130"/>
      <c r="I5" s="130"/>
      <c r="J5" s="130"/>
      <c r="K5" s="131"/>
      <c r="L5" s="1" t="s">
        <v>29</v>
      </c>
    </row>
    <row r="6" spans="1:25" ht="30" customHeight="1" x14ac:dyDescent="0.2">
      <c r="A6" s="111" t="s">
        <v>17</v>
      </c>
      <c r="B6" s="112"/>
      <c r="C6" s="112"/>
      <c r="D6" s="129" t="str">
        <f>VLOOKUP($D$2,福祉!$B$2:$AH$20,5,FALSE)</f>
        <v>釧路市</v>
      </c>
      <c r="E6" s="130"/>
      <c r="F6" s="130"/>
      <c r="G6" s="130"/>
      <c r="H6" s="130"/>
      <c r="I6" s="130"/>
      <c r="J6" s="130"/>
      <c r="K6" s="131"/>
    </row>
    <row r="7" spans="1:25" ht="30" customHeight="1" x14ac:dyDescent="0.2">
      <c r="A7" s="111" t="s">
        <v>8</v>
      </c>
      <c r="B7" s="112"/>
      <c r="C7" s="112"/>
      <c r="D7" s="129" t="str">
        <f>VLOOKUP($D$2,福祉!$B$2:$AH$20,6,FALSE)</f>
        <v>蝦名　大也</v>
      </c>
      <c r="E7" s="130"/>
      <c r="F7" s="130"/>
      <c r="G7" s="130"/>
      <c r="H7" s="130"/>
      <c r="I7" s="130"/>
      <c r="J7" s="130"/>
      <c r="K7" s="131"/>
    </row>
    <row r="8" spans="1:25" ht="30" customHeight="1" x14ac:dyDescent="0.2">
      <c r="A8" s="111" t="s">
        <v>18</v>
      </c>
      <c r="B8" s="112"/>
      <c r="C8" s="112"/>
      <c r="D8" s="129" t="str">
        <f>VLOOKUP($D$2,福祉!$B$2:$AH$20,8,FALSE)</f>
        <v>釧路市黒金町７丁目５番地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釧路市音別町指定訪問介護事業所</v>
      </c>
      <c r="E12" s="144"/>
      <c r="F12" s="144" t="str">
        <f>VLOOKUP($D$2,福祉!$B$2:$AH$20,10,FALSE)</f>
        <v>釧路市音別町中園２丁目１１９番地１</v>
      </c>
      <c r="G12" s="144"/>
      <c r="H12" s="145"/>
      <c r="I12" s="145"/>
      <c r="J12" s="113"/>
      <c r="K12" s="114"/>
    </row>
    <row r="13" spans="1:25" ht="50.1" customHeight="1" x14ac:dyDescent="0.2">
      <c r="A13" s="141"/>
      <c r="B13" s="142"/>
      <c r="C13" s="143"/>
      <c r="D13" s="144" t="str">
        <f>VLOOKUP($D$2,福祉!$B$2:$AH$20,11,FALSE)</f>
        <v>釧路市社会福祉協議会阿寒支所</v>
      </c>
      <c r="E13" s="144"/>
      <c r="F13" s="144" t="str">
        <f>VLOOKUP($D$2,福祉!$B$2:$AH$20,12,FALSE)</f>
        <v>釧路市阿寒町中央１丁目７番１２号</v>
      </c>
      <c r="G13" s="144"/>
      <c r="H13" s="113"/>
      <c r="I13" s="113"/>
      <c r="J13" s="113"/>
      <c r="K13" s="114"/>
      <c r="O13" s="34"/>
      <c r="X13" s="34"/>
    </row>
    <row r="14" spans="1:25" ht="30" customHeight="1" x14ac:dyDescent="0.2">
      <c r="A14" s="126" t="s">
        <v>13</v>
      </c>
      <c r="B14" s="127"/>
      <c r="C14" s="127"/>
      <c r="D14" s="113" t="str">
        <f>VLOOKUP($D$2,福祉!$B$2:$AH$20,15,FALSE)</f>
        <v>釧路市</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イロハニホ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釧路市音別町指定訪問介護事業所</v>
      </c>
      <c r="D22" s="100"/>
      <c r="E22" s="6"/>
      <c r="F22" s="6"/>
      <c r="G22" s="6"/>
      <c r="H22" s="6"/>
      <c r="I22" s="6"/>
      <c r="J22" s="6"/>
      <c r="K22" s="7"/>
    </row>
    <row r="23" spans="1:24" ht="14.4" x14ac:dyDescent="0.2">
      <c r="A23" s="95"/>
      <c r="B23" s="96"/>
      <c r="C23" s="101"/>
      <c r="D23" s="102"/>
      <c r="E23" s="4">
        <f>VLOOKUP($D$2,福祉!$B$2:$AH$20,19,FALSE)</f>
        <v>0</v>
      </c>
      <c r="F23" s="4">
        <f>VLOOKUP($D$2,福祉!$B$2:$AH$20,21,FALSE)</f>
        <v>0</v>
      </c>
      <c r="G23" s="4">
        <v>0</v>
      </c>
      <c r="H23" s="4">
        <f>VLOOKUP($D$2,福祉!$B$2:$AH$20,25,FALSE)</f>
        <v>3</v>
      </c>
      <c r="I23" s="4">
        <f>VLOOKUP($D$2,福祉!$B$2:$AH$20,27,FALSE)</f>
        <v>0</v>
      </c>
      <c r="J23" s="4">
        <f>VLOOKUP($D$2,福祉!$B$2:$AH$20,29,FALSE)</f>
        <v>0</v>
      </c>
      <c r="K23" s="5">
        <f>SUM(E23:J23)</f>
        <v>3</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t="str">
        <f>D13</f>
        <v>釧路市社会福祉協議会阿寒支所</v>
      </c>
      <c r="D25" s="100"/>
      <c r="E25" s="6"/>
      <c r="F25" s="6"/>
      <c r="G25" s="6"/>
      <c r="H25" s="6"/>
      <c r="I25" s="6"/>
      <c r="J25" s="6"/>
      <c r="K25" s="7"/>
    </row>
    <row r="26" spans="1:24" ht="14.4" x14ac:dyDescent="0.2">
      <c r="A26" s="95"/>
      <c r="B26" s="96"/>
      <c r="C26" s="101"/>
      <c r="D26" s="102"/>
      <c r="E26" s="4">
        <v>0</v>
      </c>
      <c r="F26" s="4">
        <v>0</v>
      </c>
      <c r="G26" s="4">
        <v>2</v>
      </c>
      <c r="H26" s="4">
        <v>0</v>
      </c>
      <c r="I26" s="4">
        <v>0</v>
      </c>
      <c r="J26" s="4">
        <v>0</v>
      </c>
      <c r="K26" s="5">
        <f>SUM(E26:J26)</f>
        <v>2</v>
      </c>
    </row>
    <row r="27" spans="1:24" ht="14.4" x14ac:dyDescent="0.2">
      <c r="A27" s="97"/>
      <c r="B27" s="98"/>
      <c r="C27" s="103"/>
      <c r="D27" s="104"/>
      <c r="E27" s="16">
        <v>0</v>
      </c>
      <c r="F27" s="16">
        <v>0</v>
      </c>
      <c r="G27" s="16">
        <v>0</v>
      </c>
      <c r="H27" s="16">
        <v>0</v>
      </c>
      <c r="I27" s="16">
        <v>0</v>
      </c>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0</v>
      </c>
      <c r="G35" s="4">
        <f t="shared" si="0"/>
        <v>2</v>
      </c>
      <c r="H35" s="4">
        <f t="shared" si="0"/>
        <v>3</v>
      </c>
      <c r="I35" s="4">
        <f t="shared" si="0"/>
        <v>0</v>
      </c>
      <c r="J35" s="4">
        <f t="shared" si="0"/>
        <v>0</v>
      </c>
      <c r="K35" s="5">
        <f>SUM(E35:J35)</f>
        <v>5</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type="list" allowBlank="1" showInputMessage="1" sqref="D10" xr:uid="{00000000-0002-0000-0500-000000000000}">
      <formula1>"○"</formula1>
    </dataValidation>
    <dataValidation type="list" allowBlank="1" showInputMessage="1" sqref="A22:B33" xr:uid="{00000000-0002-0000-0500-000001000000}">
      <formula1>"交通空白地有償運送,福祉有償運送"</formula1>
    </dataValidation>
    <dataValidation allowBlank="1" showInputMessage="1" sqref="D2:K2" xr:uid="{00000000-0002-0000-0500-000002000000}"/>
  </dataValidations>
  <hyperlinks>
    <hyperlink ref="O1:Q1" location="福祉!A1" display="目次" xr:uid="{00000000-0004-0000-0500-000000000000}"/>
  </hyperlinks>
  <pageMargins left="0.25" right="0.25"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59999389629810485"/>
  </sheetPr>
  <dimension ref="A1:Y38"/>
  <sheetViews>
    <sheetView view="pageBreakPreview" zoomScale="70" zoomScaleNormal="100" zoomScaleSheetLayoutView="70" workbookViewId="0">
      <selection activeCell="O1" sqref="O1:Q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86</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45204</v>
      </c>
      <c r="E4" s="130"/>
      <c r="F4" s="130"/>
      <c r="G4" s="130"/>
      <c r="H4" s="130"/>
      <c r="I4" s="130"/>
      <c r="J4" s="130"/>
      <c r="K4" s="131"/>
    </row>
    <row r="5" spans="1:25" ht="30" customHeight="1" x14ac:dyDescent="0.2">
      <c r="A5" s="111" t="s">
        <v>28</v>
      </c>
      <c r="B5" s="112"/>
      <c r="C5" s="112"/>
      <c r="D5" s="129">
        <f>VLOOKUP($D$2,福祉!$B$2:$AH$20,4,FALSE)</f>
        <v>46295</v>
      </c>
      <c r="E5" s="130"/>
      <c r="F5" s="130"/>
      <c r="G5" s="130"/>
      <c r="H5" s="130"/>
      <c r="I5" s="130"/>
      <c r="J5" s="130"/>
      <c r="K5" s="131"/>
      <c r="L5" s="1" t="s">
        <v>29</v>
      </c>
    </row>
    <row r="6" spans="1:25" ht="30" customHeight="1" x14ac:dyDescent="0.2">
      <c r="A6" s="111" t="s">
        <v>17</v>
      </c>
      <c r="B6" s="112"/>
      <c r="C6" s="112"/>
      <c r="D6" s="129" t="str">
        <f>VLOOKUP($D$2,福祉!$B$2:$AH$20,5,FALSE)</f>
        <v>鶴居村</v>
      </c>
      <c r="E6" s="130"/>
      <c r="F6" s="130"/>
      <c r="G6" s="130"/>
      <c r="H6" s="130"/>
      <c r="I6" s="130"/>
      <c r="J6" s="130"/>
      <c r="K6" s="131"/>
    </row>
    <row r="7" spans="1:25" ht="30" customHeight="1" x14ac:dyDescent="0.2">
      <c r="A7" s="111" t="s">
        <v>8</v>
      </c>
      <c r="B7" s="112"/>
      <c r="C7" s="112"/>
      <c r="D7" s="129" t="str">
        <f>VLOOKUP($D$2,福祉!$B$2:$AH$20,6,FALSE)</f>
        <v>大石　正行</v>
      </c>
      <c r="E7" s="130"/>
      <c r="F7" s="130"/>
      <c r="G7" s="130"/>
      <c r="H7" s="130"/>
      <c r="I7" s="130"/>
      <c r="J7" s="130"/>
      <c r="K7" s="131"/>
    </row>
    <row r="8" spans="1:25" ht="30" customHeight="1" x14ac:dyDescent="0.2">
      <c r="A8" s="111" t="s">
        <v>18</v>
      </c>
      <c r="B8" s="112"/>
      <c r="C8" s="112"/>
      <c r="D8" s="129" t="str">
        <f>VLOOKUP($D$2,福祉!$B$2:$AH$20,8,FALSE)</f>
        <v>阿寒郡鶴居村鶴居西１丁目１番地</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鶴居村</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鶴居村</v>
      </c>
      <c r="E14" s="113"/>
      <c r="F14" s="113"/>
      <c r="G14" s="113"/>
      <c r="H14" s="113"/>
      <c r="I14" s="113"/>
      <c r="J14" s="113"/>
      <c r="K14" s="114"/>
      <c r="O14" s="34"/>
      <c r="X14" s="34"/>
      <c r="Y14"/>
    </row>
    <row r="15" spans="1:25" ht="30" customHeight="1" x14ac:dyDescent="0.2">
      <c r="A15" s="126" t="s">
        <v>14</v>
      </c>
      <c r="B15" s="127"/>
      <c r="C15" s="127"/>
      <c r="D15" s="128" t="str">
        <f>VLOOKUP($D$2,福祉!$B$2:$AH$20,16,FALSE)</f>
        <v>　ロ　ニホ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鶴居村</v>
      </c>
      <c r="D22" s="100"/>
      <c r="E22" s="6"/>
      <c r="F22" s="6"/>
      <c r="G22" s="6"/>
      <c r="H22" s="6"/>
      <c r="I22" s="6"/>
      <c r="J22" s="6"/>
      <c r="K22" s="7"/>
    </row>
    <row r="23" spans="1:24" ht="14.4" x14ac:dyDescent="0.2">
      <c r="A23" s="95"/>
      <c r="B23" s="96"/>
      <c r="C23" s="101"/>
      <c r="D23" s="102"/>
      <c r="E23" s="4">
        <f>VLOOKUP($D$2,福祉!$B$2:$AH$20,19,FALSE)</f>
        <v>0</v>
      </c>
      <c r="F23" s="4">
        <f>VLOOKUP($D$2,福祉!$B$2:$AH$20,21,FALSE)</f>
        <v>1</v>
      </c>
      <c r="G23" s="4">
        <f>VLOOKUP($D$2,福祉!$B$2:$AH$20,23,FALSE)</f>
        <v>0</v>
      </c>
      <c r="H23" s="4">
        <f>VLOOKUP($D$2,福祉!$B$2:$AH$20,25,FALSE)</f>
        <v>0</v>
      </c>
      <c r="I23" s="4">
        <f>VLOOKUP($D$2,福祉!$B$2:$AH$20,27,FALSE)</f>
        <v>1</v>
      </c>
      <c r="J23" s="4">
        <f>VLOOKUP($D$2,福祉!$B$2:$AH$20,29,FALSE)</f>
        <v>0</v>
      </c>
      <c r="K23" s="5">
        <f>SUM(E23:J23)</f>
        <v>2</v>
      </c>
    </row>
    <row r="24" spans="1:24" ht="14.4" x14ac:dyDescent="0.2">
      <c r="A24" s="95"/>
      <c r="B24" s="96"/>
      <c r="C24" s="103"/>
      <c r="D24" s="104"/>
      <c r="E24" s="38">
        <f>VLOOKUP($D$2,福祉!$B$2:$AH$20,20,FALSE)</f>
        <v>0</v>
      </c>
      <c r="F24" s="38">
        <f>VLOOKUP($D$2,福祉!$B$2:$AH$20,22,FALSE)</f>
        <v>-1</v>
      </c>
      <c r="G24" s="38">
        <f>VLOOKUP($D$2,福祉!$B$2:$AH$20,24,FALSE)</f>
        <v>0</v>
      </c>
      <c r="H24" s="38">
        <f>VLOOKUP($D$2,福祉!$B$2:$AH$20,26,FALSE)</f>
        <v>0</v>
      </c>
      <c r="I24" s="38">
        <f>VLOOKUP($D$2,福祉!$B$2:$AH$20,28,FALSE)</f>
        <v>0</v>
      </c>
      <c r="J24" s="8"/>
      <c r="K24" s="17">
        <f>SUM(E24:I24)</f>
        <v>-1</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1</v>
      </c>
      <c r="G35" s="4">
        <f t="shared" si="0"/>
        <v>0</v>
      </c>
      <c r="H35" s="4">
        <f t="shared" si="0"/>
        <v>0</v>
      </c>
      <c r="I35" s="4">
        <f t="shared" si="0"/>
        <v>1</v>
      </c>
      <c r="J35" s="4">
        <f t="shared" si="0"/>
        <v>0</v>
      </c>
      <c r="K35" s="5">
        <f>SUM(E35:J35)</f>
        <v>2</v>
      </c>
    </row>
    <row r="36" spans="1:11" ht="15" thickBot="1" x14ac:dyDescent="0.25">
      <c r="A36" s="85"/>
      <c r="B36" s="86"/>
      <c r="C36" s="91"/>
      <c r="D36" s="92"/>
      <c r="E36" s="18">
        <f>SUM(E24+E27+E30+E33)</f>
        <v>0</v>
      </c>
      <c r="F36" s="18">
        <f>SUM(F24+F27+F30+F33)</f>
        <v>-1</v>
      </c>
      <c r="G36" s="18">
        <f>SUM(G24+G27+G30+G33)</f>
        <v>0</v>
      </c>
      <c r="H36" s="18">
        <f>SUM(H24+H27+H30+H33)</f>
        <v>0</v>
      </c>
      <c r="I36" s="18">
        <f>SUM(I24+I27+I30+I33)</f>
        <v>0</v>
      </c>
      <c r="J36" s="9"/>
      <c r="K36" s="19">
        <f>SUM(E36:I36)</f>
        <v>-1</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600-000000000000}"/>
    <dataValidation type="list" allowBlank="1" showInputMessage="1" sqref="A22:B33" xr:uid="{00000000-0002-0000-0600-000001000000}">
      <formula1>"交通空白地有償運送,福祉有償運送"</formula1>
    </dataValidation>
    <dataValidation type="list" allowBlank="1" showInputMessage="1" sqref="D10" xr:uid="{00000000-0002-0000-0600-000002000000}">
      <formula1>"○"</formula1>
    </dataValidation>
  </dataValidations>
  <hyperlinks>
    <hyperlink ref="O1:Q1" location="福祉!A1" display="目次" xr:uid="{00000000-0004-0000-0600-000000000000}"/>
  </hyperlinks>
  <pageMargins left="0.25" right="0.25" top="0.75" bottom="0.75" header="0.3" footer="0.3"/>
  <pageSetup paperSize="9" scale="92"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111</v>
      </c>
      <c r="E2" s="151"/>
      <c r="F2" s="151"/>
      <c r="G2" s="151"/>
      <c r="H2" s="151"/>
      <c r="I2" s="151"/>
      <c r="J2" s="151"/>
      <c r="K2" s="152"/>
      <c r="L2" s="1" t="s">
        <v>63</v>
      </c>
    </row>
    <row r="3" spans="1:25" ht="30" customHeight="1" x14ac:dyDescent="0.2">
      <c r="A3" s="111" t="s">
        <v>9</v>
      </c>
      <c r="B3" s="112"/>
      <c r="C3" s="112"/>
      <c r="D3" s="129">
        <f>VLOOKUP($D$2,福祉!$B$2:$AH$20,2,FALSE)</f>
        <v>38991</v>
      </c>
      <c r="E3" s="130"/>
      <c r="F3" s="130"/>
      <c r="G3" s="130"/>
      <c r="H3" s="130"/>
      <c r="I3" s="130"/>
      <c r="J3" s="130"/>
      <c r="K3" s="131"/>
    </row>
    <row r="4" spans="1:25" ht="30" customHeight="1" x14ac:dyDescent="0.2">
      <c r="A4" s="111" t="s">
        <v>1</v>
      </c>
      <c r="B4" s="112"/>
      <c r="C4" s="112"/>
      <c r="D4" s="129">
        <f>VLOOKUP($D$2,福祉!$B$2:$AH$20,3,FALSE)</f>
        <v>44859</v>
      </c>
      <c r="E4" s="130"/>
      <c r="F4" s="130"/>
      <c r="G4" s="130"/>
      <c r="H4" s="130"/>
      <c r="I4" s="130"/>
      <c r="J4" s="130"/>
      <c r="K4" s="131"/>
    </row>
    <row r="5" spans="1:25" ht="30" customHeight="1" x14ac:dyDescent="0.2">
      <c r="A5" s="111" t="s">
        <v>28</v>
      </c>
      <c r="B5" s="112"/>
      <c r="C5" s="112"/>
      <c r="D5" s="129">
        <f>VLOOKUP($D$2,福祉!$B$2:$AH$20,4,FALSE)</f>
        <v>45930</v>
      </c>
      <c r="E5" s="130"/>
      <c r="F5" s="130"/>
      <c r="G5" s="130"/>
      <c r="H5" s="130"/>
      <c r="I5" s="130"/>
      <c r="J5" s="130"/>
      <c r="K5" s="131"/>
      <c r="L5" s="1" t="s">
        <v>29</v>
      </c>
    </row>
    <row r="6" spans="1:25" ht="30" customHeight="1" x14ac:dyDescent="0.2">
      <c r="A6" s="111" t="s">
        <v>17</v>
      </c>
      <c r="B6" s="112"/>
      <c r="C6" s="112"/>
      <c r="D6" s="129" t="str">
        <f>VLOOKUP($D$2,福祉!$B$2:$AH$20,5,FALSE)</f>
        <v>特定非営利活動法人　ゆとりステーション</v>
      </c>
      <c r="E6" s="130"/>
      <c r="F6" s="130"/>
      <c r="G6" s="130"/>
      <c r="H6" s="130"/>
      <c r="I6" s="130"/>
      <c r="J6" s="130"/>
      <c r="K6" s="131"/>
    </row>
    <row r="7" spans="1:25" ht="30" customHeight="1" x14ac:dyDescent="0.2">
      <c r="A7" s="111" t="s">
        <v>8</v>
      </c>
      <c r="B7" s="112"/>
      <c r="C7" s="112"/>
      <c r="D7" s="129" t="str">
        <f>VLOOKUP($D$2,福祉!$B$2:$AH$20,6,FALSE)</f>
        <v>田中　良</v>
      </c>
      <c r="E7" s="130"/>
      <c r="F7" s="130"/>
      <c r="G7" s="130"/>
      <c r="H7" s="130"/>
      <c r="I7" s="130"/>
      <c r="J7" s="130"/>
      <c r="K7" s="131"/>
    </row>
    <row r="8" spans="1:25" ht="30" customHeight="1" x14ac:dyDescent="0.2">
      <c r="A8" s="111" t="s">
        <v>18</v>
      </c>
      <c r="B8" s="112"/>
      <c r="C8" s="112"/>
      <c r="D8" s="129" t="str">
        <f>VLOOKUP($D$2,福祉!$B$2:$AH$20,8,FALSE)</f>
        <v>目梨郡羅臼町春日町４６番地３</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特定施設入居者生活介護「ゆとり館」事業所</v>
      </c>
      <c r="E12" s="144"/>
      <c r="F12" s="144" t="str">
        <f>VLOOKUP($D$2,福祉!$B$2:$AH$20,10,FALSE)</f>
        <v>目梨郡羅臼町幌萌町６２５番地１</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羅臼町の区域及び羅臼町を発着地とする区間</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イロハニホ　　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特定施設入居者生活介護「ゆとり館」事業所</v>
      </c>
      <c r="D22" s="100"/>
      <c r="E22" s="6"/>
      <c r="F22" s="6"/>
      <c r="G22" s="6"/>
      <c r="H22" s="6"/>
      <c r="I22" s="6"/>
      <c r="J22" s="6"/>
      <c r="K22" s="7"/>
    </row>
    <row r="23" spans="1:24" ht="14.4" x14ac:dyDescent="0.2">
      <c r="A23" s="95"/>
      <c r="B23" s="96"/>
      <c r="C23" s="101"/>
      <c r="D23" s="102"/>
      <c r="E23" s="4">
        <f>VLOOKUP($D$2,福祉!$B$2:$AH$20,19,FALSE)</f>
        <v>0</v>
      </c>
      <c r="F23" s="4">
        <f>VLOOKUP($D$2,福祉!$B$2:$AH$20,21,FALSE)</f>
        <v>2</v>
      </c>
      <c r="G23" s="4">
        <f>VLOOKUP($D$2,福祉!$B$2:$AH$20,23,FALSE)</f>
        <v>0</v>
      </c>
      <c r="H23" s="4">
        <f>VLOOKUP($D$2,福祉!$B$2:$AH$20,25,FALSE)</f>
        <v>1</v>
      </c>
      <c r="I23" s="4">
        <f>VLOOKUP($D$2,福祉!$B$2:$AH$20,27,FALSE)</f>
        <v>0</v>
      </c>
      <c r="J23" s="4">
        <f>VLOOKUP($D$2,福祉!$B$2:$AH$20,29,FALSE)</f>
        <v>0</v>
      </c>
      <c r="K23" s="5">
        <f>SUM(E23:J23)</f>
        <v>3</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0</v>
      </c>
      <c r="J24" s="8"/>
      <c r="K24" s="17">
        <f>SUM(E24:I24)</f>
        <v>0</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2</v>
      </c>
      <c r="G35" s="4">
        <f t="shared" si="0"/>
        <v>0</v>
      </c>
      <c r="H35" s="4">
        <f t="shared" si="0"/>
        <v>1</v>
      </c>
      <c r="I35" s="4">
        <f t="shared" si="0"/>
        <v>0</v>
      </c>
      <c r="J35" s="4">
        <f t="shared" si="0"/>
        <v>0</v>
      </c>
      <c r="K35" s="5">
        <f>SUM(E35:J35)</f>
        <v>3</v>
      </c>
    </row>
    <row r="36" spans="1:11" ht="15" thickBot="1" x14ac:dyDescent="0.25">
      <c r="A36" s="85"/>
      <c r="B36" s="86"/>
      <c r="C36" s="91"/>
      <c r="D36" s="92"/>
      <c r="E36" s="18">
        <f>SUM(E24+E27+E30+E33)</f>
        <v>0</v>
      </c>
      <c r="F36" s="18">
        <f>SUM(F24+F27+F30+F33)</f>
        <v>0</v>
      </c>
      <c r="G36" s="18">
        <f>SUM(G24+G27+G30+G33)</f>
        <v>0</v>
      </c>
      <c r="H36" s="18">
        <f>SUM(H24+H27+H30+H33)</f>
        <v>0</v>
      </c>
      <c r="I36" s="18">
        <f>SUM(I24+I27+I30+I33)</f>
        <v>0</v>
      </c>
      <c r="J36" s="9"/>
      <c r="K36" s="19">
        <f>SUM(E36:I36)</f>
        <v>0</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type="list" allowBlank="1" showInputMessage="1" sqref="D10" xr:uid="{00000000-0002-0000-0700-000000000000}">
      <formula1>"○"</formula1>
    </dataValidation>
    <dataValidation type="list" allowBlank="1" showInputMessage="1" sqref="A22:B33" xr:uid="{00000000-0002-0000-0700-000001000000}">
      <formula1>"交通空白地有償運送,福祉有償運送"</formula1>
    </dataValidation>
    <dataValidation allowBlank="1" showInputMessage="1" sqref="D2:K2" xr:uid="{00000000-0002-0000-0700-000002000000}"/>
  </dataValidations>
  <hyperlinks>
    <hyperlink ref="O1:Q1" location="福祉!A1" display="目次" xr:uid="{00000000-0004-0000-0700-000000000000}"/>
  </hyperlinks>
  <pageMargins left="0.25" right="0.25" top="0.75" bottom="0.75" header="0.3" footer="0.3"/>
  <pageSetup paperSize="9" scale="92"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146" t="s">
        <v>0</v>
      </c>
      <c r="B1" s="147"/>
      <c r="C1" s="147"/>
      <c r="D1" s="147"/>
      <c r="E1" s="147"/>
      <c r="F1" s="147"/>
      <c r="G1" s="147"/>
      <c r="H1" s="147"/>
      <c r="I1" s="147"/>
      <c r="J1" s="147"/>
      <c r="K1" s="147"/>
      <c r="L1" s="1" t="s">
        <v>59</v>
      </c>
      <c r="O1" s="165" t="s">
        <v>74</v>
      </c>
      <c r="P1" s="166"/>
      <c r="Q1" s="166"/>
    </row>
    <row r="2" spans="1:25" ht="30" customHeight="1" x14ac:dyDescent="0.2">
      <c r="A2" s="148" t="s">
        <v>16</v>
      </c>
      <c r="B2" s="149"/>
      <c r="C2" s="149"/>
      <c r="D2" s="150" t="s">
        <v>118</v>
      </c>
      <c r="E2" s="151"/>
      <c r="F2" s="151"/>
      <c r="G2" s="151"/>
      <c r="H2" s="151"/>
      <c r="I2" s="151"/>
      <c r="J2" s="151"/>
      <c r="K2" s="152"/>
      <c r="L2" s="1" t="s">
        <v>63</v>
      </c>
    </row>
    <row r="3" spans="1:25" ht="30" customHeight="1" x14ac:dyDescent="0.2">
      <c r="A3" s="111" t="s">
        <v>9</v>
      </c>
      <c r="B3" s="112"/>
      <c r="C3" s="112"/>
      <c r="D3" s="129">
        <f>VLOOKUP($D$2,福祉!$B$2:$AH$20,2,FALSE)</f>
        <v>39169</v>
      </c>
      <c r="E3" s="130"/>
      <c r="F3" s="130"/>
      <c r="G3" s="130"/>
      <c r="H3" s="130"/>
      <c r="I3" s="130"/>
      <c r="J3" s="130"/>
      <c r="K3" s="131"/>
    </row>
    <row r="4" spans="1:25" ht="30" customHeight="1" x14ac:dyDescent="0.2">
      <c r="A4" s="111" t="s">
        <v>1</v>
      </c>
      <c r="B4" s="112"/>
      <c r="C4" s="112"/>
      <c r="D4" s="129">
        <f>VLOOKUP($D$2,福祉!$B$2:$AH$20,3,FALSE)</f>
        <v>45378</v>
      </c>
      <c r="E4" s="130"/>
      <c r="F4" s="130"/>
      <c r="G4" s="130"/>
      <c r="H4" s="130"/>
      <c r="I4" s="130"/>
      <c r="J4" s="130"/>
      <c r="K4" s="131"/>
    </row>
    <row r="5" spans="1:25" ht="30" customHeight="1" x14ac:dyDescent="0.2">
      <c r="A5" s="111" t="s">
        <v>28</v>
      </c>
      <c r="B5" s="112"/>
      <c r="C5" s="112"/>
      <c r="D5" s="129">
        <f>VLOOKUP($D$2,福祉!$B$2:$AH$20,4,FALSE)</f>
        <v>46477</v>
      </c>
      <c r="E5" s="130"/>
      <c r="F5" s="130"/>
      <c r="G5" s="130"/>
      <c r="H5" s="130"/>
      <c r="I5" s="130"/>
      <c r="J5" s="130"/>
      <c r="K5" s="131"/>
      <c r="L5" s="1" t="s">
        <v>29</v>
      </c>
    </row>
    <row r="6" spans="1:25" ht="30" customHeight="1" x14ac:dyDescent="0.2">
      <c r="A6" s="111" t="s">
        <v>17</v>
      </c>
      <c r="B6" s="112"/>
      <c r="C6" s="112"/>
      <c r="D6" s="129" t="str">
        <f>VLOOKUP($D$2,福祉!$B$2:$AH$20,5,FALSE)</f>
        <v>特定非営利活動法人　地域生活支援ネットワークサロン</v>
      </c>
      <c r="E6" s="130"/>
      <c r="F6" s="130"/>
      <c r="G6" s="130"/>
      <c r="H6" s="130"/>
      <c r="I6" s="130"/>
      <c r="J6" s="130"/>
      <c r="K6" s="131"/>
    </row>
    <row r="7" spans="1:25" ht="30" customHeight="1" x14ac:dyDescent="0.2">
      <c r="A7" s="111" t="s">
        <v>8</v>
      </c>
      <c r="B7" s="112"/>
      <c r="C7" s="112"/>
      <c r="D7" s="129" t="str">
        <f>VLOOKUP($D$2,福祉!$B$2:$AH$20,6,FALSE)</f>
        <v>日置　真世</v>
      </c>
      <c r="E7" s="130"/>
      <c r="F7" s="130"/>
      <c r="G7" s="130"/>
      <c r="H7" s="130"/>
      <c r="I7" s="130"/>
      <c r="J7" s="130"/>
      <c r="K7" s="131"/>
    </row>
    <row r="8" spans="1:25" ht="30" customHeight="1" x14ac:dyDescent="0.2">
      <c r="A8" s="111" t="s">
        <v>18</v>
      </c>
      <c r="B8" s="112"/>
      <c r="C8" s="112"/>
      <c r="D8" s="129" t="str">
        <f>VLOOKUP($D$2,福祉!$B$2:$AH$20,8,FALSE)</f>
        <v>釧路市柏木町２番８号</v>
      </c>
      <c r="E8" s="130"/>
      <c r="F8" s="130"/>
      <c r="G8" s="130"/>
      <c r="H8" s="130"/>
      <c r="I8" s="130"/>
      <c r="J8" s="130"/>
      <c r="K8" s="131"/>
    </row>
    <row r="9" spans="1:25" ht="30" customHeight="1" x14ac:dyDescent="0.2">
      <c r="A9" s="115" t="s">
        <v>19</v>
      </c>
      <c r="B9" s="132"/>
      <c r="C9" s="88"/>
      <c r="D9" s="134" t="s">
        <v>62</v>
      </c>
      <c r="E9" s="135"/>
      <c r="F9" s="135"/>
      <c r="G9" s="135"/>
      <c r="H9" s="135"/>
      <c r="I9" s="135"/>
      <c r="J9" s="135"/>
      <c r="K9" s="136"/>
    </row>
    <row r="10" spans="1:25" ht="30" customHeight="1" x14ac:dyDescent="0.2">
      <c r="A10" s="116"/>
      <c r="B10" s="133"/>
      <c r="C10" s="90"/>
      <c r="D10" s="134" t="s">
        <v>60</v>
      </c>
      <c r="E10" s="135"/>
      <c r="F10" s="135"/>
      <c r="G10" s="135"/>
      <c r="H10" s="135"/>
      <c r="I10" s="135"/>
      <c r="J10" s="135"/>
      <c r="K10" s="136"/>
    </row>
    <row r="11" spans="1:25" ht="30" customHeight="1" x14ac:dyDescent="0.2">
      <c r="A11" s="126" t="s">
        <v>15</v>
      </c>
      <c r="B11" s="127"/>
      <c r="C11" s="137"/>
      <c r="D11" s="113" t="s">
        <v>10</v>
      </c>
      <c r="E11" s="113"/>
      <c r="F11" s="113" t="s">
        <v>25</v>
      </c>
      <c r="G11" s="113"/>
      <c r="H11" s="113" t="s">
        <v>10</v>
      </c>
      <c r="I11" s="113"/>
      <c r="J11" s="113" t="s">
        <v>25</v>
      </c>
      <c r="K11" s="114"/>
    </row>
    <row r="12" spans="1:25" ht="50.1" customHeight="1" x14ac:dyDescent="0.2">
      <c r="A12" s="138"/>
      <c r="B12" s="139"/>
      <c r="C12" s="140"/>
      <c r="D12" s="144" t="str">
        <f>VLOOKUP($D$2,福祉!$B$2:$AH$20,9,FALSE)</f>
        <v>介護ステーションＰＡＳＳ</v>
      </c>
      <c r="E12" s="144"/>
      <c r="F12" s="144" t="str">
        <f>VLOOKUP($D$2,福祉!$B$2:$AH$20,10,FALSE)</f>
        <v>住所に同じ</v>
      </c>
      <c r="G12" s="144"/>
      <c r="H12" s="145"/>
      <c r="I12" s="145"/>
      <c r="J12" s="113"/>
      <c r="K12" s="114"/>
    </row>
    <row r="13" spans="1:25" ht="50.1" customHeight="1" x14ac:dyDescent="0.2">
      <c r="A13" s="141"/>
      <c r="B13" s="142"/>
      <c r="C13" s="143"/>
      <c r="D13" s="144">
        <f>VLOOKUP($D$2,福祉!$B$2:$AH$20,11,FALSE)</f>
        <v>0</v>
      </c>
      <c r="E13" s="144"/>
      <c r="F13" s="144">
        <f>VLOOKUP($D$2,福祉!$B$2:$AH$20,12,FALSE)</f>
        <v>0</v>
      </c>
      <c r="G13" s="144"/>
      <c r="H13" s="113"/>
      <c r="I13" s="113"/>
      <c r="J13" s="113"/>
      <c r="K13" s="114"/>
      <c r="O13" s="34"/>
      <c r="X13" s="34"/>
    </row>
    <row r="14" spans="1:25" ht="30" customHeight="1" x14ac:dyDescent="0.2">
      <c r="A14" s="126" t="s">
        <v>13</v>
      </c>
      <c r="B14" s="127"/>
      <c r="C14" s="127"/>
      <c r="D14" s="113" t="str">
        <f>VLOOKUP($D$2,福祉!$B$2:$AH$20,15,FALSE)</f>
        <v>釧路郡釧路町</v>
      </c>
      <c r="E14" s="113"/>
      <c r="F14" s="113"/>
      <c r="G14" s="113"/>
      <c r="H14" s="113"/>
      <c r="I14" s="113"/>
      <c r="J14" s="113"/>
      <c r="K14" s="114"/>
      <c r="O14" s="34"/>
      <c r="X14" s="34"/>
      <c r="Y14"/>
    </row>
    <row r="15" spans="1:25" ht="30" customHeight="1" x14ac:dyDescent="0.2">
      <c r="A15" s="126" t="s">
        <v>14</v>
      </c>
      <c r="B15" s="127"/>
      <c r="C15" s="127"/>
      <c r="D15" s="128" t="str">
        <f>VLOOKUP($D$2,福祉!$B$2:$AH$20,16,FALSE)</f>
        <v>イロハト</v>
      </c>
      <c r="E15" s="128"/>
      <c r="F15" s="128"/>
      <c r="G15" s="128"/>
      <c r="H15" s="113"/>
      <c r="I15" s="113"/>
      <c r="J15" s="113"/>
      <c r="K15" s="114"/>
      <c r="O15" s="34"/>
      <c r="X15" s="34"/>
    </row>
    <row r="16" spans="1:25" ht="30" customHeight="1" x14ac:dyDescent="0.2">
      <c r="A16" s="122" t="s">
        <v>24</v>
      </c>
      <c r="B16" s="123"/>
      <c r="C16" s="123"/>
      <c r="D16" s="113" t="s">
        <v>12</v>
      </c>
      <c r="E16" s="113"/>
      <c r="F16" s="113" t="s">
        <v>26</v>
      </c>
      <c r="G16" s="113"/>
      <c r="H16" s="113" t="s">
        <v>12</v>
      </c>
      <c r="I16" s="113"/>
      <c r="J16" s="113" t="s">
        <v>26</v>
      </c>
      <c r="K16" s="114"/>
      <c r="O16" s="34"/>
      <c r="P16"/>
      <c r="X16" s="34"/>
    </row>
    <row r="17" spans="1:24" ht="30" customHeight="1" x14ac:dyDescent="0.2">
      <c r="A17" s="122"/>
      <c r="B17" s="123"/>
      <c r="C17" s="123"/>
      <c r="D17" s="124"/>
      <c r="E17" s="106"/>
      <c r="F17" s="124"/>
      <c r="G17" s="106"/>
      <c r="H17" s="124"/>
      <c r="I17" s="106"/>
      <c r="J17" s="124"/>
      <c r="K17" s="125"/>
      <c r="O17" s="34"/>
      <c r="X17" s="34"/>
    </row>
    <row r="18" spans="1:24" ht="50.1" customHeight="1" x14ac:dyDescent="0.2">
      <c r="A18" s="111" t="s">
        <v>20</v>
      </c>
      <c r="B18" s="112"/>
      <c r="C18" s="112"/>
      <c r="D18" s="113"/>
      <c r="E18" s="113"/>
      <c r="F18" s="113"/>
      <c r="G18" s="113"/>
      <c r="H18" s="113"/>
      <c r="I18" s="113"/>
      <c r="J18" s="113"/>
      <c r="K18" s="114"/>
      <c r="O18" s="34"/>
      <c r="X18" s="34"/>
    </row>
    <row r="19" spans="1:24" ht="14.4" x14ac:dyDescent="0.2">
      <c r="A19" s="115" t="s">
        <v>19</v>
      </c>
      <c r="B19" s="88"/>
      <c r="C19" s="87" t="s">
        <v>21</v>
      </c>
      <c r="D19" s="88"/>
      <c r="E19" s="113" t="s">
        <v>22</v>
      </c>
      <c r="F19" s="120"/>
      <c r="G19" s="120"/>
      <c r="H19" s="120"/>
      <c r="I19" s="120"/>
      <c r="J19" s="120"/>
      <c r="K19" s="121"/>
      <c r="O19" s="34"/>
      <c r="X19" s="34"/>
    </row>
    <row r="20" spans="1:24" ht="14.4" x14ac:dyDescent="0.2">
      <c r="A20" s="116"/>
      <c r="B20" s="90"/>
      <c r="C20" s="89"/>
      <c r="D20" s="90"/>
      <c r="E20" s="12" t="s">
        <v>2</v>
      </c>
      <c r="F20" s="12" t="s">
        <v>4</v>
      </c>
      <c r="G20" s="12" t="s">
        <v>5</v>
      </c>
      <c r="H20" s="11" t="s">
        <v>23</v>
      </c>
      <c r="I20" s="12" t="s">
        <v>6</v>
      </c>
      <c r="J20" s="12" t="s">
        <v>61</v>
      </c>
      <c r="K20" s="13" t="s">
        <v>7</v>
      </c>
    </row>
    <row r="21" spans="1:24" ht="14.25" customHeight="1" x14ac:dyDescent="0.2">
      <c r="A21" s="117"/>
      <c r="B21" s="118"/>
      <c r="C21" s="119"/>
      <c r="D21" s="118"/>
      <c r="E21" s="14" t="s">
        <v>3</v>
      </c>
      <c r="F21" s="14" t="s">
        <v>3</v>
      </c>
      <c r="G21" s="14" t="s">
        <v>3</v>
      </c>
      <c r="H21" s="14" t="s">
        <v>3</v>
      </c>
      <c r="I21" s="14" t="s">
        <v>3</v>
      </c>
      <c r="J21" s="14"/>
      <c r="K21" s="15" t="s">
        <v>3</v>
      </c>
    </row>
    <row r="22" spans="1:24" ht="14.4" x14ac:dyDescent="0.2">
      <c r="A22" s="93" t="s">
        <v>27</v>
      </c>
      <c r="B22" s="94"/>
      <c r="C22" s="99" t="str">
        <f>D12</f>
        <v>介護ステーションＰＡＳＳ</v>
      </c>
      <c r="D22" s="100"/>
      <c r="E22" s="6"/>
      <c r="F22" s="6"/>
      <c r="G22" s="6"/>
      <c r="H22" s="6"/>
      <c r="I22" s="6"/>
      <c r="J22" s="6"/>
      <c r="K22" s="7"/>
    </row>
    <row r="23" spans="1:24" ht="14.4" x14ac:dyDescent="0.2">
      <c r="A23" s="95"/>
      <c r="B23" s="96"/>
      <c r="C23" s="101"/>
      <c r="D23" s="102"/>
      <c r="E23" s="4">
        <f>VLOOKUP($D$2,福祉!$B$2:$AH$20,19,FALSE)</f>
        <v>0</v>
      </c>
      <c r="F23" s="4">
        <f>VLOOKUP($D$2,福祉!$B$2:$AH$20,21,FALSE)</f>
        <v>6</v>
      </c>
      <c r="G23" s="4">
        <f>VLOOKUP($D$2,福祉!$B$2:$AH$20,23,FALSE)</f>
        <v>0</v>
      </c>
      <c r="H23" s="4">
        <f>VLOOKUP($D$2,福祉!$B$2:$AH$20,25,FALSE)</f>
        <v>0</v>
      </c>
      <c r="I23" s="4">
        <f>VLOOKUP($D$2,福祉!$B$2:$AH$20,27,FALSE)</f>
        <v>12</v>
      </c>
      <c r="J23" s="4">
        <f>VLOOKUP($D$2,福祉!$B$2:$AH$20,29,FALSE)</f>
        <v>0</v>
      </c>
      <c r="K23" s="5">
        <f>SUM(E23:J23)</f>
        <v>18</v>
      </c>
    </row>
    <row r="24" spans="1:24" ht="14.4" x14ac:dyDescent="0.2">
      <c r="A24" s="95"/>
      <c r="B24" s="96"/>
      <c r="C24" s="103"/>
      <c r="D24" s="104"/>
      <c r="E24" s="38">
        <f>VLOOKUP($D$2,福祉!$B$2:$AH$20,20,FALSE)</f>
        <v>0</v>
      </c>
      <c r="F24" s="38">
        <f>VLOOKUP($D$2,福祉!$B$2:$AH$20,22,FALSE)</f>
        <v>0</v>
      </c>
      <c r="G24" s="38">
        <f>VLOOKUP($D$2,福祉!$B$2:$AH$20,24,FALSE)</f>
        <v>0</v>
      </c>
      <c r="H24" s="38">
        <f>VLOOKUP($D$2,福祉!$B$2:$AH$20,26,FALSE)</f>
        <v>0</v>
      </c>
      <c r="I24" s="38">
        <f>VLOOKUP($D$2,福祉!$B$2:$AH$20,28,FALSE)</f>
        <v>-1</v>
      </c>
      <c r="J24" s="8"/>
      <c r="K24" s="17">
        <f>SUM(E24:I24)</f>
        <v>-1</v>
      </c>
    </row>
    <row r="25" spans="1:24" ht="14.4" x14ac:dyDescent="0.2">
      <c r="A25" s="95"/>
      <c r="B25" s="96"/>
      <c r="C25" s="99">
        <f>D13</f>
        <v>0</v>
      </c>
      <c r="D25" s="100"/>
      <c r="E25" s="6"/>
      <c r="F25" s="6"/>
      <c r="G25" s="6"/>
      <c r="H25" s="6"/>
      <c r="I25" s="6"/>
      <c r="J25" s="6"/>
      <c r="K25" s="7"/>
    </row>
    <row r="26" spans="1:24" ht="14.4" x14ac:dyDescent="0.2">
      <c r="A26" s="95"/>
      <c r="B26" s="96"/>
      <c r="C26" s="101"/>
      <c r="D26" s="102"/>
      <c r="E26" s="4"/>
      <c r="F26" s="4"/>
      <c r="G26" s="4"/>
      <c r="H26" s="4"/>
      <c r="I26" s="4"/>
      <c r="J26" s="4"/>
      <c r="K26" s="5">
        <f>SUM(E26:J26)</f>
        <v>0</v>
      </c>
    </row>
    <row r="27" spans="1:24" ht="14.4" x14ac:dyDescent="0.2">
      <c r="A27" s="97"/>
      <c r="B27" s="98"/>
      <c r="C27" s="103"/>
      <c r="D27" s="104"/>
      <c r="E27" s="16"/>
      <c r="F27" s="16"/>
      <c r="G27" s="16"/>
      <c r="H27" s="16"/>
      <c r="I27" s="16"/>
      <c r="J27" s="8"/>
      <c r="K27" s="17">
        <f>SUM(E27:I27)</f>
        <v>0</v>
      </c>
    </row>
    <row r="28" spans="1:24" ht="14.4" x14ac:dyDescent="0.2">
      <c r="A28" s="105"/>
      <c r="B28" s="106"/>
      <c r="C28" s="99"/>
      <c r="D28" s="100"/>
      <c r="E28" s="6"/>
      <c r="F28" s="6"/>
      <c r="G28" s="6"/>
      <c r="H28" s="6"/>
      <c r="I28" s="6"/>
      <c r="J28" s="6"/>
      <c r="K28" s="7"/>
    </row>
    <row r="29" spans="1:24" ht="14.4" x14ac:dyDescent="0.2">
      <c r="A29" s="107"/>
      <c r="B29" s="108"/>
      <c r="C29" s="101"/>
      <c r="D29" s="102"/>
      <c r="E29" s="4"/>
      <c r="F29" s="4"/>
      <c r="G29" s="4"/>
      <c r="H29" s="4"/>
      <c r="I29" s="4"/>
      <c r="J29" s="4"/>
      <c r="K29" s="5">
        <f>SUM(E29:J29)</f>
        <v>0</v>
      </c>
    </row>
    <row r="30" spans="1:24" ht="14.4" x14ac:dyDescent="0.2">
      <c r="A30" s="107"/>
      <c r="B30" s="108"/>
      <c r="C30" s="103"/>
      <c r="D30" s="104"/>
      <c r="E30" s="16"/>
      <c r="F30" s="16"/>
      <c r="G30" s="16"/>
      <c r="H30" s="16"/>
      <c r="I30" s="16"/>
      <c r="J30" s="8"/>
      <c r="K30" s="17">
        <f>SUM(E30:I30)</f>
        <v>0</v>
      </c>
      <c r="L30" s="2"/>
      <c r="M30" s="10"/>
    </row>
    <row r="31" spans="1:24" ht="14.4" x14ac:dyDescent="0.2">
      <c r="A31" s="107"/>
      <c r="B31" s="108"/>
      <c r="C31" s="99"/>
      <c r="D31" s="100"/>
      <c r="E31" s="6"/>
      <c r="F31" s="6"/>
      <c r="G31" s="6"/>
      <c r="H31" s="6"/>
      <c r="I31" s="6"/>
      <c r="J31" s="6"/>
      <c r="K31" s="7"/>
      <c r="M31" s="10"/>
    </row>
    <row r="32" spans="1:24" ht="14.4" x14ac:dyDescent="0.2">
      <c r="A32" s="107"/>
      <c r="B32" s="108"/>
      <c r="C32" s="101"/>
      <c r="D32" s="102"/>
      <c r="E32" s="4"/>
      <c r="F32" s="4"/>
      <c r="G32" s="4"/>
      <c r="H32" s="4"/>
      <c r="I32" s="4"/>
      <c r="J32" s="4"/>
      <c r="K32" s="5">
        <f>SUM(E32:J32)</f>
        <v>0</v>
      </c>
    </row>
    <row r="33" spans="1:11" ht="14.4" x14ac:dyDescent="0.2">
      <c r="A33" s="109"/>
      <c r="B33" s="110"/>
      <c r="C33" s="103"/>
      <c r="D33" s="104"/>
      <c r="E33" s="16"/>
      <c r="F33" s="16"/>
      <c r="G33" s="16"/>
      <c r="H33" s="16"/>
      <c r="I33" s="16"/>
      <c r="J33" s="8"/>
      <c r="K33" s="17">
        <f>SUM(E33:I33)</f>
        <v>0</v>
      </c>
    </row>
    <row r="34" spans="1:11" ht="14.4" x14ac:dyDescent="0.2">
      <c r="A34" s="81"/>
      <c r="B34" s="82"/>
      <c r="C34" s="87" t="s">
        <v>11</v>
      </c>
      <c r="D34" s="88"/>
      <c r="E34" s="6"/>
      <c r="F34" s="6"/>
      <c r="G34" s="6"/>
      <c r="H34" s="6"/>
      <c r="I34" s="6"/>
      <c r="J34" s="6"/>
      <c r="K34" s="7"/>
    </row>
    <row r="35" spans="1:11" ht="14.4" x14ac:dyDescent="0.2">
      <c r="A35" s="83"/>
      <c r="B35" s="84"/>
      <c r="C35" s="89"/>
      <c r="D35" s="90"/>
      <c r="E35" s="4">
        <f t="shared" ref="E35:J35" si="0">SUM(E23+E26+E29+E32)</f>
        <v>0</v>
      </c>
      <c r="F35" s="4">
        <f t="shared" si="0"/>
        <v>6</v>
      </c>
      <c r="G35" s="4">
        <f t="shared" si="0"/>
        <v>0</v>
      </c>
      <c r="H35" s="4">
        <f t="shared" si="0"/>
        <v>0</v>
      </c>
      <c r="I35" s="4">
        <f t="shared" si="0"/>
        <v>12</v>
      </c>
      <c r="J35" s="4">
        <f t="shared" si="0"/>
        <v>0</v>
      </c>
      <c r="K35" s="5">
        <f>SUM(E35:J35)</f>
        <v>18</v>
      </c>
    </row>
    <row r="36" spans="1:11" ht="15" thickBot="1" x14ac:dyDescent="0.25">
      <c r="A36" s="85"/>
      <c r="B36" s="86"/>
      <c r="C36" s="91"/>
      <c r="D36" s="92"/>
      <c r="E36" s="18">
        <f>SUM(E24+E27+E30+E33)</f>
        <v>0</v>
      </c>
      <c r="F36" s="18">
        <f>SUM(F24+F27+F30+F33)</f>
        <v>0</v>
      </c>
      <c r="G36" s="18">
        <f>SUM(G24+G27+G30+G33)</f>
        <v>0</v>
      </c>
      <c r="H36" s="18">
        <f>SUM(H24+H27+H30+H33)</f>
        <v>0</v>
      </c>
      <c r="I36" s="18">
        <f>SUM(I24+I27+I30+I33)</f>
        <v>-1</v>
      </c>
      <c r="J36" s="9"/>
      <c r="K36" s="19">
        <f>SUM(E36:I36)</f>
        <v>-1</v>
      </c>
    </row>
    <row r="37" spans="1:11" ht="14.4" x14ac:dyDescent="0.2">
      <c r="A37" s="3"/>
      <c r="B37" s="3"/>
      <c r="C37" s="3"/>
      <c r="D37" s="3"/>
      <c r="E37" s="3"/>
      <c r="F37" s="3"/>
      <c r="G37" s="3"/>
      <c r="H37" s="3"/>
      <c r="I37" s="3"/>
      <c r="J37" s="3"/>
    </row>
    <row r="38" spans="1:11" ht="14.4" x14ac:dyDescent="0.2">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800-000000000000}"/>
    <dataValidation type="list" allowBlank="1" showInputMessage="1" sqref="A22:B33" xr:uid="{00000000-0002-0000-0800-000001000000}">
      <formula1>"交通空白地有償運送,福祉有償運送"</formula1>
    </dataValidation>
    <dataValidation type="list" allowBlank="1" showInputMessage="1" sqref="D10" xr:uid="{00000000-0002-0000-0800-000002000000}">
      <formula1>"○"</formula1>
    </dataValidation>
  </dataValidations>
  <hyperlinks>
    <hyperlink ref="O1:Q1" location="福祉!A1" display="目次" xr:uid="{00000000-0004-0000-0800-000000000000}"/>
  </hyperlinks>
  <pageMargins left="0.25" right="0.25" top="0.75" bottom="0.75" header="0.3" footer="0.3"/>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様式</vt:lpstr>
      <vt:lpstr>福祉</vt:lpstr>
      <vt:lpstr>旅客の範囲</vt:lpstr>
      <vt:lpstr>市福１</vt:lpstr>
      <vt:lpstr>市福２</vt:lpstr>
      <vt:lpstr>市福３</vt:lpstr>
      <vt:lpstr>市福4</vt:lpstr>
      <vt:lpstr>1</vt:lpstr>
      <vt:lpstr>2</vt:lpstr>
      <vt:lpstr>3</vt:lpstr>
      <vt:lpstr>4</vt:lpstr>
      <vt:lpstr>6</vt:lpstr>
      <vt:lpstr>8</vt:lpstr>
      <vt:lpstr>10</vt:lpstr>
      <vt:lpstr>11</vt:lpstr>
      <vt:lpstr>13</vt:lpstr>
      <vt:lpstr>14</vt:lpstr>
      <vt:lpstr>15</vt:lpstr>
      <vt:lpstr>16</vt:lpstr>
      <vt:lpstr>17</vt:lpstr>
      <vt:lpstr>18</vt:lpstr>
      <vt:lpstr>19</vt:lpstr>
      <vt:lpstr>'1'!Print_Area</vt:lpstr>
      <vt:lpstr>'10'!Print_Area</vt:lpstr>
      <vt:lpstr>'11'!Print_Area</vt:lpstr>
      <vt:lpstr>'13'!Print_Area</vt:lpstr>
      <vt:lpstr>'14'!Print_Area</vt:lpstr>
      <vt:lpstr>'15'!Print_Area</vt:lpstr>
      <vt:lpstr>'16'!Print_Area</vt:lpstr>
      <vt:lpstr>'17'!Print_Area</vt:lpstr>
      <vt:lpstr>'18'!Print_Area</vt:lpstr>
      <vt:lpstr>'19'!Print_Area</vt:lpstr>
      <vt:lpstr>'2'!Print_Area</vt:lpstr>
      <vt:lpstr>'3'!Print_Area</vt:lpstr>
      <vt:lpstr>'4'!Print_Area</vt:lpstr>
      <vt:lpstr>'6'!Print_Area</vt:lpstr>
      <vt:lpstr>'8'!Print_Area</vt:lpstr>
      <vt:lpstr>市福１!Print_Area</vt:lpstr>
      <vt:lpstr>市福２!Print_Area</vt:lpstr>
      <vt:lpstr>市福３!Print_Area</vt:lpstr>
      <vt:lpstr>市福4!Print_Area</vt:lpstr>
      <vt:lpstr>福祉!Print_Area</vt:lpstr>
      <vt:lpstr>様式!Print_Area</vt:lpstr>
      <vt:lpstr>旅客の範囲!Print_Area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saeki-k52e2</dc:creator>
  <cp:lastModifiedBy>小泉　磨里</cp:lastModifiedBy>
  <cp:lastPrinted>2023-10-27T00:25:14Z</cp:lastPrinted>
  <dcterms:created xsi:type="dcterms:W3CDTF">2007-02-20T07:44:10Z</dcterms:created>
  <dcterms:modified xsi:type="dcterms:W3CDTF">2024-04-24T06:15:14Z</dcterms:modified>
</cp:coreProperties>
</file>