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3B0CB1BA-434A-4A10-A2AD-80C305E8A41C}" xr6:coauthVersionLast="47" xr6:coauthVersionMax="47" xr10:uidLastSave="{00000000-0000-0000-0000-000000000000}"/>
  <bookViews>
    <workbookView xWindow="-120" yWindow="-120" windowWidth="29040" windowHeight="15720" tabRatio="890" xr2:uid="{00000000-000D-0000-FFFF-FFFF00000000}"/>
  </bookViews>
  <sheets>
    <sheet name="福祉" sheetId="79" r:id="rId1"/>
    <sheet name="様式" sheetId="81" state="hidden" r:id="rId2"/>
    <sheet name="旅客の範囲" sheetId="80" r:id="rId3"/>
    <sheet name="１" sheetId="82" r:id="rId4"/>
    <sheet name="２" sheetId="83" r:id="rId5"/>
    <sheet name="３" sheetId="84" r:id="rId6"/>
    <sheet name="4" sheetId="85" r:id="rId7"/>
    <sheet name="6" sheetId="87" r:id="rId8"/>
    <sheet name="7" sheetId="88" r:id="rId9"/>
    <sheet name="8" sheetId="89" r:id="rId10"/>
    <sheet name="10" sheetId="91" r:id="rId11"/>
    <sheet name="11" sheetId="92" r:id="rId12"/>
    <sheet name="14" sheetId="94" r:id="rId13"/>
    <sheet name="15" sheetId="95" r:id="rId14"/>
    <sheet name="16" sheetId="96" r:id="rId15"/>
    <sheet name="19" sheetId="98" r:id="rId16"/>
    <sheet name="20" sheetId="99" r:id="rId17"/>
    <sheet name="21" sheetId="100" r:id="rId18"/>
    <sheet name="22" sheetId="101" r:id="rId19"/>
    <sheet name="23" sheetId="102" r:id="rId20"/>
    <sheet name="24" sheetId="103" r:id="rId21"/>
    <sheet name="25" sheetId="104" r:id="rId22"/>
    <sheet name="26" sheetId="105" r:id="rId23"/>
    <sheet name="27" sheetId="106" r:id="rId24"/>
    <sheet name="28" sheetId="108" r:id="rId25"/>
    <sheet name="29" sheetId="109" r:id="rId26"/>
    <sheet name="30" sheetId="110" r:id="rId27"/>
    <sheet name="31" sheetId="111" r:id="rId28"/>
    <sheet name="32" sheetId="112" r:id="rId29"/>
    <sheet name="34" sheetId="114" r:id="rId30"/>
    <sheet name="35" sheetId="115" r:id="rId31"/>
    <sheet name="36" sheetId="116" r:id="rId32"/>
    <sheet name="37" sheetId="117" r:id="rId33"/>
  </sheets>
  <definedNames>
    <definedName name="_xlnm._FilterDatabase" localSheetId="0" hidden="1">福祉!$A$1:$AK$31</definedName>
    <definedName name="_xlnm.Print_Area" localSheetId="3">'１'!$A$1:$K$36</definedName>
    <definedName name="_xlnm.Print_Area" localSheetId="10">'10'!$A$1:$K$36</definedName>
    <definedName name="_xlnm.Print_Area" localSheetId="11">'11'!$A$1:$K$36</definedName>
    <definedName name="_xlnm.Print_Area" localSheetId="12">'14'!$A$1:$K$36</definedName>
    <definedName name="_xlnm.Print_Area" localSheetId="13">'15'!$A$1:$K$36</definedName>
    <definedName name="_xlnm.Print_Area" localSheetId="14">'16'!$A$1:$K$36</definedName>
    <definedName name="_xlnm.Print_Area" localSheetId="15">'19'!$A$1:$K$36</definedName>
    <definedName name="_xlnm.Print_Area" localSheetId="4">'２'!$A$1:$K$36</definedName>
    <definedName name="_xlnm.Print_Area" localSheetId="16">'20'!$A$1:$K$36</definedName>
    <definedName name="_xlnm.Print_Area" localSheetId="17">'21'!$A$1:$K$36</definedName>
    <definedName name="_xlnm.Print_Area" localSheetId="18">'22'!$A$1:$K$36</definedName>
    <definedName name="_xlnm.Print_Area" localSheetId="19">'23'!$A$1:$K$36</definedName>
    <definedName name="_xlnm.Print_Area" localSheetId="20">'24'!$A$1:$K$36</definedName>
    <definedName name="_xlnm.Print_Area" localSheetId="21">'25'!$A$1:$K$36</definedName>
    <definedName name="_xlnm.Print_Area" localSheetId="22">'26'!$A$1:$K$36</definedName>
    <definedName name="_xlnm.Print_Area" localSheetId="23">'27'!$A$1:$K$36</definedName>
    <definedName name="_xlnm.Print_Area" localSheetId="24">'28'!$A$1:$K$36</definedName>
    <definedName name="_xlnm.Print_Area" localSheetId="25">'29'!$A$1:$K$36</definedName>
    <definedName name="_xlnm.Print_Area" localSheetId="5">'３'!$A$1:$K$36</definedName>
    <definedName name="_xlnm.Print_Area" localSheetId="26">'30'!$A$1:$K$36</definedName>
    <definedName name="_xlnm.Print_Area" localSheetId="27">'31'!$A$1:$K$36</definedName>
    <definedName name="_xlnm.Print_Area" localSheetId="28">'32'!$A$1:$K$36</definedName>
    <definedName name="_xlnm.Print_Area" localSheetId="29">'34'!$A$1:$K$36</definedName>
    <definedName name="_xlnm.Print_Area" localSheetId="30">'35'!$A$1:$K$36</definedName>
    <definedName name="_xlnm.Print_Area" localSheetId="31">'36'!$A$1:$K$36</definedName>
    <definedName name="_xlnm.Print_Area" localSheetId="32">'37'!$A$1:$K$36</definedName>
    <definedName name="_xlnm.Print_Area" localSheetId="6">'4'!$A$1:$K$36</definedName>
    <definedName name="_xlnm.Print_Area" localSheetId="7">'6'!$A$1:$K$36</definedName>
    <definedName name="_xlnm.Print_Area" localSheetId="8">'7'!$A$1:$K$36</definedName>
    <definedName name="_xlnm.Print_Area" localSheetId="9">'8'!$A$1:$K$40</definedName>
    <definedName name="_xlnm.Print_Area" localSheetId="0">福祉!$A$1:$AK$32</definedName>
    <definedName name="_xlnm.Print_Area" localSheetId="1">様式!$A$1:$K$36</definedName>
    <definedName name="_xlnm.Print_Area" localSheetId="2">旅客の範囲!$A$1:$L$16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17" l="1"/>
  <c r="F36" i="117" s="1"/>
  <c r="F23" i="117"/>
  <c r="K23" i="117" s="1"/>
  <c r="AK30" i="79"/>
  <c r="AK31" i="79"/>
  <c r="AJ30" i="79"/>
  <c r="AJ31" i="79"/>
  <c r="I36" i="117"/>
  <c r="H36" i="117"/>
  <c r="G36" i="117"/>
  <c r="E36" i="117"/>
  <c r="J35" i="117"/>
  <c r="I35" i="117"/>
  <c r="H35" i="117"/>
  <c r="G35" i="117"/>
  <c r="E35" i="117"/>
  <c r="K33" i="117"/>
  <c r="K32" i="117"/>
  <c r="K30" i="117"/>
  <c r="K29" i="117"/>
  <c r="K27" i="117"/>
  <c r="K26" i="117"/>
  <c r="D15" i="117"/>
  <c r="D14" i="117"/>
  <c r="F13" i="117"/>
  <c r="D13" i="117"/>
  <c r="C25" i="117" s="1"/>
  <c r="J12" i="117"/>
  <c r="H12" i="117"/>
  <c r="C28" i="117" s="1"/>
  <c r="F12" i="117"/>
  <c r="D12" i="117"/>
  <c r="C22" i="117" s="1"/>
  <c r="D8" i="117"/>
  <c r="D7" i="117"/>
  <c r="D6" i="117"/>
  <c r="D5" i="117"/>
  <c r="D4" i="117"/>
  <c r="D3" i="117"/>
  <c r="D2" i="114"/>
  <c r="D5" i="114" s="1"/>
  <c r="H12" i="116"/>
  <c r="C28" i="116" s="1"/>
  <c r="I36" i="116"/>
  <c r="H36" i="116"/>
  <c r="G36" i="116"/>
  <c r="F36" i="116"/>
  <c r="E36" i="116"/>
  <c r="J35" i="116"/>
  <c r="I35" i="116"/>
  <c r="H35" i="116"/>
  <c r="G35" i="116"/>
  <c r="F35" i="116"/>
  <c r="K35" i="116" s="1"/>
  <c r="E35" i="116"/>
  <c r="K33" i="116"/>
  <c r="K32" i="116"/>
  <c r="K30" i="116"/>
  <c r="K29" i="116"/>
  <c r="K27" i="116"/>
  <c r="K26" i="116"/>
  <c r="K24" i="116"/>
  <c r="K23" i="116"/>
  <c r="F35" i="117" l="1"/>
  <c r="K24" i="117"/>
  <c r="K36" i="117"/>
  <c r="K35" i="117"/>
  <c r="K36" i="116"/>
  <c r="D15" i="116"/>
  <c r="D5" i="116"/>
  <c r="D6" i="116"/>
  <c r="D7" i="116"/>
  <c r="D8" i="116"/>
  <c r="D12" i="116"/>
  <c r="C22" i="116" s="1"/>
  <c r="F12" i="116"/>
  <c r="J12" i="116"/>
  <c r="D13" i="116"/>
  <c r="C25" i="116" s="1"/>
  <c r="F13" i="116"/>
  <c r="D3" i="116"/>
  <c r="D14" i="116"/>
  <c r="D4" i="116"/>
  <c r="AK28" i="79"/>
  <c r="AJ28" i="79"/>
  <c r="I36" i="115"/>
  <c r="H36" i="115"/>
  <c r="G36" i="115"/>
  <c r="F36" i="115"/>
  <c r="E36" i="115"/>
  <c r="K36" i="115" s="1"/>
  <c r="J35" i="115"/>
  <c r="I35" i="115"/>
  <c r="H35" i="115"/>
  <c r="G35" i="115"/>
  <c r="F35" i="115"/>
  <c r="E35" i="115"/>
  <c r="K33" i="115"/>
  <c r="K32" i="115"/>
  <c r="K30" i="115"/>
  <c r="K29" i="115"/>
  <c r="K27" i="115"/>
  <c r="K26" i="115"/>
  <c r="K24" i="115"/>
  <c r="K23" i="115"/>
  <c r="D2" i="115"/>
  <c r="D15" i="115" s="1"/>
  <c r="D15" i="85"/>
  <c r="K35" i="115" l="1"/>
  <c r="D6" i="115"/>
  <c r="D5" i="115"/>
  <c r="D7" i="115"/>
  <c r="D8" i="115"/>
  <c r="D12" i="115"/>
  <c r="C22" i="115" s="1"/>
  <c r="F12" i="115"/>
  <c r="H12" i="115"/>
  <c r="C28" i="115" s="1"/>
  <c r="J12" i="115"/>
  <c r="D13" i="115"/>
  <c r="C25" i="115" s="1"/>
  <c r="F13" i="115"/>
  <c r="D14" i="115"/>
  <c r="D3" i="115"/>
  <c r="D4" i="115"/>
  <c r="D14" i="114"/>
  <c r="I36" i="114"/>
  <c r="H36" i="114"/>
  <c r="G36" i="114"/>
  <c r="F36" i="114"/>
  <c r="E36" i="114"/>
  <c r="J35" i="114"/>
  <c r="I35" i="114"/>
  <c r="H35" i="114"/>
  <c r="G35" i="114"/>
  <c r="F35" i="114"/>
  <c r="E35" i="114"/>
  <c r="K35" i="114" s="1"/>
  <c r="K33" i="114"/>
  <c r="K32" i="114"/>
  <c r="K30" i="114"/>
  <c r="K29" i="114"/>
  <c r="K27" i="114"/>
  <c r="K26" i="114"/>
  <c r="K24" i="114"/>
  <c r="K23" i="114"/>
  <c r="AK29" i="79"/>
  <c r="AJ29" i="79"/>
  <c r="D7" i="85"/>
  <c r="D8" i="114" l="1"/>
  <c r="D7" i="114"/>
  <c r="D6" i="114"/>
  <c r="D4" i="114"/>
  <c r="D3" i="114"/>
  <c r="K36" i="114"/>
  <c r="D15" i="114"/>
  <c r="D12" i="114"/>
  <c r="C22" i="114" s="1"/>
  <c r="H12" i="114"/>
  <c r="C28" i="114" s="1"/>
  <c r="F12" i="114"/>
  <c r="J12" i="114"/>
  <c r="D13" i="114"/>
  <c r="C25" i="114" s="1"/>
  <c r="F13" i="114"/>
  <c r="H35" i="82"/>
  <c r="E39" i="89"/>
  <c r="F39" i="89"/>
  <c r="G39" i="89"/>
  <c r="H39" i="89"/>
  <c r="E40" i="89"/>
  <c r="F40" i="89"/>
  <c r="G40" i="89"/>
  <c r="H40" i="89"/>
  <c r="J39" i="89"/>
  <c r="J40" i="89"/>
  <c r="I40" i="89"/>
  <c r="I39" i="89"/>
  <c r="D2" i="112" l="1"/>
  <c r="K37" i="89" l="1"/>
  <c r="K36" i="89"/>
  <c r="J13" i="89"/>
  <c r="H13" i="89"/>
  <c r="C35" i="89" s="1"/>
  <c r="J12" i="89"/>
  <c r="H12" i="89"/>
  <c r="C32" i="89" s="1"/>
  <c r="F14" i="89"/>
  <c r="D14" i="89"/>
  <c r="C29" i="89" s="1"/>
  <c r="D15" i="108"/>
  <c r="D14" i="108"/>
  <c r="D13" i="108"/>
  <c r="F12" i="108"/>
  <c r="D12" i="108"/>
  <c r="D8" i="108"/>
  <c r="D7" i="108"/>
  <c r="D6" i="108"/>
  <c r="D5" i="108"/>
  <c r="D4" i="108"/>
  <c r="D3" i="108"/>
  <c r="D15" i="95"/>
  <c r="D14" i="95"/>
  <c r="D15" i="94"/>
  <c r="D14" i="94"/>
  <c r="D15" i="92"/>
  <c r="D14" i="92"/>
  <c r="D15" i="91"/>
  <c r="D14" i="91"/>
  <c r="D16" i="89"/>
  <c r="D15" i="89"/>
  <c r="D15" i="88"/>
  <c r="D14" i="88"/>
  <c r="D15" i="87"/>
  <c r="D14" i="87"/>
  <c r="D14" i="85"/>
  <c r="D15" i="84"/>
  <c r="D14" i="84"/>
  <c r="D15" i="83"/>
  <c r="D14" i="83"/>
  <c r="D15" i="82"/>
  <c r="D14" i="82"/>
  <c r="D2" i="111" l="1"/>
  <c r="D2" i="110"/>
  <c r="D2" i="109"/>
  <c r="D2" i="106"/>
  <c r="D2" i="105"/>
  <c r="D2" i="104"/>
  <c r="D2" i="103"/>
  <c r="D2" i="102"/>
  <c r="D2" i="101"/>
  <c r="D14" i="101" s="1"/>
  <c r="D2" i="100"/>
  <c r="D2" i="99"/>
  <c r="D2" i="98"/>
  <c r="D2" i="96"/>
  <c r="H12" i="104" l="1"/>
  <c r="C28" i="104" s="1"/>
  <c r="J12" i="104"/>
  <c r="D15" i="99"/>
  <c r="D14" i="99"/>
  <c r="D15" i="103"/>
  <c r="D14" i="103"/>
  <c r="D15" i="109"/>
  <c r="D14" i="109"/>
  <c r="D14" i="100"/>
  <c r="D15" i="100"/>
  <c r="D14" i="104"/>
  <c r="D15" i="104"/>
  <c r="D15" i="110"/>
  <c r="D14" i="110"/>
  <c r="D14" i="96"/>
  <c r="D15" i="96"/>
  <c r="D15" i="101"/>
  <c r="D15" i="105"/>
  <c r="D14" i="105"/>
  <c r="D15" i="111"/>
  <c r="D14" i="111"/>
  <c r="D14" i="98"/>
  <c r="D15" i="98"/>
  <c r="D14" i="102"/>
  <c r="D15" i="102"/>
  <c r="D14" i="106"/>
  <c r="D15" i="106"/>
  <c r="D15" i="112"/>
  <c r="D14" i="112"/>
  <c r="AK7" i="79"/>
  <c r="AJ7" i="79"/>
  <c r="AJ6" i="79"/>
  <c r="AK6" i="79"/>
  <c r="AJ5" i="79"/>
  <c r="AK5" i="79"/>
  <c r="J12" i="112" l="1"/>
  <c r="H12" i="112"/>
  <c r="C28" i="112" s="1"/>
  <c r="D3" i="81" l="1"/>
  <c r="K33" i="112" l="1"/>
  <c r="K32" i="112"/>
  <c r="K30" i="112"/>
  <c r="K29" i="112"/>
  <c r="K27" i="112"/>
  <c r="K26" i="112"/>
  <c r="I36" i="112"/>
  <c r="H36" i="112"/>
  <c r="G36" i="112"/>
  <c r="F36" i="112"/>
  <c r="J35" i="112"/>
  <c r="I35" i="112"/>
  <c r="H35" i="112"/>
  <c r="G35" i="112"/>
  <c r="F35" i="112"/>
  <c r="E35" i="112"/>
  <c r="F13" i="112"/>
  <c r="D13" i="112"/>
  <c r="C25" i="112" s="1"/>
  <c r="F12" i="112"/>
  <c r="D12" i="112"/>
  <c r="C22" i="112" s="1"/>
  <c r="D8" i="112"/>
  <c r="D7" i="112"/>
  <c r="D6" i="112"/>
  <c r="D5" i="112"/>
  <c r="D4" i="112"/>
  <c r="D3" i="112"/>
  <c r="K33" i="111"/>
  <c r="K32" i="111"/>
  <c r="K30" i="111"/>
  <c r="K29" i="111"/>
  <c r="K27" i="111"/>
  <c r="K26" i="111"/>
  <c r="K33" i="110"/>
  <c r="K32" i="110"/>
  <c r="K30" i="110"/>
  <c r="K29" i="110"/>
  <c r="K27" i="110"/>
  <c r="K26" i="110"/>
  <c r="I36" i="110"/>
  <c r="H36" i="110"/>
  <c r="G36" i="110"/>
  <c r="F36" i="110"/>
  <c r="J35" i="110"/>
  <c r="I35" i="110"/>
  <c r="H35" i="110"/>
  <c r="G35" i="110"/>
  <c r="F35" i="110"/>
  <c r="E35" i="110"/>
  <c r="F13" i="110"/>
  <c r="D13" i="110"/>
  <c r="C25" i="110" s="1"/>
  <c r="F12" i="110"/>
  <c r="D12" i="110"/>
  <c r="C22" i="110" s="1"/>
  <c r="D8" i="110"/>
  <c r="D7" i="110"/>
  <c r="D6" i="110"/>
  <c r="D5" i="110"/>
  <c r="D4" i="110"/>
  <c r="D3" i="110"/>
  <c r="K33" i="109"/>
  <c r="K32" i="109"/>
  <c r="K30" i="109"/>
  <c r="K29" i="109"/>
  <c r="K27" i="109"/>
  <c r="K26" i="109"/>
  <c r="I36" i="109"/>
  <c r="H36" i="109"/>
  <c r="G36" i="109"/>
  <c r="F36" i="109"/>
  <c r="J35" i="109"/>
  <c r="I35" i="109"/>
  <c r="H35" i="109"/>
  <c r="G35" i="109"/>
  <c r="F35" i="109"/>
  <c r="E35" i="109"/>
  <c r="F13" i="109"/>
  <c r="D13" i="109"/>
  <c r="C25" i="109" s="1"/>
  <c r="F12" i="109"/>
  <c r="D12" i="109"/>
  <c r="C22" i="109" s="1"/>
  <c r="D8" i="109"/>
  <c r="D7" i="109"/>
  <c r="D6" i="109"/>
  <c r="D5" i="109"/>
  <c r="D4" i="109"/>
  <c r="D3" i="109"/>
  <c r="K33" i="108"/>
  <c r="K32" i="108"/>
  <c r="K30" i="108"/>
  <c r="K29" i="108"/>
  <c r="K27" i="108"/>
  <c r="K26" i="108"/>
  <c r="I36" i="108"/>
  <c r="H36" i="108"/>
  <c r="G36" i="108"/>
  <c r="F36" i="108"/>
  <c r="J35" i="108"/>
  <c r="I35" i="108"/>
  <c r="H35" i="108"/>
  <c r="G35" i="108"/>
  <c r="F35" i="108"/>
  <c r="E35" i="108"/>
  <c r="F13" i="108"/>
  <c r="C25" i="108"/>
  <c r="C22" i="108"/>
  <c r="J23" i="81"/>
  <c r="I24" i="81"/>
  <c r="I23" i="81"/>
  <c r="H24" i="81"/>
  <c r="H23" i="81"/>
  <c r="G24" i="81"/>
  <c r="G23" i="81"/>
  <c r="F24" i="81"/>
  <c r="F23" i="81"/>
  <c r="E24" i="81"/>
  <c r="E23" i="81"/>
  <c r="D15" i="81"/>
  <c r="D14" i="81"/>
  <c r="F13" i="81"/>
  <c r="F12" i="81"/>
  <c r="D13" i="81"/>
  <c r="D12" i="81"/>
  <c r="D8" i="81"/>
  <c r="D7" i="81"/>
  <c r="D6" i="81"/>
  <c r="D5" i="81"/>
  <c r="D4" i="81"/>
  <c r="K33" i="106"/>
  <c r="K32" i="106"/>
  <c r="K30" i="106"/>
  <c r="K29" i="106"/>
  <c r="K27" i="106"/>
  <c r="K26" i="106"/>
  <c r="I36" i="106"/>
  <c r="H36" i="106"/>
  <c r="G36" i="106"/>
  <c r="F36" i="106"/>
  <c r="J35" i="106"/>
  <c r="I35" i="106"/>
  <c r="H35" i="106"/>
  <c r="G35" i="106"/>
  <c r="F35" i="106"/>
  <c r="E35" i="106"/>
  <c r="F13" i="106"/>
  <c r="D13" i="106"/>
  <c r="C25" i="106" s="1"/>
  <c r="F12" i="106"/>
  <c r="D12" i="106"/>
  <c r="C22" i="106" s="1"/>
  <c r="D8" i="106"/>
  <c r="D7" i="106"/>
  <c r="D6" i="106"/>
  <c r="D5" i="106"/>
  <c r="D4" i="106"/>
  <c r="D3" i="106"/>
  <c r="K33" i="105"/>
  <c r="K32" i="105"/>
  <c r="K30" i="105"/>
  <c r="K29" i="105"/>
  <c r="K27" i="105"/>
  <c r="K26" i="105"/>
  <c r="I36" i="105"/>
  <c r="H36" i="105"/>
  <c r="G36" i="105"/>
  <c r="F36" i="105"/>
  <c r="J35" i="105"/>
  <c r="I35" i="105"/>
  <c r="H35" i="105"/>
  <c r="G35" i="105"/>
  <c r="F35" i="105"/>
  <c r="E35" i="105"/>
  <c r="F13" i="105"/>
  <c r="D13" i="105"/>
  <c r="C25" i="105" s="1"/>
  <c r="F12" i="105"/>
  <c r="D12" i="105"/>
  <c r="C22" i="105" s="1"/>
  <c r="D8" i="105"/>
  <c r="D7" i="105"/>
  <c r="D6" i="105"/>
  <c r="D5" i="105"/>
  <c r="D4" i="105"/>
  <c r="D3" i="105"/>
  <c r="K33" i="104"/>
  <c r="K32" i="104"/>
  <c r="K30" i="104"/>
  <c r="K29" i="104"/>
  <c r="K27" i="104"/>
  <c r="K26" i="104"/>
  <c r="I36" i="104"/>
  <c r="H36" i="104"/>
  <c r="G36" i="104"/>
  <c r="F36" i="104"/>
  <c r="J35" i="104"/>
  <c r="I35" i="104"/>
  <c r="H35" i="104"/>
  <c r="G35" i="104"/>
  <c r="F35" i="104"/>
  <c r="E35" i="104"/>
  <c r="F13" i="104"/>
  <c r="D13" i="104"/>
  <c r="C25" i="104" s="1"/>
  <c r="F12" i="104"/>
  <c r="D12" i="104"/>
  <c r="C22" i="104" s="1"/>
  <c r="D8" i="104"/>
  <c r="D7" i="104"/>
  <c r="D6" i="104"/>
  <c r="D5" i="104"/>
  <c r="D4" i="104"/>
  <c r="D3" i="104"/>
  <c r="K33" i="103"/>
  <c r="K32" i="103"/>
  <c r="K30" i="103"/>
  <c r="K29" i="103"/>
  <c r="K27" i="103"/>
  <c r="K26" i="103"/>
  <c r="I36" i="103"/>
  <c r="H36" i="103"/>
  <c r="G36" i="103"/>
  <c r="F36" i="103"/>
  <c r="J35" i="103"/>
  <c r="I35" i="103"/>
  <c r="H35" i="103"/>
  <c r="G35" i="103"/>
  <c r="F35" i="103"/>
  <c r="E35" i="103"/>
  <c r="F13" i="103"/>
  <c r="D13" i="103"/>
  <c r="C25" i="103" s="1"/>
  <c r="F12" i="103"/>
  <c r="D12" i="103"/>
  <c r="C22" i="103" s="1"/>
  <c r="D8" i="103"/>
  <c r="D7" i="103"/>
  <c r="D6" i="103"/>
  <c r="D5" i="103"/>
  <c r="D4" i="103"/>
  <c r="D3" i="103"/>
  <c r="K33" i="102"/>
  <c r="K32" i="102"/>
  <c r="K30" i="102"/>
  <c r="K29" i="102"/>
  <c r="K27" i="102"/>
  <c r="K26" i="102"/>
  <c r="I36" i="102"/>
  <c r="H36" i="102"/>
  <c r="G36" i="102"/>
  <c r="F36" i="102"/>
  <c r="J35" i="102"/>
  <c r="I35" i="102"/>
  <c r="H35" i="102"/>
  <c r="G35" i="102"/>
  <c r="F35" i="102"/>
  <c r="E35" i="102"/>
  <c r="F13" i="102"/>
  <c r="D13" i="102"/>
  <c r="C25" i="102" s="1"/>
  <c r="F12" i="102"/>
  <c r="D12" i="102"/>
  <c r="C22" i="102" s="1"/>
  <c r="D8" i="102"/>
  <c r="D7" i="102"/>
  <c r="D6" i="102"/>
  <c r="D5" i="102"/>
  <c r="D4" i="102"/>
  <c r="D3" i="102"/>
  <c r="K33" i="101"/>
  <c r="K32" i="101"/>
  <c r="K30" i="101"/>
  <c r="K29" i="101"/>
  <c r="K27" i="101"/>
  <c r="K26" i="101"/>
  <c r="I36" i="101"/>
  <c r="H36" i="101"/>
  <c r="G36" i="101"/>
  <c r="F36" i="101"/>
  <c r="J35" i="101"/>
  <c r="I35" i="101"/>
  <c r="H35" i="101"/>
  <c r="G35" i="101"/>
  <c r="E35" i="101"/>
  <c r="F13" i="101"/>
  <c r="D13" i="101"/>
  <c r="C25" i="101" s="1"/>
  <c r="F12" i="101"/>
  <c r="D12" i="101"/>
  <c r="C22" i="101" s="1"/>
  <c r="D8" i="101"/>
  <c r="D7" i="101"/>
  <c r="D6" i="101"/>
  <c r="D5" i="101"/>
  <c r="D4" i="101"/>
  <c r="D3" i="101"/>
  <c r="K33" i="100"/>
  <c r="K32" i="100"/>
  <c r="K30" i="100"/>
  <c r="K29" i="100"/>
  <c r="K27" i="100"/>
  <c r="K26" i="100"/>
  <c r="I36" i="100"/>
  <c r="H36" i="100"/>
  <c r="G36" i="100"/>
  <c r="F36" i="100"/>
  <c r="J35" i="100"/>
  <c r="I35" i="100"/>
  <c r="H35" i="100"/>
  <c r="G35" i="100"/>
  <c r="F35" i="100"/>
  <c r="E35" i="100"/>
  <c r="F13" i="100"/>
  <c r="D13" i="100"/>
  <c r="C25" i="100" s="1"/>
  <c r="F12" i="100"/>
  <c r="D12" i="100"/>
  <c r="C22" i="100" s="1"/>
  <c r="D8" i="100"/>
  <c r="D7" i="100"/>
  <c r="D6" i="100"/>
  <c r="D5" i="100"/>
  <c r="D4" i="100"/>
  <c r="D3" i="100"/>
  <c r="K33" i="99"/>
  <c r="K32" i="99"/>
  <c r="K30" i="99"/>
  <c r="K29" i="99"/>
  <c r="K27" i="99"/>
  <c r="K26" i="99"/>
  <c r="I36" i="99"/>
  <c r="H36" i="99"/>
  <c r="G36" i="99"/>
  <c r="F36" i="99"/>
  <c r="J35" i="99"/>
  <c r="I35" i="99"/>
  <c r="H35" i="99"/>
  <c r="G35" i="99"/>
  <c r="F35" i="99"/>
  <c r="E35" i="99"/>
  <c r="F13" i="99"/>
  <c r="D13" i="99"/>
  <c r="C25" i="99" s="1"/>
  <c r="F12" i="99"/>
  <c r="D12" i="99"/>
  <c r="C22" i="99" s="1"/>
  <c r="D8" i="99"/>
  <c r="D7" i="99"/>
  <c r="D6" i="99"/>
  <c r="D5" i="99"/>
  <c r="D4" i="99"/>
  <c r="D3" i="99"/>
  <c r="K33" i="98"/>
  <c r="K32" i="98"/>
  <c r="K30" i="98"/>
  <c r="K29" i="98"/>
  <c r="K27" i="98"/>
  <c r="K26" i="98"/>
  <c r="I36" i="98"/>
  <c r="H36" i="98"/>
  <c r="G36" i="98"/>
  <c r="F36" i="98"/>
  <c r="J35" i="98"/>
  <c r="I35" i="98"/>
  <c r="H35" i="98"/>
  <c r="G35" i="98"/>
  <c r="F35" i="98"/>
  <c r="E35" i="98"/>
  <c r="F13" i="98"/>
  <c r="D13" i="98"/>
  <c r="C25" i="98" s="1"/>
  <c r="F12" i="98"/>
  <c r="D12" i="98"/>
  <c r="C22" i="98" s="1"/>
  <c r="D8" i="98"/>
  <c r="D7" i="98"/>
  <c r="D6" i="98"/>
  <c r="D5" i="98"/>
  <c r="D4" i="98"/>
  <c r="D3" i="98"/>
  <c r="K24" i="102" l="1"/>
  <c r="K24" i="106"/>
  <c r="K24" i="100"/>
  <c r="K24" i="104"/>
  <c r="K24" i="101"/>
  <c r="K24" i="105"/>
  <c r="K24" i="103"/>
  <c r="K24" i="109"/>
  <c r="K24" i="112"/>
  <c r="K24" i="110"/>
  <c r="K35" i="112"/>
  <c r="K23" i="112"/>
  <c r="E36" i="112"/>
  <c r="K36" i="112" s="1"/>
  <c r="K35" i="110"/>
  <c r="K23" i="110"/>
  <c r="E36" i="110"/>
  <c r="K36" i="110" s="1"/>
  <c r="K35" i="109"/>
  <c r="K23" i="109"/>
  <c r="E36" i="109"/>
  <c r="K36" i="109" s="1"/>
  <c r="K24" i="108"/>
  <c r="K35" i="108"/>
  <c r="K23" i="108"/>
  <c r="E36" i="108"/>
  <c r="K36" i="108" s="1"/>
  <c r="K35" i="106"/>
  <c r="K23" i="106"/>
  <c r="E36" i="106"/>
  <c r="K36" i="106" s="1"/>
  <c r="K35" i="105"/>
  <c r="K23" i="105"/>
  <c r="E36" i="105"/>
  <c r="K36" i="105" s="1"/>
  <c r="K35" i="104"/>
  <c r="K23" i="104"/>
  <c r="E36" i="104"/>
  <c r="K36" i="104" s="1"/>
  <c r="K35" i="103"/>
  <c r="K23" i="103"/>
  <c r="E36" i="103"/>
  <c r="K36" i="103" s="1"/>
  <c r="K35" i="102"/>
  <c r="K23" i="102"/>
  <c r="E36" i="102"/>
  <c r="K36" i="102" s="1"/>
  <c r="K23" i="101"/>
  <c r="F35" i="101"/>
  <c r="K35" i="101" s="1"/>
  <c r="E36" i="101"/>
  <c r="K36" i="101" s="1"/>
  <c r="K35" i="100"/>
  <c r="K23" i="100"/>
  <c r="E36" i="100"/>
  <c r="K36" i="100" s="1"/>
  <c r="K24" i="99"/>
  <c r="K35" i="99"/>
  <c r="K23" i="99"/>
  <c r="E36" i="99"/>
  <c r="K36" i="99" s="1"/>
  <c r="K24" i="98"/>
  <c r="K35" i="98"/>
  <c r="K23" i="98"/>
  <c r="E36" i="98"/>
  <c r="K36" i="98" s="1"/>
  <c r="K33" i="96"/>
  <c r="K32" i="96"/>
  <c r="K30" i="96"/>
  <c r="K29" i="96"/>
  <c r="K27" i="96"/>
  <c r="K26" i="96"/>
  <c r="I36" i="96"/>
  <c r="H36" i="96"/>
  <c r="G36" i="96"/>
  <c r="F36" i="96"/>
  <c r="J35" i="96"/>
  <c r="I35" i="96"/>
  <c r="H35" i="96"/>
  <c r="G35" i="96"/>
  <c r="F35" i="96"/>
  <c r="E35" i="96"/>
  <c r="F13" i="96"/>
  <c r="D13" i="96"/>
  <c r="C25" i="96" s="1"/>
  <c r="F12" i="96"/>
  <c r="D12" i="96"/>
  <c r="C22" i="96" s="1"/>
  <c r="D8" i="96"/>
  <c r="D7" i="96"/>
  <c r="D6" i="96"/>
  <c r="D5" i="96"/>
  <c r="D4" i="96"/>
  <c r="D3" i="96"/>
  <c r="K33" i="95"/>
  <c r="K32" i="95"/>
  <c r="K30" i="95"/>
  <c r="K29" i="95"/>
  <c r="K27" i="95"/>
  <c r="K26" i="95"/>
  <c r="I36" i="95"/>
  <c r="H36" i="95"/>
  <c r="G36" i="95"/>
  <c r="F36" i="95"/>
  <c r="J35" i="95"/>
  <c r="I35" i="95"/>
  <c r="H35" i="95"/>
  <c r="G35" i="95"/>
  <c r="F35" i="95"/>
  <c r="E35" i="95"/>
  <c r="F13" i="95"/>
  <c r="D13" i="95"/>
  <c r="C25" i="95" s="1"/>
  <c r="F12" i="95"/>
  <c r="D12" i="95"/>
  <c r="C22" i="95" s="1"/>
  <c r="D8" i="95"/>
  <c r="D7" i="95"/>
  <c r="D6" i="95"/>
  <c r="D5" i="95"/>
  <c r="D4" i="95"/>
  <c r="D3" i="95"/>
  <c r="K33" i="94"/>
  <c r="K32" i="94"/>
  <c r="K30" i="94"/>
  <c r="K29" i="94"/>
  <c r="K27" i="94"/>
  <c r="K26" i="94"/>
  <c r="I36" i="94"/>
  <c r="H36" i="94"/>
  <c r="G36" i="94"/>
  <c r="E36" i="94"/>
  <c r="J35" i="94"/>
  <c r="I35" i="94"/>
  <c r="H35" i="94"/>
  <c r="G35" i="94"/>
  <c r="F35" i="94"/>
  <c r="F13" i="94"/>
  <c r="D13" i="94"/>
  <c r="C25" i="94" s="1"/>
  <c r="F12" i="94"/>
  <c r="D12" i="94"/>
  <c r="C22" i="94" s="1"/>
  <c r="D8" i="94"/>
  <c r="D7" i="94"/>
  <c r="D6" i="94"/>
  <c r="D5" i="94"/>
  <c r="D4" i="94"/>
  <c r="D3" i="94"/>
  <c r="K33" i="92"/>
  <c r="K32" i="92"/>
  <c r="K30" i="92"/>
  <c r="K29" i="92"/>
  <c r="K27" i="92"/>
  <c r="K26" i="92"/>
  <c r="I36" i="92"/>
  <c r="H36" i="92"/>
  <c r="G36" i="92"/>
  <c r="F36" i="92"/>
  <c r="J35" i="92"/>
  <c r="I35" i="92"/>
  <c r="H35" i="92"/>
  <c r="G35" i="92"/>
  <c r="F35" i="92"/>
  <c r="E35" i="92"/>
  <c r="F13" i="92"/>
  <c r="D13" i="92"/>
  <c r="C25" i="92" s="1"/>
  <c r="F12" i="92"/>
  <c r="D12" i="92"/>
  <c r="C22" i="92" s="1"/>
  <c r="D8" i="92"/>
  <c r="D7" i="92"/>
  <c r="D6" i="92"/>
  <c r="D5" i="92"/>
  <c r="D4" i="92"/>
  <c r="D3" i="92"/>
  <c r="K33" i="91"/>
  <c r="K32" i="91"/>
  <c r="K30" i="91"/>
  <c r="K29" i="91"/>
  <c r="K27" i="91"/>
  <c r="K26" i="91"/>
  <c r="I36" i="91"/>
  <c r="H36" i="91"/>
  <c r="G36" i="91"/>
  <c r="F36" i="91"/>
  <c r="J35" i="91"/>
  <c r="I35" i="91"/>
  <c r="H35" i="91"/>
  <c r="G35" i="91"/>
  <c r="F35" i="91"/>
  <c r="E35" i="91"/>
  <c r="F13" i="91"/>
  <c r="D13" i="91"/>
  <c r="C25" i="91" s="1"/>
  <c r="F12" i="91"/>
  <c r="D12" i="91"/>
  <c r="C22" i="91" s="1"/>
  <c r="D8" i="91"/>
  <c r="D7" i="91"/>
  <c r="D6" i="91"/>
  <c r="D5" i="91"/>
  <c r="D4" i="91"/>
  <c r="D3" i="91"/>
  <c r="K24" i="92" l="1"/>
  <c r="K24" i="91"/>
  <c r="K24" i="95"/>
  <c r="K24" i="96"/>
  <c r="K35" i="96"/>
  <c r="K23" i="96"/>
  <c r="E36" i="96"/>
  <c r="K36" i="96" s="1"/>
  <c r="K35" i="95"/>
  <c r="K23" i="95"/>
  <c r="E36" i="95"/>
  <c r="K36" i="95" s="1"/>
  <c r="K23" i="94"/>
  <c r="K24" i="94"/>
  <c r="F36" i="94"/>
  <c r="K36" i="94" s="1"/>
  <c r="E35" i="94"/>
  <c r="K35" i="94" s="1"/>
  <c r="K35" i="92"/>
  <c r="K23" i="92"/>
  <c r="E36" i="92"/>
  <c r="K36" i="92" s="1"/>
  <c r="K35" i="91"/>
  <c r="K23" i="91"/>
  <c r="E36" i="91"/>
  <c r="K36" i="91" s="1"/>
  <c r="AJ3" i="79"/>
  <c r="AK3" i="79"/>
  <c r="AJ4" i="79"/>
  <c r="AK4" i="79"/>
  <c r="AJ8" i="79"/>
  <c r="AK8" i="79"/>
  <c r="AJ9" i="79"/>
  <c r="AK9" i="79"/>
  <c r="AJ10" i="79"/>
  <c r="AK10" i="79"/>
  <c r="AJ11" i="79"/>
  <c r="AK11" i="79"/>
  <c r="AJ12" i="79"/>
  <c r="AK12" i="79"/>
  <c r="AJ13" i="79"/>
  <c r="AK13" i="79"/>
  <c r="AJ14" i="79"/>
  <c r="AK14" i="79"/>
  <c r="AJ15" i="79"/>
  <c r="AK15" i="79"/>
  <c r="AJ16" i="79"/>
  <c r="AK16" i="79"/>
  <c r="AJ17" i="79"/>
  <c r="AK17" i="79"/>
  <c r="AJ18" i="79"/>
  <c r="AK18" i="79"/>
  <c r="AJ19" i="79"/>
  <c r="AK19" i="79"/>
  <c r="AJ20" i="79"/>
  <c r="AK20" i="79"/>
  <c r="AJ21" i="79"/>
  <c r="AK21" i="79"/>
  <c r="AJ22" i="79"/>
  <c r="AK22" i="79"/>
  <c r="AJ23" i="79"/>
  <c r="AK23" i="79"/>
  <c r="AJ24" i="79"/>
  <c r="AK24" i="79"/>
  <c r="AJ25" i="79"/>
  <c r="AK25" i="79"/>
  <c r="AJ26" i="79"/>
  <c r="AK26" i="79"/>
  <c r="AJ27" i="79"/>
  <c r="AK27" i="79"/>
  <c r="AJ2" i="79"/>
  <c r="AK2" i="79"/>
  <c r="K34" i="89" l="1"/>
  <c r="K33" i="89"/>
  <c r="K31" i="89"/>
  <c r="K30" i="89"/>
  <c r="K28" i="89"/>
  <c r="K27" i="89"/>
  <c r="K25" i="89"/>
  <c r="K24" i="89"/>
  <c r="F13" i="89"/>
  <c r="D13" i="89"/>
  <c r="C26" i="89" s="1"/>
  <c r="F12" i="89"/>
  <c r="D12" i="89"/>
  <c r="C23" i="89" s="1"/>
  <c r="D8" i="89"/>
  <c r="D7" i="89"/>
  <c r="D6" i="89"/>
  <c r="D5" i="89"/>
  <c r="D4" i="89"/>
  <c r="D3" i="89"/>
  <c r="I36" i="88"/>
  <c r="H36" i="88"/>
  <c r="G36" i="88"/>
  <c r="F36" i="88"/>
  <c r="E36" i="88"/>
  <c r="J35" i="88"/>
  <c r="I35" i="88"/>
  <c r="H35" i="88"/>
  <c r="G35" i="88"/>
  <c r="F35" i="88"/>
  <c r="E35" i="88"/>
  <c r="K33" i="88"/>
  <c r="K32" i="88"/>
  <c r="K30" i="88"/>
  <c r="K29" i="88"/>
  <c r="K27" i="88"/>
  <c r="K26" i="88"/>
  <c r="K24" i="88"/>
  <c r="K23" i="88"/>
  <c r="F13" i="88"/>
  <c r="D13" i="88"/>
  <c r="C25" i="88" s="1"/>
  <c r="F12" i="88"/>
  <c r="D12" i="88"/>
  <c r="C22" i="88" s="1"/>
  <c r="D8" i="88"/>
  <c r="D7" i="88"/>
  <c r="D6" i="88"/>
  <c r="D5" i="88"/>
  <c r="D4" i="88"/>
  <c r="D3" i="88"/>
  <c r="I36" i="87"/>
  <c r="H36" i="87"/>
  <c r="G36" i="87"/>
  <c r="F36" i="87"/>
  <c r="E36" i="87"/>
  <c r="J35" i="87"/>
  <c r="I35" i="87"/>
  <c r="H35" i="87"/>
  <c r="G35" i="87"/>
  <c r="F35" i="87"/>
  <c r="E35" i="87"/>
  <c r="K33" i="87"/>
  <c r="K32" i="87"/>
  <c r="K30" i="87"/>
  <c r="K29" i="87"/>
  <c r="K27" i="87"/>
  <c r="K26" i="87"/>
  <c r="K24" i="87"/>
  <c r="K23" i="87"/>
  <c r="F13" i="87"/>
  <c r="D13" i="87"/>
  <c r="C25" i="87" s="1"/>
  <c r="F12" i="87"/>
  <c r="D12" i="87"/>
  <c r="C22" i="87" s="1"/>
  <c r="D8" i="87"/>
  <c r="D7" i="87"/>
  <c r="D6" i="87"/>
  <c r="D5" i="87"/>
  <c r="D4" i="87"/>
  <c r="D3" i="87"/>
  <c r="I36" i="85"/>
  <c r="H36" i="85"/>
  <c r="G36" i="85"/>
  <c r="F36" i="85"/>
  <c r="E36" i="85"/>
  <c r="J35" i="85"/>
  <c r="I35" i="85"/>
  <c r="H35" i="85"/>
  <c r="G35" i="85"/>
  <c r="F35" i="85"/>
  <c r="E35" i="85"/>
  <c r="K33" i="85"/>
  <c r="K32" i="85"/>
  <c r="K30" i="85"/>
  <c r="K29" i="85"/>
  <c r="K27" i="85"/>
  <c r="K26" i="85"/>
  <c r="K24" i="85"/>
  <c r="K23" i="85"/>
  <c r="F13" i="85"/>
  <c r="D13" i="85"/>
  <c r="C25" i="85" s="1"/>
  <c r="F12" i="85"/>
  <c r="D12" i="85"/>
  <c r="C22" i="85" s="1"/>
  <c r="D8" i="85"/>
  <c r="D6" i="85"/>
  <c r="D5" i="85"/>
  <c r="D4" i="85"/>
  <c r="D3" i="85"/>
  <c r="D3" i="84"/>
  <c r="I36" i="84"/>
  <c r="H36" i="84"/>
  <c r="G36" i="84"/>
  <c r="F36" i="84"/>
  <c r="E36" i="84"/>
  <c r="J35" i="84"/>
  <c r="I35" i="84"/>
  <c r="H35" i="84"/>
  <c r="G35" i="84"/>
  <c r="F35" i="84"/>
  <c r="E35" i="84"/>
  <c r="K33" i="84"/>
  <c r="K32" i="84"/>
  <c r="K30" i="84"/>
  <c r="K29" i="84"/>
  <c r="K27" i="84"/>
  <c r="K26" i="84"/>
  <c r="K24" i="84"/>
  <c r="K23" i="84"/>
  <c r="F13" i="84"/>
  <c r="D13" i="84"/>
  <c r="C25" i="84" s="1"/>
  <c r="F12" i="84"/>
  <c r="D12" i="84"/>
  <c r="C22" i="84" s="1"/>
  <c r="D8" i="84"/>
  <c r="D7" i="84"/>
  <c r="D6" i="84"/>
  <c r="D5" i="84"/>
  <c r="D4" i="84"/>
  <c r="I36" i="83"/>
  <c r="H36" i="83"/>
  <c r="G36" i="83"/>
  <c r="F36" i="83"/>
  <c r="E36" i="83"/>
  <c r="J35" i="83"/>
  <c r="I35" i="83"/>
  <c r="H35" i="83"/>
  <c r="G35" i="83"/>
  <c r="F35" i="83"/>
  <c r="E35" i="83"/>
  <c r="K33" i="83"/>
  <c r="K32" i="83"/>
  <c r="K30" i="83"/>
  <c r="K29" i="83"/>
  <c r="K27" i="83"/>
  <c r="K26" i="83"/>
  <c r="K24" i="83"/>
  <c r="K23" i="83"/>
  <c r="F13" i="83"/>
  <c r="D13" i="83"/>
  <c r="C25" i="83" s="1"/>
  <c r="F12" i="83"/>
  <c r="D12" i="83"/>
  <c r="C22" i="83" s="1"/>
  <c r="D8" i="83"/>
  <c r="D7" i="83"/>
  <c r="D6" i="83"/>
  <c r="D5" i="83"/>
  <c r="D4" i="83"/>
  <c r="D3" i="83"/>
  <c r="K39" i="89" l="1"/>
  <c r="K36" i="88"/>
  <c r="K40" i="89"/>
  <c r="K35" i="88"/>
  <c r="K36" i="87"/>
  <c r="K35" i="87"/>
  <c r="K35" i="85"/>
  <c r="K36" i="85"/>
  <c r="K35" i="84"/>
  <c r="K36" i="84"/>
  <c r="K36" i="83"/>
  <c r="K35" i="83"/>
  <c r="I36" i="82"/>
  <c r="H36" i="82"/>
  <c r="G36" i="82"/>
  <c r="F36" i="82"/>
  <c r="E36" i="82"/>
  <c r="J35" i="82"/>
  <c r="I35" i="82"/>
  <c r="G35" i="82"/>
  <c r="F35" i="82"/>
  <c r="E35" i="82"/>
  <c r="K33" i="82"/>
  <c r="K32" i="82"/>
  <c r="K30" i="82"/>
  <c r="K29" i="82"/>
  <c r="K27" i="82"/>
  <c r="K26" i="82"/>
  <c r="K24" i="82"/>
  <c r="K23" i="82"/>
  <c r="F13" i="82"/>
  <c r="D13" i="82"/>
  <c r="C25" i="82" s="1"/>
  <c r="F12" i="82"/>
  <c r="D12" i="82"/>
  <c r="C22" i="82" s="1"/>
  <c r="D8" i="82"/>
  <c r="D7" i="82"/>
  <c r="D6" i="82"/>
  <c r="D5" i="82"/>
  <c r="D4" i="82"/>
  <c r="D3" i="82"/>
  <c r="C25" i="81"/>
  <c r="C22" i="81"/>
  <c r="I36" i="81"/>
  <c r="H36" i="81"/>
  <c r="G36" i="81"/>
  <c r="F36" i="81"/>
  <c r="E36" i="81"/>
  <c r="J35" i="81"/>
  <c r="I35" i="81"/>
  <c r="H35" i="81"/>
  <c r="G35" i="81"/>
  <c r="F35" i="81"/>
  <c r="E35" i="81"/>
  <c r="K33" i="81"/>
  <c r="K32" i="81"/>
  <c r="K30" i="81"/>
  <c r="K29" i="81"/>
  <c r="K27" i="81"/>
  <c r="K26" i="81"/>
  <c r="K24" i="81"/>
  <c r="K23" i="81"/>
  <c r="K36" i="82" l="1"/>
  <c r="K35" i="82"/>
  <c r="K35" i="81"/>
  <c r="K36" i="81"/>
  <c r="F13" i="111"/>
  <c r="G36" i="111"/>
  <c r="D13" i="111"/>
  <c r="C25" i="111" s="1"/>
  <c r="F36" i="111"/>
  <c r="F12" i="111"/>
  <c r="D8" i="111"/>
  <c r="D7" i="111"/>
  <c r="D6" i="111"/>
  <c r="D4" i="111"/>
  <c r="D3" i="111"/>
  <c r="D12" i="111"/>
  <c r="C22" i="111" s="1"/>
  <c r="J35" i="111"/>
  <c r="G35" i="111"/>
  <c r="I35" i="111"/>
  <c r="H35" i="111"/>
  <c r="H36" i="111"/>
  <c r="F35" i="111"/>
  <c r="E36" i="111"/>
  <c r="I36" i="111"/>
  <c r="K23" i="111"/>
  <c r="D5" i="111"/>
  <c r="K36" i="111" l="1"/>
  <c r="E35" i="111"/>
  <c r="K35" i="111" s="1"/>
  <c r="K24" i="111"/>
</calcChain>
</file>

<file path=xl/sharedStrings.xml><?xml version="1.0" encoding="utf-8"?>
<sst xmlns="http://schemas.openxmlformats.org/spreadsheetml/2006/main" count="1793" uniqueCount="365">
  <si>
    <t>自家用有償旅客運送者登録簿</t>
    <rPh sb="0" eb="3">
      <t>ジカヨウ</t>
    </rPh>
    <rPh sb="3" eb="5">
      <t>ユウショウ</t>
    </rPh>
    <rPh sb="5" eb="7">
      <t>リョカク</t>
    </rPh>
    <rPh sb="7" eb="9">
      <t>ウンソウ</t>
    </rPh>
    <rPh sb="9" eb="10">
      <t>シャ</t>
    </rPh>
    <rPh sb="10" eb="13">
      <t>トウロクボ</t>
    </rPh>
    <phoneticPr fontId="4"/>
  </si>
  <si>
    <t>更新登録年月日</t>
    <rPh sb="0" eb="2">
      <t>コウシン</t>
    </rPh>
    <rPh sb="2" eb="4">
      <t>トウロク</t>
    </rPh>
    <rPh sb="4" eb="7">
      <t>ネンガッピ</t>
    </rPh>
    <phoneticPr fontId="4"/>
  </si>
  <si>
    <t>寝台車</t>
    <rPh sb="0" eb="3">
      <t>シンダイシャ</t>
    </rPh>
    <phoneticPr fontId="4"/>
  </si>
  <si>
    <t>（軽自動車）</t>
    <rPh sb="1" eb="5">
      <t>ケイジドウシャ</t>
    </rPh>
    <phoneticPr fontId="4"/>
  </si>
  <si>
    <t>車いす車</t>
    <rPh sb="0" eb="1">
      <t>クルマ</t>
    </rPh>
    <rPh sb="3" eb="4">
      <t>グルマ</t>
    </rPh>
    <phoneticPr fontId="4"/>
  </si>
  <si>
    <t>兼用車</t>
    <rPh sb="0" eb="2">
      <t>ケンヨウ</t>
    </rPh>
    <rPh sb="2" eb="3">
      <t>クルマ</t>
    </rPh>
    <phoneticPr fontId="4"/>
  </si>
  <si>
    <t>セダン等</t>
    <rPh sb="3" eb="4">
      <t>トウ</t>
    </rPh>
    <phoneticPr fontId="4"/>
  </si>
  <si>
    <t>合　計</t>
    <rPh sb="0" eb="1">
      <t>ゴウ</t>
    </rPh>
    <rPh sb="2" eb="3">
      <t>ケイ</t>
    </rPh>
    <phoneticPr fontId="4"/>
  </si>
  <si>
    <t>代表者の氏名</t>
    <rPh sb="0" eb="3">
      <t>ダイヒョウシャ</t>
    </rPh>
    <rPh sb="4" eb="6">
      <t>シメイ</t>
    </rPh>
    <phoneticPr fontId="4"/>
  </si>
  <si>
    <t>登録年月日</t>
    <rPh sb="0" eb="2">
      <t>トウロク</t>
    </rPh>
    <rPh sb="2" eb="5">
      <t>ネンガッピ</t>
    </rPh>
    <phoneticPr fontId="4"/>
  </si>
  <si>
    <t>名　　　　称</t>
    <rPh sb="0" eb="1">
      <t>ナ</t>
    </rPh>
    <rPh sb="5" eb="6">
      <t>ショウ</t>
    </rPh>
    <phoneticPr fontId="4"/>
  </si>
  <si>
    <t>合計</t>
    <rPh sb="0" eb="2">
      <t>ゴウケイ</t>
    </rPh>
    <phoneticPr fontId="4"/>
  </si>
  <si>
    <t>氏名又は名称</t>
    <rPh sb="0" eb="2">
      <t>シメイ</t>
    </rPh>
    <rPh sb="2" eb="3">
      <t>マタ</t>
    </rPh>
    <rPh sb="4" eb="6">
      <t>メイショウ</t>
    </rPh>
    <phoneticPr fontId="4"/>
  </si>
  <si>
    <t>路線又は運送の区域</t>
    <rPh sb="0" eb="1">
      <t>ミチ</t>
    </rPh>
    <rPh sb="1" eb="2">
      <t>セン</t>
    </rPh>
    <rPh sb="2" eb="3">
      <t>マタ</t>
    </rPh>
    <rPh sb="4" eb="5">
      <t>ウン</t>
    </rPh>
    <rPh sb="5" eb="6">
      <t>ソウ</t>
    </rPh>
    <rPh sb="7" eb="8">
      <t>ク</t>
    </rPh>
    <rPh sb="8" eb="9">
      <t>イキ</t>
    </rPh>
    <phoneticPr fontId="4"/>
  </si>
  <si>
    <t>運送する旅客の範囲</t>
    <rPh sb="0" eb="2">
      <t>ウンソウ</t>
    </rPh>
    <rPh sb="4" eb="6">
      <t>リョカク</t>
    </rPh>
    <rPh sb="7" eb="9">
      <t>ハンイ</t>
    </rPh>
    <phoneticPr fontId="4"/>
  </si>
  <si>
    <t>事務所の名称及び位置</t>
    <rPh sb="0" eb="3">
      <t>ジムショ</t>
    </rPh>
    <rPh sb="4" eb="6">
      <t>メイショウ</t>
    </rPh>
    <rPh sb="6" eb="7">
      <t>オヨ</t>
    </rPh>
    <rPh sb="8" eb="9">
      <t>クライ</t>
    </rPh>
    <rPh sb="9" eb="10">
      <t>オキ</t>
    </rPh>
    <phoneticPr fontId="4"/>
  </si>
  <si>
    <t>登録番号</t>
    <rPh sb="0" eb="1">
      <t>ノボル</t>
    </rPh>
    <rPh sb="1" eb="2">
      <t>ロク</t>
    </rPh>
    <rPh sb="2" eb="3">
      <t>バン</t>
    </rPh>
    <rPh sb="3" eb="4">
      <t>ゴウ</t>
    </rPh>
    <phoneticPr fontId="4"/>
  </si>
  <si>
    <t>名称</t>
    <rPh sb="0" eb="1">
      <t>ナ</t>
    </rPh>
    <rPh sb="1" eb="2">
      <t>ショウ</t>
    </rPh>
    <phoneticPr fontId="4"/>
  </si>
  <si>
    <t>住所</t>
    <rPh sb="0" eb="1">
      <t>ジュウ</t>
    </rPh>
    <rPh sb="1" eb="2">
      <t>ショ</t>
    </rPh>
    <phoneticPr fontId="4"/>
  </si>
  <si>
    <t>運送の種別</t>
    <rPh sb="0" eb="1">
      <t>ウン</t>
    </rPh>
    <rPh sb="1" eb="2">
      <t>ソウ</t>
    </rPh>
    <rPh sb="3" eb="4">
      <t>タネ</t>
    </rPh>
    <rPh sb="4" eb="5">
      <t>ベツ</t>
    </rPh>
    <phoneticPr fontId="4"/>
  </si>
  <si>
    <t>備考</t>
    <rPh sb="0" eb="1">
      <t>ソナエ</t>
    </rPh>
    <rPh sb="1" eb="2">
      <t>コウ</t>
    </rPh>
    <phoneticPr fontId="4"/>
  </si>
  <si>
    <t>事務所</t>
    <rPh sb="0" eb="1">
      <t>コト</t>
    </rPh>
    <rPh sb="1" eb="2">
      <t>ツトム</t>
    </rPh>
    <rPh sb="2" eb="3">
      <t>ショ</t>
    </rPh>
    <phoneticPr fontId="4"/>
  </si>
  <si>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4"/>
  </si>
  <si>
    <t>回転シート車</t>
    <rPh sb="0" eb="2">
      <t>カイテン</t>
    </rPh>
    <rPh sb="5" eb="6">
      <t>シャ</t>
    </rPh>
    <phoneticPr fontId="4"/>
  </si>
  <si>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4"/>
  </si>
  <si>
    <t>位　　　　　置</t>
    <rPh sb="0" eb="1">
      <t>クライ</t>
    </rPh>
    <rPh sb="6" eb="7">
      <t>オキ</t>
    </rPh>
    <phoneticPr fontId="4"/>
  </si>
  <si>
    <t>住　　　　所</t>
    <rPh sb="0" eb="1">
      <t>ジュウ</t>
    </rPh>
    <rPh sb="5" eb="6">
      <t>ショ</t>
    </rPh>
    <phoneticPr fontId="4"/>
  </si>
  <si>
    <t>福祉有償運送</t>
  </si>
  <si>
    <t>有効期間</t>
    <rPh sb="0" eb="2">
      <t>ユウコウ</t>
    </rPh>
    <rPh sb="2" eb="4">
      <t>キカン</t>
    </rPh>
    <phoneticPr fontId="4"/>
  </si>
  <si>
    <t>本省様式はなし</t>
    <rPh sb="0" eb="2">
      <t>ホンショウ</t>
    </rPh>
    <rPh sb="2" eb="4">
      <t>ヨウシキ</t>
    </rPh>
    <phoneticPr fontId="4"/>
  </si>
  <si>
    <t>登録番号</t>
    <rPh sb="0" eb="2">
      <t>トウロク</t>
    </rPh>
    <rPh sb="2" eb="4">
      <t>バンゴウ</t>
    </rPh>
    <phoneticPr fontId="12"/>
  </si>
  <si>
    <t>登録年月日</t>
    <rPh sb="0" eb="2">
      <t>トウロク</t>
    </rPh>
    <rPh sb="2" eb="5">
      <t>ネンガッピ</t>
    </rPh>
    <phoneticPr fontId="12"/>
  </si>
  <si>
    <t>更新登録年月日</t>
    <rPh sb="0" eb="2">
      <t>コウシン</t>
    </rPh>
    <rPh sb="2" eb="4">
      <t>トウロク</t>
    </rPh>
    <rPh sb="4" eb="7">
      <t>ネンガッピ</t>
    </rPh>
    <phoneticPr fontId="12"/>
  </si>
  <si>
    <t>有効期間</t>
    <rPh sb="0" eb="2">
      <t>ユウコウ</t>
    </rPh>
    <rPh sb="2" eb="4">
      <t>キカン</t>
    </rPh>
    <phoneticPr fontId="12"/>
  </si>
  <si>
    <t>名称</t>
    <rPh sb="0" eb="2">
      <t>メイショウ</t>
    </rPh>
    <phoneticPr fontId="4"/>
  </si>
  <si>
    <t>代表者の氏名</t>
    <rPh sb="0" eb="3">
      <t>ダイヒョウシャ</t>
    </rPh>
    <rPh sb="4" eb="6">
      <t>シメイ</t>
    </rPh>
    <phoneticPr fontId="12"/>
  </si>
  <si>
    <t>郵便番号</t>
    <phoneticPr fontId="12"/>
  </si>
  <si>
    <t>住所</t>
    <rPh sb="0" eb="2">
      <t>ジュウショ</t>
    </rPh>
    <phoneticPr fontId="4"/>
  </si>
  <si>
    <t>事務所の名称</t>
    <rPh sb="0" eb="3">
      <t>ジムショ</t>
    </rPh>
    <rPh sb="4" eb="6">
      <t>メイショウ</t>
    </rPh>
    <phoneticPr fontId="12"/>
  </si>
  <si>
    <t>事務所の位置</t>
    <rPh sb="0" eb="3">
      <t>ジムショ</t>
    </rPh>
    <rPh sb="4" eb="6">
      <t>イチ</t>
    </rPh>
    <phoneticPr fontId="12"/>
  </si>
  <si>
    <t>路線又は運送の区域</t>
    <rPh sb="0" eb="2">
      <t>ロセン</t>
    </rPh>
    <rPh sb="2" eb="3">
      <t>マタ</t>
    </rPh>
    <rPh sb="4" eb="6">
      <t>ウンソウ</t>
    </rPh>
    <rPh sb="7" eb="9">
      <t>クイキ</t>
    </rPh>
    <phoneticPr fontId="12"/>
  </si>
  <si>
    <t>運送する旅客の範囲</t>
    <rPh sb="0" eb="2">
      <t>ウンソウ</t>
    </rPh>
    <rPh sb="4" eb="6">
      <t>リョカク</t>
    </rPh>
    <rPh sb="7" eb="9">
      <t>ハンイ</t>
    </rPh>
    <phoneticPr fontId="12"/>
  </si>
  <si>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12"/>
  </si>
  <si>
    <t>事業者協力型有償運送の事業者住所</t>
    <rPh sb="14" eb="16">
      <t>ジュウショ</t>
    </rPh>
    <phoneticPr fontId="12"/>
  </si>
  <si>
    <t>イロハニ</t>
    <phoneticPr fontId="4"/>
  </si>
  <si>
    <t>ニ</t>
    <phoneticPr fontId="4"/>
  </si>
  <si>
    <t>イ</t>
    <phoneticPr fontId="4"/>
  </si>
  <si>
    <t>運送する旅客の範囲（福祉）</t>
  </si>
  <si>
    <t>ロ</t>
    <phoneticPr fontId="4"/>
  </si>
  <si>
    <t>ハ</t>
    <phoneticPr fontId="4"/>
  </si>
  <si>
    <t>ホ</t>
    <phoneticPr fontId="4"/>
  </si>
  <si>
    <t>ヘ</t>
    <phoneticPr fontId="4"/>
  </si>
  <si>
    <t>ト</t>
    <phoneticPr fontId="4"/>
  </si>
  <si>
    <r>
      <t>身体障害者福祉法第４条に規定する</t>
    </r>
    <r>
      <rPr>
        <sz val="11"/>
        <color rgb="FFFF0000"/>
        <rFont val="ＭＳ Ｐ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4"/>
  </si>
  <si>
    <r>
      <t>精神保健及び精神障害者福祉に関する法律第５条に規定する</t>
    </r>
    <r>
      <rPr>
        <sz val="11"/>
        <color rgb="FFFF0000"/>
        <rFont val="ＭＳ Ｐ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4"/>
  </si>
  <si>
    <r>
      <t>障害者の雇用の促進等に関する法律第２条第４号に規定する</t>
    </r>
    <r>
      <rPr>
        <sz val="11"/>
        <color rgb="FFFF0000"/>
        <rFont val="ＭＳ Ｐ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4"/>
  </si>
  <si>
    <r>
      <t>介護保険法第十九条第一項に規定する</t>
    </r>
    <r>
      <rPr>
        <sz val="11"/>
        <color rgb="FFFF0000"/>
        <rFont val="ＭＳ Ｐゴシック"/>
        <family val="3"/>
        <charset val="128"/>
      </rPr>
      <t>要介護認定を受けている者</t>
    </r>
    <phoneticPr fontId="4"/>
  </si>
  <si>
    <r>
      <t>介護保険法第十九条第二項に規定する</t>
    </r>
    <r>
      <rPr>
        <sz val="11"/>
        <color rgb="FFFF0000"/>
        <rFont val="ＭＳ Ｐゴシック"/>
        <family val="3"/>
        <charset val="128"/>
        <scheme val="minor"/>
      </rPr>
      <t>要支援認定を受けている者</t>
    </r>
    <phoneticPr fontId="4"/>
  </si>
  <si>
    <t>旧</t>
    <rPh sb="0" eb="1">
      <t>キュウ</t>
    </rPh>
    <phoneticPr fontId="4"/>
  </si>
  <si>
    <r>
      <t>その他肢体不自由、内部障害、知的障害、精神障害</t>
    </r>
    <r>
      <rPr>
        <sz val="11"/>
        <color rgb="FFFF0000"/>
        <rFont val="ＭＳ Ｐゴシック"/>
        <family val="3"/>
        <charset val="128"/>
        <scheme val="minor"/>
      </rPr>
      <t>その他の障害を有する者</t>
    </r>
    <phoneticPr fontId="4"/>
  </si>
  <si>
    <t>第２号様式（第５１条の５関係）</t>
    <phoneticPr fontId="4"/>
  </si>
  <si>
    <t>○</t>
  </si>
  <si>
    <t>バ　ス</t>
    <phoneticPr fontId="4"/>
  </si>
  <si>
    <t>福祉有償運送</t>
    <rPh sb="0" eb="2">
      <t>フクシ</t>
    </rPh>
    <rPh sb="2" eb="4">
      <t>ユウショウ</t>
    </rPh>
    <rPh sb="4" eb="6">
      <t>ウンソウ</t>
    </rPh>
    <phoneticPr fontId="4"/>
  </si>
  <si>
    <t>←福祉のシートからコピペ</t>
    <rPh sb="1" eb="3">
      <t>フクシ</t>
    </rPh>
    <phoneticPr fontId="4"/>
  </si>
  <si>
    <t>事務所の名称</t>
    <phoneticPr fontId="4"/>
  </si>
  <si>
    <t>事務所の位置</t>
    <phoneticPr fontId="4"/>
  </si>
  <si>
    <t>目次</t>
    <rPh sb="0" eb="2">
      <t>モクジ</t>
    </rPh>
    <phoneticPr fontId="4"/>
  </si>
  <si>
    <t>バス</t>
    <phoneticPr fontId="20"/>
  </si>
  <si>
    <t>計</t>
    <rPh sb="0" eb="1">
      <t>ケイ</t>
    </rPh>
    <phoneticPr fontId="20"/>
  </si>
  <si>
    <t>車いす車
(軽自動車)</t>
    <rPh sb="0" eb="1">
      <t>クルマ</t>
    </rPh>
    <rPh sb="3" eb="4">
      <t>シャ</t>
    </rPh>
    <rPh sb="6" eb="10">
      <t>ケイジドウシャ</t>
    </rPh>
    <phoneticPr fontId="20"/>
  </si>
  <si>
    <t>セダン等
(軽自動車)</t>
    <rPh sb="3" eb="4">
      <t>トウ</t>
    </rPh>
    <phoneticPr fontId="20"/>
  </si>
  <si>
    <t>兼用車
(軽自動車)</t>
    <rPh sb="0" eb="2">
      <t>ケンヨウ</t>
    </rPh>
    <rPh sb="2" eb="3">
      <t>シャ</t>
    </rPh>
    <phoneticPr fontId="20"/>
  </si>
  <si>
    <t>寝台車
(軽自動車)　　　　　　　　</t>
    <rPh sb="0" eb="1">
      <t>ネ</t>
    </rPh>
    <rPh sb="1" eb="2">
      <t>ダイ</t>
    </rPh>
    <rPh sb="2" eb="3">
      <t>クルマ</t>
    </rPh>
    <phoneticPr fontId="20"/>
  </si>
  <si>
    <t>回転ｼｰﾄ車
(軽自動車)</t>
    <rPh sb="0" eb="2">
      <t>カイテン</t>
    </rPh>
    <rPh sb="5" eb="6">
      <t>シャ</t>
    </rPh>
    <phoneticPr fontId="20"/>
  </si>
  <si>
    <t>目次</t>
    <rPh sb="0" eb="2">
      <t>モクジ</t>
    </rPh>
    <phoneticPr fontId="4"/>
  </si>
  <si>
    <t>№</t>
    <phoneticPr fontId="4"/>
  </si>
  <si>
    <r>
      <t>介護保険施行規則第１４０条の６２の４第２号の</t>
    </r>
    <r>
      <rPr>
        <sz val="11"/>
        <color rgb="FFFF0000"/>
        <rFont val="ＭＳ Ｐ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4"/>
  </si>
  <si>
    <t>旅客の範囲の拡大　→　変更登録</t>
    <rPh sb="0" eb="2">
      <t>リョカク</t>
    </rPh>
    <rPh sb="3" eb="5">
      <t>ハンイ</t>
    </rPh>
    <rPh sb="6" eb="8">
      <t>カクダイ</t>
    </rPh>
    <rPh sb="11" eb="13">
      <t>ヘンコウ</t>
    </rPh>
    <rPh sb="13" eb="15">
      <t>トウロク</t>
    </rPh>
    <phoneticPr fontId="4"/>
  </si>
  <si>
    <t>旅客の範囲の縮小　→　軽微変更届出</t>
    <rPh sb="0" eb="2">
      <t>リョカク</t>
    </rPh>
    <rPh sb="3" eb="5">
      <t>ハンイ</t>
    </rPh>
    <rPh sb="6" eb="8">
      <t>シュクショウ</t>
    </rPh>
    <rPh sb="11" eb="13">
      <t>ケイビ</t>
    </rPh>
    <rPh sb="13" eb="15">
      <t>ヘンコウ</t>
    </rPh>
    <rPh sb="15" eb="17">
      <t>トドケデ</t>
    </rPh>
    <phoneticPr fontId="4"/>
  </si>
  <si>
    <t>新</t>
    <rPh sb="0" eb="1">
      <t>シン</t>
    </rPh>
    <phoneticPr fontId="4"/>
  </si>
  <si>
    <t>新はR2.11.27以降の更新登録の際に協議することをもって適用（本省回答より）</t>
    <rPh sb="0" eb="1">
      <t>シン</t>
    </rPh>
    <rPh sb="33" eb="35">
      <t>ホンショウ</t>
    </rPh>
    <rPh sb="35" eb="37">
      <t>カイトウ</t>
    </rPh>
    <phoneticPr fontId="4"/>
  </si>
  <si>
    <t>社会福祉法人　大空町社会福祉協議会</t>
    <rPh sb="0" eb="2">
      <t>シャカイ</t>
    </rPh>
    <rPh sb="2" eb="4">
      <t>フクシ</t>
    </rPh>
    <rPh sb="4" eb="6">
      <t>ホウジン</t>
    </rPh>
    <rPh sb="7" eb="10">
      <t>オオゾラチョウ</t>
    </rPh>
    <rPh sb="10" eb="12">
      <t>シャカイ</t>
    </rPh>
    <rPh sb="12" eb="14">
      <t>フクシ</t>
    </rPh>
    <rPh sb="14" eb="17">
      <t>キョウギカイ</t>
    </rPh>
    <phoneticPr fontId="1"/>
  </si>
  <si>
    <t>特定非営利活動法人　夢の樹オホーツク</t>
    <rPh sb="10" eb="11">
      <t>ユメ</t>
    </rPh>
    <rPh sb="12" eb="13">
      <t>キ</t>
    </rPh>
    <phoneticPr fontId="1"/>
  </si>
  <si>
    <t>特定非営利活動法人　みんとけあ</t>
    <rPh sb="0" eb="2">
      <t>トクテイ</t>
    </rPh>
    <rPh sb="2" eb="5">
      <t>ヒエイリ</t>
    </rPh>
    <rPh sb="5" eb="7">
      <t>カツドウ</t>
    </rPh>
    <rPh sb="7" eb="9">
      <t>ホウジン</t>
    </rPh>
    <phoneticPr fontId="1"/>
  </si>
  <si>
    <t>社会福祉法人　北見市社会福祉協議会</t>
    <rPh sb="0" eb="2">
      <t>シャカイ</t>
    </rPh>
    <rPh sb="2" eb="4">
      <t>フクシ</t>
    </rPh>
    <rPh sb="4" eb="5">
      <t>ホウ</t>
    </rPh>
    <rPh sb="5" eb="6">
      <t>ジン</t>
    </rPh>
    <rPh sb="7" eb="10">
      <t>キタミシ</t>
    </rPh>
    <rPh sb="10" eb="12">
      <t>シャカイ</t>
    </rPh>
    <rPh sb="12" eb="14">
      <t>フクシ</t>
    </rPh>
    <rPh sb="14" eb="17">
      <t>キョウギカイ</t>
    </rPh>
    <phoneticPr fontId="1"/>
  </si>
  <si>
    <t>社会福祉法人　網走桂福祉会</t>
    <rPh sb="7" eb="9">
      <t>アバシリ</t>
    </rPh>
    <rPh sb="9" eb="10">
      <t>カツラ</t>
    </rPh>
    <rPh sb="10" eb="12">
      <t>フクシ</t>
    </rPh>
    <rPh sb="12" eb="13">
      <t>カイ</t>
    </rPh>
    <phoneticPr fontId="1"/>
  </si>
  <si>
    <t>社会福祉法人　湧別町社会福祉協議会</t>
    <rPh sb="0" eb="2">
      <t>シャカイ</t>
    </rPh>
    <rPh sb="2" eb="4">
      <t>フクシ</t>
    </rPh>
    <rPh sb="4" eb="6">
      <t>ホウジン</t>
    </rPh>
    <rPh sb="7" eb="9">
      <t>ユウベツ</t>
    </rPh>
    <rPh sb="9" eb="10">
      <t>マチ</t>
    </rPh>
    <rPh sb="10" eb="12">
      <t>シャカイ</t>
    </rPh>
    <rPh sb="12" eb="14">
      <t>フクシ</t>
    </rPh>
    <rPh sb="14" eb="17">
      <t>キョウギカイ</t>
    </rPh>
    <phoneticPr fontId="1"/>
  </si>
  <si>
    <t>社会福祉法人　遠軽町社会福祉協議会</t>
    <rPh sb="0" eb="2">
      <t>シャカイ</t>
    </rPh>
    <rPh sb="2" eb="4">
      <t>フクシ</t>
    </rPh>
    <rPh sb="4" eb="6">
      <t>ホウジン</t>
    </rPh>
    <rPh sb="7" eb="10">
      <t>エンガルチョウ</t>
    </rPh>
    <rPh sb="10" eb="12">
      <t>シャカイ</t>
    </rPh>
    <rPh sb="12" eb="14">
      <t>フクシ</t>
    </rPh>
    <rPh sb="14" eb="17">
      <t>キョウギカイ</t>
    </rPh>
    <phoneticPr fontId="1"/>
  </si>
  <si>
    <t>社会福祉法人　北見睦会</t>
    <rPh sb="0" eb="2">
      <t>シャカイ</t>
    </rPh>
    <rPh sb="2" eb="4">
      <t>フクシ</t>
    </rPh>
    <rPh sb="4" eb="6">
      <t>ホウジン</t>
    </rPh>
    <rPh sb="7" eb="9">
      <t>キタミ</t>
    </rPh>
    <rPh sb="9" eb="10">
      <t>ムツ</t>
    </rPh>
    <rPh sb="10" eb="11">
      <t>カイ</t>
    </rPh>
    <phoneticPr fontId="1"/>
  </si>
  <si>
    <t>社会福祉法人　小清水町社会福祉協議会</t>
    <rPh sb="0" eb="2">
      <t>シャカイ</t>
    </rPh>
    <rPh sb="2" eb="4">
      <t>フクシ</t>
    </rPh>
    <rPh sb="4" eb="5">
      <t>ホウ</t>
    </rPh>
    <rPh sb="5" eb="6">
      <t>ジン</t>
    </rPh>
    <rPh sb="7" eb="11">
      <t>コシミズチョウ</t>
    </rPh>
    <rPh sb="11" eb="13">
      <t>シャカイ</t>
    </rPh>
    <rPh sb="13" eb="15">
      <t>フクシ</t>
    </rPh>
    <rPh sb="15" eb="18">
      <t>キョウギカイ</t>
    </rPh>
    <phoneticPr fontId="1"/>
  </si>
  <si>
    <t>社会福祉法人　清里町社会福祉協議会</t>
    <rPh sb="0" eb="2">
      <t>シャカイ</t>
    </rPh>
    <rPh sb="2" eb="4">
      <t>フクシ</t>
    </rPh>
    <rPh sb="4" eb="5">
      <t>ホウ</t>
    </rPh>
    <rPh sb="5" eb="6">
      <t>ジン</t>
    </rPh>
    <rPh sb="7" eb="10">
      <t>キヨサトチョウ</t>
    </rPh>
    <rPh sb="10" eb="12">
      <t>シャカイ</t>
    </rPh>
    <rPh sb="12" eb="14">
      <t>フクシ</t>
    </rPh>
    <rPh sb="14" eb="17">
      <t>キョウギカイ</t>
    </rPh>
    <phoneticPr fontId="1"/>
  </si>
  <si>
    <t>社会福祉法人　女満別福祉会</t>
    <rPh sb="0" eb="2">
      <t>シャカイ</t>
    </rPh>
    <rPh sb="2" eb="4">
      <t>フクシ</t>
    </rPh>
    <rPh sb="4" eb="6">
      <t>ホウジン</t>
    </rPh>
    <rPh sb="7" eb="10">
      <t>メマンベツ</t>
    </rPh>
    <rPh sb="10" eb="13">
      <t>フクシカイ</t>
    </rPh>
    <phoneticPr fontId="1"/>
  </si>
  <si>
    <t>特定非営利活動法人　オホーツクスポーツクラブ</t>
    <rPh sb="0" eb="2">
      <t>トクテイ</t>
    </rPh>
    <rPh sb="2" eb="5">
      <t>ヒエイリ</t>
    </rPh>
    <rPh sb="5" eb="7">
      <t>カツドウ</t>
    </rPh>
    <rPh sb="7" eb="9">
      <t>ホウジン</t>
    </rPh>
    <phoneticPr fontId="1"/>
  </si>
  <si>
    <t>特定非営利活動法人　マイスペース美幌</t>
    <rPh sb="0" eb="2">
      <t>トクテイ</t>
    </rPh>
    <rPh sb="2" eb="5">
      <t>ヒエイリ</t>
    </rPh>
    <rPh sb="5" eb="7">
      <t>カツドウ</t>
    </rPh>
    <rPh sb="7" eb="9">
      <t>ホウジン</t>
    </rPh>
    <rPh sb="16" eb="18">
      <t>ビホロ</t>
    </rPh>
    <phoneticPr fontId="1"/>
  </si>
  <si>
    <t>社会福祉法人　紋別市社会福祉協議会</t>
    <rPh sb="0" eb="2">
      <t>シャカイ</t>
    </rPh>
    <rPh sb="2" eb="4">
      <t>フクシ</t>
    </rPh>
    <rPh sb="4" eb="6">
      <t>ホウジン</t>
    </rPh>
    <rPh sb="7" eb="10">
      <t>モンベツシ</t>
    </rPh>
    <rPh sb="10" eb="12">
      <t>シャカイ</t>
    </rPh>
    <rPh sb="12" eb="14">
      <t>フクシ</t>
    </rPh>
    <rPh sb="14" eb="17">
      <t>キョウギカイ</t>
    </rPh>
    <phoneticPr fontId="1"/>
  </si>
  <si>
    <t>社会福祉法人　北光福祉会</t>
    <rPh sb="0" eb="2">
      <t>シャカイ</t>
    </rPh>
    <rPh sb="2" eb="4">
      <t>フクシ</t>
    </rPh>
    <rPh sb="4" eb="6">
      <t>ホウジン</t>
    </rPh>
    <rPh sb="7" eb="9">
      <t>ホッコウ</t>
    </rPh>
    <rPh sb="9" eb="12">
      <t>フクシカイ</t>
    </rPh>
    <phoneticPr fontId="1"/>
  </si>
  <si>
    <t>特定非営利活動法人　あくあ</t>
    <rPh sb="0" eb="2">
      <t>トクテイ</t>
    </rPh>
    <rPh sb="2" eb="5">
      <t>ヒエイリ</t>
    </rPh>
    <rPh sb="5" eb="7">
      <t>カツドウ</t>
    </rPh>
    <rPh sb="7" eb="9">
      <t>ホウジン</t>
    </rPh>
    <phoneticPr fontId="1"/>
  </si>
  <si>
    <t>社会福祉法人　川東の里</t>
    <rPh sb="0" eb="2">
      <t>シャカイ</t>
    </rPh>
    <rPh sb="2" eb="4">
      <t>フクシ</t>
    </rPh>
    <rPh sb="4" eb="6">
      <t>ホウジン</t>
    </rPh>
    <rPh sb="7" eb="9">
      <t>カワヒガシ</t>
    </rPh>
    <rPh sb="10" eb="11">
      <t>サト</t>
    </rPh>
    <phoneticPr fontId="1"/>
  </si>
  <si>
    <t>特定非営利活動法人　あばしりスポーツクラブ</t>
    <rPh sb="0" eb="2">
      <t>トクテイ</t>
    </rPh>
    <rPh sb="2" eb="5">
      <t>ヒエイリ</t>
    </rPh>
    <rPh sb="5" eb="7">
      <t>カツドウ</t>
    </rPh>
    <rPh sb="7" eb="9">
      <t>ホウジン</t>
    </rPh>
    <phoneticPr fontId="1"/>
  </si>
  <si>
    <t>社会福祉法人　北陽会</t>
    <rPh sb="0" eb="2">
      <t>シャカイ</t>
    </rPh>
    <rPh sb="2" eb="4">
      <t>フクシ</t>
    </rPh>
    <rPh sb="4" eb="6">
      <t>ホウジン</t>
    </rPh>
    <rPh sb="7" eb="9">
      <t>ホクヨウ</t>
    </rPh>
    <rPh sb="9" eb="10">
      <t>カイ</t>
    </rPh>
    <phoneticPr fontId="1"/>
  </si>
  <si>
    <t>特定非営利活動法人　遠軽町手をつなぐ育成会かたつむりの会</t>
    <rPh sb="0" eb="2">
      <t>トクテイ</t>
    </rPh>
    <rPh sb="2" eb="5">
      <t>ヒエイリ</t>
    </rPh>
    <rPh sb="5" eb="7">
      <t>カツドウ</t>
    </rPh>
    <rPh sb="7" eb="9">
      <t>ホウジン</t>
    </rPh>
    <rPh sb="10" eb="13">
      <t>エンガルチョウ</t>
    </rPh>
    <rPh sb="13" eb="14">
      <t>テ</t>
    </rPh>
    <rPh sb="18" eb="21">
      <t>イクセイカイ</t>
    </rPh>
    <rPh sb="27" eb="28">
      <t>カイ</t>
    </rPh>
    <phoneticPr fontId="1"/>
  </si>
  <si>
    <t>社会福祉法人　湧別福祉会</t>
    <rPh sb="0" eb="2">
      <t>シャカイ</t>
    </rPh>
    <rPh sb="2" eb="4">
      <t>フクシ</t>
    </rPh>
    <rPh sb="4" eb="6">
      <t>ホウジン</t>
    </rPh>
    <rPh sb="7" eb="9">
      <t>ユウベツ</t>
    </rPh>
    <rPh sb="9" eb="12">
      <t>フクシカイ</t>
    </rPh>
    <phoneticPr fontId="1"/>
  </si>
  <si>
    <t>社会福祉法人　浄光会</t>
    <rPh sb="0" eb="2">
      <t>シャカイ</t>
    </rPh>
    <rPh sb="2" eb="4">
      <t>フクシ</t>
    </rPh>
    <rPh sb="4" eb="6">
      <t>ホウジン</t>
    </rPh>
    <rPh sb="7" eb="10">
      <t>ジョウコウカイ</t>
    </rPh>
    <phoneticPr fontId="1"/>
  </si>
  <si>
    <t>社会福祉法人　北見慈恵会</t>
    <rPh sb="0" eb="2">
      <t>シャカイ</t>
    </rPh>
    <rPh sb="2" eb="4">
      <t>フクシ</t>
    </rPh>
    <rPh sb="4" eb="6">
      <t>ホウジン</t>
    </rPh>
    <rPh sb="7" eb="9">
      <t>キタミ</t>
    </rPh>
    <rPh sb="9" eb="12">
      <t>ジケイカイ</t>
    </rPh>
    <phoneticPr fontId="1"/>
  </si>
  <si>
    <t>社会福祉法人　津別町社会福祉協議会</t>
    <rPh sb="0" eb="2">
      <t>シャカイ</t>
    </rPh>
    <rPh sb="2" eb="4">
      <t>フクシ</t>
    </rPh>
    <rPh sb="4" eb="6">
      <t>ホウジン</t>
    </rPh>
    <rPh sb="7" eb="10">
      <t>ツベツチョウ</t>
    </rPh>
    <rPh sb="10" eb="12">
      <t>シャカイ</t>
    </rPh>
    <rPh sb="12" eb="14">
      <t>フクシ</t>
    </rPh>
    <rPh sb="14" eb="17">
      <t>キョウギカイ</t>
    </rPh>
    <phoneticPr fontId="1"/>
  </si>
  <si>
    <t>社会福祉法人　操愛会</t>
    <rPh sb="0" eb="2">
      <t>シャカイ</t>
    </rPh>
    <rPh sb="2" eb="4">
      <t>フクシ</t>
    </rPh>
    <rPh sb="4" eb="6">
      <t>ホウジン</t>
    </rPh>
    <rPh sb="7" eb="10">
      <t>ソウアイカイ</t>
    </rPh>
    <phoneticPr fontId="1"/>
  </si>
  <si>
    <t>社会福祉法人　愛和会</t>
    <rPh sb="0" eb="2">
      <t>シャカイ</t>
    </rPh>
    <rPh sb="2" eb="4">
      <t>フクシ</t>
    </rPh>
    <rPh sb="4" eb="6">
      <t>ホウジン</t>
    </rPh>
    <rPh sb="7" eb="8">
      <t>アイ</t>
    </rPh>
    <rPh sb="8" eb="9">
      <t>ワ</t>
    </rPh>
    <rPh sb="9" eb="10">
      <t>カイ</t>
    </rPh>
    <phoneticPr fontId="1"/>
  </si>
  <si>
    <t>小瀬　敏幸</t>
    <rPh sb="0" eb="2">
      <t>オセ</t>
    </rPh>
    <rPh sb="3" eb="4">
      <t>ビン</t>
    </rPh>
    <rPh sb="4" eb="5">
      <t>ユキ</t>
    </rPh>
    <phoneticPr fontId="1"/>
  </si>
  <si>
    <t>澤田　正章</t>
    <rPh sb="0" eb="2">
      <t>サワダ</t>
    </rPh>
    <rPh sb="3" eb="4">
      <t>セイ</t>
    </rPh>
    <rPh sb="4" eb="5">
      <t>アキラ</t>
    </rPh>
    <phoneticPr fontId="1"/>
  </si>
  <si>
    <t>後藤田　生子</t>
    <rPh sb="0" eb="3">
      <t>ゴトウダ</t>
    </rPh>
    <rPh sb="4" eb="5">
      <t>イ</t>
    </rPh>
    <rPh sb="5" eb="6">
      <t>コ</t>
    </rPh>
    <phoneticPr fontId="1"/>
  </si>
  <si>
    <t>新田　洋子</t>
    <rPh sb="0" eb="2">
      <t>ニッタ</t>
    </rPh>
    <rPh sb="3" eb="5">
      <t>ヨウコ</t>
    </rPh>
    <phoneticPr fontId="1"/>
  </si>
  <si>
    <t>由井　崇</t>
    <rPh sb="0" eb="2">
      <t>ユイ</t>
    </rPh>
    <rPh sb="3" eb="4">
      <t>タカシ</t>
    </rPh>
    <phoneticPr fontId="1"/>
  </si>
  <si>
    <t>横井　英治</t>
    <rPh sb="0" eb="2">
      <t>ヨコイ</t>
    </rPh>
    <rPh sb="3" eb="4">
      <t>エイ</t>
    </rPh>
    <rPh sb="4" eb="5">
      <t>オサム</t>
    </rPh>
    <phoneticPr fontId="1"/>
  </si>
  <si>
    <t>三條　幸夫</t>
    <rPh sb="0" eb="2">
      <t>サンジョウ</t>
    </rPh>
    <rPh sb="3" eb="4">
      <t>ユキ</t>
    </rPh>
    <rPh sb="4" eb="5">
      <t>オット</t>
    </rPh>
    <phoneticPr fontId="1"/>
  </si>
  <si>
    <t>半澤　祐介</t>
    <rPh sb="0" eb="2">
      <t>ハンザワ</t>
    </rPh>
    <rPh sb="3" eb="5">
      <t>ユウスケ</t>
    </rPh>
    <phoneticPr fontId="1"/>
  </si>
  <si>
    <t>野口　富弘</t>
    <rPh sb="0" eb="2">
      <t>ノグチ</t>
    </rPh>
    <rPh sb="3" eb="4">
      <t>トミ</t>
    </rPh>
    <rPh sb="4" eb="5">
      <t>ヒロ</t>
    </rPh>
    <phoneticPr fontId="1"/>
  </si>
  <si>
    <t>渡部　章</t>
    <rPh sb="0" eb="2">
      <t>ワタナベ</t>
    </rPh>
    <rPh sb="3" eb="4">
      <t>ショウ</t>
    </rPh>
    <phoneticPr fontId="1"/>
  </si>
  <si>
    <t>湯淺　民子</t>
    <rPh sb="0" eb="2">
      <t>ユアサ</t>
    </rPh>
    <rPh sb="3" eb="5">
      <t>タミコ</t>
    </rPh>
    <phoneticPr fontId="1"/>
  </si>
  <si>
    <t>杉村　孝志</t>
    <rPh sb="0" eb="2">
      <t>スギムラ</t>
    </rPh>
    <rPh sb="3" eb="4">
      <t>タカシ</t>
    </rPh>
    <rPh sb="4" eb="5">
      <t>ココロザシ</t>
    </rPh>
    <phoneticPr fontId="1"/>
  </si>
  <si>
    <t>大嶋　浩</t>
    <rPh sb="0" eb="2">
      <t>オオシマ</t>
    </rPh>
    <rPh sb="3" eb="4">
      <t>ヒロシ</t>
    </rPh>
    <phoneticPr fontId="1"/>
  </si>
  <si>
    <t>小野寺　栄司</t>
    <rPh sb="0" eb="3">
      <t>オノデラ</t>
    </rPh>
    <rPh sb="4" eb="5">
      <t>サカエ</t>
    </rPh>
    <rPh sb="5" eb="6">
      <t>ツカサ</t>
    </rPh>
    <phoneticPr fontId="1"/>
  </si>
  <si>
    <t>山田　由紀</t>
    <rPh sb="0" eb="2">
      <t>ヤマタ</t>
    </rPh>
    <rPh sb="3" eb="4">
      <t>ユ</t>
    </rPh>
    <rPh sb="4" eb="5">
      <t>キ</t>
    </rPh>
    <phoneticPr fontId="1"/>
  </si>
  <si>
    <t>野津　玲子</t>
    <rPh sb="0" eb="2">
      <t>ノツ</t>
    </rPh>
    <rPh sb="3" eb="5">
      <t>レイコ</t>
    </rPh>
    <phoneticPr fontId="1"/>
  </si>
  <si>
    <t>梅田　弘敏</t>
    <rPh sb="0" eb="2">
      <t>ウメダ</t>
    </rPh>
    <rPh sb="3" eb="4">
      <t>ヒロ</t>
    </rPh>
    <rPh sb="4" eb="5">
      <t>ビン</t>
    </rPh>
    <phoneticPr fontId="1"/>
  </si>
  <si>
    <t>白川　久統</t>
    <rPh sb="0" eb="2">
      <t>シラカワ</t>
    </rPh>
    <rPh sb="3" eb="4">
      <t>ヒサ</t>
    </rPh>
    <rPh sb="4" eb="5">
      <t>ス</t>
    </rPh>
    <phoneticPr fontId="1"/>
  </si>
  <si>
    <t>小谷　裕司</t>
    <rPh sb="0" eb="2">
      <t>コタニ</t>
    </rPh>
    <rPh sb="3" eb="4">
      <t>ユウ</t>
    </rPh>
    <rPh sb="4" eb="5">
      <t>ツカサ</t>
    </rPh>
    <phoneticPr fontId="1"/>
  </si>
  <si>
    <t>網走市字呼人８０７番地の８</t>
    <rPh sb="0" eb="3">
      <t>アバシリシ</t>
    </rPh>
    <rPh sb="3" eb="4">
      <t>アザ</t>
    </rPh>
    <rPh sb="4" eb="5">
      <t>ヨビ</t>
    </rPh>
    <rPh sb="5" eb="6">
      <t>ヒト</t>
    </rPh>
    <rPh sb="9" eb="11">
      <t>バンチ</t>
    </rPh>
    <phoneticPr fontId="1"/>
  </si>
  <si>
    <t>北見市西三輪７丁目６番地</t>
    <rPh sb="0" eb="3">
      <t>キタミシ</t>
    </rPh>
    <rPh sb="3" eb="6">
      <t>ニシミワ</t>
    </rPh>
    <rPh sb="7" eb="9">
      <t>チョウメ</t>
    </rPh>
    <rPh sb="10" eb="12">
      <t>バンチ</t>
    </rPh>
    <phoneticPr fontId="1"/>
  </si>
  <si>
    <t>北見市寿町３丁目４番１号</t>
    <rPh sb="0" eb="3">
      <t>キタミシ</t>
    </rPh>
    <rPh sb="3" eb="5">
      <t>コトブキチョウ</t>
    </rPh>
    <rPh sb="6" eb="8">
      <t>チョウメ</t>
    </rPh>
    <rPh sb="9" eb="10">
      <t>バン</t>
    </rPh>
    <rPh sb="11" eb="12">
      <t>ゴウ</t>
    </rPh>
    <phoneticPr fontId="1"/>
  </si>
  <si>
    <t>網走市字呼人７２２番１</t>
    <rPh sb="0" eb="3">
      <t>アバシリシ</t>
    </rPh>
    <rPh sb="3" eb="4">
      <t>アザ</t>
    </rPh>
    <rPh sb="4" eb="5">
      <t>ヨビ</t>
    </rPh>
    <rPh sb="5" eb="6">
      <t>ヒト</t>
    </rPh>
    <rPh sb="9" eb="10">
      <t>バン</t>
    </rPh>
    <phoneticPr fontId="1"/>
  </si>
  <si>
    <t>紋別郡湧別町中湧別南町９１１番地</t>
    <rPh sb="0" eb="3">
      <t>モンベツグン</t>
    </rPh>
    <rPh sb="3" eb="6">
      <t>ユウベツチョウ</t>
    </rPh>
    <rPh sb="6" eb="9">
      <t>ナカユウベツ</t>
    </rPh>
    <rPh sb="9" eb="10">
      <t>ミナミ</t>
    </rPh>
    <rPh sb="10" eb="11">
      <t>マチ</t>
    </rPh>
    <rPh sb="14" eb="16">
      <t>バンチ</t>
    </rPh>
    <phoneticPr fontId="1"/>
  </si>
  <si>
    <t>紋別郡遠軽町１条通北１丁目１番地１</t>
    <rPh sb="0" eb="3">
      <t>モンベツグン</t>
    </rPh>
    <rPh sb="3" eb="6">
      <t>エンガルチョウ</t>
    </rPh>
    <rPh sb="7" eb="8">
      <t>ジョウ</t>
    </rPh>
    <rPh sb="8" eb="9">
      <t>トオ</t>
    </rPh>
    <rPh sb="9" eb="10">
      <t>キタ</t>
    </rPh>
    <rPh sb="11" eb="13">
      <t>チョウメ</t>
    </rPh>
    <rPh sb="14" eb="16">
      <t>バンチ</t>
    </rPh>
    <phoneticPr fontId="1"/>
  </si>
  <si>
    <t>北見市北８条西１丁目１番地</t>
    <rPh sb="0" eb="3">
      <t>キタミシ</t>
    </rPh>
    <rPh sb="3" eb="4">
      <t>キタ</t>
    </rPh>
    <rPh sb="5" eb="6">
      <t>ジョウ</t>
    </rPh>
    <rPh sb="6" eb="7">
      <t>ニシ</t>
    </rPh>
    <rPh sb="8" eb="10">
      <t>チョウメ</t>
    </rPh>
    <rPh sb="11" eb="13">
      <t>バンチ</t>
    </rPh>
    <phoneticPr fontId="1"/>
  </si>
  <si>
    <t>斜里郡小清水町字共和１３番地の３</t>
    <rPh sb="0" eb="3">
      <t>シャリグン</t>
    </rPh>
    <rPh sb="3" eb="7">
      <t>コシミズチョウ</t>
    </rPh>
    <rPh sb="7" eb="8">
      <t>アザ</t>
    </rPh>
    <rPh sb="8" eb="10">
      <t>キョウワ</t>
    </rPh>
    <rPh sb="12" eb="14">
      <t>バンチ</t>
    </rPh>
    <phoneticPr fontId="1"/>
  </si>
  <si>
    <t>斜里郡清里町羽衣町３５番地３５</t>
    <rPh sb="0" eb="3">
      <t>シャリグン</t>
    </rPh>
    <rPh sb="3" eb="6">
      <t>キヨサトチョウ</t>
    </rPh>
    <rPh sb="6" eb="9">
      <t>ハゴロモチョウ</t>
    </rPh>
    <rPh sb="11" eb="13">
      <t>バンチ</t>
    </rPh>
    <phoneticPr fontId="1"/>
  </si>
  <si>
    <t>網走郡大空町女満別西４条５丁目４番１０号</t>
    <rPh sb="0" eb="3">
      <t>アバシリグン</t>
    </rPh>
    <rPh sb="3" eb="6">
      <t>オオゾラチョウ</t>
    </rPh>
    <rPh sb="6" eb="9">
      <t>メマンベツ</t>
    </rPh>
    <rPh sb="9" eb="10">
      <t>ニシ</t>
    </rPh>
    <rPh sb="11" eb="12">
      <t>ジョウ</t>
    </rPh>
    <rPh sb="13" eb="15">
      <t>チョウメ</t>
    </rPh>
    <rPh sb="16" eb="17">
      <t>バン</t>
    </rPh>
    <rPh sb="19" eb="20">
      <t>ゴウ</t>
    </rPh>
    <phoneticPr fontId="1"/>
  </si>
  <si>
    <t>網走市字潮見１８５番地１９</t>
    <rPh sb="0" eb="3">
      <t>アバシリシ</t>
    </rPh>
    <rPh sb="3" eb="4">
      <t>アザ</t>
    </rPh>
    <rPh sb="4" eb="6">
      <t>シオミ</t>
    </rPh>
    <rPh sb="9" eb="11">
      <t>バンチ</t>
    </rPh>
    <phoneticPr fontId="1"/>
  </si>
  <si>
    <t>網走郡美幌町字仲町２丁目３８番地の１</t>
    <rPh sb="0" eb="3">
      <t>アバシリグン</t>
    </rPh>
    <rPh sb="3" eb="6">
      <t>ビホロチョウ</t>
    </rPh>
    <rPh sb="6" eb="7">
      <t>アザ</t>
    </rPh>
    <rPh sb="7" eb="8">
      <t>ナカ</t>
    </rPh>
    <rPh sb="8" eb="9">
      <t>マチ</t>
    </rPh>
    <rPh sb="10" eb="12">
      <t>チョウメ</t>
    </rPh>
    <rPh sb="14" eb="16">
      <t>バンチ</t>
    </rPh>
    <phoneticPr fontId="1"/>
  </si>
  <si>
    <t>紋別市幸町７丁目１番１０号</t>
    <rPh sb="0" eb="3">
      <t>モンベツシ</t>
    </rPh>
    <rPh sb="3" eb="4">
      <t>ユキ</t>
    </rPh>
    <rPh sb="4" eb="5">
      <t>マチ</t>
    </rPh>
    <rPh sb="6" eb="8">
      <t>チョウメ</t>
    </rPh>
    <rPh sb="9" eb="10">
      <t>バン</t>
    </rPh>
    <rPh sb="12" eb="13">
      <t>ゴウ</t>
    </rPh>
    <phoneticPr fontId="1"/>
  </si>
  <si>
    <t>紋別郡遠軽町生田原安国３０２番地７</t>
    <rPh sb="0" eb="3">
      <t>モンベツグン</t>
    </rPh>
    <rPh sb="3" eb="6">
      <t>エンガルチョウ</t>
    </rPh>
    <rPh sb="6" eb="9">
      <t>イクタハラ</t>
    </rPh>
    <rPh sb="9" eb="11">
      <t>ヤスクニ</t>
    </rPh>
    <rPh sb="14" eb="16">
      <t>バンチ</t>
    </rPh>
    <phoneticPr fontId="1"/>
  </si>
  <si>
    <t>網走市駒場北６丁目２番１１号</t>
    <rPh sb="0" eb="3">
      <t>アバシリシ</t>
    </rPh>
    <rPh sb="3" eb="5">
      <t>コマバ</t>
    </rPh>
    <rPh sb="5" eb="6">
      <t>キタ</t>
    </rPh>
    <rPh sb="7" eb="9">
      <t>チョウメ</t>
    </rPh>
    <rPh sb="10" eb="11">
      <t>バン</t>
    </rPh>
    <rPh sb="13" eb="14">
      <t>ゴウ</t>
    </rPh>
    <phoneticPr fontId="1"/>
  </si>
  <si>
    <t>北見市川東２２６番地２</t>
    <rPh sb="0" eb="3">
      <t>キタミシ</t>
    </rPh>
    <rPh sb="3" eb="5">
      <t>カワヒガシ</t>
    </rPh>
    <rPh sb="8" eb="10">
      <t>バンチ</t>
    </rPh>
    <phoneticPr fontId="1"/>
  </si>
  <si>
    <t>網走市北４条西３丁目５番１５号</t>
    <rPh sb="0" eb="3">
      <t>アバシリシ</t>
    </rPh>
    <rPh sb="3" eb="4">
      <t>キタ</t>
    </rPh>
    <rPh sb="5" eb="6">
      <t>ジョウ</t>
    </rPh>
    <rPh sb="6" eb="7">
      <t>ニシ</t>
    </rPh>
    <rPh sb="8" eb="10">
      <t>チョウメ</t>
    </rPh>
    <rPh sb="11" eb="12">
      <t>バン</t>
    </rPh>
    <rPh sb="14" eb="15">
      <t>ゴウ</t>
    </rPh>
    <phoneticPr fontId="1"/>
  </si>
  <si>
    <t>北見市留辺蘂町栄町１２７番地２１</t>
    <rPh sb="0" eb="3">
      <t>キタミシ</t>
    </rPh>
    <rPh sb="3" eb="6">
      <t>ルベシベ</t>
    </rPh>
    <rPh sb="6" eb="7">
      <t>マチ</t>
    </rPh>
    <rPh sb="7" eb="9">
      <t>サカエマチ</t>
    </rPh>
    <rPh sb="12" eb="14">
      <t>バンチ</t>
    </rPh>
    <phoneticPr fontId="1"/>
  </si>
  <si>
    <t>紋別郡湧別町東４１番地の１</t>
    <rPh sb="0" eb="3">
      <t>モンベツグン</t>
    </rPh>
    <rPh sb="3" eb="6">
      <t>ユウベツチョウ</t>
    </rPh>
    <rPh sb="6" eb="7">
      <t>ヒガシ</t>
    </rPh>
    <rPh sb="9" eb="11">
      <t>バンチ</t>
    </rPh>
    <phoneticPr fontId="1"/>
  </si>
  <si>
    <t>紋別郡遠軽町西町３丁目４番地１３８</t>
    <rPh sb="0" eb="3">
      <t>モンベツグン</t>
    </rPh>
    <rPh sb="3" eb="6">
      <t>エンガルチョウ</t>
    </rPh>
    <rPh sb="6" eb="7">
      <t>ニシ</t>
    </rPh>
    <rPh sb="7" eb="8">
      <t>マチ</t>
    </rPh>
    <rPh sb="9" eb="11">
      <t>チョウメ</t>
    </rPh>
    <rPh sb="12" eb="14">
      <t>バンチ</t>
    </rPh>
    <phoneticPr fontId="1"/>
  </si>
  <si>
    <t>北見市東相内町１７１番地５７</t>
    <rPh sb="0" eb="3">
      <t>キタミシ</t>
    </rPh>
    <rPh sb="3" eb="4">
      <t>ヒガシ</t>
    </rPh>
    <rPh sb="4" eb="6">
      <t>アイナイ</t>
    </rPh>
    <rPh sb="6" eb="7">
      <t>マチ</t>
    </rPh>
    <rPh sb="10" eb="12">
      <t>バンチ</t>
    </rPh>
    <phoneticPr fontId="1"/>
  </si>
  <si>
    <t>網走市字潮見３１９番地７５</t>
    <rPh sb="0" eb="3">
      <t>アバシリシ</t>
    </rPh>
    <rPh sb="3" eb="4">
      <t>アザ</t>
    </rPh>
    <rPh sb="4" eb="6">
      <t>シオミ</t>
    </rPh>
    <rPh sb="9" eb="11">
      <t>バンチ</t>
    </rPh>
    <phoneticPr fontId="1"/>
  </si>
  <si>
    <t>北見市相内町９７番地１</t>
    <rPh sb="0" eb="3">
      <t>キタミシ</t>
    </rPh>
    <rPh sb="3" eb="5">
      <t>アイナイ</t>
    </rPh>
    <rPh sb="5" eb="6">
      <t>マチ</t>
    </rPh>
    <rPh sb="8" eb="10">
      <t>バンチ</t>
    </rPh>
    <phoneticPr fontId="1"/>
  </si>
  <si>
    <t>〒099-2324</t>
    <phoneticPr fontId="4"/>
  </si>
  <si>
    <t>〒090-0838</t>
    <phoneticPr fontId="4"/>
  </si>
  <si>
    <t>〒090-0065</t>
    <phoneticPr fontId="4"/>
  </si>
  <si>
    <t>〒099-2421</t>
    <phoneticPr fontId="4"/>
  </si>
  <si>
    <t>〒099-6328</t>
    <phoneticPr fontId="4"/>
  </si>
  <si>
    <t>〒099-0403</t>
    <phoneticPr fontId="4"/>
  </si>
  <si>
    <t>〒090-0048</t>
    <phoneticPr fontId="4"/>
  </si>
  <si>
    <t>〒099-3612</t>
    <phoneticPr fontId="4"/>
  </si>
  <si>
    <t>〒099-4405</t>
    <phoneticPr fontId="4"/>
  </si>
  <si>
    <t>〒092-0004</t>
    <phoneticPr fontId="4"/>
  </si>
  <si>
    <t>〒094-0005</t>
    <phoneticPr fontId="4"/>
  </si>
  <si>
    <t>〒099-0622</t>
    <phoneticPr fontId="4"/>
  </si>
  <si>
    <t>〒093-0033</t>
    <phoneticPr fontId="4"/>
  </si>
  <si>
    <t>〒090-0807</t>
    <phoneticPr fontId="4"/>
  </si>
  <si>
    <t>〒093-0054</t>
    <phoneticPr fontId="4"/>
  </si>
  <si>
    <t>〒091-0033</t>
    <phoneticPr fontId="4"/>
  </si>
  <si>
    <t>〒099-0416</t>
    <phoneticPr fontId="4"/>
  </si>
  <si>
    <t>〒099-6411</t>
    <phoneticPr fontId="4"/>
  </si>
  <si>
    <t>〒099-0428</t>
    <phoneticPr fontId="4"/>
  </si>
  <si>
    <t>〒099-0878</t>
    <phoneticPr fontId="4"/>
  </si>
  <si>
    <t>〒093-0042</t>
    <phoneticPr fontId="4"/>
  </si>
  <si>
    <t>〒099-0871</t>
    <phoneticPr fontId="4"/>
  </si>
  <si>
    <t>北北福第1号</t>
    <rPh sb="0" eb="1">
      <t>キタ</t>
    </rPh>
    <rPh sb="1" eb="2">
      <t>キタ</t>
    </rPh>
    <rPh sb="2" eb="3">
      <t>フク</t>
    </rPh>
    <rPh sb="3" eb="4">
      <t>ダイ</t>
    </rPh>
    <rPh sb="5" eb="6">
      <t>ゴウ</t>
    </rPh>
    <phoneticPr fontId="12"/>
  </si>
  <si>
    <t>北北福第2号</t>
    <rPh sb="0" eb="1">
      <t>キタ</t>
    </rPh>
    <rPh sb="1" eb="2">
      <t>キタ</t>
    </rPh>
    <rPh sb="2" eb="3">
      <t>フク</t>
    </rPh>
    <rPh sb="3" eb="4">
      <t>ダイ</t>
    </rPh>
    <rPh sb="5" eb="6">
      <t>ゴウ</t>
    </rPh>
    <phoneticPr fontId="12"/>
  </si>
  <si>
    <t>北北福第3号</t>
    <rPh sb="0" eb="1">
      <t>キタ</t>
    </rPh>
    <rPh sb="1" eb="2">
      <t>キタ</t>
    </rPh>
    <rPh sb="2" eb="3">
      <t>フク</t>
    </rPh>
    <rPh sb="3" eb="4">
      <t>ダイ</t>
    </rPh>
    <rPh sb="5" eb="6">
      <t>ゴウ</t>
    </rPh>
    <phoneticPr fontId="12"/>
  </si>
  <si>
    <t>北北福第4号</t>
    <rPh sb="0" eb="1">
      <t>キタ</t>
    </rPh>
    <rPh sb="1" eb="2">
      <t>キタ</t>
    </rPh>
    <rPh sb="2" eb="3">
      <t>フク</t>
    </rPh>
    <rPh sb="3" eb="4">
      <t>ダイ</t>
    </rPh>
    <rPh sb="5" eb="6">
      <t>ゴウ</t>
    </rPh>
    <phoneticPr fontId="12"/>
  </si>
  <si>
    <t>北北福第6号</t>
    <rPh sb="0" eb="1">
      <t>キタ</t>
    </rPh>
    <rPh sb="1" eb="2">
      <t>キタ</t>
    </rPh>
    <rPh sb="2" eb="3">
      <t>フク</t>
    </rPh>
    <rPh sb="3" eb="4">
      <t>ダイ</t>
    </rPh>
    <rPh sb="5" eb="6">
      <t>ゴウ</t>
    </rPh>
    <phoneticPr fontId="12"/>
  </si>
  <si>
    <t>北北福第7号</t>
    <rPh sb="0" eb="1">
      <t>キタ</t>
    </rPh>
    <rPh sb="1" eb="2">
      <t>キタ</t>
    </rPh>
    <rPh sb="2" eb="3">
      <t>フク</t>
    </rPh>
    <rPh sb="3" eb="4">
      <t>ダイ</t>
    </rPh>
    <rPh sb="5" eb="6">
      <t>ゴウ</t>
    </rPh>
    <phoneticPr fontId="12"/>
  </si>
  <si>
    <t>北北福第8号</t>
    <rPh sb="0" eb="1">
      <t>キタ</t>
    </rPh>
    <rPh sb="1" eb="2">
      <t>キタ</t>
    </rPh>
    <rPh sb="2" eb="3">
      <t>フク</t>
    </rPh>
    <rPh sb="3" eb="4">
      <t>ダイ</t>
    </rPh>
    <rPh sb="5" eb="6">
      <t>ゴウ</t>
    </rPh>
    <phoneticPr fontId="12"/>
  </si>
  <si>
    <t>北北福第10号</t>
    <rPh sb="0" eb="1">
      <t>キタ</t>
    </rPh>
    <rPh sb="1" eb="2">
      <t>キタ</t>
    </rPh>
    <rPh sb="2" eb="3">
      <t>フク</t>
    </rPh>
    <rPh sb="3" eb="4">
      <t>ダイ</t>
    </rPh>
    <rPh sb="6" eb="7">
      <t>ゴウ</t>
    </rPh>
    <phoneticPr fontId="12"/>
  </si>
  <si>
    <t>北北福第11号</t>
    <rPh sb="0" eb="1">
      <t>キタ</t>
    </rPh>
    <rPh sb="1" eb="2">
      <t>キタ</t>
    </rPh>
    <rPh sb="2" eb="3">
      <t>フク</t>
    </rPh>
    <rPh sb="3" eb="4">
      <t>ダイ</t>
    </rPh>
    <rPh sb="6" eb="7">
      <t>ゴウ</t>
    </rPh>
    <phoneticPr fontId="12"/>
  </si>
  <si>
    <t>北北福第14号</t>
  </si>
  <si>
    <t>北北福第15号</t>
  </si>
  <si>
    <t>北北福第16号</t>
    <phoneticPr fontId="4"/>
  </si>
  <si>
    <t>北北福第19号</t>
  </si>
  <si>
    <t>北北福第20号</t>
  </si>
  <si>
    <t>北北福第21号</t>
  </si>
  <si>
    <t>北北福第22号</t>
  </si>
  <si>
    <t>北北福第23号</t>
  </si>
  <si>
    <t>北北福第24号</t>
  </si>
  <si>
    <t>北北福第25号</t>
  </si>
  <si>
    <t>北北福第26号</t>
  </si>
  <si>
    <t>北北福第27号</t>
  </si>
  <si>
    <t>北北福第28号</t>
  </si>
  <si>
    <t>北北福第29号</t>
  </si>
  <si>
    <t>北北福第30号</t>
  </si>
  <si>
    <t>北北福第31号</t>
  </si>
  <si>
    <t>北北福第32号</t>
  </si>
  <si>
    <t>女満別事業所</t>
    <rPh sb="0" eb="3">
      <t>メマンベツ</t>
    </rPh>
    <rPh sb="3" eb="6">
      <t>ジギョウショ</t>
    </rPh>
    <phoneticPr fontId="4"/>
  </si>
  <si>
    <t>網走郡大空町女満別西１条３丁目２番５号</t>
    <rPh sb="0" eb="3">
      <t>アバシリグン</t>
    </rPh>
    <rPh sb="3" eb="6">
      <t>オオゾラチョウ</t>
    </rPh>
    <rPh sb="6" eb="9">
      <t>メマンベツ</t>
    </rPh>
    <rPh sb="9" eb="10">
      <t>ニシ</t>
    </rPh>
    <rPh sb="11" eb="12">
      <t>ジョウ</t>
    </rPh>
    <rPh sb="13" eb="15">
      <t>チョウメ</t>
    </rPh>
    <rPh sb="16" eb="17">
      <t>バン</t>
    </rPh>
    <rPh sb="18" eb="19">
      <t>ゴウ</t>
    </rPh>
    <phoneticPr fontId="4"/>
  </si>
  <si>
    <t>東藻琴事業所</t>
    <rPh sb="0" eb="3">
      <t>ヒガシモコト</t>
    </rPh>
    <rPh sb="3" eb="6">
      <t>ジギョウショ</t>
    </rPh>
    <phoneticPr fontId="4"/>
  </si>
  <si>
    <t>網走郡大空町東藻琴３６０番地の１</t>
    <rPh sb="0" eb="3">
      <t>アバシリグン</t>
    </rPh>
    <rPh sb="3" eb="6">
      <t>オオゾラチョウ</t>
    </rPh>
    <rPh sb="6" eb="9">
      <t>ヒガシモコト</t>
    </rPh>
    <rPh sb="12" eb="14">
      <t>バンチ</t>
    </rPh>
    <phoneticPr fontId="4"/>
  </si>
  <si>
    <t>網走郡大空町</t>
    <rPh sb="0" eb="3">
      <t>アバシリグン</t>
    </rPh>
    <rPh sb="3" eb="6">
      <t>オオゾラチョウ</t>
    </rPh>
    <phoneticPr fontId="4"/>
  </si>
  <si>
    <t>夢の樹法人本部</t>
    <rPh sb="0" eb="1">
      <t>ユメ</t>
    </rPh>
    <rPh sb="2" eb="3">
      <t>キ</t>
    </rPh>
    <rPh sb="3" eb="5">
      <t>ホウジン</t>
    </rPh>
    <rPh sb="5" eb="7">
      <t>ホンブ</t>
    </rPh>
    <phoneticPr fontId="4"/>
  </si>
  <si>
    <t>網走市字呼人８０７－８</t>
    <rPh sb="0" eb="3">
      <t>アバシリシ</t>
    </rPh>
    <rPh sb="3" eb="4">
      <t>アザ</t>
    </rPh>
    <rPh sb="4" eb="5">
      <t>ヨ</t>
    </rPh>
    <rPh sb="5" eb="6">
      <t>ヒト</t>
    </rPh>
    <phoneticPr fontId="4"/>
  </si>
  <si>
    <t>みんとけあヘルパーステーション</t>
    <phoneticPr fontId="4"/>
  </si>
  <si>
    <t>北見市西三輪７丁目６番地</t>
    <rPh sb="0" eb="3">
      <t>キタミシ</t>
    </rPh>
    <rPh sb="3" eb="6">
      <t>ニシミワ</t>
    </rPh>
    <rPh sb="7" eb="9">
      <t>チョウメ</t>
    </rPh>
    <rPh sb="10" eb="12">
      <t>バンチ</t>
    </rPh>
    <phoneticPr fontId="4"/>
  </si>
  <si>
    <t>北見市</t>
    <rPh sb="0" eb="3">
      <t>キタミシ</t>
    </rPh>
    <phoneticPr fontId="4"/>
  </si>
  <si>
    <t>ヘルパーステーション</t>
    <phoneticPr fontId="4"/>
  </si>
  <si>
    <t>ヘルパーステーション　常呂支所</t>
  </si>
  <si>
    <t>北見市常呂町字常呂３３２番地２</t>
  </si>
  <si>
    <t>北見市</t>
    <rPh sb="0" eb="3">
      <t>キタミシ</t>
    </rPh>
    <phoneticPr fontId="1"/>
  </si>
  <si>
    <t>網走桂福祉会</t>
    <rPh sb="0" eb="2">
      <t>アバシリ</t>
    </rPh>
    <rPh sb="2" eb="3">
      <t>カツラ</t>
    </rPh>
    <rPh sb="3" eb="6">
      <t>フクシカイ</t>
    </rPh>
    <phoneticPr fontId="1"/>
  </si>
  <si>
    <t>網走市字呼人７２２番地の１</t>
    <rPh sb="0" eb="2">
      <t>アバシリ</t>
    </rPh>
    <rPh sb="2" eb="3">
      <t>シ</t>
    </rPh>
    <rPh sb="3" eb="4">
      <t>アザ</t>
    </rPh>
    <rPh sb="4" eb="6">
      <t>ヨビト</t>
    </rPh>
    <rPh sb="9" eb="11">
      <t>バンチ</t>
    </rPh>
    <phoneticPr fontId="1"/>
  </si>
  <si>
    <t>網走市</t>
    <rPh sb="0" eb="3">
      <t>アバシリシ</t>
    </rPh>
    <phoneticPr fontId="1"/>
  </si>
  <si>
    <t>紋別郡湧別町中湧別南町９１１番地</t>
    <rPh sb="0" eb="3">
      <t>モンベツグン</t>
    </rPh>
    <rPh sb="3" eb="6">
      <t>ユウベツチョウ</t>
    </rPh>
    <rPh sb="6" eb="7">
      <t>ナカ</t>
    </rPh>
    <rPh sb="7" eb="9">
      <t>ユウベツ</t>
    </rPh>
    <rPh sb="9" eb="10">
      <t>ミナミ</t>
    </rPh>
    <rPh sb="10" eb="11">
      <t>マチ</t>
    </rPh>
    <rPh sb="14" eb="16">
      <t>バンチ</t>
    </rPh>
    <phoneticPr fontId="1"/>
  </si>
  <si>
    <t>イニ</t>
    <phoneticPr fontId="4"/>
  </si>
  <si>
    <t>遠軽地区事務所</t>
    <rPh sb="0" eb="2">
      <t>エンガル</t>
    </rPh>
    <rPh sb="2" eb="4">
      <t>チク</t>
    </rPh>
    <rPh sb="4" eb="7">
      <t>ジムショ</t>
    </rPh>
    <phoneticPr fontId="4"/>
  </si>
  <si>
    <t>紋別市遠軽町１条通北１丁目１番地１</t>
    <rPh sb="0" eb="3">
      <t>モンベツシ</t>
    </rPh>
    <rPh sb="3" eb="6">
      <t>エンガルチョウ</t>
    </rPh>
    <rPh sb="7" eb="8">
      <t>ジョウ</t>
    </rPh>
    <rPh sb="8" eb="9">
      <t>トオ</t>
    </rPh>
    <rPh sb="9" eb="10">
      <t>キタ</t>
    </rPh>
    <rPh sb="11" eb="13">
      <t>チョウメ</t>
    </rPh>
    <rPh sb="14" eb="16">
      <t>バンチ</t>
    </rPh>
    <phoneticPr fontId="4"/>
  </si>
  <si>
    <t>生田原地区事務所</t>
    <rPh sb="0" eb="3">
      <t>ナマタハラ</t>
    </rPh>
    <rPh sb="3" eb="5">
      <t>チク</t>
    </rPh>
    <rPh sb="5" eb="8">
      <t>ジムショ</t>
    </rPh>
    <phoneticPr fontId="4"/>
  </si>
  <si>
    <t>紋別郡遠軽町生田原１４５番地２９</t>
    <rPh sb="0" eb="3">
      <t>モンベツグン</t>
    </rPh>
    <rPh sb="3" eb="6">
      <t>エンガルチョウ</t>
    </rPh>
    <rPh sb="6" eb="9">
      <t>ナマタハラ</t>
    </rPh>
    <rPh sb="12" eb="14">
      <t>バンチ</t>
    </rPh>
    <phoneticPr fontId="4"/>
  </si>
  <si>
    <t>紋別市遠軽町丸瀬布新町２８４番地</t>
    <rPh sb="0" eb="3">
      <t>モンベツシ</t>
    </rPh>
    <rPh sb="3" eb="6">
      <t>エンガルチョウ</t>
    </rPh>
    <rPh sb="6" eb="9">
      <t>マルセップ</t>
    </rPh>
    <rPh sb="9" eb="11">
      <t>シンマチ</t>
    </rPh>
    <rPh sb="14" eb="16">
      <t>バンチ</t>
    </rPh>
    <phoneticPr fontId="4"/>
  </si>
  <si>
    <t>事務所の名称</t>
    <phoneticPr fontId="4"/>
  </si>
  <si>
    <t>紋別郡遠軽町</t>
    <rPh sb="0" eb="3">
      <t>モンベツグン</t>
    </rPh>
    <rPh sb="3" eb="6">
      <t>エンガルチョウ</t>
    </rPh>
    <phoneticPr fontId="12"/>
  </si>
  <si>
    <t>北見睦会訪問介護事業所</t>
    <phoneticPr fontId="4"/>
  </si>
  <si>
    <t>北見市美芳町１０丁目１番８号</t>
    <phoneticPr fontId="4"/>
  </si>
  <si>
    <t>北見市（旧北見市に限る）</t>
    <rPh sb="0" eb="3">
      <t>キタミシ</t>
    </rPh>
    <rPh sb="4" eb="5">
      <t>キュウ</t>
    </rPh>
    <rPh sb="5" eb="8">
      <t>キタミシ</t>
    </rPh>
    <rPh sb="9" eb="10">
      <t>カギ</t>
    </rPh>
    <phoneticPr fontId="12"/>
  </si>
  <si>
    <t>小清水町社会福祉協議会</t>
    <phoneticPr fontId="4"/>
  </si>
  <si>
    <t>斜里郡小清水町字共和１３番地の３</t>
    <phoneticPr fontId="4"/>
  </si>
  <si>
    <t>斜里郡小清水町</t>
    <rPh sb="0" eb="3">
      <t>シャリグン</t>
    </rPh>
    <rPh sb="3" eb="7">
      <t>コシミズチョウ</t>
    </rPh>
    <phoneticPr fontId="12"/>
  </si>
  <si>
    <t>斜里郡清里町羽衣町３５番地３５</t>
  </si>
  <si>
    <t>斜里郡清里町</t>
    <phoneticPr fontId="12"/>
  </si>
  <si>
    <t>訪問介護事業所
介護予防訪問介護事業所
居宅介護事業所</t>
    <phoneticPr fontId="4"/>
  </si>
  <si>
    <t>斜里郡清里町羽衣町３５番地３５</t>
    <phoneticPr fontId="4"/>
  </si>
  <si>
    <t>介護老人保健施設きよさと</t>
  </si>
  <si>
    <t>ヘルパーステーション女満別ドリーム苑</t>
    <phoneticPr fontId="4"/>
  </si>
  <si>
    <t>網走郡大空町女満別西４条５丁目４番１０号</t>
    <phoneticPr fontId="4"/>
  </si>
  <si>
    <t>網走郡大空町（旧女満別町に限る）</t>
  </si>
  <si>
    <t>オホーツクホームヘルプサービスセンター</t>
  </si>
  <si>
    <t>網走市字潮見１８５番地１９</t>
  </si>
  <si>
    <t>網走市</t>
  </si>
  <si>
    <t>マイスペース美幌</t>
  </si>
  <si>
    <t>菜のはな広場</t>
    <rPh sb="0" eb="1">
      <t>ナ</t>
    </rPh>
    <rPh sb="4" eb="6">
      <t>ヒロバ</t>
    </rPh>
    <phoneticPr fontId="4"/>
  </si>
  <si>
    <t>網走郡美幌町字東１条南１丁目９－１</t>
    <rPh sb="0" eb="3">
      <t>アバシリグン</t>
    </rPh>
    <rPh sb="3" eb="6">
      <t>ビホロチョウ</t>
    </rPh>
    <rPh sb="6" eb="7">
      <t>アザ</t>
    </rPh>
    <rPh sb="7" eb="8">
      <t>ヒガシ</t>
    </rPh>
    <rPh sb="9" eb="10">
      <t>ジョウ</t>
    </rPh>
    <rPh sb="10" eb="11">
      <t>ミナミ</t>
    </rPh>
    <rPh sb="12" eb="14">
      <t>チョウメ</t>
    </rPh>
    <phoneticPr fontId="4"/>
  </si>
  <si>
    <t>美幌町、津別町</t>
    <rPh sb="0" eb="3">
      <t>ビホロチョウ</t>
    </rPh>
    <rPh sb="4" eb="7">
      <t>ツベツチョウ</t>
    </rPh>
    <phoneticPr fontId="12"/>
  </si>
  <si>
    <t>イニ</t>
    <phoneticPr fontId="4"/>
  </si>
  <si>
    <t>紋別市幸町７丁目１番１０号</t>
  </si>
  <si>
    <t>紋別市</t>
  </si>
  <si>
    <t>ぱれっと遠軽</t>
  </si>
  <si>
    <t>紋別郡遠軽町西町１丁目４番地１８</t>
    <rPh sb="6" eb="7">
      <t>ニシ</t>
    </rPh>
    <phoneticPr fontId="4"/>
  </si>
  <si>
    <t>イニ</t>
    <phoneticPr fontId="4"/>
  </si>
  <si>
    <t>ヘルパーステーションあくあ</t>
  </si>
  <si>
    <t>あさひ４５</t>
  </si>
  <si>
    <t>北見市朝日町４５番地４</t>
    <phoneticPr fontId="4"/>
  </si>
  <si>
    <t>北見市</t>
  </si>
  <si>
    <t>障がい福祉サービス事業所　ラポール</t>
  </si>
  <si>
    <t>網走市北４条西３丁目５番１５号</t>
    <phoneticPr fontId="4"/>
  </si>
  <si>
    <t>るべしべ光星苑</t>
  </si>
  <si>
    <t>北見市留辺蘂町栄町１２７番地２１</t>
  </si>
  <si>
    <t>ヘルパー事業所　歩～夢</t>
    <rPh sb="4" eb="7">
      <t>ジギョウショ</t>
    </rPh>
    <rPh sb="8" eb="9">
      <t>アル</t>
    </rPh>
    <rPh sb="10" eb="11">
      <t>ユメ</t>
    </rPh>
    <phoneticPr fontId="4"/>
  </si>
  <si>
    <t>遠軽町、湧別町</t>
  </si>
  <si>
    <t>小規模多機能ホーム湖水の杜</t>
  </si>
  <si>
    <t>紋別郡湧別町芭露２３３４番地の２</t>
    <phoneticPr fontId="4"/>
  </si>
  <si>
    <t>ホームヘルパーステーション　ひなた</t>
  </si>
  <si>
    <t>遠軽町岩見通北７丁目２番地９１</t>
    <phoneticPr fontId="4"/>
  </si>
  <si>
    <t>ヘルパーステーションゆうゆう</t>
  </si>
  <si>
    <t>北見市東相内町１７１番地５７</t>
  </si>
  <si>
    <t>津別町社会福祉協議会</t>
  </si>
  <si>
    <t>網走郡津別町</t>
    <rPh sb="0" eb="3">
      <t>アバシリグン</t>
    </rPh>
    <rPh sb="3" eb="6">
      <t>ツベツチョウ</t>
    </rPh>
    <phoneticPr fontId="12"/>
  </si>
  <si>
    <t>グループホーム天都の杜</t>
  </si>
  <si>
    <t>網走市字潮見３１９番地７５</t>
  </si>
  <si>
    <t>北見市相内町９７番地１</t>
  </si>
  <si>
    <t>湧別町社会福祉協議会</t>
    <rPh sb="0" eb="3">
      <t>ユウベツチョウ</t>
    </rPh>
    <rPh sb="3" eb="5">
      <t>シャカイ</t>
    </rPh>
    <rPh sb="5" eb="7">
      <t>フクシ</t>
    </rPh>
    <rPh sb="7" eb="10">
      <t>キョウギカイ</t>
    </rPh>
    <phoneticPr fontId="1"/>
  </si>
  <si>
    <t>北北福第2号</t>
    <phoneticPr fontId="4"/>
  </si>
  <si>
    <t>北北福第3号</t>
    <phoneticPr fontId="4"/>
  </si>
  <si>
    <t>北北福第4号</t>
    <phoneticPr fontId="4"/>
  </si>
  <si>
    <t>北北福第6号</t>
    <phoneticPr fontId="4"/>
  </si>
  <si>
    <t>北北福第7号</t>
    <phoneticPr fontId="4"/>
  </si>
  <si>
    <t>北北福第8号</t>
    <phoneticPr fontId="4"/>
  </si>
  <si>
    <t>北北福第10号</t>
    <phoneticPr fontId="4"/>
  </si>
  <si>
    <t>北北福第11号</t>
    <phoneticPr fontId="4"/>
  </si>
  <si>
    <t>北北福第14号</t>
    <phoneticPr fontId="4"/>
  </si>
  <si>
    <t>北北福第15号</t>
    <phoneticPr fontId="4"/>
  </si>
  <si>
    <t>白滝地区事務所</t>
    <rPh sb="0" eb="2">
      <t>シラタキ</t>
    </rPh>
    <rPh sb="2" eb="4">
      <t>チク</t>
    </rPh>
    <rPh sb="4" eb="7">
      <t>ジムショ</t>
    </rPh>
    <phoneticPr fontId="4"/>
  </si>
  <si>
    <t>紋別郡遠軽町白滝３７６番地</t>
    <rPh sb="0" eb="3">
      <t>モンベツグン</t>
    </rPh>
    <rPh sb="3" eb="6">
      <t>エンガルチョウ</t>
    </rPh>
    <rPh sb="6" eb="8">
      <t>シラタキ</t>
    </rPh>
    <rPh sb="11" eb="13">
      <t>バンチ</t>
    </rPh>
    <phoneticPr fontId="4"/>
  </si>
  <si>
    <t>紋別市遠軽町西町３丁目２番地４５</t>
    <rPh sb="0" eb="3">
      <t>モンベツシ</t>
    </rPh>
    <rPh sb="3" eb="6">
      <t>エンガルチョウ</t>
    </rPh>
    <rPh sb="6" eb="8">
      <t>ニシマチ</t>
    </rPh>
    <rPh sb="9" eb="11">
      <t>チョウメ</t>
    </rPh>
    <rPh sb="12" eb="14">
      <t>バンチ</t>
    </rPh>
    <phoneticPr fontId="4"/>
  </si>
  <si>
    <t>るべしべ希楽苑</t>
    <rPh sb="4" eb="5">
      <t>ノゾミ</t>
    </rPh>
    <rPh sb="5" eb="6">
      <t>ラク</t>
    </rPh>
    <rPh sb="6" eb="7">
      <t>エン</t>
    </rPh>
    <phoneticPr fontId="4"/>
  </si>
  <si>
    <t>北見市留辺蘂町上町143番地1</t>
    <rPh sb="0" eb="3">
      <t>キタミシ</t>
    </rPh>
    <rPh sb="3" eb="6">
      <t>ルベシベ</t>
    </rPh>
    <rPh sb="6" eb="7">
      <t>マチ</t>
    </rPh>
    <rPh sb="7" eb="9">
      <t>カミマチ</t>
    </rPh>
    <rPh sb="12" eb="14">
      <t>バンチ</t>
    </rPh>
    <phoneticPr fontId="4"/>
  </si>
  <si>
    <t>イニト</t>
    <phoneticPr fontId="4"/>
  </si>
  <si>
    <t>イロハト</t>
    <phoneticPr fontId="4"/>
  </si>
  <si>
    <t>ニ</t>
    <phoneticPr fontId="4"/>
  </si>
  <si>
    <t>五十嵐　俊啓</t>
    <rPh sb="0" eb="3">
      <t>イガラシ</t>
    </rPh>
    <rPh sb="4" eb="5">
      <t>シュン</t>
    </rPh>
    <rPh sb="5" eb="6">
      <t>ケイ</t>
    </rPh>
    <phoneticPr fontId="1"/>
  </si>
  <si>
    <t>北見市留辺蘂町栄町１５２－１８</t>
    <rPh sb="7" eb="8">
      <t>サカ</t>
    </rPh>
    <rPh sb="8" eb="9">
      <t>マチ</t>
    </rPh>
    <phoneticPr fontId="4"/>
  </si>
  <si>
    <t>網走郡津別町字幸町４１番地</t>
    <rPh sb="0" eb="3">
      <t>アバシリグン</t>
    </rPh>
    <rPh sb="3" eb="6">
      <t>ツベツチョウ</t>
    </rPh>
    <rPh sb="6" eb="7">
      <t>アザ</t>
    </rPh>
    <rPh sb="7" eb="8">
      <t>サチ</t>
    </rPh>
    <rPh sb="8" eb="9">
      <t>マチ</t>
    </rPh>
    <rPh sb="11" eb="13">
      <t>バンチ</t>
    </rPh>
    <phoneticPr fontId="1"/>
  </si>
  <si>
    <t>山田　英孝</t>
    <rPh sb="0" eb="2">
      <t>ヤマダ</t>
    </rPh>
    <rPh sb="3" eb="5">
      <t>ヒデタカ</t>
    </rPh>
    <phoneticPr fontId="1"/>
  </si>
  <si>
    <t>〒092-0292</t>
    <phoneticPr fontId="4"/>
  </si>
  <si>
    <t>網走郡津別町字幸町４１番地</t>
    <phoneticPr fontId="4"/>
  </si>
  <si>
    <t>紋別郡遠軽町西町２丁目４番地６１</t>
    <rPh sb="0" eb="3">
      <t>モンベツグン</t>
    </rPh>
    <rPh sb="3" eb="6">
      <t>エンガルチョウ</t>
    </rPh>
    <rPh sb="6" eb="8">
      <t>ニシマチ</t>
    </rPh>
    <rPh sb="9" eb="11">
      <t>チョウメ</t>
    </rPh>
    <rPh sb="12" eb="14">
      <t>バンチ</t>
    </rPh>
    <phoneticPr fontId="1"/>
  </si>
  <si>
    <t>紋別郡遠軽町西町２丁目４番地６１</t>
    <rPh sb="0" eb="3">
      <t>モンベツグン</t>
    </rPh>
    <rPh sb="3" eb="6">
      <t>エンガルチョウ</t>
    </rPh>
    <rPh sb="6" eb="8">
      <t>ニシマチ</t>
    </rPh>
    <rPh sb="9" eb="11">
      <t>チョウメ</t>
    </rPh>
    <rPh sb="12" eb="14">
      <t>バンチ</t>
    </rPh>
    <phoneticPr fontId="4"/>
  </si>
  <si>
    <t>〒093-0042</t>
    <phoneticPr fontId="4"/>
  </si>
  <si>
    <t>.</t>
    <phoneticPr fontId="4"/>
  </si>
  <si>
    <t>網走市、大空町、美幌町</t>
    <rPh sb="4" eb="7">
      <t>オオゾラチョウ</t>
    </rPh>
    <rPh sb="8" eb="10">
      <t>ビホロ</t>
    </rPh>
    <rPh sb="10" eb="11">
      <t>チョウ</t>
    </rPh>
    <phoneticPr fontId="4"/>
  </si>
  <si>
    <t>大河原　忠宏</t>
    <rPh sb="0" eb="3">
      <t>オオカワラ</t>
    </rPh>
    <rPh sb="4" eb="6">
      <t>タダヒロ</t>
    </rPh>
    <phoneticPr fontId="1"/>
  </si>
  <si>
    <t>ハト</t>
    <phoneticPr fontId="4"/>
  </si>
  <si>
    <t>網走郡大空町女満別西１条３丁目２番５号</t>
    <rPh sb="0" eb="2">
      <t>アバシリ</t>
    </rPh>
    <rPh sb="2" eb="3">
      <t>グン</t>
    </rPh>
    <rPh sb="3" eb="6">
      <t>オオゾラチョウ</t>
    </rPh>
    <rPh sb="6" eb="9">
      <t>メマンベツ</t>
    </rPh>
    <rPh sb="9" eb="10">
      <t>ニシ</t>
    </rPh>
    <rPh sb="11" eb="12">
      <t>ジョウ</t>
    </rPh>
    <rPh sb="13" eb="15">
      <t>チョウメ</t>
    </rPh>
    <rPh sb="16" eb="17">
      <t>バン</t>
    </rPh>
    <rPh sb="18" eb="19">
      <t>ゴウ</t>
    </rPh>
    <phoneticPr fontId="1"/>
  </si>
  <si>
    <t>北北福第34号</t>
  </si>
  <si>
    <t>社会福祉法人　斜里町社会福祉協議会</t>
    <rPh sb="0" eb="2">
      <t>シャカイ</t>
    </rPh>
    <rPh sb="2" eb="4">
      <t>フクシ</t>
    </rPh>
    <rPh sb="4" eb="6">
      <t>ホウジン</t>
    </rPh>
    <rPh sb="7" eb="10">
      <t>シャリチョウ</t>
    </rPh>
    <rPh sb="10" eb="12">
      <t>シャカイ</t>
    </rPh>
    <rPh sb="12" eb="14">
      <t>フクシ</t>
    </rPh>
    <rPh sb="14" eb="17">
      <t>キョウギカイ</t>
    </rPh>
    <phoneticPr fontId="1"/>
  </si>
  <si>
    <t>三浦　勝利</t>
    <rPh sb="0" eb="2">
      <t>ミウラ</t>
    </rPh>
    <rPh sb="3" eb="5">
      <t>カツトシ</t>
    </rPh>
    <phoneticPr fontId="1"/>
  </si>
  <si>
    <t>099-4116</t>
    <phoneticPr fontId="4"/>
  </si>
  <si>
    <t>斜里郡斜里町文光町５２番地１７</t>
    <rPh sb="0" eb="3">
      <t>シャリグン</t>
    </rPh>
    <rPh sb="3" eb="6">
      <t>シャリチョウ</t>
    </rPh>
    <rPh sb="6" eb="7">
      <t>フミ</t>
    </rPh>
    <rPh sb="7" eb="8">
      <t>ヒカリ</t>
    </rPh>
    <rPh sb="8" eb="9">
      <t>マチ</t>
    </rPh>
    <rPh sb="11" eb="13">
      <t>バンチ</t>
    </rPh>
    <phoneticPr fontId="1"/>
  </si>
  <si>
    <t>社会福祉法人　斜里町社会福祉協議会</t>
    <phoneticPr fontId="4"/>
  </si>
  <si>
    <t>斜里郡斜里町文光町５２番地１７</t>
    <phoneticPr fontId="4"/>
  </si>
  <si>
    <t>斜里郡斜里町</t>
    <rPh sb="0" eb="3">
      <t>シャリグン</t>
    </rPh>
    <rPh sb="3" eb="6">
      <t>シャリチョウ</t>
    </rPh>
    <phoneticPr fontId="4"/>
  </si>
  <si>
    <t>崎山　秀昭</t>
    <rPh sb="0" eb="2">
      <t>サキヤマ</t>
    </rPh>
    <rPh sb="3" eb="5">
      <t>ヒデアキ</t>
    </rPh>
    <phoneticPr fontId="1"/>
  </si>
  <si>
    <t>網走市駒場北６丁目２番１１号</t>
    <phoneticPr fontId="4"/>
  </si>
  <si>
    <t>網走郡美幌町字仲町２丁目３８番地の１</t>
    <phoneticPr fontId="4"/>
  </si>
  <si>
    <t>二ホ</t>
    <rPh sb="0" eb="1">
      <t>ニ</t>
    </rPh>
    <phoneticPr fontId="4"/>
  </si>
  <si>
    <t>西川　仁史</t>
    <rPh sb="0" eb="2">
      <t>ニシカワ</t>
    </rPh>
    <rPh sb="3" eb="5">
      <t>ヒトシ</t>
    </rPh>
    <phoneticPr fontId="1"/>
  </si>
  <si>
    <t>湧別町</t>
    <rPh sb="0" eb="2">
      <t>ユウベツ</t>
    </rPh>
    <phoneticPr fontId="1"/>
  </si>
  <si>
    <t>イニホ</t>
    <phoneticPr fontId="4"/>
  </si>
  <si>
    <t>紋別郡遠軽町</t>
    <rPh sb="0" eb="3">
      <t>モンベツグン</t>
    </rPh>
    <phoneticPr fontId="4"/>
  </si>
  <si>
    <t>ニホ</t>
    <phoneticPr fontId="4"/>
  </si>
  <si>
    <t>特定非営利活動法人　遠軽町手をつなぐ育成会かたつむりの会</t>
    <rPh sb="0" eb="2">
      <t>トクテイ</t>
    </rPh>
    <rPh sb="2" eb="5">
      <t>ヒエイリ</t>
    </rPh>
    <rPh sb="5" eb="7">
      <t>カツドウ</t>
    </rPh>
    <rPh sb="7" eb="9">
      <t>ホウジン</t>
    </rPh>
    <rPh sb="10" eb="13">
      <t>エンガルチョウ</t>
    </rPh>
    <rPh sb="13" eb="14">
      <t>テ</t>
    </rPh>
    <rPh sb="18" eb="21">
      <t>イクセイカイ</t>
    </rPh>
    <rPh sb="27" eb="28">
      <t>カイ</t>
    </rPh>
    <phoneticPr fontId="4"/>
  </si>
  <si>
    <t>イロハニホ</t>
    <phoneticPr fontId="4"/>
  </si>
  <si>
    <t>イニホト</t>
    <phoneticPr fontId="4"/>
  </si>
  <si>
    <t>イロハニホト</t>
    <phoneticPr fontId="4"/>
  </si>
  <si>
    <t>イロハニト</t>
    <phoneticPr fontId="4"/>
  </si>
  <si>
    <t>ブーランジェリー・コパン</t>
    <phoneticPr fontId="4"/>
  </si>
  <si>
    <t>網走市字呼人１５９番地の４０</t>
    <rPh sb="0" eb="3">
      <t>アバシリシ</t>
    </rPh>
    <rPh sb="3" eb="4">
      <t>アザ</t>
    </rPh>
    <rPh sb="4" eb="6">
      <t>ヨビト</t>
    </rPh>
    <rPh sb="9" eb="11">
      <t>バンチ</t>
    </rPh>
    <phoneticPr fontId="4"/>
  </si>
  <si>
    <t>網走市、網走郡大空町</t>
    <rPh sb="0" eb="3">
      <t>アバシリシ</t>
    </rPh>
    <rPh sb="4" eb="7">
      <t>アバシリグン</t>
    </rPh>
    <rPh sb="7" eb="10">
      <t>オオゾラチョウ</t>
    </rPh>
    <phoneticPr fontId="4"/>
  </si>
  <si>
    <t>湧別町</t>
    <rPh sb="0" eb="3">
      <t>ユウベツチョウ</t>
    </rPh>
    <phoneticPr fontId="12"/>
  </si>
  <si>
    <t>　</t>
    <phoneticPr fontId="4"/>
  </si>
  <si>
    <t>遠軽町社協ヘルパーステーション</t>
    <rPh sb="0" eb="2">
      <t>エンガル</t>
    </rPh>
    <rPh sb="2" eb="3">
      <t>チョウ</t>
    </rPh>
    <rPh sb="3" eb="4">
      <t>シャ</t>
    </rPh>
    <rPh sb="4" eb="5">
      <t>キョウ</t>
    </rPh>
    <phoneticPr fontId="4"/>
  </si>
  <si>
    <t>丸瀬布介護員等詰所</t>
    <rPh sb="0" eb="3">
      <t>マルセップ</t>
    </rPh>
    <rPh sb="3" eb="6">
      <t>カイゴイン</t>
    </rPh>
    <rPh sb="6" eb="7">
      <t>トウ</t>
    </rPh>
    <rPh sb="7" eb="9">
      <t>ツメショ</t>
    </rPh>
    <phoneticPr fontId="4"/>
  </si>
  <si>
    <t>イロハニホヘト</t>
    <phoneticPr fontId="4"/>
  </si>
  <si>
    <t>北北福第35号</t>
    <phoneticPr fontId="4"/>
  </si>
  <si>
    <t>社会医療法人　雄俊会</t>
    <rPh sb="0" eb="2">
      <t>シャカイ</t>
    </rPh>
    <rPh sb="2" eb="4">
      <t>イリョウ</t>
    </rPh>
    <rPh sb="4" eb="6">
      <t>ホウジン</t>
    </rPh>
    <rPh sb="7" eb="8">
      <t>ユウ</t>
    </rPh>
    <rPh sb="8" eb="9">
      <t>シュン</t>
    </rPh>
    <rPh sb="9" eb="10">
      <t>カイ</t>
    </rPh>
    <phoneticPr fontId="1"/>
  </si>
  <si>
    <t>三角　彰宏</t>
    <rPh sb="0" eb="2">
      <t>ミスミ</t>
    </rPh>
    <rPh sb="3" eb="5">
      <t>アキヒロ</t>
    </rPh>
    <phoneticPr fontId="1"/>
  </si>
  <si>
    <t>091-0170</t>
    <phoneticPr fontId="4"/>
  </si>
  <si>
    <t>北見市留辺蘂町温根湯温泉４４０番１－２</t>
    <rPh sb="0" eb="3">
      <t>キタミシ</t>
    </rPh>
    <rPh sb="3" eb="7">
      <t>ルベシベチョウ</t>
    </rPh>
    <rPh sb="7" eb="10">
      <t>オンネユ</t>
    </rPh>
    <rPh sb="10" eb="12">
      <t>オンセン</t>
    </rPh>
    <rPh sb="15" eb="16">
      <t>バン</t>
    </rPh>
    <phoneticPr fontId="1"/>
  </si>
  <si>
    <t>有料老人ホーム　　　　　春にれの里むか川</t>
    <rPh sb="0" eb="2">
      <t>ユウリョウ</t>
    </rPh>
    <rPh sb="2" eb="4">
      <t>ロウジン</t>
    </rPh>
    <rPh sb="12" eb="13">
      <t>ハル</t>
    </rPh>
    <rPh sb="16" eb="17">
      <t>サト</t>
    </rPh>
    <rPh sb="19" eb="20">
      <t>カワ</t>
    </rPh>
    <phoneticPr fontId="4"/>
  </si>
  <si>
    <t>北見市留辺蘂町温根湯温泉３４０番地</t>
    <rPh sb="0" eb="3">
      <t>キタミシ</t>
    </rPh>
    <rPh sb="3" eb="7">
      <t>ルベシベチョウ</t>
    </rPh>
    <rPh sb="7" eb="10">
      <t>オンネユ</t>
    </rPh>
    <rPh sb="10" eb="12">
      <t>オンセン</t>
    </rPh>
    <rPh sb="15" eb="17">
      <t>バンチ</t>
    </rPh>
    <phoneticPr fontId="4"/>
  </si>
  <si>
    <t>北見市常盤町１丁目５番９号</t>
    <rPh sb="0" eb="3">
      <t>キタミシ</t>
    </rPh>
    <rPh sb="3" eb="6">
      <t>トキワチョウ</t>
    </rPh>
    <rPh sb="7" eb="9">
      <t>チョウメ</t>
    </rPh>
    <rPh sb="10" eb="11">
      <t>バン</t>
    </rPh>
    <rPh sb="12" eb="13">
      <t>ゴウ</t>
    </rPh>
    <phoneticPr fontId="4"/>
  </si>
  <si>
    <t>北北福第36号</t>
    <phoneticPr fontId="4"/>
  </si>
  <si>
    <t>特定非営利活動法人とむての森</t>
    <rPh sb="0" eb="2">
      <t>トクテイ</t>
    </rPh>
    <rPh sb="2" eb="5">
      <t>ヒエイリ</t>
    </rPh>
    <rPh sb="5" eb="7">
      <t>カツドウ</t>
    </rPh>
    <rPh sb="7" eb="9">
      <t>ホウジン</t>
    </rPh>
    <rPh sb="13" eb="14">
      <t>モリ</t>
    </rPh>
    <phoneticPr fontId="4"/>
  </si>
  <si>
    <t>平賀　貴幸</t>
    <rPh sb="0" eb="2">
      <t>ヒラガ</t>
    </rPh>
    <rPh sb="3" eb="5">
      <t>タカユキ</t>
    </rPh>
    <phoneticPr fontId="4"/>
  </si>
  <si>
    <t>北見市公園町１６６番地２５</t>
    <rPh sb="0" eb="3">
      <t>キタミシ</t>
    </rPh>
    <rPh sb="3" eb="6">
      <t>コウエンマチ</t>
    </rPh>
    <rPh sb="9" eb="11">
      <t>バンチ</t>
    </rPh>
    <phoneticPr fontId="4"/>
  </si>
  <si>
    <t>090-0015</t>
    <phoneticPr fontId="4"/>
  </si>
  <si>
    <t>(4)</t>
    <phoneticPr fontId="4"/>
  </si>
  <si>
    <t>特定非営利活動法人とむての森</t>
    <phoneticPr fontId="4"/>
  </si>
  <si>
    <t>北見市公園町１６６番地２５</t>
    <phoneticPr fontId="4"/>
  </si>
  <si>
    <t>北北福第36号</t>
    <rPh sb="0" eb="1">
      <t>キタ</t>
    </rPh>
    <rPh sb="1" eb="2">
      <t>キタ</t>
    </rPh>
    <rPh sb="2" eb="3">
      <t>フク</t>
    </rPh>
    <rPh sb="3" eb="4">
      <t>ダイ</t>
    </rPh>
    <rPh sb="6" eb="7">
      <t>ゴウ</t>
    </rPh>
    <phoneticPr fontId="4"/>
  </si>
  <si>
    <t>イト</t>
    <phoneticPr fontId="4"/>
  </si>
  <si>
    <t>水口　馨</t>
    <rPh sb="0" eb="2">
      <t>ミズグチ</t>
    </rPh>
    <rPh sb="3" eb="4">
      <t>カオル</t>
    </rPh>
    <phoneticPr fontId="1"/>
  </si>
  <si>
    <t>社会福祉法人　愛和会</t>
    <rPh sb="0" eb="2">
      <t>シャカイ</t>
    </rPh>
    <rPh sb="2" eb="4">
      <t>フクシ</t>
    </rPh>
    <rPh sb="4" eb="6">
      <t>ホウジン</t>
    </rPh>
    <phoneticPr fontId="4"/>
  </si>
  <si>
    <t>北北福第37号</t>
  </si>
  <si>
    <t>北北福第37号</t>
    <rPh sb="0" eb="1">
      <t>キタ</t>
    </rPh>
    <rPh sb="1" eb="2">
      <t>キタ</t>
    </rPh>
    <rPh sb="2" eb="3">
      <t>フク</t>
    </rPh>
    <rPh sb="3" eb="4">
      <t>ダイ</t>
    </rPh>
    <rPh sb="6" eb="7">
      <t>ゴウ</t>
    </rPh>
    <phoneticPr fontId="4"/>
  </si>
  <si>
    <t>社会福祉法人　雄武町社会福祉協議会</t>
    <rPh sb="0" eb="2">
      <t>シャカイ</t>
    </rPh>
    <rPh sb="2" eb="4">
      <t>フクシ</t>
    </rPh>
    <rPh sb="4" eb="6">
      <t>ホウジン</t>
    </rPh>
    <rPh sb="7" eb="10">
      <t>オウムチョウ</t>
    </rPh>
    <rPh sb="10" eb="12">
      <t>シャカイ</t>
    </rPh>
    <rPh sb="12" eb="14">
      <t>フクシ</t>
    </rPh>
    <rPh sb="14" eb="17">
      <t>キョウギカイ</t>
    </rPh>
    <phoneticPr fontId="4"/>
  </si>
  <si>
    <t>中島　克弘</t>
    <rPh sb="0" eb="2">
      <t>ナカジマ</t>
    </rPh>
    <rPh sb="3" eb="5">
      <t>カツヒロ</t>
    </rPh>
    <phoneticPr fontId="4"/>
  </si>
  <si>
    <t>098-1702</t>
    <phoneticPr fontId="4"/>
  </si>
  <si>
    <t>紋別郡雄武町朝雄武３７６番地１</t>
    <rPh sb="0" eb="3">
      <t>モンベツグン</t>
    </rPh>
    <rPh sb="3" eb="6">
      <t>オウムチョウ</t>
    </rPh>
    <rPh sb="6" eb="7">
      <t>アサ</t>
    </rPh>
    <rPh sb="7" eb="9">
      <t>オウム</t>
    </rPh>
    <rPh sb="12" eb="14">
      <t>バンチ</t>
    </rPh>
    <phoneticPr fontId="4"/>
  </si>
  <si>
    <t>雄武町社協ホームヘルプサービスセンター</t>
    <rPh sb="0" eb="3">
      <t>オウムチョウ</t>
    </rPh>
    <rPh sb="3" eb="5">
      <t>シャキョウ</t>
    </rPh>
    <phoneticPr fontId="4"/>
  </si>
  <si>
    <t>紋別郡雄武町朝雄武３７６番地１</t>
    <phoneticPr fontId="4"/>
  </si>
  <si>
    <t>雄武町</t>
    <rPh sb="0" eb="3">
      <t>オウムチョウ</t>
    </rPh>
    <phoneticPr fontId="4"/>
  </si>
  <si>
    <t>社会福祉法人紋別市社会福祉協議会</t>
    <rPh sb="0" eb="2">
      <t>シャカイ</t>
    </rPh>
    <rPh sb="2" eb="4">
      <t>フクシ</t>
    </rPh>
    <rPh sb="4" eb="6">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</si>
</sst>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quot;北&quot;&quot;札&quot;&quot;市&quot;&quot;交&quot;&quot;第&quot;##&quot;号&quot;"/>
    <numFmt numFmtId="178" formatCode="#,##0_);\(#,##0\)"/>
    <numFmt numFmtId="179" formatCode="0.E+00"/>
    <numFmt numFmtId="180" formatCode="#,##0;[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
      <sz val="11"/>
      <color rgb="FFFF0000"/>
      <name val="ＭＳ Ｐゴシック"/>
      <family val="3"/>
      <charset val="128"/>
    </font>
    <font>
      <sz val="9"/>
      <name val="ＭＳ Ｐゴシック"/>
      <family val="3"/>
      <charset val="128"/>
      <scheme val="minor"/>
    </font>
    <font>
      <b/>
      <u/>
      <sz val="18"/>
      <color theme="10"/>
      <name val="ＭＳ Ｐゴシック"/>
      <family val="3"/>
      <charset val="128"/>
      <scheme val="minor"/>
    </font>
    <font>
      <sz val="10"/>
      <name val="ＭＳ ゴシック"/>
      <family val="3"/>
      <charset val="128"/>
    </font>
    <font>
      <sz val="6"/>
      <name val="標準ゴシック"/>
      <family val="3"/>
      <charset val="128"/>
    </font>
    <font>
      <sz val="10"/>
      <name val="標準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8"/>
      <name val="標準ゴシック"/>
      <family val="3"/>
      <charset val="128"/>
    </font>
    <font>
      <u/>
      <sz val="18"/>
      <color theme="10"/>
      <name val="ＭＳ Ｐゴシック"/>
      <family val="2"/>
      <charset val="128"/>
      <scheme val="minor"/>
    </font>
    <font>
      <u/>
      <sz val="18"/>
      <color theme="10"/>
      <name val="ＭＳ Ｐゴシック"/>
      <family val="3"/>
      <charset val="128"/>
      <scheme val="minor"/>
    </font>
    <font>
      <sz val="9"/>
      <color theme="1"/>
      <name val="ＭＳ Ｐゴシック"/>
      <family val="3"/>
      <charset val="128"/>
      <scheme val="minor"/>
    </font>
    <font>
      <sz val="10"/>
      <name val="ＭＳ Ｐゴシック"/>
      <family val="2"/>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9" tint="0.59999389629810485"/>
        <bgColor indexed="64"/>
      </patternFill>
    </fill>
  </fills>
  <borders count="45">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alignment vertical="center"/>
    </xf>
    <xf numFmtId="176"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xf numFmtId="0" fontId="14" fillId="0" borderId="0" applyNumberFormat="0" applyFill="0" applyBorder="0" applyAlignment="0" applyProtection="0">
      <alignment vertical="center"/>
    </xf>
    <xf numFmtId="0" fontId="1" fillId="0" borderId="0">
      <alignment vertical="center"/>
    </xf>
  </cellStyleXfs>
  <cellXfs count="225">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178" fontId="6" fillId="0" borderId="5" xfId="0" quotePrefix="1" applyNumberFormat="1" applyFont="1" applyFill="1" applyBorder="1" applyAlignment="1" applyProtection="1">
      <alignment horizontal="center" vertical="center"/>
    </xf>
    <xf numFmtId="178" fontId="6" fillId="0" borderId="7" xfId="0" quotePrefix="1" applyNumberFormat="1" applyFont="1" applyFill="1" applyBorder="1" applyAlignment="1" applyProtection="1">
      <alignment horizontal="center" vertical="center"/>
    </xf>
    <xf numFmtId="178" fontId="6" fillId="0" borderId="6" xfId="0" quotePrefix="1" applyNumberFormat="1" applyFont="1" applyFill="1" applyBorder="1" applyAlignment="1" applyProtection="1">
      <alignment horizontal="center" vertical="center"/>
    </xf>
    <xf numFmtId="178" fontId="6" fillId="0" borderId="8" xfId="0" quotePrefix="1" applyNumberFormat="1" applyFont="1" applyFill="1" applyBorder="1" applyAlignment="1" applyProtection="1">
      <alignment horizontal="center" vertical="center"/>
    </xf>
    <xf numFmtId="0" fontId="11" fillId="0" borderId="10" xfId="3" applyFont="1" applyFill="1" applyBorder="1" applyAlignment="1">
      <alignment horizontal="center" vertical="center" shrinkToFit="1"/>
    </xf>
    <xf numFmtId="0" fontId="11" fillId="0" borderId="0" xfId="3" applyFont="1" applyFill="1" applyAlignment="1">
      <alignment horizontal="center" vertical="center" shrinkToFit="1"/>
    </xf>
    <xf numFmtId="0" fontId="11" fillId="0" borderId="0" xfId="3" applyFont="1" applyAlignment="1">
      <alignment vertical="center" shrinkToFit="1"/>
    </xf>
    <xf numFmtId="0" fontId="11" fillId="0" borderId="0" xfId="3" applyFont="1" applyBorder="1" applyAlignment="1">
      <alignment vertical="center" shrinkToFit="1"/>
    </xf>
    <xf numFmtId="0" fontId="11" fillId="0" borderId="0" xfId="3" applyFont="1" applyAlignment="1">
      <alignment horizontal="center" vertical="center" shrinkToFit="1"/>
    </xf>
    <xf numFmtId="0" fontId="5" fillId="0" borderId="10" xfId="0" applyFont="1" applyBorder="1" applyAlignment="1">
      <alignment horizontal="center" vertical="center"/>
    </xf>
    <xf numFmtId="0" fontId="5" fillId="0" borderId="0" xfId="0" applyFont="1" applyAlignment="1">
      <alignment horizontal="left" vertical="center"/>
    </xf>
    <xf numFmtId="0" fontId="1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78" fontId="6" fillId="0" borderId="13" xfId="0" quotePrefix="1" applyNumberFormat="1" applyFont="1" applyFill="1" applyBorder="1" applyAlignment="1" applyProtection="1">
      <alignment horizontal="center" vertical="center"/>
    </xf>
    <xf numFmtId="0" fontId="11" fillId="0" borderId="0" xfId="3" applyFont="1" applyFill="1" applyAlignment="1">
      <alignment vertical="center" shrinkToFit="1"/>
    </xf>
    <xf numFmtId="0" fontId="11" fillId="2" borderId="10" xfId="3" applyFont="1" applyFill="1" applyBorder="1" applyAlignment="1">
      <alignment horizontal="center" vertical="center" shrinkToFit="1"/>
    </xf>
    <xf numFmtId="179" fontId="11" fillId="2" borderId="10" xfId="3" applyNumberFormat="1" applyFont="1" applyFill="1" applyBorder="1" applyAlignment="1">
      <alignment horizontal="center" vertical="center" shrinkToFit="1"/>
    </xf>
    <xf numFmtId="179" fontId="11" fillId="2" borderId="10" xfId="3" applyNumberFormat="1" applyFont="1" applyFill="1" applyBorder="1" applyAlignment="1">
      <alignment horizontal="center" vertical="center" wrapText="1" shrinkToFit="1"/>
    </xf>
    <xf numFmtId="179" fontId="11" fillId="2" borderId="34" xfId="3" applyNumberFormat="1" applyFont="1" applyFill="1" applyBorder="1" applyAlignment="1">
      <alignment horizontal="center" vertical="center" wrapText="1" shrinkToFit="1"/>
    </xf>
    <xf numFmtId="0" fontId="0" fillId="0" borderId="16" xfId="0" applyBorder="1">
      <alignment vertical="center"/>
    </xf>
    <xf numFmtId="0" fontId="11" fillId="0" borderId="34" xfId="3" applyFont="1" applyFill="1" applyBorder="1" applyAlignment="1">
      <alignment vertical="center" shrinkToFit="1"/>
    </xf>
    <xf numFmtId="0" fontId="13" fillId="3" borderId="10" xfId="5" applyFont="1" applyFill="1" applyBorder="1" applyAlignment="1">
      <alignment horizontal="left" vertical="center" shrinkToFit="1"/>
    </xf>
    <xf numFmtId="0" fontId="29" fillId="3" borderId="10" xfId="5" applyFont="1" applyFill="1" applyBorder="1" applyAlignment="1">
      <alignment horizontal="left" vertical="center" shrinkToFit="1"/>
    </xf>
    <xf numFmtId="57" fontId="11" fillId="0" borderId="10" xfId="3" applyNumberFormat="1" applyFont="1" applyFill="1" applyBorder="1" applyAlignment="1">
      <alignment horizontal="center" vertical="center" shrinkToFit="1"/>
    </xf>
    <xf numFmtId="0" fontId="11" fillId="0" borderId="10" xfId="6" applyFont="1" applyFill="1" applyBorder="1" applyAlignment="1">
      <alignment horizontal="left" vertical="center" wrapText="1" shrinkToFit="1"/>
    </xf>
    <xf numFmtId="0" fontId="11" fillId="0" borderId="10" xfId="6" applyFont="1" applyFill="1" applyBorder="1" applyAlignment="1">
      <alignment horizontal="left" vertical="center" shrinkToFit="1"/>
    </xf>
    <xf numFmtId="0" fontId="11" fillId="0" borderId="10" xfId="3" applyFont="1" applyFill="1" applyBorder="1" applyAlignment="1">
      <alignment horizontal="left" vertical="center" wrapText="1" shrinkToFit="1"/>
    </xf>
    <xf numFmtId="0" fontId="11" fillId="0" borderId="10" xfId="3" applyFont="1" applyFill="1" applyBorder="1" applyAlignment="1">
      <alignment vertical="center" shrinkToFit="1"/>
    </xf>
    <xf numFmtId="0" fontId="28" fillId="0" borderId="10" xfId="3" applyFont="1" applyFill="1" applyBorder="1" applyAlignment="1">
      <alignment horizontal="left" vertical="center" wrapText="1" shrinkToFit="1"/>
    </xf>
    <xf numFmtId="0" fontId="11" fillId="0" borderId="10" xfId="3" applyFont="1" applyFill="1" applyBorder="1" applyAlignment="1">
      <alignment shrinkToFit="1"/>
    </xf>
    <xf numFmtId="0" fontId="11" fillId="0" borderId="13" xfId="3" applyFont="1" applyFill="1" applyBorder="1" applyAlignment="1">
      <alignment shrinkToFit="1"/>
    </xf>
    <xf numFmtId="180" fontId="22" fillId="0" borderId="16" xfId="0" applyNumberFormat="1" applyFont="1" applyFill="1" applyBorder="1" applyAlignment="1" applyProtection="1">
      <alignment vertical="center"/>
    </xf>
    <xf numFmtId="178" fontId="22" fillId="0" borderId="17" xfId="0" applyNumberFormat="1" applyFont="1" applyFill="1" applyBorder="1" applyAlignment="1" applyProtection="1">
      <alignment vertical="center"/>
    </xf>
    <xf numFmtId="180" fontId="22" fillId="0" borderId="0" xfId="0" quotePrefix="1" applyNumberFormat="1" applyFont="1" applyFill="1" applyBorder="1" applyAlignment="1" applyProtection="1">
      <alignment vertical="center"/>
    </xf>
    <xf numFmtId="178" fontId="22" fillId="0" borderId="0" xfId="0" quotePrefix="1" applyNumberFormat="1" applyFont="1" applyFill="1" applyBorder="1" applyAlignment="1" applyProtection="1">
      <alignment vertical="center"/>
    </xf>
    <xf numFmtId="180" fontId="22" fillId="0" borderId="16" xfId="0" quotePrefix="1" applyNumberFormat="1" applyFont="1" applyFill="1" applyBorder="1" applyAlignment="1" applyProtection="1">
      <alignment vertical="center"/>
    </xf>
    <xf numFmtId="178" fontId="22" fillId="0" borderId="17" xfId="0" quotePrefix="1" applyNumberFormat="1" applyFont="1" applyFill="1" applyBorder="1" applyAlignment="1" applyProtection="1">
      <alignment vertical="center"/>
    </xf>
    <xf numFmtId="180" fontId="22" fillId="0" borderId="16" xfId="0" applyNumberFormat="1" applyFont="1" applyFill="1" applyBorder="1" applyAlignment="1">
      <alignment vertical="center"/>
    </xf>
    <xf numFmtId="180" fontId="22" fillId="0" borderId="0" xfId="0" applyNumberFormat="1" applyFont="1" applyFill="1" applyBorder="1" applyAlignment="1">
      <alignment vertical="center"/>
    </xf>
    <xf numFmtId="0" fontId="11" fillId="0" borderId="34" xfId="3" applyFont="1" applyFill="1" applyBorder="1" applyAlignment="1">
      <alignment shrinkToFit="1"/>
    </xf>
    <xf numFmtId="180" fontId="22" fillId="0" borderId="34" xfId="0" applyNumberFormat="1" applyFont="1" applyFill="1" applyBorder="1" applyAlignment="1" applyProtection="1">
      <alignment vertical="center"/>
    </xf>
    <xf numFmtId="178" fontId="22" fillId="0" borderId="43" xfId="0" applyNumberFormat="1" applyFont="1" applyFill="1" applyBorder="1" applyAlignment="1" applyProtection="1">
      <alignment vertical="center"/>
    </xf>
    <xf numFmtId="178" fontId="22" fillId="0" borderId="43" xfId="0" quotePrefix="1" applyNumberFormat="1" applyFont="1" applyFill="1" applyBorder="1" applyAlignment="1" applyProtection="1">
      <alignment vertical="center"/>
    </xf>
    <xf numFmtId="180" fontId="22" fillId="0" borderId="9" xfId="0" quotePrefix="1" applyNumberFormat="1" applyFont="1" applyFill="1" applyBorder="1" applyAlignment="1" applyProtection="1">
      <alignment vertical="center"/>
    </xf>
    <xf numFmtId="178" fontId="22" fillId="0" borderId="9" xfId="0" quotePrefix="1" applyNumberFormat="1" applyFont="1" applyFill="1" applyBorder="1" applyAlignment="1" applyProtection="1">
      <alignment vertical="center"/>
    </xf>
    <xf numFmtId="180" fontId="22" fillId="0" borderId="34" xfId="0" quotePrefix="1" applyNumberFormat="1" applyFont="1" applyFill="1" applyBorder="1" applyAlignment="1" applyProtection="1">
      <alignment vertical="center"/>
    </xf>
    <xf numFmtId="180" fontId="22" fillId="0" borderId="34" xfId="0" applyNumberFormat="1" applyFont="1" applyFill="1" applyBorder="1" applyAlignment="1">
      <alignment vertical="center"/>
    </xf>
    <xf numFmtId="180" fontId="22" fillId="0" borderId="9" xfId="0" applyNumberFormat="1" applyFont="1" applyFill="1" applyBorder="1" applyAlignment="1">
      <alignment vertical="center"/>
    </xf>
    <xf numFmtId="0" fontId="11" fillId="0" borderId="10" xfId="6" applyFont="1" applyFill="1" applyBorder="1" applyAlignment="1">
      <alignment vertical="center" wrapText="1" shrinkToFit="1"/>
    </xf>
    <xf numFmtId="0" fontId="11" fillId="0" borderId="10" xfId="6" applyFont="1" applyFill="1" applyBorder="1" applyAlignment="1">
      <alignment vertical="center" shrinkToFit="1"/>
    </xf>
    <xf numFmtId="0" fontId="13" fillId="0" borderId="10" xfId="4" applyNumberFormat="1" applyFont="1" applyFill="1" applyBorder="1" applyAlignment="1">
      <alignment horizontal="left" vertical="center" shrinkToFit="1"/>
    </xf>
    <xf numFmtId="0" fontId="13" fillId="0" borderId="10" xfId="4" applyNumberFormat="1" applyFont="1" applyFill="1" applyBorder="1" applyAlignment="1">
      <alignment horizontal="left" vertical="center" wrapText="1" shrinkToFit="1"/>
    </xf>
    <xf numFmtId="0" fontId="13" fillId="0" borderId="34" xfId="4" applyNumberFormat="1" applyFont="1" applyFill="1" applyBorder="1" applyAlignment="1">
      <alignment horizontal="left" vertical="center" shrinkToFit="1"/>
    </xf>
    <xf numFmtId="0" fontId="7" fillId="0" borderId="10" xfId="4" applyNumberFormat="1" applyFont="1" applyFill="1" applyBorder="1" applyAlignment="1">
      <alignment horizontal="left" vertical="center" wrapText="1" shrinkToFit="1"/>
    </xf>
    <xf numFmtId="0" fontId="11" fillId="0" borderId="10" xfId="3" applyNumberFormat="1" applyFont="1" applyFill="1" applyBorder="1" applyAlignment="1">
      <alignment vertical="center" shrinkToFit="1"/>
    </xf>
    <xf numFmtId="0" fontId="11" fillId="0" borderId="10" xfId="3" applyNumberFormat="1" applyFont="1" applyFill="1" applyBorder="1" applyAlignment="1">
      <alignment horizontal="left" vertical="center" wrapText="1" shrinkToFit="1"/>
    </xf>
    <xf numFmtId="0" fontId="11" fillId="0" borderId="34" xfId="3" applyNumberFormat="1" applyFont="1" applyFill="1" applyBorder="1" applyAlignment="1">
      <alignment vertical="center" shrinkToFit="1"/>
    </xf>
    <xf numFmtId="0" fontId="11" fillId="0" borderId="10" xfId="3" applyFont="1" applyFill="1" applyBorder="1" applyAlignment="1">
      <alignment horizontal="left" shrinkToFit="1"/>
    </xf>
    <xf numFmtId="0" fontId="11" fillId="0" borderId="34" xfId="3" applyFont="1" applyFill="1" applyBorder="1" applyAlignment="1">
      <alignment horizontal="left" shrinkToFit="1"/>
    </xf>
    <xf numFmtId="180" fontId="23" fillId="0" borderId="34" xfId="0" applyNumberFormat="1" applyFont="1" applyFill="1" applyBorder="1" applyAlignment="1">
      <alignment vertical="center"/>
    </xf>
    <xf numFmtId="0" fontId="30" fillId="0" borderId="10" xfId="3" applyFont="1" applyFill="1" applyBorder="1" applyAlignment="1">
      <alignment horizontal="left" vertical="center" wrapText="1" shrinkToFit="1"/>
    </xf>
    <xf numFmtId="180" fontId="22" fillId="0" borderId="9" xfId="0" applyNumberFormat="1" applyFont="1" applyFill="1" applyBorder="1" applyAlignment="1" applyProtection="1">
      <alignment vertical="center"/>
    </xf>
    <xf numFmtId="0" fontId="6" fillId="0" borderId="21" xfId="0" applyFont="1" applyBorder="1" applyAlignment="1">
      <alignment vertical="center"/>
    </xf>
    <xf numFmtId="0" fontId="6" fillId="0" borderId="17" xfId="0" applyFont="1" applyBorder="1" applyAlignment="1">
      <alignment vertical="center"/>
    </xf>
    <xf numFmtId="0" fontId="6" fillId="0" borderId="22" xfId="0" applyFont="1" applyBorder="1" applyAlignment="1">
      <alignment vertical="center"/>
    </xf>
    <xf numFmtId="0" fontId="6" fillId="0" borderId="12" xfId="0" applyFont="1" applyBorder="1" applyAlignment="1">
      <alignment vertical="center"/>
    </xf>
    <xf numFmtId="180" fontId="22" fillId="0" borderId="14" xfId="0" applyNumberFormat="1" applyFont="1" applyFill="1" applyBorder="1" applyAlignment="1" applyProtection="1">
      <alignment vertical="center"/>
    </xf>
    <xf numFmtId="178" fontId="22" fillId="0" borderId="15" xfId="0" applyNumberFormat="1" applyFont="1" applyFill="1" applyBorder="1" applyAlignment="1" applyProtection="1">
      <alignment vertical="center"/>
    </xf>
    <xf numFmtId="180" fontId="22" fillId="0" borderId="11" xfId="0" quotePrefix="1" applyNumberFormat="1" applyFont="1" applyFill="1" applyBorder="1" applyAlignment="1" applyProtection="1">
      <alignment vertical="center"/>
    </xf>
    <xf numFmtId="178" fontId="22" fillId="0" borderId="11" xfId="0" quotePrefix="1" applyNumberFormat="1" applyFont="1" applyFill="1" applyBorder="1" applyAlignment="1" applyProtection="1">
      <alignment vertical="center"/>
    </xf>
    <xf numFmtId="180" fontId="22" fillId="0" borderId="14" xfId="0" quotePrefix="1" applyNumberFormat="1" applyFont="1" applyFill="1" applyBorder="1" applyAlignment="1" applyProtection="1">
      <alignment vertical="center"/>
    </xf>
    <xf numFmtId="180" fontId="22" fillId="0" borderId="14" xfId="0" applyNumberFormat="1" applyFont="1" applyFill="1" applyBorder="1" applyAlignment="1">
      <alignment vertical="center"/>
    </xf>
    <xf numFmtId="180" fontId="22" fillId="0" borderId="11" xfId="0" applyNumberFormat="1" applyFont="1" applyFill="1" applyBorder="1" applyAlignment="1">
      <alignment vertical="center"/>
    </xf>
    <xf numFmtId="178" fontId="22" fillId="0" borderId="15" xfId="0" quotePrefix="1" applyNumberFormat="1" applyFont="1" applyFill="1" applyBorder="1" applyAlignment="1" applyProtection="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178" fontId="6" fillId="0" borderId="16" xfId="0" quotePrefix="1" applyNumberFormat="1" applyFont="1" applyFill="1" applyBorder="1" applyAlignment="1" applyProtection="1">
      <alignment horizontal="center" vertical="center"/>
    </xf>
    <xf numFmtId="0" fontId="6" fillId="0" borderId="16" xfId="0" applyFont="1" applyBorder="1" applyAlignment="1">
      <alignment horizontal="center" vertical="center"/>
    </xf>
    <xf numFmtId="178" fontId="6" fillId="0" borderId="3" xfId="0" quotePrefix="1" applyNumberFormat="1" applyFont="1" applyFill="1" applyBorder="1" applyAlignment="1" applyProtection="1">
      <alignment horizontal="center" vertical="center"/>
    </xf>
    <xf numFmtId="0" fontId="14" fillId="3" borderId="10" xfId="5" applyFill="1" applyBorder="1" applyAlignment="1">
      <alignment horizontal="left" vertical="center" shrinkToFit="1"/>
    </xf>
    <xf numFmtId="0" fontId="0" fillId="0" borderId="16" xfId="0" applyBorder="1" applyAlignment="1">
      <alignment vertical="center"/>
    </xf>
    <xf numFmtId="0" fontId="14" fillId="3" borderId="3" xfId="5" applyFill="1" applyBorder="1" applyAlignment="1">
      <alignment vertical="center" shrinkToFit="1"/>
    </xf>
    <xf numFmtId="0" fontId="11" fillId="0" borderId="10" xfId="3" applyFont="1" applyBorder="1" applyAlignment="1">
      <alignment vertical="center" shrinkToFit="1"/>
    </xf>
    <xf numFmtId="0" fontId="11" fillId="0" borderId="10" xfId="3" applyFont="1" applyBorder="1" applyAlignment="1">
      <alignment vertical="center" wrapText="1" shrinkToFit="1"/>
    </xf>
    <xf numFmtId="0" fontId="11" fillId="0" borderId="14" xfId="3" applyFont="1" applyBorder="1" applyAlignment="1">
      <alignment vertical="center" shrinkToFit="1"/>
    </xf>
    <xf numFmtId="0" fontId="11" fillId="0" borderId="15" xfId="3" applyFont="1" applyBorder="1" applyAlignment="1">
      <alignment vertical="center" shrinkToFit="1"/>
    </xf>
    <xf numFmtId="0" fontId="23" fillId="0" borderId="14" xfId="3" applyFont="1" applyBorder="1" applyAlignment="1">
      <alignment vertical="center" shrinkToFit="1"/>
    </xf>
    <xf numFmtId="0" fontId="23" fillId="0" borderId="15" xfId="3" applyFont="1" applyBorder="1" applyAlignment="1">
      <alignment vertical="center" shrinkToFit="1"/>
    </xf>
    <xf numFmtId="0" fontId="23" fillId="0" borderId="15" xfId="3" quotePrefix="1" applyFont="1" applyBorder="1" applyAlignment="1">
      <alignment vertical="center" shrinkToFit="1"/>
    </xf>
    <xf numFmtId="0" fontId="11" fillId="0" borderId="34" xfId="3" applyFont="1" applyBorder="1" applyAlignment="1">
      <alignment vertical="center" shrinkToFit="1"/>
    </xf>
    <xf numFmtId="0" fontId="11" fillId="0" borderId="43" xfId="3" applyFont="1" applyBorder="1" applyAlignment="1">
      <alignment vertical="center" shrinkToFit="1"/>
    </xf>
    <xf numFmtId="0" fontId="23" fillId="0" borderId="34" xfId="3" applyFont="1" applyBorder="1" applyAlignment="1">
      <alignment vertical="center" shrinkToFit="1"/>
    </xf>
    <xf numFmtId="0" fontId="23" fillId="0" borderId="43" xfId="3" applyFont="1" applyBorder="1" applyAlignment="1">
      <alignment vertical="center" shrinkToFit="1"/>
    </xf>
    <xf numFmtId="0" fontId="23" fillId="0" borderId="43" xfId="3" quotePrefix="1" applyFont="1" applyBorder="1" applyAlignment="1">
      <alignment vertical="center" shrinkToFit="1"/>
    </xf>
    <xf numFmtId="57" fontId="11" fillId="0" borderId="3" xfId="3" applyNumberFormat="1" applyFont="1" applyFill="1" applyBorder="1" applyAlignment="1">
      <alignment horizontal="center" vertical="center" shrinkToFit="1"/>
    </xf>
    <xf numFmtId="0" fontId="0" fillId="0" borderId="13" xfId="0" applyBorder="1" applyAlignment="1">
      <alignment vertical="center"/>
    </xf>
    <xf numFmtId="0" fontId="14" fillId="3" borderId="10" xfId="5" applyFill="1" applyBorder="1" applyAlignment="1">
      <alignment vertical="center" shrinkToFit="1"/>
    </xf>
    <xf numFmtId="178" fontId="22" fillId="0" borderId="12" xfId="0" applyNumberFormat="1" applyFont="1" applyFill="1" applyBorder="1" applyAlignment="1" applyProtection="1">
      <alignment vertical="center"/>
    </xf>
    <xf numFmtId="57" fontId="11" fillId="0" borderId="3" xfId="3" applyNumberFormat="1" applyFont="1" applyBorder="1" applyAlignment="1">
      <alignment horizontal="center" vertical="center" shrinkToFit="1"/>
    </xf>
    <xf numFmtId="57" fontId="11" fillId="0" borderId="10" xfId="3" applyNumberFormat="1" applyFont="1" applyBorder="1" applyAlignment="1">
      <alignment horizontal="center" vertical="center" shrinkToFit="1"/>
    </xf>
    <xf numFmtId="0" fontId="19" fillId="2" borderId="29" xfId="0" applyNumberFormat="1" applyFont="1" applyFill="1" applyBorder="1" applyAlignment="1" applyProtection="1">
      <alignment horizontal="distributed" vertical="center"/>
    </xf>
    <xf numFmtId="0" fontId="21" fillId="2" borderId="30" xfId="0" applyFont="1" applyFill="1" applyBorder="1" applyAlignment="1">
      <alignment horizontal="distributed" vertical="center"/>
    </xf>
    <xf numFmtId="0" fontId="24" fillId="2" borderId="29" xfId="0" applyNumberFormat="1" applyFont="1" applyFill="1" applyBorder="1" applyAlignment="1" applyProtection="1">
      <alignment horizontal="distributed" vertical="center" wrapText="1" justifyLastLine="1"/>
    </xf>
    <xf numFmtId="0" fontId="25" fillId="2" borderId="30" xfId="0" applyFont="1" applyFill="1" applyBorder="1" applyAlignment="1">
      <alignment horizontal="distributed" vertical="center" justifyLastLine="1"/>
    </xf>
    <xf numFmtId="0" fontId="24" fillId="2" borderId="39" xfId="0" applyNumberFormat="1" applyFont="1" applyFill="1" applyBorder="1" applyAlignment="1" applyProtection="1">
      <alignment horizontal="distributed" vertical="center" wrapText="1" justifyLastLine="1"/>
    </xf>
    <xf numFmtId="0" fontId="24" fillId="2" borderId="9" xfId="0" applyNumberFormat="1" applyFont="1" applyFill="1" applyBorder="1" applyAlignment="1" applyProtection="1">
      <alignment horizontal="center" vertical="center" wrapText="1" justifyLastLine="1" shrinkToFit="1"/>
    </xf>
    <xf numFmtId="0" fontId="25" fillId="2" borderId="9" xfId="0" applyFont="1" applyFill="1" applyBorder="1" applyAlignment="1">
      <alignment horizontal="center" vertical="center" justifyLastLine="1" shrinkToFit="1"/>
    </xf>
    <xf numFmtId="0" fontId="24" fillId="2" borderId="39" xfId="0" applyNumberFormat="1" applyFont="1" applyFill="1" applyBorder="1" applyAlignment="1" applyProtection="1">
      <alignment horizontal="distributed" vertical="center" justifyLastLine="1"/>
    </xf>
    <xf numFmtId="0" fontId="25" fillId="2" borderId="44" xfId="0" applyFont="1" applyFill="1" applyBorder="1" applyAlignment="1">
      <alignment horizontal="distributed" vertical="center" justifyLastLine="1"/>
    </xf>
    <xf numFmtId="0" fontId="6" fillId="0" borderId="30" xfId="0" applyFont="1" applyBorder="1" applyAlignment="1">
      <alignment horizontal="distributed" vertical="center"/>
    </xf>
    <xf numFmtId="0" fontId="6" fillId="0" borderId="10" xfId="0" applyFont="1" applyBorder="1" applyAlignment="1">
      <alignment horizontal="distributed" vertical="center"/>
    </xf>
    <xf numFmtId="58" fontId="6" fillId="0" borderId="34"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39" xfId="0"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6" fillId="0" borderId="32" xfId="0" applyFont="1" applyBorder="1" applyAlignment="1">
      <alignment horizontal="distributed" vertical="center"/>
    </xf>
    <xf numFmtId="0" fontId="6" fillId="0" borderId="33" xfId="0" applyFont="1" applyBorder="1" applyAlignment="1">
      <alignment horizontal="distributed" vertical="center"/>
    </xf>
    <xf numFmtId="177" fontId="6" fillId="0" borderId="36" xfId="0" applyNumberFormat="1" applyFont="1" applyBorder="1" applyAlignment="1">
      <alignment horizontal="center" vertical="center"/>
    </xf>
    <xf numFmtId="177" fontId="6" fillId="0" borderId="37" xfId="0" applyNumberFormat="1" applyFont="1" applyBorder="1" applyAlignment="1">
      <alignment horizontal="center" vertical="center"/>
    </xf>
    <xf numFmtId="177" fontId="6" fillId="0" borderId="38" xfId="0" applyNumberFormat="1" applyFont="1" applyBorder="1" applyAlignment="1">
      <alignment horizontal="center" vertical="center"/>
    </xf>
    <xf numFmtId="0" fontId="6" fillId="0" borderId="20"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0" borderId="20" xfId="0" applyFont="1" applyBorder="1" applyAlignment="1">
      <alignment horizontal="distributed" vertical="center"/>
    </xf>
    <xf numFmtId="0" fontId="6" fillId="0" borderId="11" xfId="0" applyFont="1" applyBorder="1" applyAlignment="1">
      <alignment horizontal="distributed" vertical="center"/>
    </xf>
    <xf numFmtId="0" fontId="6" fillId="0" borderId="15" xfId="0" applyFont="1" applyBorder="1" applyAlignment="1">
      <alignment horizontal="distributed" vertical="center"/>
    </xf>
    <xf numFmtId="0" fontId="6" fillId="0" borderId="21" xfId="0" applyFont="1" applyBorder="1" applyAlignment="1">
      <alignment horizontal="distributed" vertical="center"/>
    </xf>
    <xf numFmtId="0" fontId="6" fillId="0" borderId="0" xfId="0" applyFont="1" applyBorder="1" applyAlignment="1">
      <alignment horizontal="distributed" vertical="center"/>
    </xf>
    <xf numFmtId="0" fontId="6" fillId="0" borderId="17" xfId="0" applyFont="1" applyBorder="1" applyAlignment="1">
      <alignment horizontal="distributed" vertical="center"/>
    </xf>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6" fillId="0" borderId="39" xfId="0" applyFont="1" applyBorder="1" applyAlignment="1">
      <alignment horizontal="center" vertical="center"/>
    </xf>
    <xf numFmtId="0" fontId="17" fillId="0" borderId="10"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1" xfId="0" applyFont="1" applyBorder="1" applyAlignment="1">
      <alignment horizontal="center" vertical="center"/>
    </xf>
    <xf numFmtId="0" fontId="18" fillId="0" borderId="40" xfId="5" applyFont="1" applyBorder="1" applyAlignment="1">
      <alignment horizontal="center" vertical="center"/>
    </xf>
    <xf numFmtId="0" fontId="18" fillId="0" borderId="41" xfId="5" applyFont="1" applyBorder="1" applyAlignment="1">
      <alignment horizontal="center" vertical="center"/>
    </xf>
    <xf numFmtId="0" fontId="18" fillId="0" borderId="42" xfId="5"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4" xfId="0" applyFont="1" applyBorder="1" applyAlignment="1">
      <alignment horizontal="distributed" vertical="center"/>
    </xf>
    <xf numFmtId="0" fontId="6" fillId="0" borderId="16" xfId="0" applyFont="1" applyBorder="1" applyAlignment="1">
      <alignment horizontal="distributed"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8" fillId="0" borderId="30" xfId="0" applyFont="1" applyBorder="1" applyAlignment="1">
      <alignment horizontal="distributed" vertical="center" wrapText="1"/>
    </xf>
    <xf numFmtId="0" fontId="8" fillId="0" borderId="10" xfId="0" applyFont="1" applyBorder="1" applyAlignment="1">
      <alignment horizontal="distributed" vertical="center" wrapText="1"/>
    </xf>
    <xf numFmtId="0" fontId="0" fillId="0" borderId="10" xfId="0" applyBorder="1" applyAlignment="1">
      <alignment horizontal="left" vertical="center"/>
    </xf>
    <xf numFmtId="0" fontId="5" fillId="0" borderId="10" xfId="0" applyFont="1" applyBorder="1" applyAlignment="1">
      <alignment horizontal="left" vertical="center"/>
    </xf>
    <xf numFmtId="0" fontId="10" fillId="0" borderId="0" xfId="0" applyFont="1" applyAlignment="1">
      <alignment horizontal="center" vertical="center"/>
    </xf>
    <xf numFmtId="0" fontId="26" fillId="0" borderId="0" xfId="5" applyFont="1" applyAlignment="1">
      <alignment horizontal="center" vertical="center"/>
    </xf>
    <xf numFmtId="0" fontId="27" fillId="0" borderId="0" xfId="5" applyFont="1" applyAlignment="1">
      <alignment horizontal="center" vertical="center"/>
    </xf>
    <xf numFmtId="0" fontId="13" fillId="0" borderId="10" xfId="0" applyFont="1" applyBorder="1" applyAlignment="1">
      <alignment horizontal="center" vertical="center"/>
    </xf>
    <xf numFmtId="0" fontId="5" fillId="0" borderId="10" xfId="0" applyFont="1" applyBorder="1" applyAlignment="1">
      <alignment horizontal="left"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10"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58" fontId="6" fillId="0" borderId="9" xfId="0" applyNumberFormat="1" applyFont="1" applyBorder="1" applyAlignment="1">
      <alignment horizontal="center" vertical="center"/>
    </xf>
    <xf numFmtId="58" fontId="6" fillId="0" borderId="39" xfId="0" applyNumberFormat="1" applyFont="1" applyBorder="1" applyAlignment="1">
      <alignment horizontal="center" vertical="center"/>
    </xf>
  </cellXfs>
  <cellStyles count="7">
    <cellStyle name="ハイパーリンク" xfId="5" builtinId="8"/>
    <cellStyle name="通貨 2" xfId="1" xr:uid="{00000000-0005-0000-0000-000001000000}"/>
    <cellStyle name="標準" xfId="0" builtinId="0"/>
    <cellStyle name="標準 2" xfId="2" xr:uid="{00000000-0005-0000-0000-000003000000}"/>
    <cellStyle name="標準 3" xfId="3" xr:uid="{00000000-0005-0000-0000-000004000000}"/>
    <cellStyle name="標準 4" xfId="6" xr:uid="{00000000-0005-0000-0000-000005000000}"/>
    <cellStyle name="標準_台帳番号(患者限定)"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156546</xdr:colOff>
      <xdr:row>34</xdr:row>
      <xdr:rowOff>69699</xdr:rowOff>
    </xdr:from>
    <xdr:to>
      <xdr:col>5</xdr:col>
      <xdr:colOff>445498</xdr:colOff>
      <xdr:row>40</xdr:row>
      <xdr:rowOff>3264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8021" y="12661749"/>
          <a:ext cx="3460777" cy="8479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280372</xdr:colOff>
      <xdr:row>31</xdr:row>
      <xdr:rowOff>98835</xdr:rowOff>
    </xdr:from>
    <xdr:to>
      <xdr:col>1</xdr:col>
      <xdr:colOff>526902</xdr:colOff>
      <xdr:row>34</xdr:row>
      <xdr:rowOff>54011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651847" y="12233685"/>
          <a:ext cx="246530" cy="4123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K31"/>
  <sheetViews>
    <sheetView tabSelected="1" view="pageBreakPreview" zoomScaleNormal="100" zoomScaleSheetLayoutView="100" workbookViewId="0">
      <pane xSplit="2" ySplit="1" topLeftCell="C17" activePane="bottomRight" state="frozen"/>
      <selection pane="topRight" activeCell="C1" sqref="C1"/>
      <selection pane="bottomLeft" activeCell="A2" sqref="A2"/>
      <selection pane="bottomRight" activeCell="AC30" sqref="AC30"/>
    </sheetView>
  </sheetViews>
  <sheetFormatPr defaultColWidth="9" defaultRowHeight="12" x14ac:dyDescent="0.15"/>
  <cols>
    <col min="1" max="1" width="4.875" style="24" customWidth="1"/>
    <col min="2" max="2" width="12.75" style="24" customWidth="1"/>
    <col min="3" max="5" width="9.625" style="24" customWidth="1"/>
    <col min="6" max="6" width="35.375" style="22" customWidth="1"/>
    <col min="7" max="7" width="12.75" style="22" customWidth="1"/>
    <col min="8" max="8" width="10.375" style="22" customWidth="1"/>
    <col min="9" max="9" width="35.125" style="22" customWidth="1"/>
    <col min="10" max="10" width="17.875" style="22" customWidth="1"/>
    <col min="11" max="11" width="25.625" style="22" customWidth="1"/>
    <col min="12" max="12" width="15.625" style="22" customWidth="1"/>
    <col min="13" max="13" width="25.625" style="22" customWidth="1"/>
    <col min="14" max="14" width="15.625" style="22" customWidth="1"/>
    <col min="15" max="15" width="25.625" style="22" customWidth="1"/>
    <col min="16" max="16" width="15.625" style="22" customWidth="1"/>
    <col min="17" max="17" width="25.625" style="22" customWidth="1"/>
    <col min="18" max="18" width="15.625" style="22" customWidth="1"/>
    <col min="19" max="19" width="25.625" style="22" customWidth="1"/>
    <col min="20" max="20" width="17.625" style="22" customWidth="1"/>
    <col min="21" max="21" width="40.625" style="22" customWidth="1"/>
    <col min="22" max="22" width="19.875" style="22" customWidth="1"/>
    <col min="23" max="23" width="19.5" style="22" customWidth="1"/>
    <col min="24" max="27" width="4.625" style="23" customWidth="1"/>
    <col min="28" max="35" width="4.625" style="22" customWidth="1"/>
    <col min="36" max="36" width="4.625" style="31" customWidth="1"/>
    <col min="37" max="37" width="5" style="31" customWidth="1"/>
    <col min="38" max="38" width="26.5" style="22" customWidth="1"/>
    <col min="39" max="16384" width="9" style="22"/>
  </cols>
  <sheetData>
    <row r="1" spans="1:37" s="21" customFormat="1" ht="37.5" customHeight="1" x14ac:dyDescent="0.15">
      <c r="A1" s="20" t="s">
        <v>76</v>
      </c>
      <c r="B1" s="32" t="s">
        <v>30</v>
      </c>
      <c r="C1" s="32" t="s">
        <v>31</v>
      </c>
      <c r="D1" s="32" t="s">
        <v>32</v>
      </c>
      <c r="E1" s="32" t="s">
        <v>33</v>
      </c>
      <c r="F1" s="32" t="s">
        <v>34</v>
      </c>
      <c r="G1" s="32" t="s">
        <v>35</v>
      </c>
      <c r="H1" s="32" t="s">
        <v>36</v>
      </c>
      <c r="I1" s="33" t="s">
        <v>37</v>
      </c>
      <c r="J1" s="33" t="s">
        <v>38</v>
      </c>
      <c r="K1" s="33" t="s">
        <v>39</v>
      </c>
      <c r="L1" s="33" t="s">
        <v>65</v>
      </c>
      <c r="M1" s="33" t="s">
        <v>66</v>
      </c>
      <c r="N1" s="33" t="s">
        <v>222</v>
      </c>
      <c r="O1" s="33" t="s">
        <v>66</v>
      </c>
      <c r="P1" s="33" t="s">
        <v>65</v>
      </c>
      <c r="Q1" s="33" t="s">
        <v>66</v>
      </c>
      <c r="R1" s="33" t="s">
        <v>65</v>
      </c>
      <c r="S1" s="33" t="s">
        <v>66</v>
      </c>
      <c r="T1" s="33" t="s">
        <v>40</v>
      </c>
      <c r="U1" s="33" t="s">
        <v>41</v>
      </c>
      <c r="V1" s="34" t="s">
        <v>42</v>
      </c>
      <c r="W1" s="35" t="s">
        <v>43</v>
      </c>
      <c r="X1" s="121" t="s">
        <v>73</v>
      </c>
      <c r="Y1" s="122"/>
      <c r="Z1" s="121" t="s">
        <v>70</v>
      </c>
      <c r="AA1" s="122"/>
      <c r="AB1" s="123" t="s">
        <v>72</v>
      </c>
      <c r="AC1" s="122"/>
      <c r="AD1" s="124" t="s">
        <v>74</v>
      </c>
      <c r="AE1" s="125"/>
      <c r="AF1" s="121" t="s">
        <v>71</v>
      </c>
      <c r="AG1" s="122"/>
      <c r="AH1" s="126" t="s">
        <v>68</v>
      </c>
      <c r="AI1" s="127"/>
      <c r="AJ1" s="119" t="s">
        <v>69</v>
      </c>
      <c r="AK1" s="120"/>
    </row>
    <row r="2" spans="1:37" ht="30" customHeight="1" x14ac:dyDescent="0.15">
      <c r="A2" s="36">
        <v>1</v>
      </c>
      <c r="B2" s="39" t="s">
        <v>172</v>
      </c>
      <c r="C2" s="40">
        <v>38991</v>
      </c>
      <c r="D2" s="40">
        <v>43915</v>
      </c>
      <c r="E2" s="40">
        <v>46112</v>
      </c>
      <c r="F2" s="41" t="s">
        <v>82</v>
      </c>
      <c r="G2" s="42" t="s">
        <v>313</v>
      </c>
      <c r="H2" s="42" t="s">
        <v>150</v>
      </c>
      <c r="I2" s="41" t="s">
        <v>304</v>
      </c>
      <c r="J2" s="43" t="s">
        <v>198</v>
      </c>
      <c r="K2" s="43" t="s">
        <v>199</v>
      </c>
      <c r="L2" s="43" t="s">
        <v>200</v>
      </c>
      <c r="M2" s="43" t="s">
        <v>201</v>
      </c>
      <c r="N2" s="43"/>
      <c r="O2" s="43"/>
      <c r="P2" s="43"/>
      <c r="Q2" s="43"/>
      <c r="R2" s="43"/>
      <c r="S2" s="43"/>
      <c r="T2" s="44" t="s">
        <v>202</v>
      </c>
      <c r="U2" s="45" t="s">
        <v>325</v>
      </c>
      <c r="V2" s="46"/>
      <c r="W2" s="47"/>
      <c r="X2" s="48"/>
      <c r="Y2" s="49"/>
      <c r="Z2" s="48">
        <v>3</v>
      </c>
      <c r="AA2" s="49"/>
      <c r="AB2" s="50"/>
      <c r="AC2" s="51"/>
      <c r="AD2" s="52">
        <v>1</v>
      </c>
      <c r="AE2" s="53"/>
      <c r="AF2" s="54">
        <v>2</v>
      </c>
      <c r="AG2" s="59">
        <v>-1</v>
      </c>
      <c r="AH2" s="55"/>
      <c r="AI2" s="51"/>
      <c r="AJ2" s="52">
        <f>SUM(X2,Z2,AB2,AD2,AF2,AH2)</f>
        <v>6</v>
      </c>
      <c r="AK2" s="53">
        <f>SUM(Y2,AA2,AC2,AE2,AG2)</f>
        <v>-1</v>
      </c>
    </row>
    <row r="3" spans="1:37" ht="30" customHeight="1" x14ac:dyDescent="0.15">
      <c r="A3" s="36">
        <v>2</v>
      </c>
      <c r="B3" s="38" t="s">
        <v>173</v>
      </c>
      <c r="C3" s="40">
        <v>38991</v>
      </c>
      <c r="D3" s="40">
        <v>43916</v>
      </c>
      <c r="E3" s="40">
        <v>46142</v>
      </c>
      <c r="F3" s="41" t="s">
        <v>83</v>
      </c>
      <c r="G3" s="42" t="s">
        <v>108</v>
      </c>
      <c r="H3" s="42" t="s">
        <v>153</v>
      </c>
      <c r="I3" s="41" t="s">
        <v>127</v>
      </c>
      <c r="J3" s="43" t="s">
        <v>203</v>
      </c>
      <c r="K3" s="43" t="s">
        <v>204</v>
      </c>
      <c r="L3" s="43" t="s">
        <v>327</v>
      </c>
      <c r="M3" s="43" t="s">
        <v>328</v>
      </c>
      <c r="N3" s="43"/>
      <c r="O3" s="43"/>
      <c r="P3" s="43"/>
      <c r="Q3" s="43"/>
      <c r="R3" s="43"/>
      <c r="S3" s="43"/>
      <c r="T3" s="44" t="s">
        <v>329</v>
      </c>
      <c r="U3" s="45" t="s">
        <v>326</v>
      </c>
      <c r="V3" s="46"/>
      <c r="W3" s="56"/>
      <c r="X3" s="57"/>
      <c r="Y3" s="58"/>
      <c r="Z3" s="57"/>
      <c r="AA3" s="59"/>
      <c r="AB3" s="60"/>
      <c r="AC3" s="61"/>
      <c r="AD3" s="62"/>
      <c r="AE3" s="59"/>
      <c r="AF3" s="63">
        <v>9</v>
      </c>
      <c r="AG3" s="59">
        <v>-1</v>
      </c>
      <c r="AH3" s="64"/>
      <c r="AI3" s="61"/>
      <c r="AJ3" s="62">
        <f>SUM(X3,Z3,AB3,AD3,AF3,AH3)</f>
        <v>9</v>
      </c>
      <c r="AK3" s="59">
        <f t="shared" ref="AK3:AK28" si="0">SUM(Y3,AA3,AC3,AE3,AG3)</f>
        <v>-1</v>
      </c>
    </row>
    <row r="4" spans="1:37" ht="30" customHeight="1" x14ac:dyDescent="0.15">
      <c r="A4" s="36">
        <v>3</v>
      </c>
      <c r="B4" s="38" t="s">
        <v>174</v>
      </c>
      <c r="C4" s="40">
        <v>38991</v>
      </c>
      <c r="D4" s="40">
        <v>43917</v>
      </c>
      <c r="E4" s="40">
        <v>46112</v>
      </c>
      <c r="F4" s="41" t="s">
        <v>84</v>
      </c>
      <c r="G4" s="42" t="s">
        <v>109</v>
      </c>
      <c r="H4" s="42" t="s">
        <v>151</v>
      </c>
      <c r="I4" s="41" t="s">
        <v>128</v>
      </c>
      <c r="J4" s="43" t="s">
        <v>205</v>
      </c>
      <c r="K4" s="43" t="s">
        <v>206</v>
      </c>
      <c r="L4" s="43"/>
      <c r="M4" s="43"/>
      <c r="N4" s="43"/>
      <c r="O4" s="43"/>
      <c r="P4" s="43"/>
      <c r="Q4" s="43"/>
      <c r="R4" s="43"/>
      <c r="S4" s="43"/>
      <c r="T4" s="44" t="s">
        <v>207</v>
      </c>
      <c r="U4" s="45" t="s">
        <v>324</v>
      </c>
      <c r="V4" s="46"/>
      <c r="W4" s="56"/>
      <c r="X4" s="48"/>
      <c r="Y4" s="49"/>
      <c r="Z4" s="48">
        <v>1</v>
      </c>
      <c r="AA4" s="53">
        <v>-1</v>
      </c>
      <c r="AB4" s="50">
        <v>1</v>
      </c>
      <c r="AC4" s="51"/>
      <c r="AD4" s="52"/>
      <c r="AE4" s="53"/>
      <c r="AF4" s="54">
        <v>1</v>
      </c>
      <c r="AG4" s="53">
        <v>-1</v>
      </c>
      <c r="AH4" s="55"/>
      <c r="AI4" s="51"/>
      <c r="AJ4" s="62">
        <f t="shared" ref="AJ4:AJ28" si="1">SUM(X4,Z4,AB4,AD4,AF4,AH4)</f>
        <v>3</v>
      </c>
      <c r="AK4" s="59">
        <f t="shared" si="0"/>
        <v>-2</v>
      </c>
    </row>
    <row r="5" spans="1:37" ht="30" customHeight="1" x14ac:dyDescent="0.15">
      <c r="A5" s="36">
        <v>4</v>
      </c>
      <c r="B5" s="38" t="s">
        <v>175</v>
      </c>
      <c r="C5" s="40">
        <v>38991</v>
      </c>
      <c r="D5" s="40">
        <v>43913</v>
      </c>
      <c r="E5" s="40">
        <v>46112</v>
      </c>
      <c r="F5" s="65" t="s">
        <v>85</v>
      </c>
      <c r="G5" s="44" t="s">
        <v>291</v>
      </c>
      <c r="H5" s="66" t="s">
        <v>152</v>
      </c>
      <c r="I5" s="65" t="s">
        <v>129</v>
      </c>
      <c r="J5" s="43" t="s">
        <v>208</v>
      </c>
      <c r="K5" s="43" t="s">
        <v>342</v>
      </c>
      <c r="L5" s="43" t="s">
        <v>209</v>
      </c>
      <c r="M5" s="43" t="s">
        <v>210</v>
      </c>
      <c r="N5" s="43"/>
      <c r="O5" s="43"/>
      <c r="P5" s="43"/>
      <c r="Q5" s="43"/>
      <c r="R5" s="43"/>
      <c r="S5" s="43"/>
      <c r="T5" s="42" t="s">
        <v>211</v>
      </c>
      <c r="U5" s="45" t="s">
        <v>324</v>
      </c>
      <c r="V5" s="46"/>
      <c r="W5" s="56"/>
      <c r="X5" s="57"/>
      <c r="Y5" s="58"/>
      <c r="Z5" s="62">
        <v>1</v>
      </c>
      <c r="AA5" s="59">
        <v>-1</v>
      </c>
      <c r="AB5" s="60"/>
      <c r="AC5" s="61"/>
      <c r="AD5" s="62"/>
      <c r="AE5" s="59"/>
      <c r="AF5" s="63">
        <v>5</v>
      </c>
      <c r="AG5" s="58">
        <v>-4</v>
      </c>
      <c r="AH5" s="64"/>
      <c r="AI5" s="61"/>
      <c r="AJ5" s="62">
        <f t="shared" ref="AJ5" si="2">SUM(X5,Z5,AB5,AD5,AF5,AH5)</f>
        <v>6</v>
      </c>
      <c r="AK5" s="59">
        <f t="shared" ref="AK5" si="3">SUM(Y5,AA5,AC5,AE5,AG5)</f>
        <v>-5</v>
      </c>
    </row>
    <row r="6" spans="1:37" ht="30" customHeight="1" x14ac:dyDescent="0.15">
      <c r="A6" s="36">
        <v>6</v>
      </c>
      <c r="B6" s="38" t="s">
        <v>176</v>
      </c>
      <c r="C6" s="40">
        <v>38991</v>
      </c>
      <c r="D6" s="40">
        <v>43930</v>
      </c>
      <c r="E6" s="40">
        <v>46142</v>
      </c>
      <c r="F6" s="65" t="s">
        <v>86</v>
      </c>
      <c r="G6" s="44" t="s">
        <v>110</v>
      </c>
      <c r="H6" s="42" t="s">
        <v>153</v>
      </c>
      <c r="I6" s="65" t="s">
        <v>130</v>
      </c>
      <c r="J6" s="43" t="s">
        <v>212</v>
      </c>
      <c r="K6" s="43" t="s">
        <v>213</v>
      </c>
      <c r="L6" s="43"/>
      <c r="M6" s="43"/>
      <c r="N6" s="43"/>
      <c r="O6" s="43"/>
      <c r="P6" s="43"/>
      <c r="Q6" s="43"/>
      <c r="R6" s="43"/>
      <c r="S6" s="43"/>
      <c r="T6" s="42" t="s">
        <v>214</v>
      </c>
      <c r="U6" s="44" t="s">
        <v>289</v>
      </c>
      <c r="V6" s="46"/>
      <c r="W6" s="56"/>
      <c r="X6" s="57"/>
      <c r="Y6" s="58"/>
      <c r="Z6" s="62">
        <v>4</v>
      </c>
      <c r="AA6" s="59">
        <v>-1</v>
      </c>
      <c r="AB6" s="60"/>
      <c r="AC6" s="61"/>
      <c r="AD6" s="62"/>
      <c r="AE6" s="58"/>
      <c r="AF6" s="63">
        <v>14</v>
      </c>
      <c r="AG6" s="58">
        <v>-2</v>
      </c>
      <c r="AH6" s="64"/>
      <c r="AI6" s="61"/>
      <c r="AJ6" s="62">
        <f t="shared" ref="AJ6" si="4">SUM(X6,Z6,AB6,AD6,AF6,AH6)</f>
        <v>18</v>
      </c>
      <c r="AK6" s="59">
        <f t="shared" ref="AK6" si="5">SUM(Y6,AA6,AC6,AE6,AG6)</f>
        <v>-3</v>
      </c>
    </row>
    <row r="7" spans="1:37" ht="30" customHeight="1" x14ac:dyDescent="0.15">
      <c r="A7" s="36">
        <v>7</v>
      </c>
      <c r="B7" s="38" t="s">
        <v>177</v>
      </c>
      <c r="C7" s="40">
        <v>40086</v>
      </c>
      <c r="D7" s="40">
        <v>45007</v>
      </c>
      <c r="E7" s="40">
        <v>46112</v>
      </c>
      <c r="F7" s="65" t="s">
        <v>87</v>
      </c>
      <c r="G7" s="44" t="s">
        <v>317</v>
      </c>
      <c r="H7" s="66" t="s">
        <v>154</v>
      </c>
      <c r="I7" s="65" t="s">
        <v>131</v>
      </c>
      <c r="J7" s="43" t="s">
        <v>272</v>
      </c>
      <c r="K7" s="43" t="s">
        <v>215</v>
      </c>
      <c r="L7" s="43"/>
      <c r="M7" s="43"/>
      <c r="N7" s="43"/>
      <c r="O7" s="43"/>
      <c r="P7" s="43"/>
      <c r="Q7" s="43"/>
      <c r="R7" s="43"/>
      <c r="S7" s="43"/>
      <c r="T7" s="42" t="s">
        <v>318</v>
      </c>
      <c r="U7" s="44" t="s">
        <v>319</v>
      </c>
      <c r="V7" s="46"/>
      <c r="W7" s="56"/>
      <c r="X7" s="48"/>
      <c r="Y7" s="49"/>
      <c r="Z7" s="52">
        <v>1</v>
      </c>
      <c r="AA7" s="53">
        <v>-1</v>
      </c>
      <c r="AB7" s="50">
        <v>2</v>
      </c>
      <c r="AC7" s="51"/>
      <c r="AD7" s="52"/>
      <c r="AE7" s="53"/>
      <c r="AF7" s="54">
        <v>1</v>
      </c>
      <c r="AG7" s="49">
        <v>-1</v>
      </c>
      <c r="AH7" s="55"/>
      <c r="AI7" s="51"/>
      <c r="AJ7" s="62">
        <f t="shared" ref="AJ7" si="6">SUM(X7,Z7,AB7,AD7,AF7,AH7)</f>
        <v>4</v>
      </c>
      <c r="AK7" s="59">
        <f t="shared" ref="AK7" si="7">SUM(Y7,AA7,AC7,AE7,AG7)</f>
        <v>-2</v>
      </c>
    </row>
    <row r="8" spans="1:37" ht="30" customHeight="1" x14ac:dyDescent="0.15">
      <c r="A8" s="36">
        <v>8</v>
      </c>
      <c r="B8" s="38" t="s">
        <v>178</v>
      </c>
      <c r="C8" s="40">
        <v>38991</v>
      </c>
      <c r="D8" s="40">
        <v>45197</v>
      </c>
      <c r="E8" s="40">
        <v>46295</v>
      </c>
      <c r="F8" s="65" t="s">
        <v>88</v>
      </c>
      <c r="G8" s="44" t="s">
        <v>302</v>
      </c>
      <c r="H8" s="66" t="s">
        <v>155</v>
      </c>
      <c r="I8" s="65" t="s">
        <v>132</v>
      </c>
      <c r="J8" s="43" t="s">
        <v>217</v>
      </c>
      <c r="K8" s="43" t="s">
        <v>218</v>
      </c>
      <c r="L8" s="43" t="s">
        <v>219</v>
      </c>
      <c r="M8" s="43" t="s">
        <v>220</v>
      </c>
      <c r="N8" s="43" t="s">
        <v>333</v>
      </c>
      <c r="O8" s="43" t="s">
        <v>221</v>
      </c>
      <c r="P8" s="43" t="s">
        <v>283</v>
      </c>
      <c r="Q8" s="43" t="s">
        <v>284</v>
      </c>
      <c r="R8" s="45" t="s">
        <v>332</v>
      </c>
      <c r="S8" s="43" t="s">
        <v>285</v>
      </c>
      <c r="T8" s="42" t="s">
        <v>223</v>
      </c>
      <c r="U8" s="45" t="s">
        <v>334</v>
      </c>
      <c r="V8" s="46"/>
      <c r="W8" s="56" t="s">
        <v>331</v>
      </c>
      <c r="X8" s="57"/>
      <c r="Y8" s="58"/>
      <c r="Z8" s="57">
        <v>8</v>
      </c>
      <c r="AA8" s="58">
        <v>-3</v>
      </c>
      <c r="AB8" s="60"/>
      <c r="AC8" s="61"/>
      <c r="AD8" s="62">
        <v>3</v>
      </c>
      <c r="AE8" s="58">
        <v>-3</v>
      </c>
      <c r="AF8" s="63">
        <v>18</v>
      </c>
      <c r="AG8" s="58">
        <v>-18</v>
      </c>
      <c r="AH8" s="64"/>
      <c r="AI8" s="61"/>
      <c r="AJ8" s="62">
        <f t="shared" si="1"/>
        <v>29</v>
      </c>
      <c r="AK8" s="59">
        <f t="shared" si="0"/>
        <v>-24</v>
      </c>
    </row>
    <row r="9" spans="1:37" ht="30" customHeight="1" x14ac:dyDescent="0.15">
      <c r="A9" s="36">
        <v>10</v>
      </c>
      <c r="B9" s="38" t="s">
        <v>179</v>
      </c>
      <c r="C9" s="40">
        <v>39441</v>
      </c>
      <c r="D9" s="40">
        <v>44552</v>
      </c>
      <c r="E9" s="40">
        <v>45650</v>
      </c>
      <c r="F9" s="65" t="s">
        <v>89</v>
      </c>
      <c r="G9" s="44" t="s">
        <v>111</v>
      </c>
      <c r="H9" s="66" t="s">
        <v>156</v>
      </c>
      <c r="I9" s="65" t="s">
        <v>133</v>
      </c>
      <c r="J9" s="43" t="s">
        <v>224</v>
      </c>
      <c r="K9" s="43" t="s">
        <v>225</v>
      </c>
      <c r="L9" s="43"/>
      <c r="M9" s="43"/>
      <c r="N9" s="43"/>
      <c r="O9" s="43"/>
      <c r="P9" s="43"/>
      <c r="Q9" s="43"/>
      <c r="R9" s="43"/>
      <c r="S9" s="43"/>
      <c r="T9" s="42" t="s">
        <v>226</v>
      </c>
      <c r="U9" s="45" t="s">
        <v>44</v>
      </c>
      <c r="V9" s="46"/>
      <c r="W9" s="56"/>
      <c r="X9" s="57"/>
      <c r="Y9" s="58"/>
      <c r="Z9" s="57">
        <v>1</v>
      </c>
      <c r="AA9" s="58">
        <v>-1</v>
      </c>
      <c r="AB9" s="60"/>
      <c r="AC9" s="61"/>
      <c r="AD9" s="62"/>
      <c r="AE9" s="58"/>
      <c r="AF9" s="63">
        <v>2</v>
      </c>
      <c r="AG9" s="58">
        <v>-2</v>
      </c>
      <c r="AH9" s="64"/>
      <c r="AI9" s="61"/>
      <c r="AJ9" s="62">
        <f t="shared" si="1"/>
        <v>3</v>
      </c>
      <c r="AK9" s="59">
        <f t="shared" si="0"/>
        <v>-3</v>
      </c>
    </row>
    <row r="10" spans="1:37" ht="30" customHeight="1" x14ac:dyDescent="0.15">
      <c r="A10" s="36">
        <v>11</v>
      </c>
      <c r="B10" s="38" t="s">
        <v>180</v>
      </c>
      <c r="C10" s="40">
        <v>38991</v>
      </c>
      <c r="D10" s="40">
        <v>43886</v>
      </c>
      <c r="E10" s="40">
        <v>46081</v>
      </c>
      <c r="F10" s="65" t="s">
        <v>90</v>
      </c>
      <c r="G10" s="67" t="s">
        <v>112</v>
      </c>
      <c r="H10" s="66" t="s">
        <v>157</v>
      </c>
      <c r="I10" s="65" t="s">
        <v>134</v>
      </c>
      <c r="J10" s="68" t="s">
        <v>227</v>
      </c>
      <c r="K10" s="68" t="s">
        <v>228</v>
      </c>
      <c r="L10" s="68"/>
      <c r="M10" s="68"/>
      <c r="N10" s="68"/>
      <c r="O10" s="68"/>
      <c r="P10" s="68"/>
      <c r="Q10" s="68"/>
      <c r="R10" s="68"/>
      <c r="S10" s="68"/>
      <c r="T10" s="42" t="s">
        <v>229</v>
      </c>
      <c r="U10" s="45" t="s">
        <v>325</v>
      </c>
      <c r="V10" s="67"/>
      <c r="W10" s="69"/>
      <c r="X10" s="57"/>
      <c r="Y10" s="58"/>
      <c r="Z10" s="62"/>
      <c r="AA10" s="59"/>
      <c r="AB10" s="60">
        <v>4</v>
      </c>
      <c r="AC10" s="61"/>
      <c r="AD10" s="62"/>
      <c r="AE10" s="59"/>
      <c r="AF10" s="63">
        <v>2</v>
      </c>
      <c r="AG10" s="58"/>
      <c r="AH10" s="64"/>
      <c r="AI10" s="61"/>
      <c r="AJ10" s="62">
        <f t="shared" si="1"/>
        <v>6</v>
      </c>
      <c r="AK10" s="59">
        <f t="shared" si="0"/>
        <v>0</v>
      </c>
    </row>
    <row r="11" spans="1:37" ht="30" customHeight="1" x14ac:dyDescent="0.15">
      <c r="A11" s="36">
        <v>12</v>
      </c>
      <c r="B11" s="38" t="s">
        <v>181</v>
      </c>
      <c r="C11" s="40">
        <v>38991</v>
      </c>
      <c r="D11" s="40">
        <v>43899</v>
      </c>
      <c r="E11" s="40">
        <v>46112</v>
      </c>
      <c r="F11" s="65" t="s">
        <v>91</v>
      </c>
      <c r="G11" s="67" t="s">
        <v>113</v>
      </c>
      <c r="H11" s="66" t="s">
        <v>158</v>
      </c>
      <c r="I11" s="65" t="s">
        <v>135</v>
      </c>
      <c r="J11" s="70" t="s">
        <v>232</v>
      </c>
      <c r="K11" s="68" t="s">
        <v>233</v>
      </c>
      <c r="L11" s="68" t="s">
        <v>234</v>
      </c>
      <c r="M11" s="68" t="s">
        <v>230</v>
      </c>
      <c r="N11" s="68"/>
      <c r="O11" s="68"/>
      <c r="P11" s="68"/>
      <c r="Q11" s="68"/>
      <c r="R11" s="68"/>
      <c r="S11" s="68"/>
      <c r="T11" s="42" t="s">
        <v>231</v>
      </c>
      <c r="U11" s="45" t="s">
        <v>325</v>
      </c>
      <c r="V11" s="67"/>
      <c r="W11" s="69"/>
      <c r="X11" s="48"/>
      <c r="Y11" s="49"/>
      <c r="Z11" s="48">
        <v>2</v>
      </c>
      <c r="AA11" s="49">
        <v>-1</v>
      </c>
      <c r="AB11" s="50">
        <v>3</v>
      </c>
      <c r="AC11" s="51"/>
      <c r="AD11" s="52">
        <v>3</v>
      </c>
      <c r="AE11" s="53">
        <v>-3</v>
      </c>
      <c r="AF11" s="54">
        <v>5</v>
      </c>
      <c r="AG11" s="49">
        <v>-2</v>
      </c>
      <c r="AH11" s="55"/>
      <c r="AI11" s="51"/>
      <c r="AJ11" s="52">
        <f t="shared" si="1"/>
        <v>13</v>
      </c>
      <c r="AK11" s="53">
        <f t="shared" si="0"/>
        <v>-6</v>
      </c>
    </row>
    <row r="12" spans="1:37" ht="30" customHeight="1" x14ac:dyDescent="0.15">
      <c r="A12" s="36">
        <v>13</v>
      </c>
      <c r="B12" s="38" t="s">
        <v>182</v>
      </c>
      <c r="C12" s="40">
        <v>38991</v>
      </c>
      <c r="D12" s="40">
        <v>43916</v>
      </c>
      <c r="E12" s="40">
        <v>46112</v>
      </c>
      <c r="F12" s="65" t="s">
        <v>92</v>
      </c>
      <c r="G12" s="71" t="s">
        <v>114</v>
      </c>
      <c r="H12" s="66" t="s">
        <v>150</v>
      </c>
      <c r="I12" s="65" t="s">
        <v>136</v>
      </c>
      <c r="J12" s="72" t="s">
        <v>235</v>
      </c>
      <c r="K12" s="72" t="s">
        <v>236</v>
      </c>
      <c r="L12" s="72"/>
      <c r="M12" s="72"/>
      <c r="N12" s="72"/>
      <c r="O12" s="72"/>
      <c r="P12" s="72"/>
      <c r="Q12" s="72"/>
      <c r="R12" s="72"/>
      <c r="S12" s="72"/>
      <c r="T12" s="42" t="s">
        <v>237</v>
      </c>
      <c r="U12" s="44" t="s">
        <v>216</v>
      </c>
      <c r="V12" s="71"/>
      <c r="W12" s="73"/>
      <c r="X12" s="57"/>
      <c r="Y12" s="58"/>
      <c r="Z12" s="57">
        <v>2</v>
      </c>
      <c r="AA12" s="58">
        <v>-1</v>
      </c>
      <c r="AB12" s="60">
        <v>1</v>
      </c>
      <c r="AC12" s="61"/>
      <c r="AD12" s="62">
        <v>1</v>
      </c>
      <c r="AE12" s="59">
        <v>-1</v>
      </c>
      <c r="AF12" s="63">
        <v>1</v>
      </c>
      <c r="AG12" s="58">
        <v>-1</v>
      </c>
      <c r="AH12" s="64"/>
      <c r="AI12" s="61"/>
      <c r="AJ12" s="62">
        <f t="shared" si="1"/>
        <v>5</v>
      </c>
      <c r="AK12" s="59">
        <f t="shared" si="0"/>
        <v>-3</v>
      </c>
    </row>
    <row r="13" spans="1:37" ht="30" customHeight="1" x14ac:dyDescent="0.15">
      <c r="A13" s="36">
        <v>14</v>
      </c>
      <c r="B13" s="38" t="s">
        <v>183</v>
      </c>
      <c r="C13" s="40">
        <v>39524</v>
      </c>
      <c r="D13" s="40">
        <v>43537</v>
      </c>
      <c r="E13" s="40">
        <v>45728</v>
      </c>
      <c r="F13" s="65" t="s">
        <v>93</v>
      </c>
      <c r="G13" s="71" t="s">
        <v>115</v>
      </c>
      <c r="H13" s="66" t="s">
        <v>299</v>
      </c>
      <c r="I13" s="65" t="s">
        <v>137</v>
      </c>
      <c r="J13" s="45" t="s">
        <v>238</v>
      </c>
      <c r="K13" s="43" t="s">
        <v>239</v>
      </c>
      <c r="L13" s="43"/>
      <c r="M13" s="43"/>
      <c r="N13" s="43"/>
      <c r="O13" s="43"/>
      <c r="P13" s="43"/>
      <c r="Q13" s="43"/>
      <c r="R13" s="43"/>
      <c r="S13" s="43"/>
      <c r="T13" s="42" t="s">
        <v>240</v>
      </c>
      <c r="U13" s="44" t="s">
        <v>45</v>
      </c>
      <c r="V13" s="74"/>
      <c r="W13" s="75"/>
      <c r="X13" s="57"/>
      <c r="Y13" s="58"/>
      <c r="Z13" s="57">
        <v>1</v>
      </c>
      <c r="AA13" s="58">
        <v>-1</v>
      </c>
      <c r="AB13" s="60"/>
      <c r="AC13" s="61"/>
      <c r="AD13" s="62">
        <v>1</v>
      </c>
      <c r="AE13" s="58"/>
      <c r="AF13" s="63">
        <v>8</v>
      </c>
      <c r="AG13" s="58">
        <v>-1</v>
      </c>
      <c r="AH13" s="64"/>
      <c r="AI13" s="61"/>
      <c r="AJ13" s="62">
        <f t="shared" si="1"/>
        <v>10</v>
      </c>
      <c r="AK13" s="59">
        <f t="shared" si="0"/>
        <v>-2</v>
      </c>
    </row>
    <row r="14" spans="1:37" ht="30" customHeight="1" x14ac:dyDescent="0.15">
      <c r="A14" s="36">
        <v>15</v>
      </c>
      <c r="B14" s="38" t="s">
        <v>184</v>
      </c>
      <c r="C14" s="40">
        <v>38991</v>
      </c>
      <c r="D14" s="40">
        <v>45007</v>
      </c>
      <c r="E14" s="40">
        <v>46112</v>
      </c>
      <c r="F14" s="65" t="s">
        <v>94</v>
      </c>
      <c r="G14" s="44" t="s">
        <v>116</v>
      </c>
      <c r="H14" s="66" t="s">
        <v>159</v>
      </c>
      <c r="I14" s="65" t="s">
        <v>138</v>
      </c>
      <c r="J14" s="43" t="s">
        <v>241</v>
      </c>
      <c r="K14" s="43" t="s">
        <v>315</v>
      </c>
      <c r="L14" s="43" t="s">
        <v>242</v>
      </c>
      <c r="M14" s="43" t="s">
        <v>243</v>
      </c>
      <c r="N14" s="43"/>
      <c r="O14" s="43"/>
      <c r="P14" s="43"/>
      <c r="Q14" s="43"/>
      <c r="R14" s="43"/>
      <c r="S14" s="43"/>
      <c r="T14" s="42" t="s">
        <v>244</v>
      </c>
      <c r="U14" s="44" t="s">
        <v>289</v>
      </c>
      <c r="V14" s="44"/>
      <c r="W14" s="37"/>
      <c r="X14" s="57"/>
      <c r="Y14" s="58"/>
      <c r="Z14" s="62"/>
      <c r="AA14" s="59"/>
      <c r="AB14" s="60"/>
      <c r="AC14" s="61"/>
      <c r="AD14" s="62">
        <v>1</v>
      </c>
      <c r="AE14" s="59">
        <v>-1</v>
      </c>
      <c r="AF14" s="76">
        <v>5</v>
      </c>
      <c r="AG14" s="58">
        <v>-3</v>
      </c>
      <c r="AH14" s="64"/>
      <c r="AI14" s="61"/>
      <c r="AJ14" s="62">
        <f t="shared" si="1"/>
        <v>6</v>
      </c>
      <c r="AK14" s="59">
        <f t="shared" si="0"/>
        <v>-4</v>
      </c>
    </row>
    <row r="15" spans="1:37" ht="30" customHeight="1" x14ac:dyDescent="0.15">
      <c r="A15" s="36">
        <v>16</v>
      </c>
      <c r="B15" s="38" t="s">
        <v>185</v>
      </c>
      <c r="C15" s="40">
        <v>40255</v>
      </c>
      <c r="D15" s="40">
        <v>45379</v>
      </c>
      <c r="E15" s="40">
        <v>46477</v>
      </c>
      <c r="F15" s="65" t="s">
        <v>95</v>
      </c>
      <c r="G15" s="44" t="s">
        <v>117</v>
      </c>
      <c r="H15" s="66" t="s">
        <v>160</v>
      </c>
      <c r="I15" s="65" t="s">
        <v>139</v>
      </c>
      <c r="J15" s="43" t="s">
        <v>364</v>
      </c>
      <c r="K15" s="43" t="s">
        <v>246</v>
      </c>
      <c r="L15" s="43"/>
      <c r="M15" s="43"/>
      <c r="N15" s="43"/>
      <c r="O15" s="43"/>
      <c r="P15" s="43"/>
      <c r="Q15" s="43"/>
      <c r="R15" s="43"/>
      <c r="S15" s="43"/>
      <c r="T15" s="42" t="s">
        <v>247</v>
      </c>
      <c r="U15" s="44" t="s">
        <v>288</v>
      </c>
      <c r="V15" s="44"/>
      <c r="W15" s="37"/>
      <c r="X15" s="48"/>
      <c r="Y15" s="49"/>
      <c r="Z15" s="52">
        <v>1</v>
      </c>
      <c r="AA15" s="53">
        <v>-1</v>
      </c>
      <c r="AB15" s="50">
        <v>2</v>
      </c>
      <c r="AC15" s="51"/>
      <c r="AD15" s="52"/>
      <c r="AE15" s="53"/>
      <c r="AF15" s="54"/>
      <c r="AG15" s="49"/>
      <c r="AH15" s="55"/>
      <c r="AI15" s="51"/>
      <c r="AJ15" s="52">
        <f t="shared" si="1"/>
        <v>3</v>
      </c>
      <c r="AK15" s="53">
        <f t="shared" si="0"/>
        <v>-1</v>
      </c>
    </row>
    <row r="16" spans="1:37" ht="30" customHeight="1" x14ac:dyDescent="0.15">
      <c r="A16" s="36">
        <v>17</v>
      </c>
      <c r="B16" s="38" t="s">
        <v>186</v>
      </c>
      <c r="C16" s="40">
        <v>40879</v>
      </c>
      <c r="D16" s="40">
        <v>43795</v>
      </c>
      <c r="E16" s="40">
        <v>45991</v>
      </c>
      <c r="F16" s="65" t="s">
        <v>96</v>
      </c>
      <c r="G16" s="44" t="s">
        <v>118</v>
      </c>
      <c r="H16" s="66" t="s">
        <v>161</v>
      </c>
      <c r="I16" s="65" t="s">
        <v>140</v>
      </c>
      <c r="J16" s="43" t="s">
        <v>248</v>
      </c>
      <c r="K16" s="43" t="s">
        <v>249</v>
      </c>
      <c r="L16" s="43"/>
      <c r="M16" s="43"/>
      <c r="N16" s="43"/>
      <c r="O16" s="43"/>
      <c r="P16" s="43"/>
      <c r="Q16" s="43"/>
      <c r="R16" s="43"/>
      <c r="S16" s="43"/>
      <c r="T16" s="42" t="s">
        <v>223</v>
      </c>
      <c r="U16" s="44" t="s">
        <v>250</v>
      </c>
      <c r="V16" s="44"/>
      <c r="W16" s="37"/>
      <c r="X16" s="57"/>
      <c r="Y16" s="58"/>
      <c r="Z16" s="57"/>
      <c r="AA16" s="58"/>
      <c r="AB16" s="60"/>
      <c r="AC16" s="61"/>
      <c r="AD16" s="62"/>
      <c r="AE16" s="59"/>
      <c r="AF16" s="63">
        <v>3</v>
      </c>
      <c r="AG16" s="58">
        <v>-1</v>
      </c>
      <c r="AH16" s="64"/>
      <c r="AI16" s="61"/>
      <c r="AJ16" s="62">
        <f t="shared" si="1"/>
        <v>3</v>
      </c>
      <c r="AK16" s="59">
        <f t="shared" si="0"/>
        <v>-1</v>
      </c>
    </row>
    <row r="17" spans="1:37" ht="30" customHeight="1" x14ac:dyDescent="0.15">
      <c r="A17" s="36">
        <v>18</v>
      </c>
      <c r="B17" s="38" t="s">
        <v>187</v>
      </c>
      <c r="C17" s="40">
        <v>41046</v>
      </c>
      <c r="D17" s="40">
        <v>45058</v>
      </c>
      <c r="E17" s="40">
        <v>46158</v>
      </c>
      <c r="F17" s="65" t="s">
        <v>97</v>
      </c>
      <c r="G17" s="44" t="s">
        <v>119</v>
      </c>
      <c r="H17" s="66" t="s">
        <v>162</v>
      </c>
      <c r="I17" s="65" t="s">
        <v>141</v>
      </c>
      <c r="J17" s="43" t="s">
        <v>251</v>
      </c>
      <c r="K17" s="43" t="s">
        <v>314</v>
      </c>
      <c r="L17" s="43"/>
      <c r="M17" s="43"/>
      <c r="N17" s="43"/>
      <c r="O17" s="43"/>
      <c r="P17" s="43"/>
      <c r="Q17" s="43"/>
      <c r="R17" s="43"/>
      <c r="S17" s="43"/>
      <c r="T17" s="42" t="s">
        <v>301</v>
      </c>
      <c r="U17" s="44" t="s">
        <v>245</v>
      </c>
      <c r="V17" s="44"/>
      <c r="W17" s="37"/>
      <c r="X17" s="48"/>
      <c r="Y17" s="49"/>
      <c r="Z17" s="48">
        <v>1</v>
      </c>
      <c r="AA17" s="49">
        <v>-1</v>
      </c>
      <c r="AB17" s="50"/>
      <c r="AC17" s="51"/>
      <c r="AD17" s="52"/>
      <c r="AE17" s="53"/>
      <c r="AF17" s="54">
        <v>4</v>
      </c>
      <c r="AG17" s="49">
        <v>-2</v>
      </c>
      <c r="AH17" s="55"/>
      <c r="AI17" s="51"/>
      <c r="AJ17" s="52">
        <f t="shared" si="1"/>
        <v>5</v>
      </c>
      <c r="AK17" s="53">
        <f t="shared" si="0"/>
        <v>-3</v>
      </c>
    </row>
    <row r="18" spans="1:37" ht="30" customHeight="1" x14ac:dyDescent="0.15">
      <c r="A18" s="36">
        <v>19</v>
      </c>
      <c r="B18" s="38" t="s">
        <v>188</v>
      </c>
      <c r="C18" s="40">
        <v>41218</v>
      </c>
      <c r="D18" s="40">
        <v>45232</v>
      </c>
      <c r="E18" s="40">
        <v>46330</v>
      </c>
      <c r="F18" s="65" t="s">
        <v>98</v>
      </c>
      <c r="G18" s="44" t="s">
        <v>353</v>
      </c>
      <c r="H18" s="66" t="s">
        <v>163</v>
      </c>
      <c r="I18" s="65" t="s">
        <v>142</v>
      </c>
      <c r="J18" s="43" t="s">
        <v>252</v>
      </c>
      <c r="K18" s="43" t="s">
        <v>253</v>
      </c>
      <c r="L18" s="43"/>
      <c r="M18" s="43"/>
      <c r="N18" s="43"/>
      <c r="O18" s="43"/>
      <c r="P18" s="43"/>
      <c r="Q18" s="43"/>
      <c r="R18" s="43"/>
      <c r="S18" s="43"/>
      <c r="T18" s="42" t="s">
        <v>254</v>
      </c>
      <c r="U18" s="44" t="s">
        <v>352</v>
      </c>
      <c r="V18" s="44"/>
      <c r="W18" s="37"/>
      <c r="X18" s="57"/>
      <c r="Y18" s="58"/>
      <c r="Z18" s="57">
        <v>2</v>
      </c>
      <c r="AA18" s="58"/>
      <c r="AB18" s="60"/>
      <c r="AC18" s="61"/>
      <c r="AD18" s="62"/>
      <c r="AE18" s="59"/>
      <c r="AF18" s="63">
        <v>13</v>
      </c>
      <c r="AG18" s="58">
        <v>-7</v>
      </c>
      <c r="AH18" s="64"/>
      <c r="AI18" s="61"/>
      <c r="AJ18" s="62">
        <f t="shared" si="1"/>
        <v>15</v>
      </c>
      <c r="AK18" s="59">
        <f t="shared" si="0"/>
        <v>-7</v>
      </c>
    </row>
    <row r="19" spans="1:37" ht="30" customHeight="1" x14ac:dyDescent="0.15">
      <c r="A19" s="36">
        <v>20</v>
      </c>
      <c r="B19" s="38" t="s">
        <v>189</v>
      </c>
      <c r="C19" s="40">
        <v>41361</v>
      </c>
      <c r="D19" s="40">
        <v>45378</v>
      </c>
      <c r="E19" s="40">
        <v>46473</v>
      </c>
      <c r="F19" s="65" t="s">
        <v>99</v>
      </c>
      <c r="G19" s="44" t="s">
        <v>120</v>
      </c>
      <c r="H19" s="66" t="s">
        <v>164</v>
      </c>
      <c r="I19" s="65" t="s">
        <v>143</v>
      </c>
      <c r="J19" s="43" t="s">
        <v>255</v>
      </c>
      <c r="K19" s="43" t="s">
        <v>256</v>
      </c>
      <c r="L19" s="43"/>
      <c r="M19" s="43"/>
      <c r="N19" s="43"/>
      <c r="O19" s="43"/>
      <c r="P19" s="43"/>
      <c r="Q19" s="43"/>
      <c r="R19" s="43"/>
      <c r="S19" s="43"/>
      <c r="T19" s="42" t="s">
        <v>240</v>
      </c>
      <c r="U19" s="44" t="s">
        <v>289</v>
      </c>
      <c r="V19" s="44"/>
      <c r="W19" s="37"/>
      <c r="X19" s="48"/>
      <c r="Y19" s="49"/>
      <c r="Z19" s="48"/>
      <c r="AA19" s="49"/>
      <c r="AB19" s="50"/>
      <c r="AC19" s="51"/>
      <c r="AD19" s="52">
        <v>2</v>
      </c>
      <c r="AE19" s="53"/>
      <c r="AF19" s="54">
        <v>2</v>
      </c>
      <c r="AG19" s="49"/>
      <c r="AH19" s="55"/>
      <c r="AI19" s="51"/>
      <c r="AJ19" s="52">
        <f t="shared" si="1"/>
        <v>4</v>
      </c>
      <c r="AK19" s="53">
        <f t="shared" si="0"/>
        <v>0</v>
      </c>
    </row>
    <row r="20" spans="1:37" ht="30" customHeight="1" x14ac:dyDescent="0.15">
      <c r="A20" s="36">
        <v>21</v>
      </c>
      <c r="B20" s="38" t="s">
        <v>190</v>
      </c>
      <c r="C20" s="40">
        <v>41548</v>
      </c>
      <c r="D20" s="40">
        <v>44469</v>
      </c>
      <c r="E20" s="40">
        <v>45565</v>
      </c>
      <c r="F20" s="65" t="s">
        <v>100</v>
      </c>
      <c r="G20" s="44" t="s">
        <v>121</v>
      </c>
      <c r="H20" s="66" t="s">
        <v>165</v>
      </c>
      <c r="I20" s="65" t="s">
        <v>144</v>
      </c>
      <c r="J20" s="43" t="s">
        <v>257</v>
      </c>
      <c r="K20" s="43" t="s">
        <v>258</v>
      </c>
      <c r="L20" s="43" t="s">
        <v>259</v>
      </c>
      <c r="M20" s="43" t="s">
        <v>292</v>
      </c>
      <c r="N20" s="43" t="s">
        <v>286</v>
      </c>
      <c r="O20" s="43" t="s">
        <v>287</v>
      </c>
      <c r="P20" s="43"/>
      <c r="Q20" s="43"/>
      <c r="R20" s="43"/>
      <c r="S20" s="43"/>
      <c r="T20" s="42" t="s">
        <v>254</v>
      </c>
      <c r="U20" s="44" t="s">
        <v>44</v>
      </c>
      <c r="V20" s="44"/>
      <c r="W20" s="37"/>
      <c r="X20" s="57"/>
      <c r="Y20" s="58"/>
      <c r="Z20" s="62">
        <v>4</v>
      </c>
      <c r="AA20" s="59">
        <v>-1</v>
      </c>
      <c r="AB20" s="60">
        <v>1</v>
      </c>
      <c r="AC20" s="61"/>
      <c r="AD20" s="62"/>
      <c r="AE20" s="59"/>
      <c r="AF20" s="63">
        <v>9</v>
      </c>
      <c r="AG20" s="58">
        <v>-3</v>
      </c>
      <c r="AH20" s="64"/>
      <c r="AI20" s="61"/>
      <c r="AJ20" s="62">
        <f t="shared" si="1"/>
        <v>14</v>
      </c>
      <c r="AK20" s="59">
        <f t="shared" si="0"/>
        <v>-4</v>
      </c>
    </row>
    <row r="21" spans="1:37" ht="30" customHeight="1" x14ac:dyDescent="0.15">
      <c r="A21" s="36">
        <v>22</v>
      </c>
      <c r="B21" s="38" t="s">
        <v>191</v>
      </c>
      <c r="C21" s="40">
        <v>41617</v>
      </c>
      <c r="D21" s="40">
        <v>45015</v>
      </c>
      <c r="E21" s="40">
        <v>46112</v>
      </c>
      <c r="F21" s="65" t="s">
        <v>101</v>
      </c>
      <c r="G21" s="44" t="s">
        <v>122</v>
      </c>
      <c r="H21" s="66" t="s">
        <v>166</v>
      </c>
      <c r="I21" s="65" t="s">
        <v>297</v>
      </c>
      <c r="J21" s="77" t="s">
        <v>322</v>
      </c>
      <c r="K21" s="43" t="s">
        <v>298</v>
      </c>
      <c r="L21" s="43"/>
      <c r="M21" s="43"/>
      <c r="N21" s="43"/>
      <c r="O21" s="43"/>
      <c r="P21" s="43"/>
      <c r="Q21" s="43"/>
      <c r="R21" s="43"/>
      <c r="S21" s="43"/>
      <c r="T21" s="42" t="s">
        <v>260</v>
      </c>
      <c r="U21" s="44" t="s">
        <v>323</v>
      </c>
      <c r="V21" s="44"/>
      <c r="W21" s="37"/>
      <c r="X21" s="48"/>
      <c r="Y21" s="49"/>
      <c r="Z21" s="48">
        <v>2</v>
      </c>
      <c r="AA21" s="49">
        <v>-1</v>
      </c>
      <c r="AB21" s="50"/>
      <c r="AC21" s="51"/>
      <c r="AD21" s="52">
        <v>1</v>
      </c>
      <c r="AE21" s="49"/>
      <c r="AF21" s="54">
        <v>10</v>
      </c>
      <c r="AG21" s="49">
        <v>-9</v>
      </c>
      <c r="AH21" s="55"/>
      <c r="AI21" s="51"/>
      <c r="AJ21" s="52">
        <f t="shared" si="1"/>
        <v>13</v>
      </c>
      <c r="AK21" s="53">
        <f t="shared" si="0"/>
        <v>-10</v>
      </c>
    </row>
    <row r="22" spans="1:37" ht="30" customHeight="1" x14ac:dyDescent="0.15">
      <c r="A22" s="36">
        <v>23</v>
      </c>
      <c r="B22" s="38" t="s">
        <v>192</v>
      </c>
      <c r="C22" s="40">
        <v>41810</v>
      </c>
      <c r="D22" s="40">
        <v>44998</v>
      </c>
      <c r="E22" s="40">
        <v>46112</v>
      </c>
      <c r="F22" s="65" t="s">
        <v>102</v>
      </c>
      <c r="G22" s="44" t="s">
        <v>123</v>
      </c>
      <c r="H22" s="66" t="s">
        <v>167</v>
      </c>
      <c r="I22" s="65" t="s">
        <v>145</v>
      </c>
      <c r="J22" s="43" t="s">
        <v>261</v>
      </c>
      <c r="K22" s="43" t="s">
        <v>262</v>
      </c>
      <c r="L22" s="43"/>
      <c r="M22" s="43"/>
      <c r="N22" s="43"/>
      <c r="O22" s="43"/>
      <c r="P22" s="43"/>
      <c r="Q22" s="43"/>
      <c r="R22" s="43"/>
      <c r="S22" s="43"/>
      <c r="T22" s="42" t="s">
        <v>330</v>
      </c>
      <c r="U22" s="44" t="s">
        <v>316</v>
      </c>
      <c r="V22" s="44"/>
      <c r="W22" s="37"/>
      <c r="X22" s="57"/>
      <c r="Y22" s="58"/>
      <c r="Z22" s="57"/>
      <c r="AA22" s="58"/>
      <c r="AB22" s="78">
        <v>2</v>
      </c>
      <c r="AC22" s="61"/>
      <c r="AD22" s="62"/>
      <c r="AE22" s="59"/>
      <c r="AF22" s="63">
        <v>2</v>
      </c>
      <c r="AG22" s="58">
        <v>-1</v>
      </c>
      <c r="AH22" s="64"/>
      <c r="AI22" s="61"/>
      <c r="AJ22" s="62">
        <f t="shared" si="1"/>
        <v>4</v>
      </c>
      <c r="AK22" s="59">
        <f t="shared" si="0"/>
        <v>-1</v>
      </c>
    </row>
    <row r="23" spans="1:37" ht="30" customHeight="1" x14ac:dyDescent="0.15">
      <c r="A23" s="36">
        <v>24</v>
      </c>
      <c r="B23" s="38" t="s">
        <v>193</v>
      </c>
      <c r="C23" s="40">
        <v>42181</v>
      </c>
      <c r="D23" s="40">
        <v>45007</v>
      </c>
      <c r="E23" s="40">
        <v>46112</v>
      </c>
      <c r="F23" s="65" t="s">
        <v>103</v>
      </c>
      <c r="G23" s="44" t="s">
        <v>124</v>
      </c>
      <c r="H23" s="66" t="s">
        <v>168</v>
      </c>
      <c r="I23" s="65" t="s">
        <v>146</v>
      </c>
      <c r="J23" s="43" t="s">
        <v>263</v>
      </c>
      <c r="K23" s="43" t="s">
        <v>264</v>
      </c>
      <c r="L23" s="43"/>
      <c r="M23" s="43"/>
      <c r="N23" s="43"/>
      <c r="O23" s="43"/>
      <c r="P23" s="43"/>
      <c r="Q23" s="43"/>
      <c r="R23" s="43"/>
      <c r="S23" s="43"/>
      <c r="T23" s="42" t="s">
        <v>320</v>
      </c>
      <c r="U23" s="44" t="s">
        <v>321</v>
      </c>
      <c r="V23" s="44"/>
      <c r="W23" s="37"/>
      <c r="X23" s="48"/>
      <c r="Y23" s="49"/>
      <c r="Z23" s="52">
        <v>4</v>
      </c>
      <c r="AA23" s="53">
        <v>-4</v>
      </c>
      <c r="AB23" s="50"/>
      <c r="AC23" s="51"/>
      <c r="AD23" s="52"/>
      <c r="AE23" s="53"/>
      <c r="AF23" s="54">
        <v>6</v>
      </c>
      <c r="AG23" s="49">
        <v>-3</v>
      </c>
      <c r="AH23" s="55"/>
      <c r="AI23" s="51"/>
      <c r="AJ23" s="52">
        <f t="shared" si="1"/>
        <v>10</v>
      </c>
      <c r="AK23" s="53">
        <f t="shared" si="0"/>
        <v>-7</v>
      </c>
    </row>
    <row r="24" spans="1:37" ht="30" customHeight="1" x14ac:dyDescent="0.15">
      <c r="A24" s="36">
        <v>25</v>
      </c>
      <c r="B24" s="38" t="s">
        <v>194</v>
      </c>
      <c r="C24" s="40">
        <v>42438</v>
      </c>
      <c r="D24" s="40">
        <v>44263</v>
      </c>
      <c r="E24" s="40">
        <v>46454</v>
      </c>
      <c r="F24" s="65" t="s">
        <v>104</v>
      </c>
      <c r="G24" s="44" t="s">
        <v>125</v>
      </c>
      <c r="H24" s="66" t="s">
        <v>169</v>
      </c>
      <c r="I24" s="65" t="s">
        <v>147</v>
      </c>
      <c r="J24" s="43" t="s">
        <v>265</v>
      </c>
      <c r="K24" s="43" t="s">
        <v>266</v>
      </c>
      <c r="L24" s="43"/>
      <c r="M24" s="43"/>
      <c r="N24" s="43"/>
      <c r="O24" s="43"/>
      <c r="P24" s="43"/>
      <c r="Q24" s="43"/>
      <c r="R24" s="43"/>
      <c r="S24" s="43"/>
      <c r="T24" s="42" t="s">
        <v>254</v>
      </c>
      <c r="U24" s="44" t="s">
        <v>324</v>
      </c>
      <c r="V24" s="44"/>
      <c r="W24" s="37"/>
      <c r="X24" s="57"/>
      <c r="Y24" s="58"/>
      <c r="Z24" s="57">
        <v>1</v>
      </c>
      <c r="AA24" s="58"/>
      <c r="AB24" s="60">
        <v>1</v>
      </c>
      <c r="AC24" s="61"/>
      <c r="AD24" s="62"/>
      <c r="AE24" s="59"/>
      <c r="AF24" s="63">
        <v>2</v>
      </c>
      <c r="AG24" s="58">
        <v>-1</v>
      </c>
      <c r="AH24" s="64"/>
      <c r="AI24" s="61"/>
      <c r="AJ24" s="62">
        <f t="shared" si="1"/>
        <v>4</v>
      </c>
      <c r="AK24" s="59">
        <f t="shared" si="0"/>
        <v>-1</v>
      </c>
    </row>
    <row r="25" spans="1:37" ht="30" customHeight="1" x14ac:dyDescent="0.15">
      <c r="A25" s="36">
        <v>26</v>
      </c>
      <c r="B25" s="38" t="s">
        <v>195</v>
      </c>
      <c r="C25" s="40">
        <v>42907</v>
      </c>
      <c r="D25" s="40">
        <v>43550</v>
      </c>
      <c r="E25" s="40">
        <v>45747</v>
      </c>
      <c r="F25" s="65" t="s">
        <v>105</v>
      </c>
      <c r="G25" s="44" t="s">
        <v>294</v>
      </c>
      <c r="H25" s="66" t="s">
        <v>295</v>
      </c>
      <c r="I25" s="65" t="s">
        <v>293</v>
      </c>
      <c r="J25" s="43" t="s">
        <v>267</v>
      </c>
      <c r="K25" s="43" t="s">
        <v>296</v>
      </c>
      <c r="L25" s="43"/>
      <c r="M25" s="43"/>
      <c r="N25" s="43"/>
      <c r="O25" s="43"/>
      <c r="P25" s="43"/>
      <c r="Q25" s="43"/>
      <c r="R25" s="43"/>
      <c r="S25" s="43"/>
      <c r="T25" s="42" t="s">
        <v>268</v>
      </c>
      <c r="U25" s="44" t="s">
        <v>44</v>
      </c>
      <c r="V25" s="44"/>
      <c r="W25" s="37"/>
      <c r="X25" s="48"/>
      <c r="Y25" s="49"/>
      <c r="Z25" s="48">
        <v>2</v>
      </c>
      <c r="AA25" s="49">
        <v>-1</v>
      </c>
      <c r="AB25" s="50"/>
      <c r="AC25" s="51"/>
      <c r="AD25" s="52"/>
      <c r="AE25" s="53"/>
      <c r="AF25" s="54">
        <v>2</v>
      </c>
      <c r="AG25" s="49"/>
      <c r="AH25" s="55"/>
      <c r="AI25" s="51"/>
      <c r="AJ25" s="52">
        <f t="shared" si="1"/>
        <v>4</v>
      </c>
      <c r="AK25" s="53">
        <f t="shared" si="0"/>
        <v>-1</v>
      </c>
    </row>
    <row r="26" spans="1:37" ht="30" customHeight="1" x14ac:dyDescent="0.15">
      <c r="A26" s="36">
        <v>27</v>
      </c>
      <c r="B26" s="38" t="s">
        <v>196</v>
      </c>
      <c r="C26" s="40">
        <v>42956</v>
      </c>
      <c r="D26" s="40">
        <v>44776</v>
      </c>
      <c r="E26" s="40">
        <v>45877</v>
      </c>
      <c r="F26" s="65" t="s">
        <v>106</v>
      </c>
      <c r="G26" s="44" t="s">
        <v>115</v>
      </c>
      <c r="H26" s="66" t="s">
        <v>170</v>
      </c>
      <c r="I26" s="65" t="s">
        <v>148</v>
      </c>
      <c r="J26" s="43" t="s">
        <v>269</v>
      </c>
      <c r="K26" s="43" t="s">
        <v>270</v>
      </c>
      <c r="L26" s="43"/>
      <c r="M26" s="43"/>
      <c r="N26" s="43"/>
      <c r="O26" s="43"/>
      <c r="P26" s="43"/>
      <c r="Q26" s="43"/>
      <c r="R26" s="43"/>
      <c r="S26" s="43"/>
      <c r="T26" s="42" t="s">
        <v>240</v>
      </c>
      <c r="U26" s="44" t="s">
        <v>303</v>
      </c>
      <c r="V26" s="44"/>
      <c r="W26" s="37"/>
      <c r="X26" s="57"/>
      <c r="Y26" s="58"/>
      <c r="Z26" s="57"/>
      <c r="AA26" s="58"/>
      <c r="AB26" s="60"/>
      <c r="AC26" s="61"/>
      <c r="AD26" s="62"/>
      <c r="AE26" s="59"/>
      <c r="AF26" s="63">
        <v>2</v>
      </c>
      <c r="AG26" s="58"/>
      <c r="AH26" s="64"/>
      <c r="AI26" s="61"/>
      <c r="AJ26" s="62">
        <f t="shared" si="1"/>
        <v>2</v>
      </c>
      <c r="AK26" s="59">
        <f t="shared" si="0"/>
        <v>0</v>
      </c>
    </row>
    <row r="27" spans="1:37" ht="30" customHeight="1" x14ac:dyDescent="0.15">
      <c r="A27" s="36">
        <v>28</v>
      </c>
      <c r="B27" s="38" t="s">
        <v>197</v>
      </c>
      <c r="C27" s="40">
        <v>43454</v>
      </c>
      <c r="D27" s="40">
        <v>45274</v>
      </c>
      <c r="E27" s="40">
        <v>46375</v>
      </c>
      <c r="F27" s="65" t="s">
        <v>107</v>
      </c>
      <c r="G27" s="44" t="s">
        <v>126</v>
      </c>
      <c r="H27" s="66" t="s">
        <v>171</v>
      </c>
      <c r="I27" s="65" t="s">
        <v>149</v>
      </c>
      <c r="J27" s="43" t="s">
        <v>354</v>
      </c>
      <c r="K27" s="43" t="s">
        <v>271</v>
      </c>
      <c r="L27" s="43"/>
      <c r="M27" s="43"/>
      <c r="N27" s="43"/>
      <c r="O27" s="43"/>
      <c r="P27" s="43"/>
      <c r="Q27" s="43"/>
      <c r="R27" s="43"/>
      <c r="S27" s="43"/>
      <c r="T27" s="42" t="s">
        <v>254</v>
      </c>
      <c r="U27" s="44" t="s">
        <v>290</v>
      </c>
      <c r="V27" s="44"/>
      <c r="W27" s="37"/>
      <c r="X27" s="48"/>
      <c r="Y27" s="49"/>
      <c r="Z27" s="48">
        <v>2</v>
      </c>
      <c r="AA27" s="49">
        <v>-2</v>
      </c>
      <c r="AB27" s="50"/>
      <c r="AC27" s="51"/>
      <c r="AD27" s="52"/>
      <c r="AE27" s="49"/>
      <c r="AF27" s="54"/>
      <c r="AG27" s="49"/>
      <c r="AH27" s="55"/>
      <c r="AI27" s="51"/>
      <c r="AJ27" s="52">
        <f t="shared" si="1"/>
        <v>2</v>
      </c>
      <c r="AK27" s="53">
        <f t="shared" si="0"/>
        <v>-2</v>
      </c>
    </row>
    <row r="28" spans="1:37" ht="30.6" customHeight="1" x14ac:dyDescent="0.15">
      <c r="A28" s="36">
        <v>29</v>
      </c>
      <c r="B28" s="98" t="s">
        <v>305</v>
      </c>
      <c r="C28" s="40">
        <v>44950</v>
      </c>
      <c r="D28" s="40"/>
      <c r="E28" s="40">
        <v>45680</v>
      </c>
      <c r="F28" s="65" t="s">
        <v>306</v>
      </c>
      <c r="G28" s="44" t="s">
        <v>307</v>
      </c>
      <c r="H28" s="66" t="s">
        <v>308</v>
      </c>
      <c r="I28" s="65" t="s">
        <v>309</v>
      </c>
      <c r="J28" s="43" t="s">
        <v>310</v>
      </c>
      <c r="K28" s="43" t="s">
        <v>311</v>
      </c>
      <c r="L28" s="43"/>
      <c r="M28" s="43"/>
      <c r="N28" s="43"/>
      <c r="O28" s="43"/>
      <c r="P28" s="43"/>
      <c r="Q28" s="43"/>
      <c r="R28" s="43"/>
      <c r="S28" s="43"/>
      <c r="T28" s="42" t="s">
        <v>312</v>
      </c>
      <c r="U28" s="44" t="s">
        <v>288</v>
      </c>
      <c r="V28" s="44"/>
      <c r="W28" s="37"/>
      <c r="X28" s="83"/>
      <c r="Y28" s="84"/>
      <c r="Z28" s="83">
        <v>2</v>
      </c>
      <c r="AA28" s="84"/>
      <c r="AB28" s="85"/>
      <c r="AC28" s="86"/>
      <c r="AD28" s="87"/>
      <c r="AE28" s="84"/>
      <c r="AF28" s="88"/>
      <c r="AG28" s="84"/>
      <c r="AH28" s="89"/>
      <c r="AI28" s="86"/>
      <c r="AJ28" s="87">
        <f t="shared" si="1"/>
        <v>2</v>
      </c>
      <c r="AK28" s="90">
        <f t="shared" si="0"/>
        <v>0</v>
      </c>
    </row>
    <row r="29" spans="1:37" ht="30" customHeight="1" x14ac:dyDescent="0.15">
      <c r="A29" s="36">
        <v>30</v>
      </c>
      <c r="B29" s="98" t="s">
        <v>335</v>
      </c>
      <c r="C29" s="40">
        <v>45198</v>
      </c>
      <c r="D29" s="40"/>
      <c r="E29" s="40">
        <v>45928</v>
      </c>
      <c r="F29" s="65" t="s">
        <v>336</v>
      </c>
      <c r="G29" s="44" t="s">
        <v>337</v>
      </c>
      <c r="H29" s="66" t="s">
        <v>338</v>
      </c>
      <c r="I29" s="65" t="s">
        <v>339</v>
      </c>
      <c r="J29" s="43" t="s">
        <v>340</v>
      </c>
      <c r="K29" s="43" t="s">
        <v>341</v>
      </c>
      <c r="L29" s="43"/>
      <c r="M29" s="43"/>
      <c r="N29" s="43"/>
      <c r="O29" s="43"/>
      <c r="P29" s="43"/>
      <c r="Q29" s="43"/>
      <c r="R29" s="43"/>
      <c r="S29" s="43"/>
      <c r="T29" s="42" t="s">
        <v>207</v>
      </c>
      <c r="U29" s="44" t="s">
        <v>319</v>
      </c>
      <c r="V29" s="44"/>
      <c r="W29" s="37"/>
      <c r="X29" s="57"/>
      <c r="Y29" s="58"/>
      <c r="Z29" s="57"/>
      <c r="AA29" s="58"/>
      <c r="AB29" s="60">
        <v>1</v>
      </c>
      <c r="AC29" s="61"/>
      <c r="AD29" s="62"/>
      <c r="AE29" s="58"/>
      <c r="AF29" s="63">
        <v>2</v>
      </c>
      <c r="AG29" s="58">
        <v>-1</v>
      </c>
      <c r="AH29" s="64"/>
      <c r="AI29" s="61"/>
      <c r="AJ29" s="62">
        <f t="shared" ref="AJ29:AJ31" si="8">SUM(X29,Z29,AB29,AD29,AF29,AH29)</f>
        <v>3</v>
      </c>
      <c r="AK29" s="59">
        <f t="shared" ref="AK29:AK31" si="9">SUM(Y29,AA29,AC29,AE29,AG29)</f>
        <v>-1</v>
      </c>
    </row>
    <row r="30" spans="1:37" ht="25.5" customHeight="1" x14ac:dyDescent="0.15">
      <c r="A30" s="99">
        <v>30</v>
      </c>
      <c r="B30" s="100" t="s">
        <v>343</v>
      </c>
      <c r="C30" s="117">
        <v>45231</v>
      </c>
      <c r="D30" s="101"/>
      <c r="E30" s="113">
        <v>45961</v>
      </c>
      <c r="F30" s="101" t="s">
        <v>344</v>
      </c>
      <c r="G30" s="101" t="s">
        <v>345</v>
      </c>
      <c r="H30" s="101" t="s">
        <v>347</v>
      </c>
      <c r="I30" s="101" t="s">
        <v>346</v>
      </c>
      <c r="J30" s="102" t="s">
        <v>349</v>
      </c>
      <c r="K30" s="101" t="s">
        <v>350</v>
      </c>
      <c r="L30" s="101"/>
      <c r="M30" s="101"/>
      <c r="N30" s="101"/>
      <c r="O30" s="101"/>
      <c r="P30" s="101"/>
      <c r="Q30" s="101"/>
      <c r="R30" s="101"/>
      <c r="S30" s="101"/>
      <c r="T30" s="101" t="s">
        <v>207</v>
      </c>
      <c r="U30" s="101" t="s">
        <v>289</v>
      </c>
      <c r="V30" s="101"/>
      <c r="W30" s="101"/>
      <c r="X30" s="103"/>
      <c r="Y30" s="104"/>
      <c r="Z30" s="105">
        <v>1</v>
      </c>
      <c r="AA30" s="58">
        <v>-1</v>
      </c>
      <c r="AB30" s="105"/>
      <c r="AC30" s="106"/>
      <c r="AD30" s="105"/>
      <c r="AE30" s="106"/>
      <c r="AF30" s="105">
        <v>16</v>
      </c>
      <c r="AG30" s="107" t="s">
        <v>348</v>
      </c>
      <c r="AH30" s="105"/>
      <c r="AI30" s="106"/>
      <c r="AJ30" s="62">
        <f t="shared" si="8"/>
        <v>17</v>
      </c>
      <c r="AK30" s="59">
        <f t="shared" si="9"/>
        <v>-1</v>
      </c>
    </row>
    <row r="31" spans="1:37" ht="25.5" customHeight="1" x14ac:dyDescent="0.15">
      <c r="A31" s="114">
        <v>31</v>
      </c>
      <c r="B31" s="115" t="s">
        <v>355</v>
      </c>
      <c r="C31" s="118">
        <v>45364</v>
      </c>
      <c r="D31" s="101"/>
      <c r="E31" s="40">
        <v>46094</v>
      </c>
      <c r="F31" s="101" t="s">
        <v>357</v>
      </c>
      <c r="G31" s="101" t="s">
        <v>358</v>
      </c>
      <c r="H31" s="101" t="s">
        <v>359</v>
      </c>
      <c r="I31" s="101" t="s">
        <v>360</v>
      </c>
      <c r="J31" s="102" t="s">
        <v>361</v>
      </c>
      <c r="K31" s="101" t="s">
        <v>362</v>
      </c>
      <c r="L31" s="101"/>
      <c r="M31" s="101"/>
      <c r="N31" s="101"/>
      <c r="O31" s="101"/>
      <c r="P31" s="101"/>
      <c r="Q31" s="101"/>
      <c r="R31" s="101"/>
      <c r="S31" s="101"/>
      <c r="T31" s="101" t="s">
        <v>363</v>
      </c>
      <c r="U31" s="101" t="s">
        <v>334</v>
      </c>
      <c r="V31" s="101"/>
      <c r="W31" s="101"/>
      <c r="X31" s="108"/>
      <c r="Y31" s="109"/>
      <c r="Z31" s="110">
        <v>4</v>
      </c>
      <c r="AA31" s="116">
        <v>-3</v>
      </c>
      <c r="AB31" s="110"/>
      <c r="AC31" s="111"/>
      <c r="AD31" s="110"/>
      <c r="AE31" s="111"/>
      <c r="AF31" s="110"/>
      <c r="AG31" s="112"/>
      <c r="AH31" s="110"/>
      <c r="AI31" s="111"/>
      <c r="AJ31" s="62">
        <f t="shared" si="8"/>
        <v>4</v>
      </c>
      <c r="AK31" s="59">
        <f t="shared" si="9"/>
        <v>-3</v>
      </c>
    </row>
  </sheetData>
  <autoFilter ref="A1:AK31" xr:uid="{00000000-0009-0000-0000-000000000000}">
    <filterColumn colId="23" showButton="0"/>
    <filterColumn colId="25" showButton="0"/>
    <filterColumn colId="27" showButton="0"/>
    <filterColumn colId="29" showButton="0"/>
    <filterColumn colId="31" showButton="0"/>
    <filterColumn colId="33" showButton="0"/>
    <filterColumn colId="35" showButton="0"/>
  </autoFilter>
  <dataConsolidate/>
  <mergeCells count="7">
    <mergeCell ref="AJ1:AK1"/>
    <mergeCell ref="X1:Y1"/>
    <mergeCell ref="Z1:AA1"/>
    <mergeCell ref="AB1:AC1"/>
    <mergeCell ref="AD1:AE1"/>
    <mergeCell ref="AF1:AG1"/>
    <mergeCell ref="AH1:AI1"/>
  </mergeCells>
  <phoneticPr fontId="4"/>
  <hyperlinks>
    <hyperlink ref="B2" location="'１'!A1" display="北北福第1号" xr:uid="{00000000-0004-0000-0000-000000000000}"/>
    <hyperlink ref="B3:B8" location="市福4!Print_Area" display="北札市福第4号" xr:uid="{00000000-0004-0000-0000-000002000000}"/>
    <hyperlink ref="B9" location="'10'!A1" display="北北福第10号" xr:uid="{00000000-0004-0000-0000-000004000000}"/>
    <hyperlink ref="B10" location="'11'!A1" display="北北福第11号" xr:uid="{00000000-0004-0000-0000-000005000000}"/>
    <hyperlink ref="B11:B13" location="'17'!A1" display="北札福第17号" xr:uid="{00000000-0004-0000-0000-000006000000}"/>
    <hyperlink ref="B14:B27" location="'23'!A1" display="北札福第23号" xr:uid="{00000000-0004-0000-0000-000007000000}"/>
    <hyperlink ref="B3" location="'２'!A1" display="北北福第2号" xr:uid="{00000000-0004-0000-0000-000008000000}"/>
    <hyperlink ref="B4" location="'３'!A1" display="北北福第3号" xr:uid="{00000000-0004-0000-0000-000009000000}"/>
    <hyperlink ref="B5" location="'4'!A1" display="北北福第4号" xr:uid="{00000000-0004-0000-0000-00000A000000}"/>
    <hyperlink ref="B6" location="'6'!A1" display="北北福第6号" xr:uid="{00000000-0004-0000-0000-00000B000000}"/>
    <hyperlink ref="B7" location="'7'!A1" display="北北福第7号" xr:uid="{00000000-0004-0000-0000-00000C000000}"/>
    <hyperlink ref="B8" location="'8'!A1" display="北北福第8号" xr:uid="{00000000-0004-0000-0000-00000D000000}"/>
    <hyperlink ref="B11" location="'14'!A1" display="北北福第14号" xr:uid="{00000000-0004-0000-0000-00000E000000}"/>
    <hyperlink ref="B12" location="'15'!A1" display="北北福第15号" xr:uid="{00000000-0004-0000-0000-00000F000000}"/>
    <hyperlink ref="B13" location="'16'!A1" display="北北福第16号" xr:uid="{00000000-0004-0000-0000-000010000000}"/>
    <hyperlink ref="B14" location="'19'!A1" display="北北福第19号" xr:uid="{00000000-0004-0000-0000-000011000000}"/>
    <hyperlink ref="B15" location="'20'!A1" display="北北福第20号" xr:uid="{00000000-0004-0000-0000-000012000000}"/>
    <hyperlink ref="B16" location="'21'!A1" display="北北福第21号" xr:uid="{00000000-0004-0000-0000-000013000000}"/>
    <hyperlink ref="B17" location="'22'!A1" display="北北福第22号" xr:uid="{00000000-0004-0000-0000-000014000000}"/>
    <hyperlink ref="B19" location="'24'!A1" display="北北福第24号" xr:uid="{00000000-0004-0000-0000-000015000000}"/>
    <hyperlink ref="B20" location="'25'!A1" display="北北福第25号" xr:uid="{00000000-0004-0000-0000-000016000000}"/>
    <hyperlink ref="B21" location="'26'!A1" display="北北福第26号" xr:uid="{00000000-0004-0000-0000-000017000000}"/>
    <hyperlink ref="B22" location="'27'!A1" display="北北福第27号" xr:uid="{00000000-0004-0000-0000-000018000000}"/>
    <hyperlink ref="B23" location="'28'!A1" display="北北福第28号" xr:uid="{00000000-0004-0000-0000-000019000000}"/>
    <hyperlink ref="B24" location="'29'!A1" display="北北福第29号" xr:uid="{00000000-0004-0000-0000-00001A000000}"/>
    <hyperlink ref="B25" location="'30'!A1" display="北北福第30号" xr:uid="{00000000-0004-0000-0000-00001B000000}"/>
    <hyperlink ref="B26" location="'31'!A1" display="北北福第31号" xr:uid="{00000000-0004-0000-0000-00001C000000}"/>
    <hyperlink ref="B27" location="'32'!A1" display="北北福第32号" xr:uid="{00000000-0004-0000-0000-00001D000000}"/>
    <hyperlink ref="B29" location="'35'!A1" display="北北福第35号" xr:uid="{F72134DB-F27E-4CA1-8970-0F0DD47492DD}"/>
    <hyperlink ref="B28" location="'34'!A1" display="北北福第34号" xr:uid="{B6316E2F-56CA-43F6-8EB9-49CCA09E5235}"/>
    <hyperlink ref="B30:B31" location="'36'!A1" display="北北福第36号" xr:uid="{81D774DD-6A2F-4730-85F2-0F07C1A364FB}"/>
    <hyperlink ref="B31" location="'36'!A1" display="北北福第36号" xr:uid="{8A239C8D-3054-4E65-994C-3CEB0E87C2E9}"/>
  </hyperlinks>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Y42"/>
  <sheetViews>
    <sheetView showZeros="0" view="pageBreakPreview" topLeftCell="A16" zoomScale="90" zoomScaleNormal="100" zoomScaleSheetLayoutView="90" workbookViewId="0">
      <selection activeCell="O33" sqref="O3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278</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45197</v>
      </c>
      <c r="E4" s="131"/>
      <c r="F4" s="131"/>
      <c r="G4" s="131"/>
      <c r="H4" s="131"/>
      <c r="I4" s="131"/>
      <c r="J4" s="131"/>
      <c r="K4" s="132"/>
    </row>
    <row r="5" spans="1:25" ht="30" customHeight="1" x14ac:dyDescent="0.15">
      <c r="A5" s="128" t="s">
        <v>28</v>
      </c>
      <c r="B5" s="129"/>
      <c r="C5" s="129"/>
      <c r="D5" s="130">
        <f>VLOOKUP($D$2,福祉!$B$2:$AL$22,4,FALSE)</f>
        <v>46295</v>
      </c>
      <c r="E5" s="131"/>
      <c r="F5" s="131"/>
      <c r="G5" s="131"/>
      <c r="H5" s="131"/>
      <c r="I5" s="131"/>
      <c r="J5" s="131"/>
      <c r="K5" s="132"/>
      <c r="L5" s="1" t="s">
        <v>29</v>
      </c>
    </row>
    <row r="6" spans="1:25" ht="30" customHeight="1" x14ac:dyDescent="0.15">
      <c r="A6" s="128" t="s">
        <v>17</v>
      </c>
      <c r="B6" s="129"/>
      <c r="C6" s="129"/>
      <c r="D6" s="130" t="str">
        <f>VLOOKUP($D$2,福祉!$B$2:$AL$22,5,FALSE)</f>
        <v>社会福祉法人　遠軽町社会福祉協議会</v>
      </c>
      <c r="E6" s="131"/>
      <c r="F6" s="131"/>
      <c r="G6" s="131"/>
      <c r="H6" s="131"/>
      <c r="I6" s="131"/>
      <c r="J6" s="131"/>
      <c r="K6" s="132"/>
    </row>
    <row r="7" spans="1:25" ht="30" customHeight="1" x14ac:dyDescent="0.15">
      <c r="A7" s="128" t="s">
        <v>8</v>
      </c>
      <c r="B7" s="129"/>
      <c r="C7" s="129"/>
      <c r="D7" s="130" t="str">
        <f>VLOOKUP($D$2,福祉!$B$2:$AL$22,6,FALSE)</f>
        <v>大河原　忠宏</v>
      </c>
      <c r="E7" s="131"/>
      <c r="F7" s="131"/>
      <c r="G7" s="131"/>
      <c r="H7" s="131"/>
      <c r="I7" s="131"/>
      <c r="J7" s="131"/>
      <c r="K7" s="132"/>
    </row>
    <row r="8" spans="1:25" ht="30" customHeight="1" x14ac:dyDescent="0.15">
      <c r="A8" s="128" t="s">
        <v>18</v>
      </c>
      <c r="B8" s="129"/>
      <c r="C8" s="129"/>
      <c r="D8" s="130" t="str">
        <f>VLOOKUP($D$2,福祉!$B$2:$AL$22,8,FALSE)</f>
        <v>紋別郡遠軽町１条通北１丁目１番地１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210" t="s">
        <v>15</v>
      </c>
      <c r="B11" s="211"/>
      <c r="C11" s="212"/>
      <c r="D11" s="149" t="s">
        <v>10</v>
      </c>
      <c r="E11" s="149"/>
      <c r="F11" s="149" t="s">
        <v>25</v>
      </c>
      <c r="G11" s="149"/>
      <c r="H11" s="149" t="s">
        <v>10</v>
      </c>
      <c r="I11" s="149"/>
      <c r="J11" s="149" t="s">
        <v>25</v>
      </c>
      <c r="K11" s="150"/>
    </row>
    <row r="12" spans="1:25" ht="50.1" customHeight="1" x14ac:dyDescent="0.15">
      <c r="A12" s="213"/>
      <c r="B12" s="214"/>
      <c r="C12" s="215"/>
      <c r="D12" s="151" t="str">
        <f>VLOOKUP($D$2,福祉!$B$2:$AL$22,9,FALSE)</f>
        <v>遠軽地区事務所</v>
      </c>
      <c r="E12" s="151"/>
      <c r="F12" s="151" t="str">
        <f>VLOOKUP($D$2,福祉!$B$2:$AL$22,10,FALSE)</f>
        <v>紋別市遠軽町１条通北１丁目１番地１</v>
      </c>
      <c r="G12" s="151"/>
      <c r="H12" s="151" t="str">
        <f>VLOOKUP($D$2,福祉!$B$2:$AL$22,15,FALSE)</f>
        <v>白滝地区事務所</v>
      </c>
      <c r="I12" s="151"/>
      <c r="J12" s="151" t="str">
        <f>VLOOKUP($D$2,福祉!$B$2:$AL$22,16,FALSE)</f>
        <v>紋別郡遠軽町白滝３７６番地</v>
      </c>
      <c r="K12" s="151"/>
    </row>
    <row r="13" spans="1:25" ht="50.1" customHeight="1" x14ac:dyDescent="0.15">
      <c r="A13" s="213"/>
      <c r="B13" s="214"/>
      <c r="C13" s="215"/>
      <c r="D13" s="151" t="str">
        <f>VLOOKUP($D$2,福祉!$B$2:$AL$22,11,FALSE)</f>
        <v>生田原地区事務所</v>
      </c>
      <c r="E13" s="151"/>
      <c r="F13" s="151" t="str">
        <f>VLOOKUP($D$2,福祉!$B$2:$AL$22,12,FALSE)</f>
        <v>紋別郡遠軽町生田原１４５番地２９</v>
      </c>
      <c r="G13" s="151"/>
      <c r="H13" s="151" t="str">
        <f>VLOOKUP($D$2,福祉!$B$2:$AL$22,17,FALSE)</f>
        <v>遠軽町社協ヘルパーステーション</v>
      </c>
      <c r="I13" s="151"/>
      <c r="J13" s="151" t="str">
        <f>VLOOKUP($D$2,福祉!$B$2:$AL$22,18,FALSE)</f>
        <v>紋別市遠軽町西町３丁目２番地４５</v>
      </c>
      <c r="K13" s="151"/>
      <c r="O13" s="26"/>
      <c r="X13" s="26"/>
    </row>
    <row r="14" spans="1:25" ht="50.1" customHeight="1" x14ac:dyDescent="0.15">
      <c r="A14" s="216"/>
      <c r="B14" s="217"/>
      <c r="C14" s="218"/>
      <c r="D14" s="151" t="str">
        <f>VLOOKUP($D$2,福祉!$B$2:$AL$22,13,FALSE)</f>
        <v>丸瀬布介護員等詰所</v>
      </c>
      <c r="E14" s="151"/>
      <c r="F14" s="151" t="str">
        <f>VLOOKUP($D$2,福祉!$B$2:$AL$22,14,FALSE)</f>
        <v>紋別市遠軽町丸瀬布新町２８４番地</v>
      </c>
      <c r="G14" s="151"/>
      <c r="H14" s="151"/>
      <c r="I14" s="151"/>
      <c r="J14" s="151"/>
      <c r="K14" s="151"/>
      <c r="O14" s="26"/>
      <c r="X14" s="26"/>
    </row>
    <row r="15" spans="1:25" ht="30" customHeight="1" x14ac:dyDescent="0.15">
      <c r="A15" s="140" t="s">
        <v>13</v>
      </c>
      <c r="B15" s="141"/>
      <c r="C15" s="141"/>
      <c r="D15" s="149" t="str">
        <f>VLOOKUP($D$2,福祉!$B$2:$AL$22,19,FALSE)</f>
        <v>紋別郡遠軽町</v>
      </c>
      <c r="E15" s="149"/>
      <c r="F15" s="149"/>
      <c r="G15" s="149"/>
      <c r="H15" s="149"/>
      <c r="I15" s="149"/>
      <c r="J15" s="149"/>
      <c r="K15" s="150"/>
      <c r="O15" s="26"/>
      <c r="X15" s="26"/>
      <c r="Y15"/>
    </row>
    <row r="16" spans="1:25" ht="30" customHeight="1" x14ac:dyDescent="0.15">
      <c r="A16" s="140" t="s">
        <v>14</v>
      </c>
      <c r="B16" s="141"/>
      <c r="C16" s="141"/>
      <c r="D16" s="162" t="str">
        <f>VLOOKUP($D$2,福祉!$B$2:$AL$22,20,FALSE)</f>
        <v>イロハニホヘト</v>
      </c>
      <c r="E16" s="162"/>
      <c r="F16" s="162"/>
      <c r="G16" s="162"/>
      <c r="H16" s="149"/>
      <c r="I16" s="149"/>
      <c r="J16" s="149"/>
      <c r="K16" s="150"/>
      <c r="O16" s="26"/>
      <c r="X16" s="26"/>
    </row>
    <row r="17" spans="1:24" ht="30" customHeight="1" x14ac:dyDescent="0.15">
      <c r="A17" s="201" t="s">
        <v>24</v>
      </c>
      <c r="B17" s="202"/>
      <c r="C17" s="202"/>
      <c r="D17" s="149" t="s">
        <v>12</v>
      </c>
      <c r="E17" s="149"/>
      <c r="F17" s="149" t="s">
        <v>26</v>
      </c>
      <c r="G17" s="149"/>
      <c r="H17" s="149" t="s">
        <v>12</v>
      </c>
      <c r="I17" s="149"/>
      <c r="J17" s="149" t="s">
        <v>26</v>
      </c>
      <c r="K17" s="150"/>
      <c r="O17" s="26"/>
      <c r="P17"/>
      <c r="X17" s="26"/>
    </row>
    <row r="18" spans="1:24" ht="30" customHeight="1" x14ac:dyDescent="0.15">
      <c r="A18" s="201"/>
      <c r="B18" s="202"/>
      <c r="C18" s="202"/>
      <c r="D18" s="163"/>
      <c r="E18" s="164"/>
      <c r="F18" s="163"/>
      <c r="G18" s="164"/>
      <c r="H18" s="163"/>
      <c r="I18" s="164"/>
      <c r="J18" s="163"/>
      <c r="K18" s="165"/>
      <c r="O18" s="26"/>
      <c r="X18" s="26"/>
    </row>
    <row r="19" spans="1:24" ht="50.1" customHeight="1" x14ac:dyDescent="0.15">
      <c r="A19" s="128" t="s">
        <v>20</v>
      </c>
      <c r="B19" s="129"/>
      <c r="C19" s="129"/>
      <c r="D19" s="149"/>
      <c r="E19" s="149"/>
      <c r="F19" s="149"/>
      <c r="G19" s="149"/>
      <c r="H19" s="149"/>
      <c r="I19" s="149"/>
      <c r="J19" s="149"/>
      <c r="K19" s="150"/>
      <c r="O19" s="26"/>
      <c r="X19" s="26"/>
    </row>
    <row r="20" spans="1:24" ht="14.25" x14ac:dyDescent="0.15">
      <c r="A20" s="153" t="s">
        <v>19</v>
      </c>
      <c r="B20" s="155"/>
      <c r="C20" s="175" t="s">
        <v>21</v>
      </c>
      <c r="D20" s="155"/>
      <c r="E20" s="149" t="s">
        <v>22</v>
      </c>
      <c r="F20" s="199"/>
      <c r="G20" s="199"/>
      <c r="H20" s="199"/>
      <c r="I20" s="199"/>
      <c r="J20" s="199"/>
      <c r="K20" s="200"/>
      <c r="O20" s="26"/>
      <c r="X20" s="26"/>
    </row>
    <row r="21" spans="1:24" ht="14.25" x14ac:dyDescent="0.15">
      <c r="A21" s="156"/>
      <c r="B21" s="158"/>
      <c r="C21" s="176"/>
      <c r="D21" s="158"/>
      <c r="E21" s="12" t="s">
        <v>2</v>
      </c>
      <c r="F21" s="12" t="s">
        <v>4</v>
      </c>
      <c r="G21" s="12" t="s">
        <v>5</v>
      </c>
      <c r="H21" s="11" t="s">
        <v>23</v>
      </c>
      <c r="I21" s="12" t="s">
        <v>6</v>
      </c>
      <c r="J21" s="12" t="s">
        <v>62</v>
      </c>
      <c r="K21" s="13" t="s">
        <v>7</v>
      </c>
    </row>
    <row r="22" spans="1:24" ht="14.25" customHeight="1" x14ac:dyDescent="0.15">
      <c r="A22" s="196"/>
      <c r="B22" s="197"/>
      <c r="C22" s="198"/>
      <c r="D22" s="197"/>
      <c r="E22" s="14" t="s">
        <v>3</v>
      </c>
      <c r="F22" s="14" t="s">
        <v>3</v>
      </c>
      <c r="G22" s="14" t="s">
        <v>3</v>
      </c>
      <c r="H22" s="14" t="s">
        <v>3</v>
      </c>
      <c r="I22" s="14" t="s">
        <v>3</v>
      </c>
      <c r="J22" s="14"/>
      <c r="K22" s="15" t="s">
        <v>3</v>
      </c>
    </row>
    <row r="23" spans="1:24" ht="14.25" x14ac:dyDescent="0.15">
      <c r="A23" s="179" t="s">
        <v>27</v>
      </c>
      <c r="B23" s="180"/>
      <c r="C23" s="185" t="str">
        <f>D12</f>
        <v>遠軽地区事務所</v>
      </c>
      <c r="D23" s="186"/>
      <c r="E23" s="6"/>
      <c r="F23" s="6"/>
      <c r="G23" s="6"/>
      <c r="H23" s="6"/>
      <c r="I23" s="6"/>
      <c r="J23" s="6"/>
      <c r="K23" s="7"/>
    </row>
    <row r="24" spans="1:24" ht="14.25" x14ac:dyDescent="0.15">
      <c r="A24" s="181"/>
      <c r="B24" s="182"/>
      <c r="C24" s="187"/>
      <c r="D24" s="188"/>
      <c r="E24" s="4"/>
      <c r="F24" s="4">
        <v>1</v>
      </c>
      <c r="G24" s="4"/>
      <c r="H24" s="4"/>
      <c r="I24" s="4">
        <v>7</v>
      </c>
      <c r="J24" s="4"/>
      <c r="K24" s="5">
        <f>SUM(E24:J24)</f>
        <v>8</v>
      </c>
    </row>
    <row r="25" spans="1:24" ht="14.25" x14ac:dyDescent="0.15">
      <c r="A25" s="181"/>
      <c r="B25" s="182"/>
      <c r="C25" s="189"/>
      <c r="D25" s="190"/>
      <c r="E25" s="30"/>
      <c r="F25" s="30"/>
      <c r="G25" s="30"/>
      <c r="H25" s="30"/>
      <c r="I25" s="30">
        <v>-7</v>
      </c>
      <c r="J25" s="8"/>
      <c r="K25" s="17">
        <f>SUM(E25:I25)</f>
        <v>-7</v>
      </c>
    </row>
    <row r="26" spans="1:24" ht="14.25" x14ac:dyDescent="0.15">
      <c r="A26" s="181"/>
      <c r="B26" s="182"/>
      <c r="C26" s="185" t="str">
        <f>D13</f>
        <v>生田原地区事務所</v>
      </c>
      <c r="D26" s="186"/>
      <c r="E26" s="6"/>
      <c r="F26" s="6"/>
      <c r="G26" s="6"/>
      <c r="H26" s="6"/>
      <c r="I26" s="6"/>
      <c r="J26" s="6"/>
      <c r="K26" s="7"/>
    </row>
    <row r="27" spans="1:24" ht="14.25" x14ac:dyDescent="0.15">
      <c r="A27" s="181"/>
      <c r="B27" s="182"/>
      <c r="C27" s="187"/>
      <c r="D27" s="188"/>
      <c r="E27" s="4"/>
      <c r="F27" s="4">
        <v>3</v>
      </c>
      <c r="G27" s="4"/>
      <c r="H27" s="4"/>
      <c r="I27" s="4">
        <v>2</v>
      </c>
      <c r="J27" s="4"/>
      <c r="K27" s="5">
        <f>SUM(E27:J27)</f>
        <v>5</v>
      </c>
    </row>
    <row r="28" spans="1:24" ht="14.25" x14ac:dyDescent="0.15">
      <c r="A28" s="181"/>
      <c r="B28" s="182"/>
      <c r="C28" s="189"/>
      <c r="D28" s="190"/>
      <c r="E28" s="16"/>
      <c r="F28" s="16">
        <v>-1</v>
      </c>
      <c r="G28" s="16"/>
      <c r="H28" s="16"/>
      <c r="I28" s="16">
        <v>-2</v>
      </c>
      <c r="J28" s="8"/>
      <c r="K28" s="17">
        <f>SUM(E28:I28)</f>
        <v>-3</v>
      </c>
    </row>
    <row r="29" spans="1:24" ht="14.25" x14ac:dyDescent="0.15">
      <c r="A29" s="181"/>
      <c r="B29" s="182"/>
      <c r="C29" s="185" t="str">
        <f>D14</f>
        <v>丸瀬布介護員等詰所</v>
      </c>
      <c r="D29" s="186"/>
      <c r="E29" s="6"/>
      <c r="F29" s="6"/>
      <c r="G29" s="6"/>
      <c r="H29" s="6"/>
      <c r="I29" s="6"/>
      <c r="J29" s="6"/>
      <c r="K29" s="7"/>
    </row>
    <row r="30" spans="1:24" ht="14.25" x14ac:dyDescent="0.15">
      <c r="A30" s="181"/>
      <c r="B30" s="182"/>
      <c r="C30" s="187"/>
      <c r="D30" s="188"/>
      <c r="E30" s="4"/>
      <c r="F30" s="4"/>
      <c r="G30" s="4"/>
      <c r="H30" s="4"/>
      <c r="I30" s="4">
        <v>3</v>
      </c>
      <c r="J30" s="4"/>
      <c r="K30" s="5">
        <f>SUM(E30:J30)</f>
        <v>3</v>
      </c>
    </row>
    <row r="31" spans="1:24" ht="14.25" x14ac:dyDescent="0.15">
      <c r="A31" s="181"/>
      <c r="B31" s="182"/>
      <c r="C31" s="189"/>
      <c r="D31" s="190"/>
      <c r="E31" s="16"/>
      <c r="F31" s="16"/>
      <c r="G31" s="16"/>
      <c r="H31" s="16"/>
      <c r="I31" s="16">
        <v>-3</v>
      </c>
      <c r="J31" s="8"/>
      <c r="K31" s="17">
        <f>SUM(E31:I31)</f>
        <v>-3</v>
      </c>
      <c r="L31" s="2"/>
      <c r="M31" s="10"/>
    </row>
    <row r="32" spans="1:24" ht="14.25" x14ac:dyDescent="0.15">
      <c r="A32" s="181"/>
      <c r="B32" s="182"/>
      <c r="C32" s="185" t="str">
        <f>H12</f>
        <v>白滝地区事務所</v>
      </c>
      <c r="D32" s="186"/>
      <c r="E32" s="6"/>
      <c r="F32" s="6"/>
      <c r="G32" s="6"/>
      <c r="H32" s="6"/>
      <c r="I32" s="6"/>
      <c r="J32" s="6"/>
      <c r="K32" s="7"/>
      <c r="M32" s="10"/>
    </row>
    <row r="33" spans="1:13" ht="14.25" x14ac:dyDescent="0.15">
      <c r="A33" s="181"/>
      <c r="B33" s="182"/>
      <c r="C33" s="187"/>
      <c r="D33" s="188"/>
      <c r="E33" s="4"/>
      <c r="F33" s="4">
        <v>2</v>
      </c>
      <c r="G33" s="4"/>
      <c r="H33" s="4">
        <v>2</v>
      </c>
      <c r="I33" s="4">
        <v>2</v>
      </c>
      <c r="J33" s="4"/>
      <c r="K33" s="5">
        <f>SUM(E33:J33)</f>
        <v>6</v>
      </c>
    </row>
    <row r="34" spans="1:13" ht="14.25" x14ac:dyDescent="0.15">
      <c r="A34" s="181"/>
      <c r="B34" s="182"/>
      <c r="C34" s="189"/>
      <c r="D34" s="190"/>
      <c r="E34" s="16"/>
      <c r="F34" s="16"/>
      <c r="G34" s="16"/>
      <c r="H34" s="16">
        <v>-2</v>
      </c>
      <c r="I34" s="16">
        <v>-2</v>
      </c>
      <c r="J34" s="8"/>
      <c r="K34" s="17">
        <f>SUM(E34:I34)</f>
        <v>-4</v>
      </c>
    </row>
    <row r="35" spans="1:13" ht="14.25" x14ac:dyDescent="0.15">
      <c r="A35" s="181"/>
      <c r="B35" s="182"/>
      <c r="C35" s="185" t="str">
        <f>H13</f>
        <v>遠軽町社協ヘルパーステーション</v>
      </c>
      <c r="D35" s="186"/>
      <c r="E35" s="6"/>
      <c r="F35" s="6"/>
      <c r="G35" s="6"/>
      <c r="H35" s="6"/>
      <c r="I35" s="6"/>
      <c r="J35" s="6"/>
      <c r="K35" s="7"/>
      <c r="M35" s="10"/>
    </row>
    <row r="36" spans="1:13" ht="14.25" x14ac:dyDescent="0.15">
      <c r="A36" s="181"/>
      <c r="B36" s="182"/>
      <c r="C36" s="187"/>
      <c r="D36" s="188"/>
      <c r="E36" s="4"/>
      <c r="F36" s="4">
        <v>2</v>
      </c>
      <c r="G36" s="4"/>
      <c r="H36" s="4">
        <v>1</v>
      </c>
      <c r="I36" s="4">
        <v>4</v>
      </c>
      <c r="J36" s="4"/>
      <c r="K36" s="5">
        <f>SUM(E36:J36)</f>
        <v>7</v>
      </c>
    </row>
    <row r="37" spans="1:13" ht="14.25" x14ac:dyDescent="0.15">
      <c r="A37" s="183"/>
      <c r="B37" s="184"/>
      <c r="C37" s="189"/>
      <c r="D37" s="190"/>
      <c r="E37" s="16"/>
      <c r="F37" s="16">
        <v>-2</v>
      </c>
      <c r="G37" s="16"/>
      <c r="H37" s="16">
        <v>-1</v>
      </c>
      <c r="I37" s="16">
        <v>-4</v>
      </c>
      <c r="J37" s="8"/>
      <c r="K37" s="17">
        <f>SUM(E37:I37)</f>
        <v>-7</v>
      </c>
    </row>
    <row r="38" spans="1:13" ht="14.25" x14ac:dyDescent="0.15">
      <c r="A38" s="169"/>
      <c r="B38" s="170"/>
      <c r="C38" s="175" t="s">
        <v>11</v>
      </c>
      <c r="D38" s="155"/>
      <c r="E38" s="6"/>
      <c r="F38" s="6"/>
      <c r="G38" s="6"/>
      <c r="H38" s="6"/>
      <c r="I38" s="6"/>
      <c r="J38" s="6"/>
      <c r="K38" s="7"/>
    </row>
    <row r="39" spans="1:13" ht="14.25" x14ac:dyDescent="0.15">
      <c r="A39" s="171"/>
      <c r="B39" s="172"/>
      <c r="C39" s="176"/>
      <c r="D39" s="158"/>
      <c r="E39" s="4">
        <f t="shared" ref="E39:H39" si="0">SUM(E24+E27+E30+E33+E36)</f>
        <v>0</v>
      </c>
      <c r="F39" s="4">
        <f t="shared" si="0"/>
        <v>8</v>
      </c>
      <c r="G39" s="4">
        <f t="shared" si="0"/>
        <v>0</v>
      </c>
      <c r="H39" s="4">
        <f t="shared" si="0"/>
        <v>3</v>
      </c>
      <c r="I39" s="4">
        <f>SUM(I24+I27+I30+I33+I36)</f>
        <v>18</v>
      </c>
      <c r="J39" s="4">
        <f>SUM(J24+J27+J30+J33+J36)</f>
        <v>0</v>
      </c>
      <c r="K39" s="5">
        <f>SUM(E39:J39)</f>
        <v>29</v>
      </c>
    </row>
    <row r="40" spans="1:13" ht="15" thickBot="1" x14ac:dyDescent="0.2">
      <c r="A40" s="173"/>
      <c r="B40" s="174"/>
      <c r="C40" s="177"/>
      <c r="D40" s="178"/>
      <c r="E40" s="18">
        <f t="shared" ref="E40:H40" si="1">SUM(E25+E28+E31+E34+E37)</f>
        <v>0</v>
      </c>
      <c r="F40" s="18">
        <f t="shared" si="1"/>
        <v>-3</v>
      </c>
      <c r="G40" s="18">
        <f t="shared" si="1"/>
        <v>0</v>
      </c>
      <c r="H40" s="18">
        <f t="shared" si="1"/>
        <v>-3</v>
      </c>
      <c r="I40" s="18">
        <f>SUM(I25+I28+I31+I34+I37)</f>
        <v>-18</v>
      </c>
      <c r="J40" s="18">
        <f>SUM(J25+J28+J31+J34+J37)</f>
        <v>0</v>
      </c>
      <c r="K40" s="19">
        <f>SUM(E40:I40)</f>
        <v>-24</v>
      </c>
    </row>
    <row r="41" spans="1:13" ht="14.25" x14ac:dyDescent="0.15">
      <c r="A41" s="3"/>
      <c r="B41" s="3"/>
      <c r="C41" s="3"/>
      <c r="D41" s="3"/>
      <c r="E41" s="3"/>
      <c r="F41" s="3"/>
      <c r="G41" s="3"/>
      <c r="H41" s="3"/>
      <c r="I41" s="3"/>
      <c r="J41" s="3"/>
    </row>
    <row r="42" spans="1:13" ht="14.25" x14ac:dyDescent="0.15">
      <c r="A42" s="3"/>
      <c r="B42" s="3"/>
      <c r="C42" s="3"/>
      <c r="D42" s="3"/>
      <c r="E42" s="3"/>
      <c r="F42" s="3"/>
      <c r="G42" s="3"/>
      <c r="H42" s="3"/>
      <c r="I42" s="3"/>
      <c r="J42" s="3"/>
    </row>
  </sheetData>
  <mergeCells count="65">
    <mergeCell ref="D18:E18"/>
    <mergeCell ref="A16:C16"/>
    <mergeCell ref="D16:G16"/>
    <mergeCell ref="H16:K16"/>
    <mergeCell ref="D17:E17"/>
    <mergeCell ref="F17:G17"/>
    <mergeCell ref="H17:I17"/>
    <mergeCell ref="J17:K17"/>
    <mergeCell ref="A17:C18"/>
    <mergeCell ref="F18:G18"/>
    <mergeCell ref="H18:I18"/>
    <mergeCell ref="J18:K18"/>
    <mergeCell ref="D14:E14"/>
    <mergeCell ref="F14:G14"/>
    <mergeCell ref="H14:I14"/>
    <mergeCell ref="A15:C15"/>
    <mergeCell ref="D15:G15"/>
    <mergeCell ref="H15:K15"/>
    <mergeCell ref="J14:K14"/>
    <mergeCell ref="A11:C14"/>
    <mergeCell ref="D11:E11"/>
    <mergeCell ref="J11:K11"/>
    <mergeCell ref="D12:E12"/>
    <mergeCell ref="F12:G12"/>
    <mergeCell ref="H12:I12"/>
    <mergeCell ref="J12:K12"/>
    <mergeCell ref="A4:C4"/>
    <mergeCell ref="D4:K4"/>
    <mergeCell ref="A1:K1"/>
    <mergeCell ref="A2:C2"/>
    <mergeCell ref="D2:K2"/>
    <mergeCell ref="A3:C3"/>
    <mergeCell ref="D3:K3"/>
    <mergeCell ref="A5:C5"/>
    <mergeCell ref="D5:K5"/>
    <mergeCell ref="A6:C6"/>
    <mergeCell ref="D6:K6"/>
    <mergeCell ref="A7:C7"/>
    <mergeCell ref="D7:K7"/>
    <mergeCell ref="A19:C19"/>
    <mergeCell ref="D19:G19"/>
    <mergeCell ref="H19:K19"/>
    <mergeCell ref="A20:B22"/>
    <mergeCell ref="C20:D22"/>
    <mergeCell ref="E20:K20"/>
    <mergeCell ref="A38:B40"/>
    <mergeCell ref="C38:D40"/>
    <mergeCell ref="C23:D25"/>
    <mergeCell ref="C26:D28"/>
    <mergeCell ref="C29:D31"/>
    <mergeCell ref="C32:D34"/>
    <mergeCell ref="C35:D37"/>
    <mergeCell ref="A23:B37"/>
    <mergeCell ref="O1:Q1"/>
    <mergeCell ref="D13:E13"/>
    <mergeCell ref="F13:G13"/>
    <mergeCell ref="H13:I13"/>
    <mergeCell ref="J13:K13"/>
    <mergeCell ref="F11:G11"/>
    <mergeCell ref="H11:I11"/>
    <mergeCell ref="A8:C8"/>
    <mergeCell ref="D8:K8"/>
    <mergeCell ref="A9:C10"/>
    <mergeCell ref="D9:K9"/>
    <mergeCell ref="D10:K10"/>
  </mergeCells>
  <phoneticPr fontId="4"/>
  <dataValidations count="3">
    <dataValidation allowBlank="1" showInputMessage="1" sqref="D2:K2" xr:uid="{00000000-0002-0000-0900-000000000000}"/>
    <dataValidation type="list" allowBlank="1" showInputMessage="1" sqref="A23" xr:uid="{00000000-0002-0000-0900-000001000000}">
      <formula1>"交通空白地有償運送,福祉有償運送"</formula1>
    </dataValidation>
    <dataValidation type="list" allowBlank="1" showInputMessage="1" sqref="D10" xr:uid="{00000000-0002-0000-0900-000002000000}">
      <formula1>"○"</formula1>
    </dataValidation>
  </dataValidations>
  <hyperlinks>
    <hyperlink ref="O1:Q1" location="福祉!A1" display="目次" xr:uid="{00000000-0004-0000-0900-000000000000}"/>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9" tint="0.39997558519241921"/>
  </sheetPr>
  <dimension ref="A1:Y38"/>
  <sheetViews>
    <sheetView showZeros="0" view="pageBreakPreview" topLeftCell="D1" zoomScaleNormal="100" zoomScaleSheetLayoutView="100" workbookViewId="0">
      <selection activeCell="J16" sqref="J16:K16"/>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279</v>
      </c>
      <c r="E2" s="138"/>
      <c r="F2" s="138"/>
      <c r="G2" s="138"/>
      <c r="H2" s="138"/>
      <c r="I2" s="138"/>
      <c r="J2" s="138"/>
      <c r="K2" s="139"/>
      <c r="L2" s="1" t="s">
        <v>64</v>
      </c>
    </row>
    <row r="3" spans="1:25" ht="30" customHeight="1" x14ac:dyDescent="0.15">
      <c r="A3" s="128" t="s">
        <v>9</v>
      </c>
      <c r="B3" s="129"/>
      <c r="C3" s="129"/>
      <c r="D3" s="130">
        <f>VLOOKUP($D$2,福祉!$B$2:$AL$22,2,FALSE)</f>
        <v>39441</v>
      </c>
      <c r="E3" s="131"/>
      <c r="F3" s="131"/>
      <c r="G3" s="131"/>
      <c r="H3" s="131"/>
      <c r="I3" s="131"/>
      <c r="J3" s="131"/>
      <c r="K3" s="132"/>
    </row>
    <row r="4" spans="1:25" ht="30" customHeight="1" x14ac:dyDescent="0.15">
      <c r="A4" s="128" t="s">
        <v>1</v>
      </c>
      <c r="B4" s="129"/>
      <c r="C4" s="129"/>
      <c r="D4" s="130">
        <f>VLOOKUP($D$2,福祉!$B$2:$AL$22,3,FALSE)</f>
        <v>44552</v>
      </c>
      <c r="E4" s="131"/>
      <c r="F4" s="131"/>
      <c r="G4" s="131"/>
      <c r="H4" s="131"/>
      <c r="I4" s="131"/>
      <c r="J4" s="131"/>
      <c r="K4" s="132"/>
    </row>
    <row r="5" spans="1:25" ht="30" customHeight="1" x14ac:dyDescent="0.15">
      <c r="A5" s="128" t="s">
        <v>28</v>
      </c>
      <c r="B5" s="129"/>
      <c r="C5" s="129"/>
      <c r="D5" s="130">
        <f>VLOOKUP($D$2,福祉!$B$2:$AL$22,4,FALSE)</f>
        <v>45650</v>
      </c>
      <c r="E5" s="131"/>
      <c r="F5" s="131"/>
      <c r="G5" s="131"/>
      <c r="H5" s="131"/>
      <c r="I5" s="131"/>
      <c r="J5" s="131"/>
      <c r="K5" s="132"/>
      <c r="L5" s="1" t="s">
        <v>29</v>
      </c>
    </row>
    <row r="6" spans="1:25" ht="30" customHeight="1" x14ac:dyDescent="0.15">
      <c r="A6" s="128" t="s">
        <v>17</v>
      </c>
      <c r="B6" s="129"/>
      <c r="C6" s="129"/>
      <c r="D6" s="130" t="str">
        <f>VLOOKUP($D$2,福祉!$B$2:$AL$22,5,FALSE)</f>
        <v>社会福祉法人　北見睦会</v>
      </c>
      <c r="E6" s="131"/>
      <c r="F6" s="131"/>
      <c r="G6" s="131"/>
      <c r="H6" s="131"/>
      <c r="I6" s="131"/>
      <c r="J6" s="131"/>
      <c r="K6" s="132"/>
    </row>
    <row r="7" spans="1:25" ht="30" customHeight="1" x14ac:dyDescent="0.15">
      <c r="A7" s="128" t="s">
        <v>8</v>
      </c>
      <c r="B7" s="129"/>
      <c r="C7" s="129"/>
      <c r="D7" s="130" t="str">
        <f>VLOOKUP($D$2,福祉!$B$2:$AL$22,6,FALSE)</f>
        <v>新田　洋子</v>
      </c>
      <c r="E7" s="131"/>
      <c r="F7" s="131"/>
      <c r="G7" s="131"/>
      <c r="H7" s="131"/>
      <c r="I7" s="131"/>
      <c r="J7" s="131"/>
      <c r="K7" s="132"/>
    </row>
    <row r="8" spans="1:25" ht="30" customHeight="1" x14ac:dyDescent="0.15">
      <c r="A8" s="128" t="s">
        <v>18</v>
      </c>
      <c r="B8" s="129"/>
      <c r="C8" s="129"/>
      <c r="D8" s="130" t="str">
        <f>VLOOKUP($D$2,福祉!$B$2:$AL$22,8,FALSE)</f>
        <v>北見市北８条西１丁目１番地</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北見睦会訪問介護事業所</v>
      </c>
      <c r="E12" s="151"/>
      <c r="F12" s="151" t="str">
        <f>VLOOKUP($D$2,福祉!$B$2:$AL$22,10,FALSE)</f>
        <v>北見市美芳町１０丁目１番８号</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北見市（旧北見市に限る）</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北見睦会訪問介護事業所</v>
      </c>
      <c r="D22" s="186"/>
      <c r="E22" s="6"/>
      <c r="F22" s="6"/>
      <c r="G22" s="6"/>
      <c r="H22" s="6"/>
      <c r="I22" s="6"/>
      <c r="J22" s="6"/>
      <c r="K22" s="7"/>
    </row>
    <row r="23" spans="1:24" ht="14.25" x14ac:dyDescent="0.15">
      <c r="A23" s="181"/>
      <c r="B23" s="182"/>
      <c r="C23" s="187"/>
      <c r="D23" s="188"/>
      <c r="E23" s="4"/>
      <c r="F23" s="4">
        <v>1</v>
      </c>
      <c r="G23" s="4"/>
      <c r="H23" s="4"/>
      <c r="I23" s="4">
        <v>2</v>
      </c>
      <c r="J23" s="4"/>
      <c r="K23" s="5">
        <f>SUM(E23:J23)</f>
        <v>3</v>
      </c>
    </row>
    <row r="24" spans="1:24" ht="14.25" x14ac:dyDescent="0.15">
      <c r="A24" s="181"/>
      <c r="B24" s="182"/>
      <c r="C24" s="189"/>
      <c r="D24" s="190"/>
      <c r="E24" s="30"/>
      <c r="F24" s="30">
        <v>-1</v>
      </c>
      <c r="G24" s="30"/>
      <c r="H24" s="30"/>
      <c r="I24" s="30">
        <v>-2</v>
      </c>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0</v>
      </c>
      <c r="H35" s="4">
        <f t="shared" si="0"/>
        <v>0</v>
      </c>
      <c r="I35" s="4">
        <f t="shared" si="0"/>
        <v>2</v>
      </c>
      <c r="J35" s="4">
        <f t="shared" si="0"/>
        <v>0</v>
      </c>
      <c r="K35" s="5">
        <f>SUM(E35:J35)</f>
        <v>3</v>
      </c>
    </row>
    <row r="36" spans="1:11" ht="15" thickBot="1" x14ac:dyDescent="0.2">
      <c r="A36" s="173"/>
      <c r="B36" s="174"/>
      <c r="C36" s="177"/>
      <c r="D36" s="178"/>
      <c r="E36" s="18">
        <f>SUM(E24+E27+E30+E33)</f>
        <v>0</v>
      </c>
      <c r="F36" s="18">
        <f>SUM(F24+F27+F30+F33)</f>
        <v>-1</v>
      </c>
      <c r="G36" s="18">
        <f>SUM(G24+G27+G30+G33)</f>
        <v>0</v>
      </c>
      <c r="H36" s="18">
        <f>SUM(H24+H27+H30+H33)</f>
        <v>0</v>
      </c>
      <c r="I36" s="18">
        <f>SUM(I24+I27+I30+I33)</f>
        <v>-2</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allowBlank="1" showInputMessage="1" sqref="D2:K2" xr:uid="{00000000-0002-0000-0B00-000000000000}"/>
    <dataValidation type="list" allowBlank="1" showInputMessage="1" sqref="A22:B33" xr:uid="{00000000-0002-0000-0B00-000001000000}">
      <formula1>"交通空白地有償運送,福祉有償運送"</formula1>
    </dataValidation>
    <dataValidation type="list" allowBlank="1" showInputMessage="1" sqref="D10" xr:uid="{00000000-0002-0000-0B00-000002000000}">
      <formula1>"○"</formula1>
    </dataValidation>
  </dataValidations>
  <hyperlinks>
    <hyperlink ref="O1:Q1" location="福祉!A1" display="目次" xr:uid="{00000000-0004-0000-0B00-000000000000}"/>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9" tint="0.39997558519241921"/>
  </sheetPr>
  <dimension ref="A1:Y38"/>
  <sheetViews>
    <sheetView showZeros="0" view="pageBreakPreview" topLeftCell="A16" zoomScale="70" zoomScaleNormal="100" zoomScaleSheetLayoutView="70" workbookViewId="0">
      <selection activeCell="F13" sqref="F13:G1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280</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43886</v>
      </c>
      <c r="E4" s="131"/>
      <c r="F4" s="131"/>
      <c r="G4" s="131"/>
      <c r="H4" s="131"/>
      <c r="I4" s="131"/>
      <c r="J4" s="131"/>
      <c r="K4" s="132"/>
    </row>
    <row r="5" spans="1:25" ht="30" customHeight="1" x14ac:dyDescent="0.15">
      <c r="A5" s="128" t="s">
        <v>28</v>
      </c>
      <c r="B5" s="129"/>
      <c r="C5" s="129"/>
      <c r="D5" s="130">
        <f>VLOOKUP($D$2,福祉!$B$2:$AL$22,4,FALSE)</f>
        <v>46081</v>
      </c>
      <c r="E5" s="131"/>
      <c r="F5" s="131"/>
      <c r="G5" s="131"/>
      <c r="H5" s="131"/>
      <c r="I5" s="131"/>
      <c r="J5" s="131"/>
      <c r="K5" s="132"/>
      <c r="L5" s="1" t="s">
        <v>29</v>
      </c>
    </row>
    <row r="6" spans="1:25" ht="30" customHeight="1" x14ac:dyDescent="0.15">
      <c r="A6" s="128" t="s">
        <v>17</v>
      </c>
      <c r="B6" s="129"/>
      <c r="C6" s="129"/>
      <c r="D6" s="130" t="str">
        <f>VLOOKUP($D$2,福祉!$B$2:$AL$22,5,FALSE)</f>
        <v>社会福祉法人　小清水町社会福祉協議会</v>
      </c>
      <c r="E6" s="131"/>
      <c r="F6" s="131"/>
      <c r="G6" s="131"/>
      <c r="H6" s="131"/>
      <c r="I6" s="131"/>
      <c r="J6" s="131"/>
      <c r="K6" s="132"/>
    </row>
    <row r="7" spans="1:25" ht="30" customHeight="1" x14ac:dyDescent="0.15">
      <c r="A7" s="128" t="s">
        <v>8</v>
      </c>
      <c r="B7" s="129"/>
      <c r="C7" s="129"/>
      <c r="D7" s="130" t="str">
        <f>VLOOKUP($D$2,福祉!$B$2:$AL$22,6,FALSE)</f>
        <v>由井　崇</v>
      </c>
      <c r="E7" s="131"/>
      <c r="F7" s="131"/>
      <c r="G7" s="131"/>
      <c r="H7" s="131"/>
      <c r="I7" s="131"/>
      <c r="J7" s="131"/>
      <c r="K7" s="132"/>
    </row>
    <row r="8" spans="1:25" ht="30" customHeight="1" x14ac:dyDescent="0.15">
      <c r="A8" s="128" t="s">
        <v>18</v>
      </c>
      <c r="B8" s="129"/>
      <c r="C8" s="129"/>
      <c r="D8" s="130" t="str">
        <f>VLOOKUP($D$2,福祉!$B$2:$AL$22,8,FALSE)</f>
        <v>斜里郡小清水町字共和１３番地の３</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小清水町社会福祉協議会</v>
      </c>
      <c r="E12" s="151"/>
      <c r="F12" s="151" t="str">
        <f>VLOOKUP($D$2,福祉!$B$2:$AL$22,10,FALSE)</f>
        <v>斜里郡小清水町字共和１３番地の３</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斜里郡小清水町</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イロハニホト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小清水町社会福祉協議会</v>
      </c>
      <c r="D22" s="186"/>
      <c r="E22" s="6"/>
      <c r="F22" s="6"/>
      <c r="G22" s="6"/>
      <c r="H22" s="6"/>
      <c r="I22" s="6"/>
      <c r="J22" s="6"/>
      <c r="K22" s="7"/>
    </row>
    <row r="23" spans="1:24" ht="14.25" x14ac:dyDescent="0.15">
      <c r="A23" s="181"/>
      <c r="B23" s="182"/>
      <c r="C23" s="187"/>
      <c r="D23" s="188"/>
      <c r="E23" s="4"/>
      <c r="F23" s="4"/>
      <c r="G23" s="4">
        <v>4</v>
      </c>
      <c r="H23" s="4"/>
      <c r="I23" s="4">
        <v>2</v>
      </c>
      <c r="J23" s="4"/>
      <c r="K23" s="5">
        <f>SUM(E23:J23)</f>
        <v>6</v>
      </c>
    </row>
    <row r="24" spans="1:24" ht="14.25" x14ac:dyDescent="0.15">
      <c r="A24" s="181"/>
      <c r="B24" s="182"/>
      <c r="C24" s="189"/>
      <c r="D24" s="190"/>
      <c r="E24" s="30"/>
      <c r="F24" s="30"/>
      <c r="G24" s="30"/>
      <c r="H24" s="30"/>
      <c r="I24" s="30"/>
      <c r="J24" s="8"/>
      <c r="K24" s="17">
        <f>SUM(E24:I24)</f>
        <v>0</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4</v>
      </c>
      <c r="H35" s="4">
        <f t="shared" si="0"/>
        <v>0</v>
      </c>
      <c r="I35" s="4">
        <f t="shared" si="0"/>
        <v>2</v>
      </c>
      <c r="J35" s="4">
        <f t="shared" si="0"/>
        <v>0</v>
      </c>
      <c r="K35" s="5">
        <f>SUM(E35:J35)</f>
        <v>6</v>
      </c>
    </row>
    <row r="36" spans="1:11" ht="15" thickBot="1" x14ac:dyDescent="0.2">
      <c r="A36" s="173"/>
      <c r="B36" s="174"/>
      <c r="C36" s="177"/>
      <c r="D36" s="17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A34:B36"/>
    <mergeCell ref="C34:D36"/>
    <mergeCell ref="O1:Q1"/>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type="list" allowBlank="1" showInputMessage="1" sqref="D10" xr:uid="{00000000-0002-0000-0C00-000000000000}">
      <formula1>"○"</formula1>
    </dataValidation>
    <dataValidation type="list" allowBlank="1" showInputMessage="1" sqref="A22:B33" xr:uid="{00000000-0002-0000-0C00-000001000000}">
      <formula1>"交通空白地有償運送,福祉有償運送"</formula1>
    </dataValidation>
    <dataValidation allowBlank="1" showInputMessage="1" sqref="D2:K2" xr:uid="{00000000-0002-0000-0C00-000002000000}"/>
  </dataValidations>
  <hyperlinks>
    <hyperlink ref="O1:Q1" location="福祉!A1" display="目次" xr:uid="{00000000-0004-0000-0C00-000000000000}"/>
  </hyperlinks>
  <pageMargins left="0.25" right="0.25" top="0.75" bottom="0.75"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39997558519241921"/>
  </sheetPr>
  <dimension ref="A1:Y38"/>
  <sheetViews>
    <sheetView showZeros="0" view="pageBreakPreview" topLeftCell="A13" zoomScaleNormal="100" zoomScaleSheetLayoutView="100" workbookViewId="0">
      <selection activeCell="K27" sqref="K27"/>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281</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43899</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社会福祉法人　清里町社会福祉協議会</v>
      </c>
      <c r="E6" s="131"/>
      <c r="F6" s="131"/>
      <c r="G6" s="131"/>
      <c r="H6" s="131"/>
      <c r="I6" s="131"/>
      <c r="J6" s="131"/>
      <c r="K6" s="132"/>
    </row>
    <row r="7" spans="1:25" ht="30" customHeight="1" x14ac:dyDescent="0.15">
      <c r="A7" s="128" t="s">
        <v>8</v>
      </c>
      <c r="B7" s="129"/>
      <c r="C7" s="129"/>
      <c r="D7" s="130" t="str">
        <f>VLOOKUP($D$2,福祉!$B$2:$AL$22,6,FALSE)</f>
        <v>横井　英治</v>
      </c>
      <c r="E7" s="131"/>
      <c r="F7" s="131"/>
      <c r="G7" s="131"/>
      <c r="H7" s="131"/>
      <c r="I7" s="131"/>
      <c r="J7" s="131"/>
      <c r="K7" s="132"/>
    </row>
    <row r="8" spans="1:25" ht="30" customHeight="1" x14ac:dyDescent="0.15">
      <c r="A8" s="128" t="s">
        <v>18</v>
      </c>
      <c r="B8" s="129"/>
      <c r="C8" s="129"/>
      <c r="D8" s="130" t="str">
        <f>VLOOKUP($D$2,福祉!$B$2:$AL$22,8,FALSE)</f>
        <v>斜里郡清里町羽衣町３５番地３５</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219" t="str">
        <f>VLOOKUP($D$2,福祉!$B$2:$AL$22,9,FALSE)</f>
        <v>訪問介護事業所
介護予防訪問介護事業所
居宅介護事業所</v>
      </c>
      <c r="E12" s="219"/>
      <c r="F12" s="151" t="str">
        <f>VLOOKUP($D$2,福祉!$B$2:$AL$22,10,FALSE)</f>
        <v>斜里郡清里町羽衣町３５番地３５</v>
      </c>
      <c r="G12" s="151"/>
      <c r="H12" s="152"/>
      <c r="I12" s="152"/>
      <c r="J12" s="149"/>
      <c r="K12" s="150"/>
    </row>
    <row r="13" spans="1:25" ht="50.1" customHeight="1" x14ac:dyDescent="0.15">
      <c r="A13" s="146"/>
      <c r="B13" s="147"/>
      <c r="C13" s="148"/>
      <c r="D13" s="151" t="str">
        <f>VLOOKUP($D$2,福祉!$B$2:$AL$22,11,FALSE)</f>
        <v>介護老人保健施設きよさと</v>
      </c>
      <c r="E13" s="151"/>
      <c r="F13" s="151" t="str">
        <f>VLOOKUP($D$2,福祉!$B$2:$AL$22,12,FALSE)</f>
        <v>斜里郡清里町羽衣町３５番地３５</v>
      </c>
      <c r="G13" s="151"/>
      <c r="H13" s="149"/>
      <c r="I13" s="149"/>
      <c r="J13" s="149"/>
      <c r="K13" s="150"/>
      <c r="O13" s="26"/>
      <c r="X13" s="26"/>
    </row>
    <row r="14" spans="1:25" ht="30" customHeight="1" x14ac:dyDescent="0.15">
      <c r="A14" s="140" t="s">
        <v>13</v>
      </c>
      <c r="B14" s="141"/>
      <c r="C14" s="141"/>
      <c r="D14" s="149" t="str">
        <f>VLOOKUP($D$2,福祉!$B$2:$AL$22,19,FALSE)</f>
        <v>斜里郡清里町</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イロハニホト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訪問介護事業所
介護予防訪問介護事業所
居宅介護事業所</v>
      </c>
      <c r="D22" s="186"/>
      <c r="E22" s="6"/>
      <c r="F22" s="6"/>
      <c r="G22" s="6"/>
      <c r="H22" s="6"/>
      <c r="I22" s="6"/>
      <c r="J22" s="6"/>
      <c r="K22" s="7"/>
    </row>
    <row r="23" spans="1:24" ht="14.25" x14ac:dyDescent="0.15">
      <c r="A23" s="181"/>
      <c r="B23" s="182"/>
      <c r="C23" s="187"/>
      <c r="D23" s="188"/>
      <c r="E23" s="4"/>
      <c r="F23" s="4">
        <v>2</v>
      </c>
      <c r="G23" s="4"/>
      <c r="H23" s="4">
        <v>2</v>
      </c>
      <c r="I23" s="4">
        <v>2</v>
      </c>
      <c r="J23" s="4"/>
      <c r="K23" s="5">
        <f>SUM(E23:J23)</f>
        <v>6</v>
      </c>
    </row>
    <row r="24" spans="1:24" ht="14.25" x14ac:dyDescent="0.15">
      <c r="A24" s="181"/>
      <c r="B24" s="182"/>
      <c r="C24" s="189"/>
      <c r="D24" s="190"/>
      <c r="E24" s="30"/>
      <c r="F24" s="30">
        <v>-1</v>
      </c>
      <c r="G24" s="30"/>
      <c r="H24" s="30">
        <v>-2</v>
      </c>
      <c r="I24" s="95">
        <v>-1</v>
      </c>
      <c r="J24" s="8"/>
      <c r="K24" s="17">
        <f>SUM(E24:I24)</f>
        <v>-4</v>
      </c>
    </row>
    <row r="25" spans="1:24" ht="14.25" x14ac:dyDescent="0.15">
      <c r="A25" s="181"/>
      <c r="B25" s="182"/>
      <c r="C25" s="185" t="str">
        <f>D13</f>
        <v>介護老人保健施設きよさと</v>
      </c>
      <c r="D25" s="186"/>
      <c r="E25" s="6"/>
      <c r="F25" s="6"/>
      <c r="G25" s="6"/>
      <c r="H25" s="91"/>
      <c r="I25" s="97"/>
      <c r="J25" s="92"/>
      <c r="K25" s="7"/>
    </row>
    <row r="26" spans="1:24" ht="14.25" x14ac:dyDescent="0.15">
      <c r="A26" s="181"/>
      <c r="B26" s="182"/>
      <c r="C26" s="187"/>
      <c r="D26" s="188"/>
      <c r="E26" s="4"/>
      <c r="F26" s="4"/>
      <c r="G26" s="4">
        <v>4</v>
      </c>
      <c r="H26" s="96"/>
      <c r="I26" s="4">
        <v>2</v>
      </c>
      <c r="J26" s="93"/>
      <c r="K26" s="5">
        <f>SUM(E26:J26)</f>
        <v>6</v>
      </c>
    </row>
    <row r="27" spans="1:24" ht="14.25" x14ac:dyDescent="0.15">
      <c r="A27" s="183"/>
      <c r="B27" s="184"/>
      <c r="C27" s="189"/>
      <c r="D27" s="190"/>
      <c r="E27" s="16"/>
      <c r="F27" s="16"/>
      <c r="G27" s="16"/>
      <c r="H27" s="30"/>
      <c r="I27" s="16"/>
      <c r="J27" s="94"/>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4</v>
      </c>
      <c r="H35" s="4">
        <f t="shared" si="0"/>
        <v>2</v>
      </c>
      <c r="I35" s="4">
        <f t="shared" si="0"/>
        <v>4</v>
      </c>
      <c r="J35" s="4">
        <f t="shared" si="0"/>
        <v>0</v>
      </c>
      <c r="K35" s="5">
        <f>SUM(E35:J35)</f>
        <v>12</v>
      </c>
    </row>
    <row r="36" spans="1:11" ht="15" thickBot="1" x14ac:dyDescent="0.2">
      <c r="A36" s="173"/>
      <c r="B36" s="174"/>
      <c r="C36" s="177"/>
      <c r="D36" s="178"/>
      <c r="E36" s="18">
        <f>SUM(E24+E27+E30+E33)</f>
        <v>0</v>
      </c>
      <c r="F36" s="18">
        <f>SUM(F24+F27+F30+F33)</f>
        <v>-1</v>
      </c>
      <c r="G36" s="18">
        <f>SUM(G24+G27+G30+G33)</f>
        <v>0</v>
      </c>
      <c r="H36" s="18">
        <f>SUM(H24+H27+H30+H33)</f>
        <v>-2</v>
      </c>
      <c r="I36" s="18">
        <f>SUM(I24+I27+I30+I33)</f>
        <v>-1</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4"/>
  <dataValidations count="3">
    <dataValidation type="list" allowBlank="1" showInputMessage="1" sqref="D10" xr:uid="{00000000-0002-0000-0D00-000000000000}">
      <formula1>"○"</formula1>
    </dataValidation>
    <dataValidation type="list" allowBlank="1" showInputMessage="1" sqref="A22:B33" xr:uid="{00000000-0002-0000-0D00-000001000000}">
      <formula1>"交通空白地有償運送,福祉有償運送"</formula1>
    </dataValidation>
    <dataValidation allowBlank="1" showInputMessage="1" sqref="D2:K2" xr:uid="{00000000-0002-0000-0D00-000002000000}"/>
  </dataValidations>
  <hyperlinks>
    <hyperlink ref="O1:Q1" location="福祉!A1" display="目次" xr:uid="{00000000-0004-0000-0D00-000000000000}"/>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39997558519241921"/>
  </sheetPr>
  <dimension ref="A1:Y38"/>
  <sheetViews>
    <sheetView showZeros="0" view="pageBreakPreview" zoomScaleNormal="100" zoomScaleSheetLayoutView="100" workbookViewId="0">
      <selection activeCell="D12" sqref="D12:E12"/>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282</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43916</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社会福祉法人　女満別福祉会</v>
      </c>
      <c r="E6" s="131"/>
      <c r="F6" s="131"/>
      <c r="G6" s="131"/>
      <c r="H6" s="131"/>
      <c r="I6" s="131"/>
      <c r="J6" s="131"/>
      <c r="K6" s="132"/>
    </row>
    <row r="7" spans="1:25" ht="30" customHeight="1" x14ac:dyDescent="0.15">
      <c r="A7" s="128" t="s">
        <v>8</v>
      </c>
      <c r="B7" s="129"/>
      <c r="C7" s="129"/>
      <c r="D7" s="130" t="str">
        <f>VLOOKUP($D$2,福祉!$B$2:$AL$22,6,FALSE)</f>
        <v>三條　幸夫</v>
      </c>
      <c r="E7" s="131"/>
      <c r="F7" s="131"/>
      <c r="G7" s="131"/>
      <c r="H7" s="131"/>
      <c r="I7" s="131"/>
      <c r="J7" s="131"/>
      <c r="K7" s="132"/>
    </row>
    <row r="8" spans="1:25" ht="30" customHeight="1" x14ac:dyDescent="0.15">
      <c r="A8" s="128" t="s">
        <v>18</v>
      </c>
      <c r="B8" s="129"/>
      <c r="C8" s="129"/>
      <c r="D8" s="130" t="str">
        <f>VLOOKUP($D$2,福祉!$B$2:$AL$22,8,FALSE)</f>
        <v>網走郡大空町女満別西４条５丁目４番１０号</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ヘルパーステーション女満別ドリーム苑</v>
      </c>
      <c r="E12" s="151"/>
      <c r="F12" s="151" t="str">
        <f>VLOOKUP($D$2,福祉!$B$2:$AL$22,10,FALSE)</f>
        <v>網走郡大空町女満別西４条５丁目４番１０号</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網走郡大空町（旧女満別町に限る）</v>
      </c>
      <c r="E14" s="149"/>
      <c r="F14" s="149"/>
      <c r="G14" s="149"/>
      <c r="H14" s="149"/>
      <c r="I14" s="149"/>
      <c r="J14" s="149"/>
      <c r="K14" s="150"/>
      <c r="O14" s="26"/>
      <c r="X14" s="26"/>
      <c r="Y14"/>
    </row>
    <row r="15" spans="1:25" ht="30" customHeight="1" x14ac:dyDescent="0.15">
      <c r="A15" s="140" t="s">
        <v>14</v>
      </c>
      <c r="B15" s="141"/>
      <c r="C15" s="141"/>
      <c r="D15" s="162" t="str">
        <f>VLOOKUP($D$2,福祉!$B$2:$AL$22,20,FALSE)</f>
        <v>イニ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ヘルパーステーション女満別ドリーム苑</v>
      </c>
      <c r="D22" s="186"/>
      <c r="E22" s="6"/>
      <c r="F22" s="6"/>
      <c r="G22" s="6"/>
      <c r="H22" s="6"/>
      <c r="I22" s="6"/>
      <c r="J22" s="6"/>
      <c r="K22" s="7"/>
    </row>
    <row r="23" spans="1:24" ht="14.25" x14ac:dyDescent="0.15">
      <c r="A23" s="181"/>
      <c r="B23" s="182"/>
      <c r="C23" s="187"/>
      <c r="D23" s="188"/>
      <c r="E23" s="4"/>
      <c r="F23" s="4">
        <v>2</v>
      </c>
      <c r="G23" s="4">
        <v>1</v>
      </c>
      <c r="H23" s="4">
        <v>1</v>
      </c>
      <c r="I23" s="4">
        <v>1</v>
      </c>
      <c r="J23" s="4"/>
      <c r="K23" s="5">
        <f>SUM(E23:J23)</f>
        <v>5</v>
      </c>
    </row>
    <row r="24" spans="1:24" ht="14.25" x14ac:dyDescent="0.15">
      <c r="A24" s="181"/>
      <c r="B24" s="182"/>
      <c r="C24" s="189"/>
      <c r="D24" s="190"/>
      <c r="E24" s="30"/>
      <c r="F24" s="30">
        <v>-1</v>
      </c>
      <c r="G24" s="30"/>
      <c r="H24" s="30">
        <v>-1</v>
      </c>
      <c r="I24" s="30">
        <v>-1</v>
      </c>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1</v>
      </c>
      <c r="H35" s="4">
        <f t="shared" si="0"/>
        <v>1</v>
      </c>
      <c r="I35" s="4">
        <f t="shared" si="0"/>
        <v>1</v>
      </c>
      <c r="J35" s="4">
        <f t="shared" si="0"/>
        <v>0</v>
      </c>
      <c r="K35" s="5">
        <f>SUM(E35:J35)</f>
        <v>5</v>
      </c>
    </row>
    <row r="36" spans="1:11" ht="15" thickBot="1" x14ac:dyDescent="0.2">
      <c r="A36" s="173"/>
      <c r="B36" s="174"/>
      <c r="C36" s="177"/>
      <c r="D36" s="178"/>
      <c r="E36" s="18">
        <f>SUM(E24+E27+E30+E33)</f>
        <v>0</v>
      </c>
      <c r="F36" s="18">
        <f>SUM(F24+F27+F30+F33)</f>
        <v>-1</v>
      </c>
      <c r="G36" s="18">
        <f>SUM(G24+G27+G30+G33)</f>
        <v>0</v>
      </c>
      <c r="H36" s="18">
        <f>SUM(H24+H27+H30+H33)</f>
        <v>-1</v>
      </c>
      <c r="I36" s="18">
        <f>SUM(I24+I27+I30+I33)</f>
        <v>-1</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4"/>
  <dataValidations count="3">
    <dataValidation allowBlank="1" showInputMessage="1" sqref="D2:K2" xr:uid="{00000000-0002-0000-0E00-000000000000}"/>
    <dataValidation type="list" allowBlank="1" showInputMessage="1" sqref="A22:B33" xr:uid="{00000000-0002-0000-0E00-000001000000}">
      <formula1>"交通空白地有償運送,福祉有償運送"</formula1>
    </dataValidation>
    <dataValidation type="list" allowBlank="1" showInputMessage="1" sqref="D10" xr:uid="{00000000-0002-0000-0E00-000002000000}">
      <formula1>"○"</formula1>
    </dataValidation>
  </dataValidations>
  <hyperlinks>
    <hyperlink ref="O1:Q1" location="福祉!A1" display="目次" xr:uid="{00000000-0004-0000-0E00-000000000000}"/>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sheetPr>
  <dimension ref="A1:Y38"/>
  <sheetViews>
    <sheetView showZeros="0" view="pageBreakPreview" topLeftCell="D1" zoomScaleNormal="100" zoomScaleSheetLayoutView="100" workbookViewId="0">
      <selection activeCell="K24" sqref="K2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tr">
        <f>福祉!B13</f>
        <v>北北福第16号</v>
      </c>
      <c r="E2" s="138"/>
      <c r="F2" s="138"/>
      <c r="G2" s="138"/>
      <c r="H2" s="138"/>
      <c r="I2" s="138"/>
      <c r="J2" s="138"/>
      <c r="K2" s="139"/>
      <c r="L2" s="1" t="s">
        <v>64</v>
      </c>
    </row>
    <row r="3" spans="1:25" ht="30" customHeight="1" x14ac:dyDescent="0.15">
      <c r="A3" s="128" t="s">
        <v>9</v>
      </c>
      <c r="B3" s="129"/>
      <c r="C3" s="129"/>
      <c r="D3" s="130">
        <f>VLOOKUP($D$2,福祉!$B$2:$AL$22,2,FALSE)</f>
        <v>39524</v>
      </c>
      <c r="E3" s="131"/>
      <c r="F3" s="131"/>
      <c r="G3" s="131"/>
      <c r="H3" s="131"/>
      <c r="I3" s="131"/>
      <c r="J3" s="131"/>
      <c r="K3" s="132"/>
    </row>
    <row r="4" spans="1:25" ht="30" customHeight="1" x14ac:dyDescent="0.15">
      <c r="A4" s="128" t="s">
        <v>1</v>
      </c>
      <c r="B4" s="129"/>
      <c r="C4" s="129"/>
      <c r="D4" s="130">
        <f>VLOOKUP($D$2,福祉!$B$2:$AL$22,3,FALSE)</f>
        <v>43537</v>
      </c>
      <c r="E4" s="131"/>
      <c r="F4" s="131"/>
      <c r="G4" s="131"/>
      <c r="H4" s="131"/>
      <c r="I4" s="131"/>
      <c r="J4" s="131"/>
      <c r="K4" s="132"/>
    </row>
    <row r="5" spans="1:25" ht="30" customHeight="1" x14ac:dyDescent="0.15">
      <c r="A5" s="128" t="s">
        <v>28</v>
      </c>
      <c r="B5" s="129"/>
      <c r="C5" s="129"/>
      <c r="D5" s="130">
        <f>VLOOKUP($D$2,福祉!$B$2:$AL$22,4,FALSE)</f>
        <v>45728</v>
      </c>
      <c r="E5" s="131"/>
      <c r="F5" s="131"/>
      <c r="G5" s="131"/>
      <c r="H5" s="131"/>
      <c r="I5" s="131"/>
      <c r="J5" s="131"/>
      <c r="K5" s="132"/>
      <c r="L5" s="1" t="s">
        <v>29</v>
      </c>
    </row>
    <row r="6" spans="1:25" ht="30" customHeight="1" x14ac:dyDescent="0.15">
      <c r="A6" s="128" t="s">
        <v>17</v>
      </c>
      <c r="B6" s="129"/>
      <c r="C6" s="129"/>
      <c r="D6" s="130" t="str">
        <f>VLOOKUP($D$2,福祉!$B$2:$AL$22,5,FALSE)</f>
        <v>特定非営利活動法人　オホーツクスポーツクラブ</v>
      </c>
      <c r="E6" s="131"/>
      <c r="F6" s="131"/>
      <c r="G6" s="131"/>
      <c r="H6" s="131"/>
      <c r="I6" s="131"/>
      <c r="J6" s="131"/>
      <c r="K6" s="132"/>
    </row>
    <row r="7" spans="1:25" ht="30" customHeight="1" x14ac:dyDescent="0.15">
      <c r="A7" s="128" t="s">
        <v>8</v>
      </c>
      <c r="B7" s="129"/>
      <c r="C7" s="129"/>
      <c r="D7" s="130" t="str">
        <f>VLOOKUP($D$2,福祉!$B$2:$AL$22,6,FALSE)</f>
        <v>半澤　祐介</v>
      </c>
      <c r="E7" s="131"/>
      <c r="F7" s="131"/>
      <c r="G7" s="131"/>
      <c r="H7" s="131"/>
      <c r="I7" s="131"/>
      <c r="J7" s="131"/>
      <c r="K7" s="132"/>
    </row>
    <row r="8" spans="1:25" ht="30" customHeight="1" x14ac:dyDescent="0.15">
      <c r="A8" s="128" t="s">
        <v>18</v>
      </c>
      <c r="B8" s="129"/>
      <c r="C8" s="129"/>
      <c r="D8" s="130" t="str">
        <f>VLOOKUP($D$2,福祉!$B$2:$AL$22,8,FALSE)</f>
        <v>網走市字潮見１８５番地１９</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オホーツクホームヘルプサービスセンター</v>
      </c>
      <c r="E12" s="151"/>
      <c r="F12" s="151" t="str">
        <f>VLOOKUP($D$2,福祉!$B$2:$AL$22,10,FALSE)</f>
        <v>網走市字潮見１８５番地１９</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網走市</v>
      </c>
      <c r="E14" s="149"/>
      <c r="F14" s="149"/>
      <c r="G14" s="149"/>
      <c r="H14" s="149"/>
      <c r="I14" s="149"/>
      <c r="J14" s="149"/>
      <c r="K14" s="150"/>
      <c r="O14" s="26"/>
      <c r="X14" s="26"/>
      <c r="Y14"/>
    </row>
    <row r="15" spans="1:25" ht="30" customHeight="1" x14ac:dyDescent="0.15">
      <c r="A15" s="140" t="s">
        <v>14</v>
      </c>
      <c r="B15" s="141"/>
      <c r="C15" s="141"/>
      <c r="D15" s="162" t="str">
        <f>VLOOKUP($D$2,福祉!$B$2:$AL$22,20,FALSE)</f>
        <v>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オホーツクホームヘルプサービスセンター</v>
      </c>
      <c r="D22" s="186"/>
      <c r="E22" s="6"/>
      <c r="F22" s="6"/>
      <c r="G22" s="6"/>
      <c r="H22" s="6"/>
      <c r="I22" s="6"/>
      <c r="J22" s="6"/>
      <c r="K22" s="7"/>
    </row>
    <row r="23" spans="1:24" ht="14.25" x14ac:dyDescent="0.15">
      <c r="A23" s="181"/>
      <c r="B23" s="182"/>
      <c r="C23" s="187"/>
      <c r="D23" s="188"/>
      <c r="E23" s="4"/>
      <c r="F23" s="4">
        <v>1</v>
      </c>
      <c r="G23" s="4"/>
      <c r="H23" s="4">
        <v>1</v>
      </c>
      <c r="I23" s="4">
        <v>8</v>
      </c>
      <c r="J23" s="4"/>
      <c r="K23" s="5">
        <f>SUM(E23:J23)</f>
        <v>10</v>
      </c>
    </row>
    <row r="24" spans="1:24" ht="14.25" x14ac:dyDescent="0.15">
      <c r="A24" s="181"/>
      <c r="B24" s="182"/>
      <c r="C24" s="189"/>
      <c r="D24" s="190"/>
      <c r="E24" s="30"/>
      <c r="F24" s="30">
        <v>-1</v>
      </c>
      <c r="G24" s="30"/>
      <c r="H24" s="30"/>
      <c r="I24" s="30">
        <v>-1</v>
      </c>
      <c r="J24" s="8"/>
      <c r="K24" s="17">
        <f>SUM(E24:I24)</f>
        <v>-2</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0</v>
      </c>
      <c r="H35" s="4">
        <f t="shared" si="0"/>
        <v>1</v>
      </c>
      <c r="I35" s="4">
        <f t="shared" si="0"/>
        <v>8</v>
      </c>
      <c r="J35" s="4">
        <f t="shared" si="0"/>
        <v>0</v>
      </c>
      <c r="K35" s="5">
        <f>SUM(E35:J35)</f>
        <v>10</v>
      </c>
    </row>
    <row r="36" spans="1:11" ht="15" thickBot="1" x14ac:dyDescent="0.2">
      <c r="A36" s="173"/>
      <c r="B36" s="174"/>
      <c r="C36" s="177"/>
      <c r="D36" s="178"/>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4"/>
  <dataValidations count="3">
    <dataValidation type="list" allowBlank="1" showInputMessage="1" sqref="D10" xr:uid="{00000000-0002-0000-0F00-000000000000}">
      <formula1>"○"</formula1>
    </dataValidation>
    <dataValidation type="list" allowBlank="1" showInputMessage="1" sqref="A22:B33" xr:uid="{00000000-0002-0000-0F00-000001000000}">
      <formula1>"交通空白地有償運送,福祉有償運送"</formula1>
    </dataValidation>
    <dataValidation allowBlank="1" showInputMessage="1" sqref="D2:K2" xr:uid="{00000000-0002-0000-0F00-000002000000}"/>
  </dataValidations>
  <hyperlinks>
    <hyperlink ref="O1:Q1" location="福祉!A1" display="目次" xr:uid="{00000000-0004-0000-0F00-000000000000}"/>
  </hyperlinks>
  <pageMargins left="0.25" right="0.25" top="0.75" bottom="0.75" header="0.3" footer="0.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9" tint="0.39997558519241921"/>
  </sheetPr>
  <dimension ref="A1:Y38"/>
  <sheetViews>
    <sheetView showZeros="0" view="pageBreakPreview" zoomScaleNormal="100" zoomScaleSheetLayoutView="100" workbookViewId="0">
      <selection activeCell="O9" sqref="O9"/>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福祉!B14</f>
        <v>北北福第19号</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45007</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特定非営利活動法人　マイスペース美幌</v>
      </c>
      <c r="E6" s="131"/>
      <c r="F6" s="131"/>
      <c r="G6" s="131"/>
      <c r="H6" s="131"/>
      <c r="I6" s="131"/>
      <c r="J6" s="131"/>
      <c r="K6" s="132"/>
    </row>
    <row r="7" spans="1:25" ht="30" customHeight="1" x14ac:dyDescent="0.15">
      <c r="A7" s="128" t="s">
        <v>8</v>
      </c>
      <c r="B7" s="129"/>
      <c r="C7" s="129"/>
      <c r="D7" s="130" t="str">
        <f>VLOOKUP($D$2,福祉!$B$2:$AL$22,6,FALSE)</f>
        <v>野口　富弘</v>
      </c>
      <c r="E7" s="131"/>
      <c r="F7" s="131"/>
      <c r="G7" s="131"/>
      <c r="H7" s="131"/>
      <c r="I7" s="131"/>
      <c r="J7" s="131"/>
      <c r="K7" s="132"/>
    </row>
    <row r="8" spans="1:25" ht="30" customHeight="1" x14ac:dyDescent="0.15">
      <c r="A8" s="128" t="s">
        <v>18</v>
      </c>
      <c r="B8" s="129"/>
      <c r="C8" s="129"/>
      <c r="D8" s="130" t="str">
        <f>VLOOKUP($D$2,福祉!$B$2:$AL$22,8,FALSE)</f>
        <v>網走郡美幌町字仲町２丁目３８番地の１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マイスペース美幌</v>
      </c>
      <c r="E12" s="151"/>
      <c r="F12" s="151" t="str">
        <f>VLOOKUP($D$2,福祉!$B$2:$AL$22,10,FALSE)</f>
        <v>網走郡美幌町字仲町２丁目３８番地の１</v>
      </c>
      <c r="G12" s="151"/>
      <c r="H12" s="152"/>
      <c r="I12" s="152"/>
      <c r="J12" s="149"/>
      <c r="K12" s="150"/>
    </row>
    <row r="13" spans="1:25" ht="50.1" customHeight="1" x14ac:dyDescent="0.15">
      <c r="A13" s="146"/>
      <c r="B13" s="147"/>
      <c r="C13" s="148"/>
      <c r="D13" s="151" t="str">
        <f>VLOOKUP($D$2,福祉!$B$2:$AL$22,11,FALSE)</f>
        <v>菜のはな広場</v>
      </c>
      <c r="E13" s="151"/>
      <c r="F13" s="151" t="str">
        <f>VLOOKUP($D$2,福祉!$B$2:$AL$22,12,FALSE)</f>
        <v>網走郡美幌町字東１条南１丁目９－１</v>
      </c>
      <c r="G13" s="151"/>
      <c r="H13" s="149"/>
      <c r="I13" s="149"/>
      <c r="J13" s="149"/>
      <c r="K13" s="150"/>
      <c r="O13" s="26"/>
      <c r="X13" s="26"/>
    </row>
    <row r="14" spans="1:25" ht="30" customHeight="1" x14ac:dyDescent="0.15">
      <c r="A14" s="140" t="s">
        <v>13</v>
      </c>
      <c r="B14" s="141"/>
      <c r="C14" s="141"/>
      <c r="D14" s="149" t="str">
        <f>VLOOKUP($D$2,福祉!$B$2:$AL$22,19,FALSE)</f>
        <v>美幌町、津別町</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マイスペース美幌</v>
      </c>
      <c r="D22" s="186"/>
      <c r="E22" s="6"/>
      <c r="F22" s="6"/>
      <c r="G22" s="6"/>
      <c r="H22" s="6"/>
      <c r="I22" s="6"/>
      <c r="J22" s="6"/>
      <c r="K22" s="7"/>
    </row>
    <row r="23" spans="1:24" ht="14.25" x14ac:dyDescent="0.15">
      <c r="A23" s="181"/>
      <c r="B23" s="182"/>
      <c r="C23" s="187"/>
      <c r="D23" s="188"/>
      <c r="E23" s="4"/>
      <c r="F23" s="4"/>
      <c r="G23" s="4"/>
      <c r="H23" s="4">
        <v>1</v>
      </c>
      <c r="I23" s="4">
        <v>3</v>
      </c>
      <c r="J23" s="4"/>
      <c r="K23" s="5">
        <f>SUM(E23:J23)</f>
        <v>4</v>
      </c>
    </row>
    <row r="24" spans="1:24" ht="14.25" x14ac:dyDescent="0.15">
      <c r="A24" s="181"/>
      <c r="B24" s="182"/>
      <c r="C24" s="189"/>
      <c r="D24" s="190"/>
      <c r="E24" s="30"/>
      <c r="F24" s="30"/>
      <c r="G24" s="30"/>
      <c r="H24" s="30">
        <v>-1</v>
      </c>
      <c r="I24" s="30">
        <v>-1</v>
      </c>
      <c r="J24" s="8"/>
      <c r="K24" s="17">
        <f>SUM(E24:I24)</f>
        <v>-2</v>
      </c>
    </row>
    <row r="25" spans="1:24" ht="14.25" x14ac:dyDescent="0.15">
      <c r="A25" s="181"/>
      <c r="B25" s="182"/>
      <c r="C25" s="185" t="str">
        <f>D13</f>
        <v>菜のはな広場</v>
      </c>
      <c r="D25" s="186"/>
      <c r="E25" s="6"/>
      <c r="F25" s="6"/>
      <c r="G25" s="6"/>
      <c r="H25" s="6"/>
      <c r="I25" s="6"/>
      <c r="J25" s="6"/>
      <c r="K25" s="7"/>
    </row>
    <row r="26" spans="1:24" ht="14.25" x14ac:dyDescent="0.15">
      <c r="A26" s="181"/>
      <c r="B26" s="182"/>
      <c r="C26" s="187"/>
      <c r="D26" s="188"/>
      <c r="E26" s="4"/>
      <c r="F26" s="4"/>
      <c r="G26" s="4"/>
      <c r="H26" s="4"/>
      <c r="I26" s="4">
        <v>2</v>
      </c>
      <c r="J26" s="4"/>
      <c r="K26" s="5">
        <f>SUM(E26:J26)</f>
        <v>2</v>
      </c>
    </row>
    <row r="27" spans="1:24" ht="14.25" x14ac:dyDescent="0.15">
      <c r="A27" s="183"/>
      <c r="B27" s="184"/>
      <c r="C27" s="189"/>
      <c r="D27" s="190"/>
      <c r="E27" s="16"/>
      <c r="F27" s="16"/>
      <c r="G27" s="16"/>
      <c r="H27" s="16"/>
      <c r="I27" s="16">
        <v>-2</v>
      </c>
      <c r="J27" s="8"/>
      <c r="K27" s="17">
        <f>SUM(E27:I27)</f>
        <v>-2</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0</v>
      </c>
      <c r="H35" s="4">
        <f t="shared" si="0"/>
        <v>1</v>
      </c>
      <c r="I35" s="4">
        <f t="shared" si="0"/>
        <v>5</v>
      </c>
      <c r="J35" s="4">
        <f t="shared" si="0"/>
        <v>0</v>
      </c>
      <c r="K35" s="5">
        <f>SUM(E35:J35)</f>
        <v>6</v>
      </c>
    </row>
    <row r="36" spans="1:11" ht="15" thickBot="1" x14ac:dyDescent="0.2">
      <c r="A36" s="173"/>
      <c r="B36" s="174"/>
      <c r="C36" s="177"/>
      <c r="D36" s="178"/>
      <c r="E36" s="18">
        <f>SUM(E24+E27+E30+E33)</f>
        <v>0</v>
      </c>
      <c r="F36" s="18">
        <f>SUM(F24+F27+F30+F33)</f>
        <v>0</v>
      </c>
      <c r="G36" s="18">
        <f>SUM(G24+G27+G30+G33)</f>
        <v>0</v>
      </c>
      <c r="H36" s="18">
        <f>SUM(H24+H27+H30+H33)</f>
        <v>-1</v>
      </c>
      <c r="I36" s="18">
        <f>SUM(I24+I27+I30+I33)</f>
        <v>-3</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100-000000000000}">
      <formula1>"○"</formula1>
    </dataValidation>
    <dataValidation type="list" allowBlank="1" showInputMessage="1" sqref="A22:B33" xr:uid="{00000000-0002-0000-1100-000001000000}">
      <formula1>"交通空白地有償運送,福祉有償運送"</formula1>
    </dataValidation>
    <dataValidation allowBlank="1" showInputMessage="1" sqref="D2:K2" xr:uid="{00000000-0002-0000-1100-000002000000}"/>
  </dataValidations>
  <hyperlinks>
    <hyperlink ref="O1:Q1" location="福祉!A1" display="目次" xr:uid="{00000000-0004-0000-1100-000000000000}"/>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9" tint="0.39997558519241921"/>
  </sheetPr>
  <dimension ref="A1:Y38"/>
  <sheetViews>
    <sheetView showZeros="0" view="pageBreakPreview" zoomScale="89" zoomScaleNormal="100" zoomScaleSheetLayoutView="89" workbookViewId="0">
      <selection activeCell="C22" sqref="C22:D2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福祉!B15</f>
        <v>北北福第20号</v>
      </c>
      <c r="E2" s="138"/>
      <c r="F2" s="138"/>
      <c r="G2" s="138"/>
      <c r="H2" s="138"/>
      <c r="I2" s="138"/>
      <c r="J2" s="138"/>
      <c r="K2" s="139"/>
      <c r="L2" s="1" t="s">
        <v>64</v>
      </c>
    </row>
    <row r="3" spans="1:25" ht="30" customHeight="1" x14ac:dyDescent="0.15">
      <c r="A3" s="128" t="s">
        <v>9</v>
      </c>
      <c r="B3" s="129"/>
      <c r="C3" s="129"/>
      <c r="D3" s="130">
        <f>VLOOKUP($D$2,福祉!$B$2:$AL$22,2,FALSE)</f>
        <v>40255</v>
      </c>
      <c r="E3" s="131"/>
      <c r="F3" s="131"/>
      <c r="G3" s="131"/>
      <c r="H3" s="131"/>
      <c r="I3" s="131"/>
      <c r="J3" s="131"/>
      <c r="K3" s="132"/>
    </row>
    <row r="4" spans="1:25" ht="30" customHeight="1" x14ac:dyDescent="0.15">
      <c r="A4" s="128" t="s">
        <v>1</v>
      </c>
      <c r="B4" s="129"/>
      <c r="C4" s="129"/>
      <c r="D4" s="130">
        <f>VLOOKUP($D$2,福祉!$B$2:$AL$22,3,FALSE)</f>
        <v>45379</v>
      </c>
      <c r="E4" s="131"/>
      <c r="F4" s="131"/>
      <c r="G4" s="131"/>
      <c r="H4" s="131"/>
      <c r="I4" s="131"/>
      <c r="J4" s="131"/>
      <c r="K4" s="132"/>
    </row>
    <row r="5" spans="1:25" ht="30" customHeight="1" x14ac:dyDescent="0.15">
      <c r="A5" s="128" t="s">
        <v>28</v>
      </c>
      <c r="B5" s="129"/>
      <c r="C5" s="129"/>
      <c r="D5" s="130">
        <f>VLOOKUP($D$2,福祉!$B$2:$AL$22,4,FALSE)</f>
        <v>46477</v>
      </c>
      <c r="E5" s="131"/>
      <c r="F5" s="131"/>
      <c r="G5" s="131"/>
      <c r="H5" s="131"/>
      <c r="I5" s="131"/>
      <c r="J5" s="131"/>
      <c r="K5" s="132"/>
      <c r="L5" s="1" t="s">
        <v>29</v>
      </c>
    </row>
    <row r="6" spans="1:25" ht="30" customHeight="1" x14ac:dyDescent="0.15">
      <c r="A6" s="128" t="s">
        <v>17</v>
      </c>
      <c r="B6" s="129"/>
      <c r="C6" s="129"/>
      <c r="D6" s="130" t="str">
        <f>VLOOKUP($D$2,福祉!$B$2:$AL$22,5,FALSE)</f>
        <v>社会福祉法人　紋別市社会福祉協議会</v>
      </c>
      <c r="E6" s="131"/>
      <c r="F6" s="131"/>
      <c r="G6" s="131"/>
      <c r="H6" s="131"/>
      <c r="I6" s="131"/>
      <c r="J6" s="131"/>
      <c r="K6" s="132"/>
    </row>
    <row r="7" spans="1:25" ht="30" customHeight="1" x14ac:dyDescent="0.15">
      <c r="A7" s="128" t="s">
        <v>8</v>
      </c>
      <c r="B7" s="129"/>
      <c r="C7" s="129"/>
      <c r="D7" s="130" t="str">
        <f>VLOOKUP($D$2,福祉!$B$2:$AL$22,6,FALSE)</f>
        <v>渡部　章</v>
      </c>
      <c r="E7" s="131"/>
      <c r="F7" s="131"/>
      <c r="G7" s="131"/>
      <c r="H7" s="131"/>
      <c r="I7" s="131"/>
      <c r="J7" s="131"/>
      <c r="K7" s="132"/>
    </row>
    <row r="8" spans="1:25" ht="30" customHeight="1" x14ac:dyDescent="0.15">
      <c r="A8" s="128" t="s">
        <v>18</v>
      </c>
      <c r="B8" s="129"/>
      <c r="C8" s="129"/>
      <c r="D8" s="130" t="str">
        <f>VLOOKUP($D$2,福祉!$B$2:$AL$22,8,FALSE)</f>
        <v>紋別市幸町７丁目１番１０号</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社会福祉法人紋別市社会福祉協議会</v>
      </c>
      <c r="E12" s="151"/>
      <c r="F12" s="151" t="str">
        <f>VLOOKUP($D$2,福祉!$B$2:$AL$22,10,FALSE)</f>
        <v>紋別市幸町７丁目１番１０号</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紋別市</v>
      </c>
      <c r="E14" s="149"/>
      <c r="F14" s="149"/>
      <c r="G14" s="149"/>
      <c r="H14" s="149"/>
      <c r="I14" s="149"/>
      <c r="J14" s="149"/>
      <c r="K14" s="150"/>
      <c r="O14" s="26"/>
      <c r="X14" s="26"/>
      <c r="Y14"/>
    </row>
    <row r="15" spans="1:25" ht="30" customHeight="1" x14ac:dyDescent="0.15">
      <c r="A15" s="140" t="s">
        <v>14</v>
      </c>
      <c r="B15" s="141"/>
      <c r="C15" s="141"/>
      <c r="D15" s="162" t="str">
        <f>VLOOKUP($D$2,福祉!$B$2:$AL$22,20,FALSE)</f>
        <v>イニト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社会福祉法人紋別市社会福祉協議会</v>
      </c>
      <c r="D22" s="186"/>
      <c r="E22" s="6"/>
      <c r="F22" s="6"/>
      <c r="G22" s="6"/>
      <c r="H22" s="6"/>
      <c r="I22" s="6"/>
      <c r="J22" s="6"/>
      <c r="K22" s="7"/>
    </row>
    <row r="23" spans="1:24" ht="14.25" x14ac:dyDescent="0.15">
      <c r="A23" s="181"/>
      <c r="B23" s="182"/>
      <c r="C23" s="187"/>
      <c r="D23" s="188"/>
      <c r="E23" s="4"/>
      <c r="F23" s="4">
        <v>1</v>
      </c>
      <c r="G23" s="4">
        <v>2</v>
      </c>
      <c r="H23" s="4"/>
      <c r="I23" s="4"/>
      <c r="J23" s="4"/>
      <c r="K23" s="5">
        <f>SUM(E23:J23)</f>
        <v>3</v>
      </c>
    </row>
    <row r="24" spans="1:24" ht="14.25" x14ac:dyDescent="0.15">
      <c r="A24" s="181"/>
      <c r="B24" s="182"/>
      <c r="C24" s="189"/>
      <c r="D24" s="190"/>
      <c r="E24" s="30"/>
      <c r="F24" s="30">
        <v>-1</v>
      </c>
      <c r="G24" s="30"/>
      <c r="H24" s="30"/>
      <c r="I24" s="30"/>
      <c r="J24" s="8"/>
      <c r="K24" s="17">
        <f>SUM(E24:I24)</f>
        <v>-1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2</v>
      </c>
      <c r="H35" s="4">
        <f t="shared" si="0"/>
        <v>0</v>
      </c>
      <c r="I35" s="4">
        <f t="shared" si="0"/>
        <v>0</v>
      </c>
      <c r="J35" s="4">
        <f t="shared" si="0"/>
        <v>0</v>
      </c>
      <c r="K35" s="5">
        <f>SUM(E35:J35)</f>
        <v>3</v>
      </c>
    </row>
    <row r="36" spans="1:11" ht="15" thickBot="1" x14ac:dyDescent="0.2">
      <c r="A36" s="173"/>
      <c r="B36" s="174"/>
      <c r="C36" s="177"/>
      <c r="D36" s="17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200-000000000000}"/>
    <dataValidation type="list" allowBlank="1" showInputMessage="1" sqref="A22:B33" xr:uid="{00000000-0002-0000-1200-000001000000}">
      <formula1>"交通空白地有償運送,福祉有償運送"</formula1>
    </dataValidation>
    <dataValidation type="list" allowBlank="1" showInputMessage="1" sqref="D10" xr:uid="{00000000-0002-0000-1200-000002000000}">
      <formula1>"○"</formula1>
    </dataValidation>
  </dataValidations>
  <hyperlinks>
    <hyperlink ref="O1:Q1" location="福祉!A1" display="目次" xr:uid="{00000000-0004-0000-1200-000000000000}"/>
  </hyperlinks>
  <pageMargins left="0.25" right="0.25" top="0.75" bottom="0.75" header="0.3" footer="0.3"/>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9" tint="0.39997558519241921"/>
  </sheetPr>
  <dimension ref="A1:Y38"/>
  <sheetViews>
    <sheetView showZeros="0" view="pageBreakPreview" zoomScale="70" zoomScaleNormal="100" zoomScaleSheetLayoutView="7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福祉!B16</f>
        <v>北北福第21号</v>
      </c>
      <c r="E2" s="138"/>
      <c r="F2" s="138"/>
      <c r="G2" s="138"/>
      <c r="H2" s="138"/>
      <c r="I2" s="138"/>
      <c r="J2" s="138"/>
      <c r="K2" s="139"/>
      <c r="L2" s="1" t="s">
        <v>64</v>
      </c>
    </row>
    <row r="3" spans="1:25" ht="30" customHeight="1" x14ac:dyDescent="0.15">
      <c r="A3" s="128" t="s">
        <v>9</v>
      </c>
      <c r="B3" s="129"/>
      <c r="C3" s="129"/>
      <c r="D3" s="130">
        <f>VLOOKUP($D$2,福祉!$B$2:$AL$22,2,FALSE)</f>
        <v>40879</v>
      </c>
      <c r="E3" s="131"/>
      <c r="F3" s="131"/>
      <c r="G3" s="131"/>
      <c r="H3" s="131"/>
      <c r="I3" s="131"/>
      <c r="J3" s="131"/>
      <c r="K3" s="132"/>
    </row>
    <row r="4" spans="1:25" ht="30" customHeight="1" x14ac:dyDescent="0.15">
      <c r="A4" s="128" t="s">
        <v>1</v>
      </c>
      <c r="B4" s="129"/>
      <c r="C4" s="129"/>
      <c r="D4" s="130">
        <f>VLOOKUP($D$2,福祉!$B$2:$AL$22,3,FALSE)</f>
        <v>43795</v>
      </c>
      <c r="E4" s="131"/>
      <c r="F4" s="131"/>
      <c r="G4" s="131"/>
      <c r="H4" s="131"/>
      <c r="I4" s="131"/>
      <c r="J4" s="131"/>
      <c r="K4" s="132"/>
    </row>
    <row r="5" spans="1:25" ht="30" customHeight="1" x14ac:dyDescent="0.15">
      <c r="A5" s="128" t="s">
        <v>28</v>
      </c>
      <c r="B5" s="129"/>
      <c r="C5" s="129"/>
      <c r="D5" s="130">
        <f>VLOOKUP($D$2,福祉!$B$2:$AL$22,4,FALSE)</f>
        <v>45991</v>
      </c>
      <c r="E5" s="131"/>
      <c r="F5" s="131"/>
      <c r="G5" s="131"/>
      <c r="H5" s="131"/>
      <c r="I5" s="131"/>
      <c r="J5" s="131"/>
      <c r="K5" s="132"/>
      <c r="L5" s="1" t="s">
        <v>29</v>
      </c>
    </row>
    <row r="6" spans="1:25" ht="30" customHeight="1" x14ac:dyDescent="0.15">
      <c r="A6" s="128" t="s">
        <v>17</v>
      </c>
      <c r="B6" s="129"/>
      <c r="C6" s="129"/>
      <c r="D6" s="130" t="str">
        <f>VLOOKUP($D$2,福祉!$B$2:$AL$22,5,FALSE)</f>
        <v>社会福祉法人　北光福祉会</v>
      </c>
      <c r="E6" s="131"/>
      <c r="F6" s="131"/>
      <c r="G6" s="131"/>
      <c r="H6" s="131"/>
      <c r="I6" s="131"/>
      <c r="J6" s="131"/>
      <c r="K6" s="132"/>
    </row>
    <row r="7" spans="1:25" ht="30" customHeight="1" x14ac:dyDescent="0.15">
      <c r="A7" s="128" t="s">
        <v>8</v>
      </c>
      <c r="B7" s="129"/>
      <c r="C7" s="129"/>
      <c r="D7" s="130" t="str">
        <f>VLOOKUP($D$2,福祉!$B$2:$AL$22,6,FALSE)</f>
        <v>湯淺　民子</v>
      </c>
      <c r="E7" s="131"/>
      <c r="F7" s="131"/>
      <c r="G7" s="131"/>
      <c r="H7" s="131"/>
      <c r="I7" s="131"/>
      <c r="J7" s="131"/>
      <c r="K7" s="132"/>
    </row>
    <row r="8" spans="1:25" ht="30" customHeight="1" x14ac:dyDescent="0.15">
      <c r="A8" s="128" t="s">
        <v>18</v>
      </c>
      <c r="B8" s="129"/>
      <c r="C8" s="129"/>
      <c r="D8" s="130" t="str">
        <f>VLOOKUP($D$2,福祉!$B$2:$AL$22,8,FALSE)</f>
        <v>紋別郡遠軽町生田原安国３０２番地７</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ぱれっと遠軽</v>
      </c>
      <c r="E12" s="151"/>
      <c r="F12" s="151" t="str">
        <f>VLOOKUP($D$2,福祉!$B$2:$AL$22,10,FALSE)</f>
        <v>紋別郡遠軽町西町１丁目４番地１８</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紋別郡遠軽町</v>
      </c>
      <c r="E14" s="149"/>
      <c r="F14" s="149"/>
      <c r="G14" s="149"/>
      <c r="H14" s="149"/>
      <c r="I14" s="149"/>
      <c r="J14" s="149"/>
      <c r="K14" s="150"/>
      <c r="O14" s="26"/>
      <c r="X14" s="26"/>
      <c r="Y14"/>
    </row>
    <row r="15" spans="1:25" ht="30" customHeight="1" x14ac:dyDescent="0.15">
      <c r="A15" s="140" t="s">
        <v>14</v>
      </c>
      <c r="B15" s="141"/>
      <c r="C15" s="141"/>
      <c r="D15" s="162" t="str">
        <f>VLOOKUP($D$2,福祉!$B$2:$AL$22,20,FALSE)</f>
        <v>イニ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ぱれっと遠軽</v>
      </c>
      <c r="D22" s="186"/>
      <c r="E22" s="6"/>
      <c r="F22" s="6"/>
      <c r="G22" s="6"/>
      <c r="H22" s="6"/>
      <c r="I22" s="6"/>
      <c r="J22" s="6"/>
      <c r="K22" s="7"/>
    </row>
    <row r="23" spans="1:24" ht="14.25" x14ac:dyDescent="0.15">
      <c r="A23" s="181"/>
      <c r="B23" s="182"/>
      <c r="C23" s="187"/>
      <c r="D23" s="188"/>
      <c r="E23" s="4"/>
      <c r="F23" s="4"/>
      <c r="G23" s="4"/>
      <c r="H23" s="4"/>
      <c r="I23" s="4">
        <v>3</v>
      </c>
      <c r="J23" s="4"/>
      <c r="K23" s="5">
        <f>SUM(E23:J23)</f>
        <v>3</v>
      </c>
    </row>
    <row r="24" spans="1:24" ht="14.25" x14ac:dyDescent="0.15">
      <c r="A24" s="181"/>
      <c r="B24" s="182"/>
      <c r="C24" s="189"/>
      <c r="D24" s="190"/>
      <c r="E24" s="30"/>
      <c r="F24" s="30"/>
      <c r="G24" s="30"/>
      <c r="H24" s="30"/>
      <c r="I24" s="30">
        <v>-1</v>
      </c>
      <c r="J24" s="8"/>
      <c r="K24" s="17">
        <f>SUM(E24:I24)</f>
        <v>-1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0</v>
      </c>
      <c r="H35" s="4">
        <f t="shared" si="0"/>
        <v>0</v>
      </c>
      <c r="I35" s="4">
        <f t="shared" si="0"/>
        <v>3</v>
      </c>
      <c r="J35" s="4">
        <f t="shared" si="0"/>
        <v>0</v>
      </c>
      <c r="K35" s="5">
        <f>SUM(E35:J35)</f>
        <v>3</v>
      </c>
    </row>
    <row r="36" spans="1:11" ht="15" thickBot="1" x14ac:dyDescent="0.2">
      <c r="A36" s="173"/>
      <c r="B36" s="174"/>
      <c r="C36" s="177"/>
      <c r="D36" s="17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300-000000000000}">
      <formula1>"○"</formula1>
    </dataValidation>
    <dataValidation type="list" allowBlank="1" showInputMessage="1" sqref="A22:B33" xr:uid="{00000000-0002-0000-1300-000001000000}">
      <formula1>"交通空白地有償運送,福祉有償運送"</formula1>
    </dataValidation>
    <dataValidation allowBlank="1" showInputMessage="1" sqref="D2:K2" xr:uid="{00000000-0002-0000-1300-000002000000}"/>
  </dataValidations>
  <hyperlinks>
    <hyperlink ref="O1:Q1" location="福祉!A1" display="目次" xr:uid="{00000000-0004-0000-1300-000000000000}"/>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9" tint="0.39997558519241921"/>
  </sheetPr>
  <dimension ref="A1:Y38"/>
  <sheetViews>
    <sheetView showZeros="0"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福祉!B17</f>
        <v>北北福第22号</v>
      </c>
      <c r="E2" s="138"/>
      <c r="F2" s="138"/>
      <c r="G2" s="138"/>
      <c r="H2" s="138"/>
      <c r="I2" s="138"/>
      <c r="J2" s="138"/>
      <c r="K2" s="139"/>
      <c r="L2" s="1" t="s">
        <v>64</v>
      </c>
    </row>
    <row r="3" spans="1:25" ht="30" customHeight="1" x14ac:dyDescent="0.15">
      <c r="A3" s="128" t="s">
        <v>9</v>
      </c>
      <c r="B3" s="129"/>
      <c r="C3" s="129"/>
      <c r="D3" s="130">
        <f>VLOOKUP($D$2,福祉!$B$2:$AL$22,2,FALSE)</f>
        <v>41046</v>
      </c>
      <c r="E3" s="131"/>
      <c r="F3" s="131"/>
      <c r="G3" s="131"/>
      <c r="H3" s="131"/>
      <c r="I3" s="131"/>
      <c r="J3" s="131"/>
      <c r="K3" s="132"/>
    </row>
    <row r="4" spans="1:25" ht="30" customHeight="1" x14ac:dyDescent="0.15">
      <c r="A4" s="128" t="s">
        <v>1</v>
      </c>
      <c r="B4" s="129"/>
      <c r="C4" s="129"/>
      <c r="D4" s="130">
        <f>VLOOKUP($D$2,福祉!$B$2:$AL$22,3,FALSE)</f>
        <v>45058</v>
      </c>
      <c r="E4" s="131"/>
      <c r="F4" s="131"/>
      <c r="G4" s="131"/>
      <c r="H4" s="131"/>
      <c r="I4" s="131"/>
      <c r="J4" s="131"/>
      <c r="K4" s="132"/>
    </row>
    <row r="5" spans="1:25" ht="30" customHeight="1" x14ac:dyDescent="0.15">
      <c r="A5" s="128" t="s">
        <v>28</v>
      </c>
      <c r="B5" s="129"/>
      <c r="C5" s="129"/>
      <c r="D5" s="130">
        <f>VLOOKUP($D$2,福祉!$B$2:$AL$22,4,FALSE)</f>
        <v>46158</v>
      </c>
      <c r="E5" s="131"/>
      <c r="F5" s="131"/>
      <c r="G5" s="131"/>
      <c r="H5" s="131"/>
      <c r="I5" s="131"/>
      <c r="J5" s="131"/>
      <c r="K5" s="132"/>
      <c r="L5" s="1" t="s">
        <v>29</v>
      </c>
    </row>
    <row r="6" spans="1:25" ht="30" customHeight="1" x14ac:dyDescent="0.15">
      <c r="A6" s="128" t="s">
        <v>17</v>
      </c>
      <c r="B6" s="129"/>
      <c r="C6" s="129"/>
      <c r="D6" s="130" t="str">
        <f>VLOOKUP($D$2,福祉!$B$2:$AL$22,5,FALSE)</f>
        <v>特定非営利活動法人　あくあ</v>
      </c>
      <c r="E6" s="131"/>
      <c r="F6" s="131"/>
      <c r="G6" s="131"/>
      <c r="H6" s="131"/>
      <c r="I6" s="131"/>
      <c r="J6" s="131"/>
      <c r="K6" s="132"/>
    </row>
    <row r="7" spans="1:25" ht="30" customHeight="1" x14ac:dyDescent="0.15">
      <c r="A7" s="128" t="s">
        <v>8</v>
      </c>
      <c r="B7" s="129"/>
      <c r="C7" s="129"/>
      <c r="D7" s="130" t="str">
        <f>VLOOKUP($D$2,福祉!$B$2:$AL$22,6,FALSE)</f>
        <v>杉村　孝志</v>
      </c>
      <c r="E7" s="131"/>
      <c r="F7" s="131"/>
      <c r="G7" s="131"/>
      <c r="H7" s="131"/>
      <c r="I7" s="131"/>
      <c r="J7" s="131"/>
      <c r="K7" s="132"/>
    </row>
    <row r="8" spans="1:25" ht="30" customHeight="1" x14ac:dyDescent="0.15">
      <c r="A8" s="128" t="s">
        <v>18</v>
      </c>
      <c r="B8" s="129"/>
      <c r="C8" s="129"/>
      <c r="D8" s="130" t="str">
        <f>VLOOKUP($D$2,福祉!$B$2:$AL$22,8,FALSE)</f>
        <v>網走市駒場北６丁目２番１１号</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ヘルパーステーションあくあ</v>
      </c>
      <c r="E12" s="151"/>
      <c r="F12" s="151" t="str">
        <f>VLOOKUP($D$2,福祉!$B$2:$AL$22,10,FALSE)</f>
        <v>網走市駒場北６丁目２番１１号</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網走市、大空町、美幌町</v>
      </c>
      <c r="E14" s="149"/>
      <c r="F14" s="149"/>
      <c r="G14" s="149"/>
      <c r="H14" s="149"/>
      <c r="I14" s="149"/>
      <c r="J14" s="149"/>
      <c r="K14" s="150"/>
      <c r="O14" s="26"/>
      <c r="X14" s="26"/>
      <c r="Y14"/>
    </row>
    <row r="15" spans="1:25" ht="30" customHeight="1" x14ac:dyDescent="0.15">
      <c r="A15" s="140" t="s">
        <v>14</v>
      </c>
      <c r="B15" s="141"/>
      <c r="C15" s="141"/>
      <c r="D15" s="162" t="str">
        <f>VLOOKUP($D$2,福祉!$B$2:$AL$22,20,FALSE)</f>
        <v>イニ</v>
      </c>
      <c r="E15" s="162"/>
      <c r="F15" s="162"/>
      <c r="G15" s="162"/>
      <c r="H15" s="149" t="s">
        <v>300</v>
      </c>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ヘルパーステーションあくあ</v>
      </c>
      <c r="D22" s="186"/>
      <c r="E22" s="6"/>
      <c r="F22" s="6"/>
      <c r="G22" s="6"/>
      <c r="H22" s="6"/>
      <c r="I22" s="6"/>
      <c r="J22" s="6"/>
      <c r="K22" s="7"/>
    </row>
    <row r="23" spans="1:24" ht="14.25" x14ac:dyDescent="0.15">
      <c r="A23" s="181"/>
      <c r="B23" s="182"/>
      <c r="C23" s="187"/>
      <c r="D23" s="188"/>
      <c r="E23" s="4"/>
      <c r="F23" s="4">
        <v>1</v>
      </c>
      <c r="G23" s="4"/>
      <c r="H23" s="4"/>
      <c r="I23" s="4">
        <v>4</v>
      </c>
      <c r="J23" s="4"/>
      <c r="K23" s="5">
        <f>SUM(E23:J23)</f>
        <v>5</v>
      </c>
    </row>
    <row r="24" spans="1:24" ht="14.25" x14ac:dyDescent="0.15">
      <c r="A24" s="181"/>
      <c r="B24" s="182"/>
      <c r="C24" s="189"/>
      <c r="D24" s="190"/>
      <c r="E24" s="30"/>
      <c r="F24" s="30">
        <v>-1</v>
      </c>
      <c r="G24" s="30"/>
      <c r="H24" s="30"/>
      <c r="I24" s="30">
        <v>-2</v>
      </c>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0</v>
      </c>
      <c r="H35" s="4">
        <f t="shared" si="0"/>
        <v>0</v>
      </c>
      <c r="I35" s="4">
        <f t="shared" si="0"/>
        <v>4</v>
      </c>
      <c r="J35" s="4">
        <f t="shared" si="0"/>
        <v>0</v>
      </c>
      <c r="K35" s="5">
        <f>SUM(E35:J35)</f>
        <v>5</v>
      </c>
    </row>
    <row r="36" spans="1:11" ht="15" thickBot="1" x14ac:dyDescent="0.2">
      <c r="A36" s="173"/>
      <c r="B36" s="174"/>
      <c r="C36" s="177"/>
      <c r="D36" s="178"/>
      <c r="E36" s="18">
        <f>SUM(E24+E27+E30+E33)</f>
        <v>0</v>
      </c>
      <c r="F36" s="18">
        <f>SUM(F24+F27+F30+F33)</f>
        <v>-1</v>
      </c>
      <c r="G36" s="18">
        <f>SUM(G24+G27+G30+G33)</f>
        <v>0</v>
      </c>
      <c r="H36" s="18">
        <f>SUM(H24+H27+H30+H33)</f>
        <v>0</v>
      </c>
      <c r="I36" s="18">
        <f>SUM(I24+I27+I30+I33)</f>
        <v>-2</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400-000000000000}"/>
    <dataValidation type="list" allowBlank="1" showInputMessage="1" sqref="A22:B33" xr:uid="{00000000-0002-0000-1400-000001000000}">
      <formula1>"交通空白地有償運送,福祉有償運送"</formula1>
    </dataValidation>
    <dataValidation type="list" allowBlank="1" showInputMessage="1" sqref="D10" xr:uid="{00000000-0002-0000-1400-000002000000}">
      <formula1>"○"</formula1>
    </dataValidation>
  </dataValidations>
  <hyperlinks>
    <hyperlink ref="O1:Q1" location="福祉!A1" display="目次" xr:uid="{00000000-0004-0000-1400-000000000000}"/>
  </hyperlinks>
  <pageMargins left="0.25" right="0.25"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showZeros="0" view="pageBreakPreview" zoomScale="70" zoomScaleNormal="100" zoomScaleSheetLayoutView="70" workbookViewId="0">
      <selection activeCell="D3" sqref="D3:K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c r="E2" s="138"/>
      <c r="F2" s="138"/>
      <c r="G2" s="138"/>
      <c r="H2" s="138"/>
      <c r="I2" s="138"/>
      <c r="J2" s="138"/>
      <c r="K2" s="139"/>
      <c r="L2" s="1" t="s">
        <v>64</v>
      </c>
    </row>
    <row r="3" spans="1:25" ht="30" customHeight="1" x14ac:dyDescent="0.15">
      <c r="A3" s="128" t="s">
        <v>9</v>
      </c>
      <c r="B3" s="129"/>
      <c r="C3" s="129"/>
      <c r="D3" s="130" t="e">
        <f>VLOOKUP($D$2,福祉!$B$2:$AL$891,2,FALSE)</f>
        <v>#N/A</v>
      </c>
      <c r="E3" s="131"/>
      <c r="F3" s="131"/>
      <c r="G3" s="131"/>
      <c r="H3" s="131"/>
      <c r="I3" s="131"/>
      <c r="J3" s="131"/>
      <c r="K3" s="132"/>
    </row>
    <row r="4" spans="1:25" ht="30" customHeight="1" x14ac:dyDescent="0.15">
      <c r="A4" s="128" t="s">
        <v>1</v>
      </c>
      <c r="B4" s="129"/>
      <c r="C4" s="129"/>
      <c r="D4" s="130" t="e">
        <f>VLOOKUP($D$2,福祉!$B$2:$AL$891,3,FALSE)</f>
        <v>#N/A</v>
      </c>
      <c r="E4" s="131"/>
      <c r="F4" s="131"/>
      <c r="G4" s="131"/>
      <c r="H4" s="131"/>
      <c r="I4" s="131"/>
      <c r="J4" s="131"/>
      <c r="K4" s="132"/>
    </row>
    <row r="5" spans="1:25" ht="30" customHeight="1" x14ac:dyDescent="0.15">
      <c r="A5" s="128" t="s">
        <v>28</v>
      </c>
      <c r="B5" s="129"/>
      <c r="C5" s="129"/>
      <c r="D5" s="130" t="e">
        <f>VLOOKUP($D$2,福祉!$B$2:$AL$891,4,FALSE)</f>
        <v>#N/A</v>
      </c>
      <c r="E5" s="131"/>
      <c r="F5" s="131"/>
      <c r="G5" s="131"/>
      <c r="H5" s="131"/>
      <c r="I5" s="131"/>
      <c r="J5" s="131"/>
      <c r="K5" s="132"/>
      <c r="L5" s="1" t="s">
        <v>29</v>
      </c>
    </row>
    <row r="6" spans="1:25" ht="30" customHeight="1" x14ac:dyDescent="0.15">
      <c r="A6" s="128" t="s">
        <v>17</v>
      </c>
      <c r="B6" s="129"/>
      <c r="C6" s="129"/>
      <c r="D6" s="130" t="e">
        <f>VLOOKUP($D$2,福祉!$B$2:$AL$891,5,FALSE)</f>
        <v>#N/A</v>
      </c>
      <c r="E6" s="131"/>
      <c r="F6" s="131"/>
      <c r="G6" s="131"/>
      <c r="H6" s="131"/>
      <c r="I6" s="131"/>
      <c r="J6" s="131"/>
      <c r="K6" s="132"/>
    </row>
    <row r="7" spans="1:25" ht="30" customHeight="1" x14ac:dyDescent="0.15">
      <c r="A7" s="128" t="s">
        <v>8</v>
      </c>
      <c r="B7" s="129"/>
      <c r="C7" s="129"/>
      <c r="D7" s="130" t="e">
        <f>VLOOKUP($D$2,福祉!$B$2:$AL$891,6,FALSE)</f>
        <v>#N/A</v>
      </c>
      <c r="E7" s="131"/>
      <c r="F7" s="131"/>
      <c r="G7" s="131"/>
      <c r="H7" s="131"/>
      <c r="I7" s="131"/>
      <c r="J7" s="131"/>
      <c r="K7" s="132"/>
    </row>
    <row r="8" spans="1:25" ht="30" customHeight="1" x14ac:dyDescent="0.15">
      <c r="A8" s="128" t="s">
        <v>18</v>
      </c>
      <c r="B8" s="129"/>
      <c r="C8" s="129"/>
      <c r="D8" s="130" t="e">
        <f>VLOOKUP($D$2,福祉!$B$2:$AL$891,8,FALSE)</f>
        <v>#N/A</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e">
        <f>VLOOKUP($D$2,福祉!$B$2:$AL$891,9,FALSE)</f>
        <v>#N/A</v>
      </c>
      <c r="E12" s="151"/>
      <c r="F12" s="151" t="e">
        <f>VLOOKUP($D$2,福祉!$B$2:$AL$891,10,FALSE)</f>
        <v>#N/A</v>
      </c>
      <c r="G12" s="151"/>
      <c r="H12" s="152"/>
      <c r="I12" s="152"/>
      <c r="J12" s="149"/>
      <c r="K12" s="150"/>
    </row>
    <row r="13" spans="1:25" ht="50.1" customHeight="1" x14ac:dyDescent="0.15">
      <c r="A13" s="146"/>
      <c r="B13" s="147"/>
      <c r="C13" s="148"/>
      <c r="D13" s="151" t="e">
        <f>VLOOKUP($D$2,福祉!$B$2:$AL$891,11,FALSE)</f>
        <v>#N/A</v>
      </c>
      <c r="E13" s="151"/>
      <c r="F13" s="151" t="e">
        <f>VLOOKUP($D$2,福祉!$B$2:$AL$891,12,FALSE)</f>
        <v>#N/A</v>
      </c>
      <c r="G13" s="151"/>
      <c r="H13" s="149"/>
      <c r="I13" s="149"/>
      <c r="J13" s="149"/>
      <c r="K13" s="150"/>
      <c r="O13" s="26"/>
      <c r="X13" s="26"/>
    </row>
    <row r="14" spans="1:25" ht="30" customHeight="1" x14ac:dyDescent="0.15">
      <c r="A14" s="140" t="s">
        <v>13</v>
      </c>
      <c r="B14" s="141"/>
      <c r="C14" s="141"/>
      <c r="D14" s="149" t="e">
        <f>VLOOKUP($D$2,福祉!$B$2:$AL$891,15,FALSE)</f>
        <v>#N/A</v>
      </c>
      <c r="E14" s="149"/>
      <c r="F14" s="149"/>
      <c r="G14" s="149"/>
      <c r="H14" s="149"/>
      <c r="I14" s="149"/>
      <c r="J14" s="149"/>
      <c r="K14" s="150"/>
      <c r="O14" s="26"/>
      <c r="X14" s="26"/>
      <c r="Y14"/>
    </row>
    <row r="15" spans="1:25" ht="30" customHeight="1" x14ac:dyDescent="0.15">
      <c r="A15" s="140" t="s">
        <v>14</v>
      </c>
      <c r="B15" s="141"/>
      <c r="C15" s="141"/>
      <c r="D15" s="162" t="e">
        <f>VLOOKUP($D$2,福祉!$B$2:$AL$891,16,FALSE)</f>
        <v>#N/A</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e">
        <f>D12</f>
        <v>#N/A</v>
      </c>
      <c r="D22" s="186"/>
      <c r="E22" s="6"/>
      <c r="F22" s="6"/>
      <c r="G22" s="6"/>
      <c r="H22" s="6"/>
      <c r="I22" s="6"/>
      <c r="J22" s="6"/>
      <c r="K22" s="7"/>
    </row>
    <row r="23" spans="1:24" ht="14.25" x14ac:dyDescent="0.15">
      <c r="A23" s="181"/>
      <c r="B23" s="182"/>
      <c r="C23" s="187"/>
      <c r="D23" s="188"/>
      <c r="E23" s="4" t="e">
        <f>VLOOKUP($D$2,福祉!$B$2:$AL$891,19,FALSE)</f>
        <v>#N/A</v>
      </c>
      <c r="F23" s="4" t="e">
        <f>VLOOKUP($D$2,福祉!$B$2:$AL$891,21,FALSE)</f>
        <v>#N/A</v>
      </c>
      <c r="G23" s="4" t="e">
        <f>VLOOKUP($D$2,福祉!$B$2:$AL$891,23,FALSE)</f>
        <v>#N/A</v>
      </c>
      <c r="H23" s="4" t="e">
        <f>VLOOKUP($D$2,福祉!$B$2:$AL$891,25,FALSE)</f>
        <v>#N/A</v>
      </c>
      <c r="I23" s="4" t="e">
        <f>VLOOKUP($D$2,福祉!$B$2:$AL$891,27,FALSE)</f>
        <v>#N/A</v>
      </c>
      <c r="J23" s="4" t="e">
        <f>VLOOKUP($D$2,福祉!$B$2:$AL$891,29,FALSE)</f>
        <v>#N/A</v>
      </c>
      <c r="K23" s="5" t="e">
        <f>SUM(E23:J23)</f>
        <v>#N/A</v>
      </c>
    </row>
    <row r="24" spans="1:24" ht="14.25" x14ac:dyDescent="0.15">
      <c r="A24" s="181"/>
      <c r="B24" s="182"/>
      <c r="C24" s="189"/>
      <c r="D24" s="190"/>
      <c r="E24" s="30" t="e">
        <f>VLOOKUP($D$2,福祉!$B$2:$AL$891,20,FALSE)</f>
        <v>#N/A</v>
      </c>
      <c r="F24" s="30" t="e">
        <f>VLOOKUP($D$2,福祉!$B$2:$AL$891,22,FALSE)</f>
        <v>#N/A</v>
      </c>
      <c r="G24" s="30" t="e">
        <f>VLOOKUP($D$2,福祉!$B$2:$AL$891,24,FALSE)</f>
        <v>#N/A</v>
      </c>
      <c r="H24" s="30" t="e">
        <f>VLOOKUP($D$2,福祉!$B$2:$AL$891,26,FALSE)</f>
        <v>#N/A</v>
      </c>
      <c r="I24" s="30" t="e">
        <f>VLOOKUP($D$2,福祉!$B$2:$AL$2891,28,FALSE)</f>
        <v>#N/A</v>
      </c>
      <c r="J24" s="8"/>
      <c r="K24" s="17" t="e">
        <f>SUM(E24:I24)</f>
        <v>#N/A</v>
      </c>
    </row>
    <row r="25" spans="1:24" ht="14.25" x14ac:dyDescent="0.15">
      <c r="A25" s="181"/>
      <c r="B25" s="182"/>
      <c r="C25" s="185" t="e">
        <f>D13</f>
        <v>#N/A</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t="e">
        <f t="shared" ref="E35:J35" si="0">SUM(E23+E26+E29+E32)</f>
        <v>#N/A</v>
      </c>
      <c r="F35" s="4" t="e">
        <f t="shared" si="0"/>
        <v>#N/A</v>
      </c>
      <c r="G35" s="4" t="e">
        <f t="shared" si="0"/>
        <v>#N/A</v>
      </c>
      <c r="H35" s="4" t="e">
        <f t="shared" si="0"/>
        <v>#N/A</v>
      </c>
      <c r="I35" s="4" t="e">
        <f t="shared" si="0"/>
        <v>#N/A</v>
      </c>
      <c r="J35" s="4" t="e">
        <f t="shared" si="0"/>
        <v>#N/A</v>
      </c>
      <c r="K35" s="5" t="e">
        <f>SUM(E35:J35)</f>
        <v>#N/A</v>
      </c>
    </row>
    <row r="36" spans="1:11" ht="15" thickBot="1" x14ac:dyDescent="0.2">
      <c r="A36" s="173"/>
      <c r="B36" s="174"/>
      <c r="C36" s="177"/>
      <c r="D36" s="178"/>
      <c r="E36" s="18" t="e">
        <f>SUM(E24+E27+E30+E33)</f>
        <v>#N/A</v>
      </c>
      <c r="F36" s="18" t="e">
        <f>SUM(F24+F27+F30+F33)</f>
        <v>#N/A</v>
      </c>
      <c r="G36" s="18" t="e">
        <f>SUM(G24+G27+G30+G33)</f>
        <v>#N/A</v>
      </c>
      <c r="H36" s="18" t="e">
        <f>SUM(H24+H27+H30+H33)</f>
        <v>#N/A</v>
      </c>
      <c r="I36" s="18" t="e">
        <f>SUM(I24+I27+I30+I33)</f>
        <v>#N/A</v>
      </c>
      <c r="J36" s="9"/>
      <c r="K36" s="19" t="e">
        <f>SUM(E36:I36)</f>
        <v>#N/A</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4"/>
  <dataValidations count="3">
    <dataValidation allowBlank="1" showInputMessage="1" sqref="D2:K2" xr:uid="{00000000-0002-0000-0100-000000000000}"/>
    <dataValidation type="list" allowBlank="1" showInputMessage="1" sqref="A22:B33" xr:uid="{00000000-0002-0000-0100-000001000000}">
      <formula1>"交通空白地有償運送,福祉有償運送"</formula1>
    </dataValidation>
    <dataValidation type="list" allowBlank="1" showInputMessage="1" sqref="D10" xr:uid="{00000000-0002-0000-0100-000002000000}">
      <formula1>"○"</formula1>
    </dataValidation>
  </dataValidations>
  <hyperlinks>
    <hyperlink ref="O1:Q1" location="福祉!A1" display="福祉!A1" xr:uid="{00000000-0004-0000-0100-000000000000}"/>
  </hyperlinks>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theme="9" tint="0.39997558519241921"/>
  </sheetPr>
  <dimension ref="A1:Y38"/>
  <sheetViews>
    <sheetView showZeros="0" view="pageBreakPreview" topLeftCell="A13" zoomScale="70" zoomScaleNormal="100" zoomScaleSheetLayoutView="7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福祉!B18</f>
        <v>北北福第23号</v>
      </c>
      <c r="E2" s="138"/>
      <c r="F2" s="138"/>
      <c r="G2" s="138"/>
      <c r="H2" s="138"/>
      <c r="I2" s="138"/>
      <c r="J2" s="138"/>
      <c r="K2" s="139"/>
      <c r="L2" s="1" t="s">
        <v>64</v>
      </c>
    </row>
    <row r="3" spans="1:25" ht="30" customHeight="1" x14ac:dyDescent="0.15">
      <c r="A3" s="128" t="s">
        <v>9</v>
      </c>
      <c r="B3" s="129"/>
      <c r="C3" s="129"/>
      <c r="D3" s="130">
        <f>VLOOKUP($D$2,福祉!$B$2:$AL$22,2,FALSE)</f>
        <v>41218</v>
      </c>
      <c r="E3" s="131"/>
      <c r="F3" s="131"/>
      <c r="G3" s="131"/>
      <c r="H3" s="131"/>
      <c r="I3" s="131"/>
      <c r="J3" s="131"/>
      <c r="K3" s="132"/>
    </row>
    <row r="4" spans="1:25" ht="30" customHeight="1" x14ac:dyDescent="0.15">
      <c r="A4" s="128" t="s">
        <v>1</v>
      </c>
      <c r="B4" s="129"/>
      <c r="C4" s="129"/>
      <c r="D4" s="130">
        <f>VLOOKUP($D$2,福祉!$B$2:$AL$22,3,FALSE)</f>
        <v>45232</v>
      </c>
      <c r="E4" s="131"/>
      <c r="F4" s="131"/>
      <c r="G4" s="131"/>
      <c r="H4" s="131"/>
      <c r="I4" s="131"/>
      <c r="J4" s="131"/>
      <c r="K4" s="132"/>
    </row>
    <row r="5" spans="1:25" ht="30" customHeight="1" x14ac:dyDescent="0.15">
      <c r="A5" s="128" t="s">
        <v>28</v>
      </c>
      <c r="B5" s="129"/>
      <c r="C5" s="129"/>
      <c r="D5" s="130">
        <f>VLOOKUP($D$2,福祉!$B$2:$AL$22,4,FALSE)</f>
        <v>46330</v>
      </c>
      <c r="E5" s="131"/>
      <c r="F5" s="131"/>
      <c r="G5" s="131"/>
      <c r="H5" s="131"/>
      <c r="I5" s="131"/>
      <c r="J5" s="131"/>
      <c r="K5" s="132"/>
      <c r="L5" s="1" t="s">
        <v>29</v>
      </c>
    </row>
    <row r="6" spans="1:25" ht="30" customHeight="1" x14ac:dyDescent="0.15">
      <c r="A6" s="128" t="s">
        <v>17</v>
      </c>
      <c r="B6" s="129"/>
      <c r="C6" s="129"/>
      <c r="D6" s="130" t="str">
        <f>VLOOKUP($D$2,福祉!$B$2:$AL$22,5,FALSE)</f>
        <v>社会福祉法人　川東の里</v>
      </c>
      <c r="E6" s="131"/>
      <c r="F6" s="131"/>
      <c r="G6" s="131"/>
      <c r="H6" s="131"/>
      <c r="I6" s="131"/>
      <c r="J6" s="131"/>
      <c r="K6" s="132"/>
    </row>
    <row r="7" spans="1:25" ht="30" customHeight="1" x14ac:dyDescent="0.15">
      <c r="A7" s="128" t="s">
        <v>8</v>
      </c>
      <c r="B7" s="129"/>
      <c r="C7" s="129"/>
      <c r="D7" s="130" t="str">
        <f>VLOOKUP($D$2,福祉!$B$2:$AL$22,6,FALSE)</f>
        <v>水口　馨</v>
      </c>
      <c r="E7" s="131"/>
      <c r="F7" s="131"/>
      <c r="G7" s="131"/>
      <c r="H7" s="131"/>
      <c r="I7" s="131"/>
      <c r="J7" s="131"/>
      <c r="K7" s="132"/>
    </row>
    <row r="8" spans="1:25" ht="30" customHeight="1" x14ac:dyDescent="0.15">
      <c r="A8" s="128" t="s">
        <v>18</v>
      </c>
      <c r="B8" s="129"/>
      <c r="C8" s="129"/>
      <c r="D8" s="130" t="str">
        <f>VLOOKUP($D$2,福祉!$B$2:$AL$22,8,FALSE)</f>
        <v>北見市川東２２６番地２</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あさひ４５</v>
      </c>
      <c r="E12" s="151"/>
      <c r="F12" s="151" t="str">
        <f>VLOOKUP($D$2,福祉!$B$2:$AL$22,10,FALSE)</f>
        <v>北見市朝日町４５番地４</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北見市</v>
      </c>
      <c r="E14" s="149"/>
      <c r="F14" s="149"/>
      <c r="G14" s="149"/>
      <c r="H14" s="149"/>
      <c r="I14" s="149"/>
      <c r="J14" s="149"/>
      <c r="K14" s="150"/>
      <c r="O14" s="26"/>
      <c r="X14" s="26"/>
      <c r="Y14"/>
    </row>
    <row r="15" spans="1:25" ht="30" customHeight="1" x14ac:dyDescent="0.15">
      <c r="A15" s="140" t="s">
        <v>14</v>
      </c>
      <c r="B15" s="141"/>
      <c r="C15" s="141"/>
      <c r="D15" s="162" t="str">
        <f>VLOOKUP($D$2,福祉!$B$2:$AL$22,20,FALSE)</f>
        <v>イト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あさひ４５</v>
      </c>
      <c r="D22" s="186"/>
      <c r="E22" s="6"/>
      <c r="F22" s="6"/>
      <c r="G22" s="6"/>
      <c r="H22" s="6"/>
      <c r="I22" s="6"/>
      <c r="J22" s="6"/>
      <c r="K22" s="7"/>
    </row>
    <row r="23" spans="1:24" ht="14.25" x14ac:dyDescent="0.15">
      <c r="A23" s="181"/>
      <c r="B23" s="182"/>
      <c r="C23" s="187"/>
      <c r="D23" s="188"/>
      <c r="E23" s="4"/>
      <c r="F23" s="4">
        <v>1</v>
      </c>
      <c r="G23" s="4"/>
      <c r="H23" s="4">
        <v>1</v>
      </c>
      <c r="I23" s="4">
        <v>12</v>
      </c>
      <c r="J23" s="4"/>
      <c r="K23" s="5">
        <f>SUM(E23:J23)</f>
        <v>14</v>
      </c>
    </row>
    <row r="24" spans="1:24" ht="14.25" x14ac:dyDescent="0.15">
      <c r="A24" s="181"/>
      <c r="B24" s="182"/>
      <c r="C24" s="189"/>
      <c r="D24" s="190"/>
      <c r="E24" s="30"/>
      <c r="F24" s="30"/>
      <c r="G24" s="30"/>
      <c r="H24" s="30"/>
      <c r="I24" s="30">
        <v>-7</v>
      </c>
      <c r="J24" s="8"/>
      <c r="K24" s="17">
        <f>SUM(E24:I24)</f>
        <v>-7</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0</v>
      </c>
      <c r="H35" s="4">
        <f t="shared" si="0"/>
        <v>1</v>
      </c>
      <c r="I35" s="4">
        <f t="shared" si="0"/>
        <v>12</v>
      </c>
      <c r="J35" s="4">
        <f t="shared" si="0"/>
        <v>0</v>
      </c>
      <c r="K35" s="5">
        <f>SUM(E35:J35)</f>
        <v>14</v>
      </c>
    </row>
    <row r="36" spans="1:11" ht="15" thickBot="1" x14ac:dyDescent="0.2">
      <c r="A36" s="173"/>
      <c r="B36" s="174"/>
      <c r="C36" s="177"/>
      <c r="D36" s="178"/>
      <c r="E36" s="18">
        <f>SUM(E24+E27+E30+E33)</f>
        <v>0</v>
      </c>
      <c r="F36" s="18">
        <f>SUM(F24+F27+F30+F33)</f>
        <v>0</v>
      </c>
      <c r="G36" s="18">
        <f>SUM(G24+G27+G30+G33)</f>
        <v>0</v>
      </c>
      <c r="H36" s="18">
        <f>SUM(H24+H27+H30+H33)</f>
        <v>0</v>
      </c>
      <c r="I36" s="18">
        <f>SUM(I24+I27+I30+I33)</f>
        <v>-7</v>
      </c>
      <c r="J36" s="9"/>
      <c r="K36" s="19">
        <f>SUM(E36:I36)</f>
        <v>-7</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500-000000000000}">
      <formula1>"○"</formula1>
    </dataValidation>
    <dataValidation type="list" allowBlank="1" showInputMessage="1" sqref="A22:B33" xr:uid="{00000000-0002-0000-1500-000001000000}">
      <formula1>"交通空白地有償運送,福祉有償運送"</formula1>
    </dataValidation>
    <dataValidation allowBlank="1" showInputMessage="1" sqref="D2:K2" xr:uid="{00000000-0002-0000-1500-000002000000}"/>
  </dataValidations>
  <hyperlinks>
    <hyperlink ref="O1:Q1" location="福祉!A1" display="目次" xr:uid="{00000000-0004-0000-1500-000000000000}"/>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9" tint="0.39997558519241921"/>
  </sheetPr>
  <dimension ref="A1:Y38"/>
  <sheetViews>
    <sheetView showZeros="0" view="pageBreakPreview" topLeftCell="D1" zoomScaleNormal="100" zoomScaleSheetLayoutView="10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福祉!B19</f>
        <v>北北福第24号</v>
      </c>
      <c r="E2" s="138"/>
      <c r="F2" s="138"/>
      <c r="G2" s="138"/>
      <c r="H2" s="138"/>
      <c r="I2" s="138"/>
      <c r="J2" s="138"/>
      <c r="K2" s="139"/>
      <c r="L2" s="1" t="s">
        <v>64</v>
      </c>
    </row>
    <row r="3" spans="1:25" ht="30" customHeight="1" x14ac:dyDescent="0.15">
      <c r="A3" s="128" t="s">
        <v>9</v>
      </c>
      <c r="B3" s="129"/>
      <c r="C3" s="129"/>
      <c r="D3" s="130">
        <f>VLOOKUP($D$2,福祉!$B$2:$AL$22,2,FALSE)</f>
        <v>41361</v>
      </c>
      <c r="E3" s="131"/>
      <c r="F3" s="131"/>
      <c r="G3" s="131"/>
      <c r="H3" s="131"/>
      <c r="I3" s="131"/>
      <c r="J3" s="131"/>
      <c r="K3" s="132"/>
    </row>
    <row r="4" spans="1:25" ht="30" customHeight="1" x14ac:dyDescent="0.15">
      <c r="A4" s="128" t="s">
        <v>1</v>
      </c>
      <c r="B4" s="129"/>
      <c r="C4" s="129"/>
      <c r="D4" s="130">
        <f>VLOOKUP($D$2,福祉!$B$2:$AL$22,3,FALSE)</f>
        <v>45378</v>
      </c>
      <c r="E4" s="131"/>
      <c r="F4" s="131"/>
      <c r="G4" s="131"/>
      <c r="H4" s="131"/>
      <c r="I4" s="131"/>
      <c r="J4" s="131"/>
      <c r="K4" s="132"/>
    </row>
    <row r="5" spans="1:25" ht="30" customHeight="1" x14ac:dyDescent="0.15">
      <c r="A5" s="128" t="s">
        <v>28</v>
      </c>
      <c r="B5" s="129"/>
      <c r="C5" s="129"/>
      <c r="D5" s="130">
        <f>VLOOKUP($D$2,福祉!$B$2:$AL$22,4,FALSE)</f>
        <v>46473</v>
      </c>
      <c r="E5" s="131"/>
      <c r="F5" s="131"/>
      <c r="G5" s="131"/>
      <c r="H5" s="131"/>
      <c r="I5" s="131"/>
      <c r="J5" s="131"/>
      <c r="K5" s="132"/>
      <c r="L5" s="1" t="s">
        <v>29</v>
      </c>
    </row>
    <row r="6" spans="1:25" ht="30" customHeight="1" x14ac:dyDescent="0.15">
      <c r="A6" s="128" t="s">
        <v>17</v>
      </c>
      <c r="B6" s="129"/>
      <c r="C6" s="129"/>
      <c r="D6" s="130" t="str">
        <f>VLOOKUP($D$2,福祉!$B$2:$AL$22,5,FALSE)</f>
        <v>特定非営利活動法人　あばしりスポーツクラブ</v>
      </c>
      <c r="E6" s="131"/>
      <c r="F6" s="131"/>
      <c r="G6" s="131"/>
      <c r="H6" s="131"/>
      <c r="I6" s="131"/>
      <c r="J6" s="131"/>
      <c r="K6" s="132"/>
    </row>
    <row r="7" spans="1:25" ht="30" customHeight="1" x14ac:dyDescent="0.15">
      <c r="A7" s="128" t="s">
        <v>8</v>
      </c>
      <c r="B7" s="129"/>
      <c r="C7" s="129"/>
      <c r="D7" s="130" t="str">
        <f>VLOOKUP($D$2,福祉!$B$2:$AL$22,6,FALSE)</f>
        <v>大嶋　浩</v>
      </c>
      <c r="E7" s="131"/>
      <c r="F7" s="131"/>
      <c r="G7" s="131"/>
      <c r="H7" s="131"/>
      <c r="I7" s="131"/>
      <c r="J7" s="131"/>
      <c r="K7" s="132"/>
    </row>
    <row r="8" spans="1:25" ht="30" customHeight="1" x14ac:dyDescent="0.15">
      <c r="A8" s="128" t="s">
        <v>18</v>
      </c>
      <c r="B8" s="129"/>
      <c r="C8" s="129"/>
      <c r="D8" s="130" t="str">
        <f>VLOOKUP($D$2,福祉!$B$2:$AL$22,8,FALSE)</f>
        <v>網走市北４条西３丁目５番１５号</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障がい福祉サービス事業所　ラポール</v>
      </c>
      <c r="E12" s="151"/>
      <c r="F12" s="151" t="str">
        <f>VLOOKUP($D$2,福祉!$B$2:$AL$22,10,FALSE)</f>
        <v>網走市北４条西３丁目５番１５号</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網走市</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障がい福祉サービス事業所　ラポール</v>
      </c>
      <c r="D22" s="186"/>
      <c r="E22" s="6"/>
      <c r="F22" s="6"/>
      <c r="G22" s="6"/>
      <c r="H22" s="6"/>
      <c r="I22" s="6"/>
      <c r="J22" s="6"/>
      <c r="K22" s="7"/>
    </row>
    <row r="23" spans="1:24" ht="14.25" x14ac:dyDescent="0.15">
      <c r="A23" s="181"/>
      <c r="B23" s="182"/>
      <c r="C23" s="187"/>
      <c r="D23" s="188"/>
      <c r="E23" s="4"/>
      <c r="F23" s="4"/>
      <c r="G23" s="4">
        <v>1</v>
      </c>
      <c r="H23" s="4">
        <v>2</v>
      </c>
      <c r="I23" s="4">
        <v>8</v>
      </c>
      <c r="J23" s="4"/>
      <c r="K23" s="5">
        <f>SUM(E23:J23)</f>
        <v>11</v>
      </c>
    </row>
    <row r="24" spans="1:24" ht="14.25" x14ac:dyDescent="0.15">
      <c r="A24" s="181"/>
      <c r="B24" s="182"/>
      <c r="C24" s="189"/>
      <c r="D24" s="190"/>
      <c r="E24" s="30"/>
      <c r="F24" s="30"/>
      <c r="G24" s="30"/>
      <c r="H24" s="30"/>
      <c r="I24" s="30">
        <v>-3</v>
      </c>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1</v>
      </c>
      <c r="H35" s="4">
        <f t="shared" si="0"/>
        <v>2</v>
      </c>
      <c r="I35" s="4">
        <f t="shared" si="0"/>
        <v>8</v>
      </c>
      <c r="J35" s="4">
        <f t="shared" si="0"/>
        <v>0</v>
      </c>
      <c r="K35" s="5">
        <f>SUM(E35:J35)</f>
        <v>11</v>
      </c>
    </row>
    <row r="36" spans="1:11" ht="15" thickBot="1" x14ac:dyDescent="0.2">
      <c r="A36" s="173"/>
      <c r="B36" s="174"/>
      <c r="C36" s="177"/>
      <c r="D36" s="178"/>
      <c r="E36" s="18">
        <f>SUM(E24+E27+E30+E33)</f>
        <v>0</v>
      </c>
      <c r="F36" s="18">
        <f>SUM(F24+F27+F30+F33)</f>
        <v>0</v>
      </c>
      <c r="G36" s="18">
        <f>SUM(G24+G27+G30+G33)</f>
        <v>0</v>
      </c>
      <c r="H36" s="18">
        <f>SUM(H24+H27+H30+H33)</f>
        <v>0</v>
      </c>
      <c r="I36" s="18">
        <f>SUM(I24+I27+I30+I33)</f>
        <v>-3</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600-000000000000}"/>
    <dataValidation type="list" allowBlank="1" showInputMessage="1" sqref="A22:B33" xr:uid="{00000000-0002-0000-1600-000001000000}">
      <formula1>"交通空白地有償運送,福祉有償運送"</formula1>
    </dataValidation>
    <dataValidation type="list" allowBlank="1" showInputMessage="1" sqref="D10" xr:uid="{00000000-0002-0000-1600-000002000000}">
      <formula1>"○"</formula1>
    </dataValidation>
  </dataValidations>
  <hyperlinks>
    <hyperlink ref="O1:Q1" location="福祉!A1" display="目次" xr:uid="{00000000-0004-0000-1600-000000000000}"/>
  </hyperlinks>
  <pageMargins left="0.25" right="0.25" top="0.75" bottom="0.75" header="0.3" footer="0.3"/>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9" tint="0.39997558519241921"/>
  </sheetPr>
  <dimension ref="A1:Y38"/>
  <sheetViews>
    <sheetView showZeros="0" view="pageBreakPreview" zoomScaleNormal="100" zoomScaleSheetLayoutView="10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福祉!B20</f>
        <v>北北福第25号</v>
      </c>
      <c r="E2" s="138"/>
      <c r="F2" s="138"/>
      <c r="G2" s="138"/>
      <c r="H2" s="138"/>
      <c r="I2" s="138"/>
      <c r="J2" s="138"/>
      <c r="K2" s="139"/>
      <c r="L2" s="1" t="s">
        <v>64</v>
      </c>
    </row>
    <row r="3" spans="1:25" ht="30" customHeight="1" x14ac:dyDescent="0.15">
      <c r="A3" s="128" t="s">
        <v>9</v>
      </c>
      <c r="B3" s="129"/>
      <c r="C3" s="129"/>
      <c r="D3" s="130">
        <f>VLOOKUP($D$2,福祉!$B$2:$AL$22,2,FALSE)</f>
        <v>41548</v>
      </c>
      <c r="E3" s="131"/>
      <c r="F3" s="131"/>
      <c r="G3" s="131"/>
      <c r="H3" s="131"/>
      <c r="I3" s="131"/>
      <c r="J3" s="131"/>
      <c r="K3" s="132"/>
    </row>
    <row r="4" spans="1:25" ht="30" customHeight="1" x14ac:dyDescent="0.15">
      <c r="A4" s="128" t="s">
        <v>1</v>
      </c>
      <c r="B4" s="129"/>
      <c r="C4" s="129"/>
      <c r="D4" s="130">
        <f>VLOOKUP($D$2,福祉!$B$2:$AL$22,3,FALSE)</f>
        <v>44469</v>
      </c>
      <c r="E4" s="131"/>
      <c r="F4" s="131"/>
      <c r="G4" s="131"/>
      <c r="H4" s="131"/>
      <c r="I4" s="131"/>
      <c r="J4" s="131"/>
      <c r="K4" s="132"/>
    </row>
    <row r="5" spans="1:25" ht="30" customHeight="1" x14ac:dyDescent="0.15">
      <c r="A5" s="128" t="s">
        <v>28</v>
      </c>
      <c r="B5" s="129"/>
      <c r="C5" s="129"/>
      <c r="D5" s="130">
        <f>VLOOKUP($D$2,福祉!$B$2:$AL$22,4,FALSE)</f>
        <v>45565</v>
      </c>
      <c r="E5" s="131"/>
      <c r="F5" s="131"/>
      <c r="G5" s="131"/>
      <c r="H5" s="131"/>
      <c r="I5" s="131"/>
      <c r="J5" s="131"/>
      <c r="K5" s="132"/>
      <c r="L5" s="1" t="s">
        <v>29</v>
      </c>
    </row>
    <row r="6" spans="1:25" ht="30" customHeight="1" x14ac:dyDescent="0.15">
      <c r="A6" s="128" t="s">
        <v>17</v>
      </c>
      <c r="B6" s="129"/>
      <c r="C6" s="129"/>
      <c r="D6" s="130" t="str">
        <f>VLOOKUP($D$2,福祉!$B$2:$AL$22,5,FALSE)</f>
        <v>社会福祉法人　北陽会</v>
      </c>
      <c r="E6" s="131"/>
      <c r="F6" s="131"/>
      <c r="G6" s="131"/>
      <c r="H6" s="131"/>
      <c r="I6" s="131"/>
      <c r="J6" s="131"/>
      <c r="K6" s="132"/>
    </row>
    <row r="7" spans="1:25" ht="30" customHeight="1" x14ac:dyDescent="0.15">
      <c r="A7" s="128" t="s">
        <v>8</v>
      </c>
      <c r="B7" s="129"/>
      <c r="C7" s="129"/>
      <c r="D7" s="130" t="str">
        <f>VLOOKUP($D$2,福祉!$B$2:$AL$22,6,FALSE)</f>
        <v>小野寺　栄司</v>
      </c>
      <c r="E7" s="131"/>
      <c r="F7" s="131"/>
      <c r="G7" s="131"/>
      <c r="H7" s="131"/>
      <c r="I7" s="131"/>
      <c r="J7" s="131"/>
      <c r="K7" s="132"/>
    </row>
    <row r="8" spans="1:25" ht="30" customHeight="1" x14ac:dyDescent="0.15">
      <c r="A8" s="128" t="s">
        <v>18</v>
      </c>
      <c r="B8" s="129"/>
      <c r="C8" s="129"/>
      <c r="D8" s="130" t="str">
        <f>VLOOKUP($D$2,福祉!$B$2:$AL$22,8,FALSE)</f>
        <v>北見市留辺蘂町栄町１２７番地２１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るべしべ光星苑</v>
      </c>
      <c r="E12" s="151"/>
      <c r="F12" s="151" t="str">
        <f>VLOOKUP($D$2,福祉!$B$2:$AL$22,10,FALSE)</f>
        <v>北見市留辺蘂町栄町１２７番地２１</v>
      </c>
      <c r="G12" s="151"/>
      <c r="H12" s="151" t="str">
        <f>VLOOKUP($D$2,福祉!$B$2:$AK$22,13,FALSE)</f>
        <v>るべしべ希楽苑</v>
      </c>
      <c r="I12" s="151"/>
      <c r="J12" s="151" t="str">
        <f>VLOOKUP($D$2,福祉!$B$2:$AL$22,14,FALSE)</f>
        <v>北見市留辺蘂町上町143番地1</v>
      </c>
      <c r="K12" s="151"/>
    </row>
    <row r="13" spans="1:25" ht="50.1" customHeight="1" x14ac:dyDescent="0.15">
      <c r="A13" s="146"/>
      <c r="B13" s="147"/>
      <c r="C13" s="148"/>
      <c r="D13" s="151" t="str">
        <f>VLOOKUP($D$2,福祉!$B$2:$AL$22,11,FALSE)</f>
        <v>ヘルパー事業所　歩～夢</v>
      </c>
      <c r="E13" s="151"/>
      <c r="F13" s="151" t="str">
        <f>VLOOKUP($D$2,福祉!$B$2:$AL$22,12,FALSE)</f>
        <v>北見市留辺蘂町栄町１５２－１８</v>
      </c>
      <c r="G13" s="151"/>
      <c r="H13" s="149"/>
      <c r="I13" s="149"/>
      <c r="J13" s="149"/>
      <c r="K13" s="150"/>
      <c r="O13" s="26"/>
      <c r="X13" s="26"/>
    </row>
    <row r="14" spans="1:25" ht="30" customHeight="1" x14ac:dyDescent="0.15">
      <c r="A14" s="140" t="s">
        <v>13</v>
      </c>
      <c r="B14" s="141"/>
      <c r="C14" s="141"/>
      <c r="D14" s="149" t="str">
        <f>VLOOKUP($D$2,福祉!$B$2:$AL$22,19,FALSE)</f>
        <v>北見市</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220" t="s">
        <v>27</v>
      </c>
      <c r="B22" s="180"/>
      <c r="C22" s="185" t="str">
        <f>D12</f>
        <v>るべしべ光星苑</v>
      </c>
      <c r="D22" s="186"/>
      <c r="E22" s="6"/>
      <c r="F22" s="6"/>
      <c r="G22" s="6"/>
      <c r="H22" s="6"/>
      <c r="I22" s="6"/>
      <c r="J22" s="6"/>
      <c r="K22" s="7"/>
    </row>
    <row r="23" spans="1:24" ht="14.25" x14ac:dyDescent="0.15">
      <c r="A23" s="221"/>
      <c r="B23" s="182"/>
      <c r="C23" s="187"/>
      <c r="D23" s="188"/>
      <c r="E23" s="4"/>
      <c r="F23" s="4">
        <v>1</v>
      </c>
      <c r="G23" s="4"/>
      <c r="H23" s="4"/>
      <c r="I23" s="4">
        <v>3</v>
      </c>
      <c r="J23" s="4"/>
      <c r="K23" s="5">
        <f>SUM(E23:J23)</f>
        <v>4</v>
      </c>
    </row>
    <row r="24" spans="1:24" ht="14.25" x14ac:dyDescent="0.15">
      <c r="A24" s="221"/>
      <c r="B24" s="182"/>
      <c r="C24" s="189"/>
      <c r="D24" s="190"/>
      <c r="E24" s="30"/>
      <c r="F24" s="30"/>
      <c r="G24" s="30"/>
      <c r="H24" s="30"/>
      <c r="I24" s="30"/>
      <c r="J24" s="8"/>
      <c r="K24" s="17">
        <f>SUM(E24:I24)</f>
        <v>0</v>
      </c>
    </row>
    <row r="25" spans="1:24" ht="14.25" x14ac:dyDescent="0.15">
      <c r="A25" s="221"/>
      <c r="B25" s="182"/>
      <c r="C25" s="185" t="str">
        <f>D13</f>
        <v>ヘルパー事業所　歩～夢</v>
      </c>
      <c r="D25" s="186"/>
      <c r="E25" s="6"/>
      <c r="F25" s="6"/>
      <c r="G25" s="6"/>
      <c r="H25" s="6"/>
      <c r="I25" s="6"/>
      <c r="J25" s="6"/>
      <c r="K25" s="7"/>
    </row>
    <row r="26" spans="1:24" ht="14.25" x14ac:dyDescent="0.15">
      <c r="A26" s="221"/>
      <c r="B26" s="182"/>
      <c r="C26" s="187"/>
      <c r="D26" s="188"/>
      <c r="E26" s="4"/>
      <c r="F26" s="4">
        <v>1</v>
      </c>
      <c r="G26" s="4">
        <v>1</v>
      </c>
      <c r="H26" s="4"/>
      <c r="I26" s="4">
        <v>6</v>
      </c>
      <c r="J26" s="4"/>
      <c r="K26" s="5">
        <f>SUM(E26:J26)</f>
        <v>8</v>
      </c>
    </row>
    <row r="27" spans="1:24" ht="14.25" x14ac:dyDescent="0.15">
      <c r="A27" s="221"/>
      <c r="B27" s="182"/>
      <c r="C27" s="189"/>
      <c r="D27" s="190"/>
      <c r="E27" s="16"/>
      <c r="F27" s="16"/>
      <c r="G27" s="16"/>
      <c r="H27" s="16"/>
      <c r="I27" s="16">
        <v>-3</v>
      </c>
      <c r="J27" s="8"/>
      <c r="K27" s="17">
        <f>SUM(E27:I27)</f>
        <v>-3</v>
      </c>
    </row>
    <row r="28" spans="1:24" ht="14.25" x14ac:dyDescent="0.15">
      <c r="A28" s="221"/>
      <c r="B28" s="182"/>
      <c r="C28" s="185" t="str">
        <f>H12</f>
        <v>るべしべ希楽苑</v>
      </c>
      <c r="D28" s="186"/>
      <c r="E28" s="6"/>
      <c r="F28" s="6"/>
      <c r="G28" s="6"/>
      <c r="H28" s="6"/>
      <c r="I28" s="6"/>
      <c r="J28" s="6"/>
      <c r="K28" s="7"/>
    </row>
    <row r="29" spans="1:24" ht="14.25" x14ac:dyDescent="0.15">
      <c r="A29" s="221"/>
      <c r="B29" s="182"/>
      <c r="C29" s="187"/>
      <c r="D29" s="188"/>
      <c r="E29" s="4"/>
      <c r="F29" s="4">
        <v>2</v>
      </c>
      <c r="G29" s="4"/>
      <c r="H29" s="4"/>
      <c r="I29" s="4"/>
      <c r="J29" s="4"/>
      <c r="K29" s="5">
        <f>SUM(E29:J29)</f>
        <v>2</v>
      </c>
    </row>
    <row r="30" spans="1:24" ht="14.25" x14ac:dyDescent="0.15">
      <c r="A30" s="222"/>
      <c r="B30" s="184"/>
      <c r="C30" s="189"/>
      <c r="D30" s="190"/>
      <c r="E30" s="16"/>
      <c r="F30" s="16">
        <v>-1</v>
      </c>
      <c r="G30" s="16"/>
      <c r="H30" s="16"/>
      <c r="I30" s="16"/>
      <c r="J30" s="8"/>
      <c r="K30" s="17">
        <f>SUM(E30:I30)</f>
        <v>-1</v>
      </c>
      <c r="L30" s="2"/>
      <c r="M30" s="10"/>
    </row>
    <row r="31" spans="1:24" ht="14.25" x14ac:dyDescent="0.15">
      <c r="A31" s="79"/>
      <c r="B31" s="80"/>
      <c r="C31" s="185"/>
      <c r="D31" s="186"/>
      <c r="E31" s="6"/>
      <c r="F31" s="6"/>
      <c r="G31" s="6"/>
      <c r="H31" s="6"/>
      <c r="I31" s="6"/>
      <c r="J31" s="6"/>
      <c r="K31" s="7"/>
      <c r="M31" s="10"/>
    </row>
    <row r="32" spans="1:24" ht="14.25" x14ac:dyDescent="0.15">
      <c r="A32" s="79"/>
      <c r="B32" s="80"/>
      <c r="C32" s="187"/>
      <c r="D32" s="188"/>
      <c r="E32" s="4"/>
      <c r="F32" s="4"/>
      <c r="G32" s="4"/>
      <c r="H32" s="4"/>
      <c r="I32" s="4"/>
      <c r="J32" s="4"/>
      <c r="K32" s="5">
        <f>SUM(E32:J32)</f>
        <v>0</v>
      </c>
    </row>
    <row r="33" spans="1:11" ht="14.25" x14ac:dyDescent="0.15">
      <c r="A33" s="81"/>
      <c r="B33" s="82"/>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4</v>
      </c>
      <c r="G35" s="4">
        <f t="shared" si="0"/>
        <v>1</v>
      </c>
      <c r="H35" s="4">
        <f t="shared" si="0"/>
        <v>0</v>
      </c>
      <c r="I35" s="4">
        <f t="shared" si="0"/>
        <v>9</v>
      </c>
      <c r="J35" s="4">
        <f t="shared" si="0"/>
        <v>0</v>
      </c>
      <c r="K35" s="5">
        <f>SUM(E35:J35)</f>
        <v>14</v>
      </c>
    </row>
    <row r="36" spans="1:11" ht="15" thickBot="1" x14ac:dyDescent="0.2">
      <c r="A36" s="173"/>
      <c r="B36" s="174"/>
      <c r="C36" s="177"/>
      <c r="D36" s="178"/>
      <c r="E36" s="18">
        <f>SUM(E24+E27+E30+E33)</f>
        <v>0</v>
      </c>
      <c r="F36" s="18">
        <f>SUM(F24+F27+F30+F33)</f>
        <v>-1</v>
      </c>
      <c r="G36" s="18">
        <f>SUM(G24+G27+G30+G33)</f>
        <v>0</v>
      </c>
      <c r="H36" s="18">
        <f>SUM(H24+H27+H30+H33)</f>
        <v>0</v>
      </c>
      <c r="I36" s="18">
        <f>SUM(I24+I27+I30+I33)</f>
        <v>-3</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0">
    <mergeCell ref="D18:G18"/>
    <mergeCell ref="H18:K18"/>
    <mergeCell ref="A34:B36"/>
    <mergeCell ref="C34:D36"/>
    <mergeCell ref="C22:D24"/>
    <mergeCell ref="C25:D27"/>
    <mergeCell ref="C28:D30"/>
    <mergeCell ref="C31:D33"/>
    <mergeCell ref="A19:B21"/>
    <mergeCell ref="C19:D21"/>
    <mergeCell ref="E19:K19"/>
    <mergeCell ref="A18:C18"/>
    <mergeCell ref="A22:B30"/>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700-000000000000}">
      <formula1>"○"</formula1>
    </dataValidation>
    <dataValidation type="list" allowBlank="1" showInputMessage="1" sqref="B31:B33 A22 A31:A33" xr:uid="{00000000-0002-0000-1700-000001000000}">
      <formula1>"交通空白地有償運送,福祉有償運送"</formula1>
    </dataValidation>
    <dataValidation allowBlank="1" showInputMessage="1" sqref="D2:K2" xr:uid="{00000000-0002-0000-1700-000002000000}"/>
  </dataValidations>
  <hyperlinks>
    <hyperlink ref="O1:Q1" location="福祉!A1" display="目次" xr:uid="{00000000-0004-0000-1700-000000000000}"/>
  </hyperlinks>
  <pageMargins left="0.25" right="0.25" top="0.75" bottom="0.75" header="0.3" footer="0.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9" tint="0.39997558519241921"/>
  </sheetPr>
  <dimension ref="A1:Y38"/>
  <sheetViews>
    <sheetView showZeros="0" view="pageBreakPreview" topLeftCell="D1" zoomScaleNormal="100" zoomScaleSheetLayoutView="10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福祉!B21</f>
        <v>北北福第26号</v>
      </c>
      <c r="E2" s="138"/>
      <c r="F2" s="138"/>
      <c r="G2" s="138"/>
      <c r="H2" s="138"/>
      <c r="I2" s="138"/>
      <c r="J2" s="138"/>
      <c r="K2" s="139"/>
      <c r="L2" s="1" t="s">
        <v>64</v>
      </c>
    </row>
    <row r="3" spans="1:25" ht="30" customHeight="1" x14ac:dyDescent="0.15">
      <c r="A3" s="128" t="s">
        <v>9</v>
      </c>
      <c r="B3" s="129"/>
      <c r="C3" s="129"/>
      <c r="D3" s="130">
        <f>VLOOKUP($D$2,福祉!$B$2:$AL$22,2,FALSE)</f>
        <v>41617</v>
      </c>
      <c r="E3" s="131"/>
      <c r="F3" s="131"/>
      <c r="G3" s="131"/>
      <c r="H3" s="131"/>
      <c r="I3" s="131"/>
      <c r="J3" s="131"/>
      <c r="K3" s="132"/>
    </row>
    <row r="4" spans="1:25" ht="30" customHeight="1" x14ac:dyDescent="0.15">
      <c r="A4" s="128" t="s">
        <v>1</v>
      </c>
      <c r="B4" s="129"/>
      <c r="C4" s="129"/>
      <c r="D4" s="130">
        <f>VLOOKUP($D$2,福祉!$B$2:$AL$22,3,FALSE)</f>
        <v>45015</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特定非営利活動法人　遠軽町手をつなぐ育成会かたつむりの会</v>
      </c>
      <c r="E6" s="131"/>
      <c r="F6" s="131"/>
      <c r="G6" s="131"/>
      <c r="H6" s="131"/>
      <c r="I6" s="131"/>
      <c r="J6" s="131"/>
      <c r="K6" s="132"/>
    </row>
    <row r="7" spans="1:25" ht="30" customHeight="1" x14ac:dyDescent="0.15">
      <c r="A7" s="128" t="s">
        <v>8</v>
      </c>
      <c r="B7" s="129"/>
      <c r="C7" s="129"/>
      <c r="D7" s="130" t="str">
        <f>VLOOKUP($D$2,福祉!$B$2:$AL$22,6,FALSE)</f>
        <v>山田　由紀</v>
      </c>
      <c r="E7" s="131"/>
      <c r="F7" s="131"/>
      <c r="G7" s="131"/>
      <c r="H7" s="131"/>
      <c r="I7" s="131"/>
      <c r="J7" s="131"/>
      <c r="K7" s="132"/>
    </row>
    <row r="8" spans="1:25" ht="30" customHeight="1" x14ac:dyDescent="0.15">
      <c r="A8" s="128" t="s">
        <v>18</v>
      </c>
      <c r="B8" s="129"/>
      <c r="C8" s="129"/>
      <c r="D8" s="130" t="str">
        <f>VLOOKUP($D$2,福祉!$B$2:$AL$22,8,FALSE)</f>
        <v>紋別郡遠軽町西町２丁目４番地６１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特定非営利活動法人　遠軽町手をつなぐ育成会かたつむりの会</v>
      </c>
      <c r="E12" s="151"/>
      <c r="F12" s="151" t="str">
        <f>VLOOKUP($D$2,福祉!$B$2:$AL$22,10,FALSE)</f>
        <v>紋別郡遠軽町西町２丁目４番地６１</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遠軽町、湧別町</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イロハニホ</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特定非営利活動法人　遠軽町手をつなぐ育成会かたつむりの会</v>
      </c>
      <c r="D22" s="186"/>
      <c r="E22" s="6"/>
      <c r="F22" s="6"/>
      <c r="G22" s="6"/>
      <c r="H22" s="6"/>
      <c r="I22" s="6"/>
      <c r="J22" s="6"/>
      <c r="K22" s="7"/>
    </row>
    <row r="23" spans="1:24" ht="14.25" x14ac:dyDescent="0.15">
      <c r="A23" s="181"/>
      <c r="B23" s="182"/>
      <c r="C23" s="187"/>
      <c r="D23" s="188"/>
      <c r="E23" s="4"/>
      <c r="F23" s="4">
        <v>2</v>
      </c>
      <c r="G23" s="4"/>
      <c r="H23" s="4">
        <v>1</v>
      </c>
      <c r="I23" s="4">
        <v>10</v>
      </c>
      <c r="J23" s="4"/>
      <c r="K23" s="5">
        <f>SUM(E23:J23)</f>
        <v>13</v>
      </c>
    </row>
    <row r="24" spans="1:24" ht="14.25" x14ac:dyDescent="0.15">
      <c r="A24" s="181"/>
      <c r="B24" s="182"/>
      <c r="C24" s="189"/>
      <c r="D24" s="190"/>
      <c r="E24" s="30"/>
      <c r="F24" s="30">
        <v>-1</v>
      </c>
      <c r="G24" s="30"/>
      <c r="H24" s="30"/>
      <c r="I24" s="30">
        <v>-10</v>
      </c>
      <c r="J24" s="8"/>
      <c r="K24" s="17">
        <f>SUM(E24:I24)</f>
        <v>-11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0</v>
      </c>
      <c r="H35" s="4">
        <f t="shared" si="0"/>
        <v>1</v>
      </c>
      <c r="I35" s="4">
        <f t="shared" si="0"/>
        <v>10</v>
      </c>
      <c r="J35" s="4">
        <f t="shared" si="0"/>
        <v>0</v>
      </c>
      <c r="K35" s="5">
        <f>SUM(E35:J35)</f>
        <v>13</v>
      </c>
    </row>
    <row r="36" spans="1:11" ht="15" thickBot="1" x14ac:dyDescent="0.2">
      <c r="A36" s="173"/>
      <c r="B36" s="174"/>
      <c r="C36" s="177"/>
      <c r="D36" s="178"/>
      <c r="E36" s="18">
        <f>SUM(E24+E27+E30+E33)</f>
        <v>0</v>
      </c>
      <c r="F36" s="18">
        <f>SUM(F24+F27+F30+F33)</f>
        <v>-1</v>
      </c>
      <c r="G36" s="18">
        <f>SUM(G24+G27+G30+G33)</f>
        <v>0</v>
      </c>
      <c r="H36" s="18">
        <f>SUM(H24+H27+H30+H33)</f>
        <v>0</v>
      </c>
      <c r="I36" s="18">
        <f>SUM(I24+I27+I30+I33)</f>
        <v>-10</v>
      </c>
      <c r="J36" s="9"/>
      <c r="K36" s="19">
        <f>SUM(E36:I36)</f>
        <v>-11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800-000000000000}"/>
    <dataValidation type="list" allowBlank="1" showInputMessage="1" sqref="A22:B33" xr:uid="{00000000-0002-0000-1800-000001000000}">
      <formula1>"交通空白地有償運送,福祉有償運送"</formula1>
    </dataValidation>
    <dataValidation type="list" allowBlank="1" showInputMessage="1" sqref="D10" xr:uid="{00000000-0002-0000-1800-000002000000}">
      <formula1>"○"</formula1>
    </dataValidation>
  </dataValidations>
  <hyperlinks>
    <hyperlink ref="O1:Q1" location="福祉!A1" display="目次" xr:uid="{00000000-0004-0000-1800-000000000000}"/>
  </hyperlinks>
  <pageMargins left="0.25" right="0.25" top="0.75" bottom="0.75" header="0.3" footer="0.3"/>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theme="9" tint="0.39997558519241921"/>
  </sheetPr>
  <dimension ref="A1:Y38"/>
  <sheetViews>
    <sheetView showZeros="0"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67</v>
      </c>
      <c r="P1" s="207"/>
      <c r="Q1" s="207"/>
    </row>
    <row r="2" spans="1:25" ht="30" customHeight="1" x14ac:dyDescent="0.15">
      <c r="A2" s="135" t="s">
        <v>16</v>
      </c>
      <c r="B2" s="136"/>
      <c r="C2" s="136"/>
      <c r="D2" s="137" t="str">
        <f>福祉!B22</f>
        <v>北北福第27号</v>
      </c>
      <c r="E2" s="138"/>
      <c r="F2" s="138"/>
      <c r="G2" s="138"/>
      <c r="H2" s="138"/>
      <c r="I2" s="138"/>
      <c r="J2" s="138"/>
      <c r="K2" s="139"/>
      <c r="L2" s="1" t="s">
        <v>64</v>
      </c>
    </row>
    <row r="3" spans="1:25" ht="30" customHeight="1" x14ac:dyDescent="0.15">
      <c r="A3" s="128" t="s">
        <v>9</v>
      </c>
      <c r="B3" s="129"/>
      <c r="C3" s="129"/>
      <c r="D3" s="130">
        <f>VLOOKUP($D$2,福祉!$B$2:$AL$22,2,FALSE)</f>
        <v>41810</v>
      </c>
      <c r="E3" s="131"/>
      <c r="F3" s="131"/>
      <c r="G3" s="131"/>
      <c r="H3" s="131"/>
      <c r="I3" s="131"/>
      <c r="J3" s="131"/>
      <c r="K3" s="132"/>
    </row>
    <row r="4" spans="1:25" ht="30" customHeight="1" x14ac:dyDescent="0.15">
      <c r="A4" s="128" t="s">
        <v>1</v>
      </c>
      <c r="B4" s="129"/>
      <c r="C4" s="129"/>
      <c r="D4" s="130">
        <f>VLOOKUP($D$2,福祉!$B$2:$AL$22,3,FALSE)</f>
        <v>44998</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社会福祉法人　湧別福祉会</v>
      </c>
      <c r="E6" s="131"/>
      <c r="F6" s="131"/>
      <c r="G6" s="131"/>
      <c r="H6" s="131"/>
      <c r="I6" s="131"/>
      <c r="J6" s="131"/>
      <c r="K6" s="132"/>
    </row>
    <row r="7" spans="1:25" ht="30" customHeight="1" x14ac:dyDescent="0.15">
      <c r="A7" s="128" t="s">
        <v>8</v>
      </c>
      <c r="B7" s="129"/>
      <c r="C7" s="129"/>
      <c r="D7" s="130" t="str">
        <f>VLOOKUP($D$2,福祉!$B$2:$AL$22,6,FALSE)</f>
        <v>野津　玲子</v>
      </c>
      <c r="E7" s="131"/>
      <c r="F7" s="131"/>
      <c r="G7" s="131"/>
      <c r="H7" s="131"/>
      <c r="I7" s="131"/>
      <c r="J7" s="131"/>
      <c r="K7" s="132"/>
    </row>
    <row r="8" spans="1:25" ht="30" customHeight="1" x14ac:dyDescent="0.15">
      <c r="A8" s="128" t="s">
        <v>18</v>
      </c>
      <c r="B8" s="129"/>
      <c r="C8" s="129"/>
      <c r="D8" s="130" t="str">
        <f>VLOOKUP($D$2,福祉!$B$2:$AL$22,8,FALSE)</f>
        <v>紋別郡湧別町東４１番地の１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小規模多機能ホーム湖水の杜</v>
      </c>
      <c r="E12" s="151"/>
      <c r="F12" s="151" t="str">
        <f>VLOOKUP($D$2,福祉!$B$2:$AL$22,10,FALSE)</f>
        <v>紋別郡湧別町芭露２３３４番地の２</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湧別町</v>
      </c>
      <c r="E14" s="149"/>
      <c r="F14" s="149"/>
      <c r="G14" s="149"/>
      <c r="H14" s="149"/>
      <c r="I14" s="149"/>
      <c r="J14" s="149"/>
      <c r="K14" s="150"/>
      <c r="O14" s="26"/>
      <c r="X14" s="26"/>
      <c r="Y14"/>
    </row>
    <row r="15" spans="1:25" ht="30" customHeight="1" x14ac:dyDescent="0.15">
      <c r="A15" s="140" t="s">
        <v>14</v>
      </c>
      <c r="B15" s="141"/>
      <c r="C15" s="141"/>
      <c r="D15" s="162" t="str">
        <f>VLOOKUP($D$2,福祉!$B$2:$AL$22,20,FALSE)</f>
        <v>二ホ</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小規模多機能ホーム湖水の杜</v>
      </c>
      <c r="D22" s="186"/>
      <c r="E22" s="6"/>
      <c r="F22" s="6"/>
      <c r="G22" s="6"/>
      <c r="H22" s="6"/>
      <c r="I22" s="6"/>
      <c r="J22" s="6"/>
      <c r="K22" s="7"/>
    </row>
    <row r="23" spans="1:24" ht="14.25" x14ac:dyDescent="0.15">
      <c r="A23" s="181"/>
      <c r="B23" s="182"/>
      <c r="C23" s="187"/>
      <c r="D23" s="188"/>
      <c r="E23" s="4"/>
      <c r="F23" s="4"/>
      <c r="G23" s="4">
        <v>2</v>
      </c>
      <c r="H23" s="4"/>
      <c r="I23" s="4">
        <v>2</v>
      </c>
      <c r="J23" s="4"/>
      <c r="K23" s="5">
        <f>SUM(E23:J23)</f>
        <v>4</v>
      </c>
    </row>
    <row r="24" spans="1:24" ht="14.25" x14ac:dyDescent="0.15">
      <c r="A24" s="181"/>
      <c r="B24" s="182"/>
      <c r="C24" s="189"/>
      <c r="D24" s="190"/>
      <c r="E24" s="30"/>
      <c r="F24" s="30"/>
      <c r="G24" s="30"/>
      <c r="H24" s="30"/>
      <c r="I24" s="30">
        <v>-1</v>
      </c>
      <c r="J24" s="8"/>
      <c r="K24" s="17">
        <f>SUM(E24:I24)</f>
        <v>-1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2</v>
      </c>
      <c r="H35" s="4">
        <f t="shared" si="0"/>
        <v>0</v>
      </c>
      <c r="I35" s="4">
        <f t="shared" si="0"/>
        <v>2</v>
      </c>
      <c r="J35" s="4">
        <f t="shared" si="0"/>
        <v>0</v>
      </c>
      <c r="K35" s="5">
        <f>SUM(E35:J35)</f>
        <v>4</v>
      </c>
    </row>
    <row r="36" spans="1:11" ht="15" thickBot="1" x14ac:dyDescent="0.2">
      <c r="A36" s="173"/>
      <c r="B36" s="174"/>
      <c r="C36" s="177"/>
      <c r="D36" s="17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900-000000000000}">
      <formula1>"○"</formula1>
    </dataValidation>
    <dataValidation type="list" allowBlank="1" showInputMessage="1" sqref="A22:B33" xr:uid="{00000000-0002-0000-1900-000001000000}">
      <formula1>"交通空白地有償運送,福祉有償運送"</formula1>
    </dataValidation>
    <dataValidation allowBlank="1" showInputMessage="1" sqref="D2:K2" xr:uid="{00000000-0002-0000-1900-000002000000}"/>
  </dataValidations>
  <hyperlinks>
    <hyperlink ref="O1:Q1" location="福祉!A1" display="目次" xr:uid="{00000000-0004-0000-1900-000000000000}"/>
  </hyperlinks>
  <pageMargins left="0.25" right="0.25" top="0.75" bottom="0.75" header="0.3" footer="0.3"/>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theme="9" tint="0.39997558519241921"/>
  </sheetPr>
  <dimension ref="A1:Y38"/>
  <sheetViews>
    <sheetView showZeros="0" view="pageBreakPreview" topLeftCell="A10" zoomScale="70" zoomScaleNormal="100" zoomScaleSheetLayoutView="70" workbookViewId="0">
      <selection activeCell="K24" sqref="K2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
        <v>193</v>
      </c>
      <c r="E2" s="138"/>
      <c r="F2" s="138"/>
      <c r="G2" s="138"/>
      <c r="H2" s="138"/>
      <c r="I2" s="138"/>
      <c r="J2" s="138"/>
      <c r="K2" s="139"/>
      <c r="L2" s="1" t="s">
        <v>64</v>
      </c>
    </row>
    <row r="3" spans="1:25" ht="30" customHeight="1" x14ac:dyDescent="0.15">
      <c r="A3" s="128" t="s">
        <v>9</v>
      </c>
      <c r="B3" s="129"/>
      <c r="C3" s="129"/>
      <c r="D3" s="130">
        <f>VLOOKUP($D$2,福祉!$B$2:$AL$23,2,FALSE)</f>
        <v>42181</v>
      </c>
      <c r="E3" s="131"/>
      <c r="F3" s="131"/>
      <c r="G3" s="131"/>
      <c r="H3" s="131"/>
      <c r="I3" s="131"/>
      <c r="J3" s="131"/>
      <c r="K3" s="132"/>
    </row>
    <row r="4" spans="1:25" ht="30" customHeight="1" x14ac:dyDescent="0.15">
      <c r="A4" s="128" t="s">
        <v>1</v>
      </c>
      <c r="B4" s="129"/>
      <c r="C4" s="129"/>
      <c r="D4" s="130">
        <f>VLOOKUP($D$2,福祉!$B$2:$AL$23,3,FALSE)</f>
        <v>45007</v>
      </c>
      <c r="E4" s="131"/>
      <c r="F4" s="131"/>
      <c r="G4" s="131"/>
      <c r="H4" s="131"/>
      <c r="I4" s="131"/>
      <c r="J4" s="131"/>
      <c r="K4" s="132"/>
    </row>
    <row r="5" spans="1:25" ht="30" customHeight="1" x14ac:dyDescent="0.15">
      <c r="A5" s="128" t="s">
        <v>28</v>
      </c>
      <c r="B5" s="129"/>
      <c r="C5" s="129"/>
      <c r="D5" s="130">
        <f>VLOOKUP($D$2,福祉!$B$2:$AL$23,4,FALSE)</f>
        <v>46112</v>
      </c>
      <c r="E5" s="131"/>
      <c r="F5" s="131"/>
      <c r="G5" s="131"/>
      <c r="H5" s="131"/>
      <c r="I5" s="131"/>
      <c r="J5" s="131"/>
      <c r="K5" s="132"/>
      <c r="L5" s="1" t="s">
        <v>29</v>
      </c>
    </row>
    <row r="6" spans="1:25" ht="30" customHeight="1" x14ac:dyDescent="0.15">
      <c r="A6" s="128" t="s">
        <v>17</v>
      </c>
      <c r="B6" s="129"/>
      <c r="C6" s="129"/>
      <c r="D6" s="130" t="str">
        <f>VLOOKUP($D$2,福祉!$B$2:$AL$23,5,FALSE)</f>
        <v>社会福祉法人　浄光会</v>
      </c>
      <c r="E6" s="131"/>
      <c r="F6" s="131"/>
      <c r="G6" s="131"/>
      <c r="H6" s="131"/>
      <c r="I6" s="131"/>
      <c r="J6" s="131"/>
      <c r="K6" s="132"/>
    </row>
    <row r="7" spans="1:25" ht="30" customHeight="1" x14ac:dyDescent="0.15">
      <c r="A7" s="128" t="s">
        <v>8</v>
      </c>
      <c r="B7" s="129"/>
      <c r="C7" s="129"/>
      <c r="D7" s="130" t="str">
        <f>VLOOKUP($D$2,福祉!$B$2:$AL$23,6,FALSE)</f>
        <v>梅田　弘敏</v>
      </c>
      <c r="E7" s="131"/>
      <c r="F7" s="131"/>
      <c r="G7" s="131"/>
      <c r="H7" s="131"/>
      <c r="I7" s="131"/>
      <c r="J7" s="131"/>
      <c r="K7" s="132"/>
    </row>
    <row r="8" spans="1:25" ht="30" customHeight="1" x14ac:dyDescent="0.15">
      <c r="A8" s="128" t="s">
        <v>18</v>
      </c>
      <c r="B8" s="129"/>
      <c r="C8" s="129"/>
      <c r="D8" s="130" t="str">
        <f>VLOOKUP($D$2,福祉!$B$2:$AL$23,8,FALSE)</f>
        <v>紋別郡遠軽町西町３丁目４番地１３８</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VLOOKUP($D$2,福祉!$B$2:$AL$23,9,FALSE)</f>
        <v>ホームヘルパーステーション　ひなた</v>
      </c>
      <c r="E12" s="151"/>
      <c r="F12" s="151" t="str">
        <f>VLOOKUP($D$2,福祉!$B$2:$AL$23,10,FALSE)</f>
        <v>遠軽町岩見通北７丁目２番地９１</v>
      </c>
      <c r="G12" s="151"/>
      <c r="H12" s="152"/>
      <c r="I12" s="152"/>
      <c r="J12" s="149"/>
      <c r="K12" s="150"/>
    </row>
    <row r="13" spans="1:25" ht="50.1" customHeight="1" x14ac:dyDescent="0.15">
      <c r="A13" s="146"/>
      <c r="B13" s="147"/>
      <c r="C13" s="148"/>
      <c r="D13" s="151">
        <f>VLOOKUP($D$2,福祉!$B$2:$AL$23,11,FALSE)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紋別郡遠軽町</v>
      </c>
      <c r="E14" s="149"/>
      <c r="F14" s="149"/>
      <c r="G14" s="149"/>
      <c r="H14" s="149"/>
      <c r="I14" s="149"/>
      <c r="J14" s="149"/>
      <c r="K14" s="150"/>
      <c r="O14" s="26"/>
      <c r="X14" s="26"/>
      <c r="Y14"/>
    </row>
    <row r="15" spans="1:25" ht="30" customHeight="1" x14ac:dyDescent="0.15">
      <c r="A15" s="140" t="s">
        <v>14</v>
      </c>
      <c r="B15" s="141"/>
      <c r="C15" s="141"/>
      <c r="D15" s="162" t="str">
        <f>VLOOKUP($D$2,福祉!$B$2:$AL$255,20,FALSE)</f>
        <v>ニホ</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ホームヘルパーステーション　ひなた</v>
      </c>
      <c r="D22" s="186"/>
      <c r="E22" s="6"/>
      <c r="F22" s="6"/>
      <c r="G22" s="6"/>
      <c r="H22" s="6"/>
      <c r="I22" s="6"/>
      <c r="J22" s="6"/>
      <c r="K22" s="7"/>
    </row>
    <row r="23" spans="1:24" ht="14.25" x14ac:dyDescent="0.15">
      <c r="A23" s="181"/>
      <c r="B23" s="182"/>
      <c r="C23" s="187"/>
      <c r="D23" s="188"/>
      <c r="E23" s="4"/>
      <c r="F23" s="4">
        <v>2</v>
      </c>
      <c r="G23" s="4"/>
      <c r="H23" s="4"/>
      <c r="I23" s="4">
        <v>9</v>
      </c>
      <c r="J23" s="4"/>
      <c r="K23" s="5">
        <f>SUM(E23:J23)</f>
        <v>11</v>
      </c>
    </row>
    <row r="24" spans="1:24" ht="14.25" x14ac:dyDescent="0.15">
      <c r="A24" s="181"/>
      <c r="B24" s="182"/>
      <c r="C24" s="189"/>
      <c r="D24" s="190"/>
      <c r="E24" s="30"/>
      <c r="F24" s="30">
        <v>-2</v>
      </c>
      <c r="G24" s="30"/>
      <c r="H24" s="30"/>
      <c r="I24" s="30">
        <v>-6</v>
      </c>
      <c r="J24" s="8"/>
      <c r="K24" s="17">
        <f>SUM(E24:I24)</f>
        <v>-8</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0</v>
      </c>
      <c r="H35" s="4">
        <f t="shared" si="0"/>
        <v>0</v>
      </c>
      <c r="I35" s="4">
        <f t="shared" si="0"/>
        <v>9</v>
      </c>
      <c r="J35" s="4">
        <f t="shared" si="0"/>
        <v>0</v>
      </c>
      <c r="K35" s="5">
        <f>SUM(E35:J35)</f>
        <v>11</v>
      </c>
    </row>
    <row r="36" spans="1:11" ht="15" thickBot="1" x14ac:dyDescent="0.2">
      <c r="A36" s="173"/>
      <c r="B36" s="174"/>
      <c r="C36" s="177"/>
      <c r="D36" s="178"/>
      <c r="E36" s="18">
        <f>SUM(E24+E27+E30+E33)</f>
        <v>0</v>
      </c>
      <c r="F36" s="18">
        <f>SUM(F24+F27+F30+F33)</f>
        <v>-2</v>
      </c>
      <c r="G36" s="18">
        <f>SUM(G24+G27+G30+G33)</f>
        <v>0</v>
      </c>
      <c r="H36" s="18">
        <f>SUM(H24+H27+H30+H33)</f>
        <v>0</v>
      </c>
      <c r="I36" s="18">
        <f>SUM(I24+I27+I30+I33)</f>
        <v>-6</v>
      </c>
      <c r="J36" s="9"/>
      <c r="K36" s="19">
        <f>SUM(E36:I36)</f>
        <v>-8</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A00-000000000000}">
      <formula1>"○"</formula1>
    </dataValidation>
    <dataValidation type="list" allowBlank="1" showInputMessage="1" sqref="A22:B33" xr:uid="{00000000-0002-0000-1A00-000001000000}">
      <formula1>"交通空白地有償運送,福祉有償運送"</formula1>
    </dataValidation>
    <dataValidation allowBlank="1" showInputMessage="1" sqref="D2:K2" xr:uid="{00000000-0002-0000-1A00-000002000000}"/>
  </dataValidations>
  <hyperlinks>
    <hyperlink ref="O1:Q1" location="福祉!A1" display="福祉!A1" xr:uid="{00000000-0004-0000-1A00-000000000000}"/>
  </hyperlinks>
  <pageMargins left="0.25" right="0.25" top="0.75" bottom="0.75" header="0.3" footer="0.3"/>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theme="9" tint="0.39997558519241921"/>
  </sheetPr>
  <dimension ref="A1:Y38"/>
  <sheetViews>
    <sheetView showZeros="0" view="pageBreakPreview" zoomScale="70" zoomScaleNormal="100" zoomScaleSheetLayoutView="70" workbookViewId="0">
      <selection activeCell="A14" sqref="A14:C1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福祉!B24</f>
        <v>北北福第29号</v>
      </c>
      <c r="E2" s="138"/>
      <c r="F2" s="138"/>
      <c r="G2" s="138"/>
      <c r="H2" s="138"/>
      <c r="I2" s="138"/>
      <c r="J2" s="138"/>
      <c r="K2" s="139"/>
      <c r="L2" s="1" t="s">
        <v>64</v>
      </c>
    </row>
    <row r="3" spans="1:25" ht="30" customHeight="1" x14ac:dyDescent="0.15">
      <c r="A3" s="128" t="s">
        <v>9</v>
      </c>
      <c r="B3" s="129"/>
      <c r="C3" s="129"/>
      <c r="D3" s="130">
        <f>VLOOKUP($D$2,福祉!$B$2:$AL$891,2,FALSE)</f>
        <v>42438</v>
      </c>
      <c r="E3" s="131"/>
      <c r="F3" s="131"/>
      <c r="G3" s="131"/>
      <c r="H3" s="131"/>
      <c r="I3" s="131"/>
      <c r="J3" s="131"/>
      <c r="K3" s="132"/>
    </row>
    <row r="4" spans="1:25" ht="30" customHeight="1" x14ac:dyDescent="0.15">
      <c r="A4" s="128" t="s">
        <v>1</v>
      </c>
      <c r="B4" s="129"/>
      <c r="C4" s="129"/>
      <c r="D4" s="130">
        <f>VLOOKUP($D$2,福祉!$B$2:$AL$891,3,FALSE)</f>
        <v>44263</v>
      </c>
      <c r="E4" s="131"/>
      <c r="F4" s="131"/>
      <c r="G4" s="131"/>
      <c r="H4" s="131"/>
      <c r="I4" s="131"/>
      <c r="J4" s="131"/>
      <c r="K4" s="132"/>
    </row>
    <row r="5" spans="1:25" ht="30" customHeight="1" x14ac:dyDescent="0.15">
      <c r="A5" s="128" t="s">
        <v>28</v>
      </c>
      <c r="B5" s="129"/>
      <c r="C5" s="129"/>
      <c r="D5" s="130">
        <f>VLOOKUP($D$2,福祉!$B$2:$AL$891,4,FALSE)</f>
        <v>46454</v>
      </c>
      <c r="E5" s="131"/>
      <c r="F5" s="131"/>
      <c r="G5" s="131"/>
      <c r="H5" s="131"/>
      <c r="I5" s="131"/>
      <c r="J5" s="131"/>
      <c r="K5" s="132"/>
      <c r="L5" s="1" t="s">
        <v>29</v>
      </c>
    </row>
    <row r="6" spans="1:25" ht="30" customHeight="1" x14ac:dyDescent="0.15">
      <c r="A6" s="128" t="s">
        <v>17</v>
      </c>
      <c r="B6" s="129"/>
      <c r="C6" s="129"/>
      <c r="D6" s="130" t="str">
        <f>VLOOKUP($D$2,福祉!$B$2:$AL$891,5,FALSE)</f>
        <v>社会福祉法人　北見慈恵会</v>
      </c>
      <c r="E6" s="131"/>
      <c r="F6" s="131"/>
      <c r="G6" s="131"/>
      <c r="H6" s="131"/>
      <c r="I6" s="131"/>
      <c r="J6" s="131"/>
      <c r="K6" s="132"/>
    </row>
    <row r="7" spans="1:25" ht="30" customHeight="1" x14ac:dyDescent="0.15">
      <c r="A7" s="128" t="s">
        <v>8</v>
      </c>
      <c r="B7" s="129"/>
      <c r="C7" s="129"/>
      <c r="D7" s="130" t="str">
        <f>VLOOKUP($D$2,福祉!$B$2:$AL$891,6,FALSE)</f>
        <v>白川　久統</v>
      </c>
      <c r="E7" s="131"/>
      <c r="F7" s="131"/>
      <c r="G7" s="131"/>
      <c r="H7" s="131"/>
      <c r="I7" s="131"/>
      <c r="J7" s="131"/>
      <c r="K7" s="132"/>
    </row>
    <row r="8" spans="1:25" ht="30" customHeight="1" x14ac:dyDescent="0.15">
      <c r="A8" s="128" t="s">
        <v>18</v>
      </c>
      <c r="B8" s="129"/>
      <c r="C8" s="129"/>
      <c r="D8" s="130" t="str">
        <f>VLOOKUP($D$2,福祉!$B$2:$AL$891,8,FALSE)</f>
        <v>北見市東相内町１７１番地５７</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ヘルパーステーションゆうゆう</v>
      </c>
      <c r="E12" s="151"/>
      <c r="F12" s="151" t="str">
        <f>VLOOKUP($D$2,福祉!$B$2:$AL$891,10,FALSE)</f>
        <v>北見市東相内町１７１番地５７</v>
      </c>
      <c r="G12" s="151"/>
      <c r="H12" s="152"/>
      <c r="I12" s="152"/>
      <c r="J12" s="149"/>
      <c r="K12" s="150"/>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北見市</v>
      </c>
      <c r="E14" s="149"/>
      <c r="F14" s="149"/>
      <c r="G14" s="149"/>
      <c r="H14" s="149"/>
      <c r="I14" s="149"/>
      <c r="J14" s="149"/>
      <c r="K14" s="150"/>
      <c r="O14" s="26"/>
      <c r="X14" s="26"/>
      <c r="Y14"/>
    </row>
    <row r="15" spans="1:25" ht="30" customHeight="1" x14ac:dyDescent="0.15">
      <c r="A15" s="140" t="s">
        <v>14</v>
      </c>
      <c r="B15" s="141"/>
      <c r="C15" s="141"/>
      <c r="D15" s="162" t="str">
        <f>VLOOKUP($D$2,福祉!$B$2:$AL$255,20,FALSE)</f>
        <v>イニホト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ヘルパーステーションゆうゆう</v>
      </c>
      <c r="D22" s="186"/>
      <c r="E22" s="6"/>
      <c r="F22" s="6"/>
      <c r="G22" s="6"/>
      <c r="H22" s="6"/>
      <c r="I22" s="6"/>
      <c r="J22" s="6"/>
      <c r="K22" s="7"/>
    </row>
    <row r="23" spans="1:24" ht="14.25" x14ac:dyDescent="0.15">
      <c r="A23" s="181"/>
      <c r="B23" s="182"/>
      <c r="C23" s="187"/>
      <c r="D23" s="188"/>
      <c r="E23" s="4"/>
      <c r="F23" s="4">
        <v>1</v>
      </c>
      <c r="G23" s="4">
        <v>1</v>
      </c>
      <c r="H23" s="4"/>
      <c r="I23" s="4">
        <v>2</v>
      </c>
      <c r="J23" s="4"/>
      <c r="K23" s="5">
        <f>SUM(E23:J23)</f>
        <v>4</v>
      </c>
    </row>
    <row r="24" spans="1:24" ht="14.25" x14ac:dyDescent="0.15">
      <c r="A24" s="181"/>
      <c r="B24" s="182"/>
      <c r="C24" s="189"/>
      <c r="D24" s="190"/>
      <c r="E24" s="30"/>
      <c r="F24" s="30"/>
      <c r="G24" s="30"/>
      <c r="H24" s="30"/>
      <c r="I24" s="30">
        <v>-1</v>
      </c>
      <c r="J24" s="8"/>
      <c r="K24" s="17">
        <f>SUM(E24:I24)</f>
        <v>-1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1</v>
      </c>
      <c r="H35" s="4">
        <f t="shared" si="0"/>
        <v>0</v>
      </c>
      <c r="I35" s="4">
        <f t="shared" si="0"/>
        <v>2</v>
      </c>
      <c r="J35" s="4">
        <f t="shared" si="0"/>
        <v>0</v>
      </c>
      <c r="K35" s="5">
        <f>SUM(E35:J35)</f>
        <v>4</v>
      </c>
    </row>
    <row r="36" spans="1:11" ht="15" thickBot="1" x14ac:dyDescent="0.2">
      <c r="A36" s="173"/>
      <c r="B36" s="174"/>
      <c r="C36" s="177"/>
      <c r="D36" s="17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B00-000000000000}"/>
    <dataValidation type="list" allowBlank="1" showInputMessage="1" sqref="A22:B33" xr:uid="{00000000-0002-0000-1B00-000001000000}">
      <formula1>"交通空白地有償運送,福祉有償運送"</formula1>
    </dataValidation>
    <dataValidation type="list" allowBlank="1" showInputMessage="1" sqref="D10" xr:uid="{00000000-0002-0000-1B00-000002000000}">
      <formula1>"○"</formula1>
    </dataValidation>
  </dataValidations>
  <hyperlinks>
    <hyperlink ref="O1:Q1" location="福祉!A1" display="福祉!A1" xr:uid="{00000000-0004-0000-1B00-000000000000}"/>
  </hyperlinks>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theme="9" tint="0.39997558519241921"/>
  </sheetPr>
  <dimension ref="A1:Y38"/>
  <sheetViews>
    <sheetView showZeros="0" view="pageBreakPreview" zoomScaleNormal="100" zoomScaleSheetLayoutView="100" workbookViewId="0">
      <selection activeCell="H13" sqref="H13:I1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福祉!B25</f>
        <v>北北福第30号</v>
      </c>
      <c r="E2" s="138"/>
      <c r="F2" s="138"/>
      <c r="G2" s="138"/>
      <c r="H2" s="138"/>
      <c r="I2" s="138"/>
      <c r="J2" s="138"/>
      <c r="K2" s="139"/>
      <c r="L2" s="1" t="s">
        <v>64</v>
      </c>
    </row>
    <row r="3" spans="1:25" ht="30" customHeight="1" x14ac:dyDescent="0.15">
      <c r="A3" s="128" t="s">
        <v>9</v>
      </c>
      <c r="B3" s="129"/>
      <c r="C3" s="129"/>
      <c r="D3" s="130">
        <f>VLOOKUP($D$2,福祉!$B$2:$AL$891,2,FALSE)</f>
        <v>42907</v>
      </c>
      <c r="E3" s="131"/>
      <c r="F3" s="131"/>
      <c r="G3" s="131"/>
      <c r="H3" s="131"/>
      <c r="I3" s="131"/>
      <c r="J3" s="131"/>
      <c r="K3" s="132"/>
    </row>
    <row r="4" spans="1:25" ht="30" customHeight="1" x14ac:dyDescent="0.15">
      <c r="A4" s="128" t="s">
        <v>1</v>
      </c>
      <c r="B4" s="129"/>
      <c r="C4" s="129"/>
      <c r="D4" s="130">
        <f>VLOOKUP($D$2,福祉!$B$2:$AL$891,3,FALSE)</f>
        <v>43550</v>
      </c>
      <c r="E4" s="131"/>
      <c r="F4" s="131"/>
      <c r="G4" s="131"/>
      <c r="H4" s="131"/>
      <c r="I4" s="131"/>
      <c r="J4" s="131"/>
      <c r="K4" s="132"/>
    </row>
    <row r="5" spans="1:25" ht="30" customHeight="1" x14ac:dyDescent="0.15">
      <c r="A5" s="128" t="s">
        <v>28</v>
      </c>
      <c r="B5" s="129"/>
      <c r="C5" s="129"/>
      <c r="D5" s="130">
        <f>VLOOKUP($D$2,福祉!$B$2:$AL$891,4,FALSE)</f>
        <v>45747</v>
      </c>
      <c r="E5" s="131"/>
      <c r="F5" s="131"/>
      <c r="G5" s="131"/>
      <c r="H5" s="131"/>
      <c r="I5" s="131"/>
      <c r="J5" s="131"/>
      <c r="K5" s="132"/>
      <c r="L5" s="1" t="s">
        <v>29</v>
      </c>
    </row>
    <row r="6" spans="1:25" ht="30" customHeight="1" x14ac:dyDescent="0.15">
      <c r="A6" s="128" t="s">
        <v>17</v>
      </c>
      <c r="B6" s="129"/>
      <c r="C6" s="129"/>
      <c r="D6" s="130" t="str">
        <f>VLOOKUP($D$2,福祉!$B$2:$AL$891,5,FALSE)</f>
        <v>社会福祉法人　津別町社会福祉協議会</v>
      </c>
      <c r="E6" s="131"/>
      <c r="F6" s="131"/>
      <c r="G6" s="131"/>
      <c r="H6" s="131"/>
      <c r="I6" s="131"/>
      <c r="J6" s="131"/>
      <c r="K6" s="132"/>
    </row>
    <row r="7" spans="1:25" ht="30" customHeight="1" x14ac:dyDescent="0.15">
      <c r="A7" s="128" t="s">
        <v>8</v>
      </c>
      <c r="B7" s="129"/>
      <c r="C7" s="129"/>
      <c r="D7" s="130" t="str">
        <f>VLOOKUP($D$2,福祉!$B$2:$AL$891,6,FALSE)</f>
        <v>山田　英孝</v>
      </c>
      <c r="E7" s="131"/>
      <c r="F7" s="131"/>
      <c r="G7" s="131"/>
      <c r="H7" s="131"/>
      <c r="I7" s="131"/>
      <c r="J7" s="131"/>
      <c r="K7" s="132"/>
    </row>
    <row r="8" spans="1:25" ht="30" customHeight="1" x14ac:dyDescent="0.15">
      <c r="A8" s="128" t="s">
        <v>18</v>
      </c>
      <c r="B8" s="129"/>
      <c r="C8" s="129"/>
      <c r="D8" s="130" t="str">
        <f>VLOOKUP($D$2,福祉!$B$2:$AL$891,8,FALSE)</f>
        <v>網走郡津別町字幸町４１番地</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津別町社会福祉協議会</v>
      </c>
      <c r="E12" s="151"/>
      <c r="F12" s="151" t="str">
        <f>VLOOKUP($D$2,福祉!$B$2:$AL$891,10,FALSE)</f>
        <v>網走郡津別町字幸町４１番地</v>
      </c>
      <c r="G12" s="151"/>
      <c r="H12" s="152"/>
      <c r="I12" s="152"/>
      <c r="J12" s="149"/>
      <c r="K12" s="150"/>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網走郡津別町</v>
      </c>
      <c r="E14" s="149"/>
      <c r="F14" s="149"/>
      <c r="G14" s="149"/>
      <c r="H14" s="149"/>
      <c r="I14" s="149"/>
      <c r="J14" s="149"/>
      <c r="K14" s="150"/>
      <c r="O14" s="26"/>
      <c r="X14" s="26"/>
      <c r="Y14"/>
    </row>
    <row r="15" spans="1:25" ht="30" customHeight="1" x14ac:dyDescent="0.15">
      <c r="A15" s="140" t="s">
        <v>14</v>
      </c>
      <c r="B15" s="141"/>
      <c r="C15" s="141"/>
      <c r="D15" s="162" t="str">
        <f>VLOOKUP($D$2,福祉!$B$2:$AL$255,20,FALSE)</f>
        <v>イロハニ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津別町社会福祉協議会</v>
      </c>
      <c r="D22" s="186"/>
      <c r="E22" s="6"/>
      <c r="F22" s="6"/>
      <c r="G22" s="6"/>
      <c r="H22" s="6"/>
      <c r="I22" s="6"/>
      <c r="J22" s="6"/>
      <c r="K22" s="7"/>
    </row>
    <row r="23" spans="1:24" ht="14.25" x14ac:dyDescent="0.15">
      <c r="A23" s="181"/>
      <c r="B23" s="182"/>
      <c r="C23" s="187"/>
      <c r="D23" s="188"/>
      <c r="E23" s="4"/>
      <c r="F23" s="4">
        <v>3</v>
      </c>
      <c r="G23" s="4"/>
      <c r="H23" s="4"/>
      <c r="I23" s="4">
        <v>1</v>
      </c>
      <c r="J23" s="4"/>
      <c r="K23" s="5">
        <f>SUM(E23:J23)</f>
        <v>4</v>
      </c>
    </row>
    <row r="24" spans="1:24" ht="14.25" x14ac:dyDescent="0.15">
      <c r="A24" s="181"/>
      <c r="B24" s="182"/>
      <c r="C24" s="189"/>
      <c r="D24" s="190"/>
      <c r="E24" s="30"/>
      <c r="F24" s="30">
        <v>-2</v>
      </c>
      <c r="G24" s="30"/>
      <c r="H24" s="30"/>
      <c r="I24" s="30"/>
      <c r="J24" s="8"/>
      <c r="K24" s="17">
        <f>SUM(E24:I24)</f>
        <v>-2</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3</v>
      </c>
      <c r="G35" s="4">
        <f t="shared" si="0"/>
        <v>0</v>
      </c>
      <c r="H35" s="4">
        <f t="shared" si="0"/>
        <v>0</v>
      </c>
      <c r="I35" s="4">
        <f t="shared" si="0"/>
        <v>1</v>
      </c>
      <c r="J35" s="4">
        <f t="shared" si="0"/>
        <v>0</v>
      </c>
      <c r="K35" s="5">
        <f>SUM(E35:J35)</f>
        <v>4</v>
      </c>
    </row>
    <row r="36" spans="1:11" ht="15" thickBot="1" x14ac:dyDescent="0.2">
      <c r="A36" s="173"/>
      <c r="B36" s="174"/>
      <c r="C36" s="177"/>
      <c r="D36" s="178"/>
      <c r="E36" s="18">
        <f>SUM(E24+E27+E30+E33)</f>
        <v>0</v>
      </c>
      <c r="F36" s="18">
        <f>SUM(F24+F27+F30+F33)</f>
        <v>-2</v>
      </c>
      <c r="G36" s="18">
        <f>SUM(G24+G27+G30+G33)</f>
        <v>0</v>
      </c>
      <c r="H36" s="18">
        <f>SUM(H24+H27+H30+H33)</f>
        <v>0</v>
      </c>
      <c r="I36" s="18">
        <f>SUM(I24+I27+I30+I33)</f>
        <v>0</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C00-000000000000}">
      <formula1>"○"</formula1>
    </dataValidation>
    <dataValidation type="list" allowBlank="1" showInputMessage="1" sqref="A22:B33" xr:uid="{00000000-0002-0000-1C00-000001000000}">
      <formula1>"交通空白地有償運送,福祉有償運送"</formula1>
    </dataValidation>
    <dataValidation allowBlank="1" showInputMessage="1" sqref="D2:K2" xr:uid="{00000000-0002-0000-1C00-000002000000}"/>
  </dataValidations>
  <hyperlinks>
    <hyperlink ref="O1:Q1" location="福祉!A1" display="福祉!A1" xr:uid="{00000000-0004-0000-1C00-000000000000}"/>
  </hyperlinks>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theme="9" tint="0.39997558519241921"/>
  </sheetPr>
  <dimension ref="A1:Y38"/>
  <sheetViews>
    <sheetView showZeros="0"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福祉!B26</f>
        <v>北北福第31号</v>
      </c>
      <c r="E2" s="138"/>
      <c r="F2" s="138"/>
      <c r="G2" s="138"/>
      <c r="H2" s="138"/>
      <c r="I2" s="138"/>
      <c r="J2" s="138"/>
      <c r="K2" s="139"/>
      <c r="L2" s="1" t="s">
        <v>64</v>
      </c>
    </row>
    <row r="3" spans="1:25" ht="30" customHeight="1" x14ac:dyDescent="0.15">
      <c r="A3" s="128" t="s">
        <v>9</v>
      </c>
      <c r="B3" s="129"/>
      <c r="C3" s="129"/>
      <c r="D3" s="130">
        <f>VLOOKUP($D$2,福祉!$B$2:$AL$891,2,FALSE)</f>
        <v>42956</v>
      </c>
      <c r="E3" s="131"/>
      <c r="F3" s="131"/>
      <c r="G3" s="131"/>
      <c r="H3" s="131"/>
      <c r="I3" s="131"/>
      <c r="J3" s="131"/>
      <c r="K3" s="132"/>
    </row>
    <row r="4" spans="1:25" ht="30" customHeight="1" x14ac:dyDescent="0.15">
      <c r="A4" s="128" t="s">
        <v>1</v>
      </c>
      <c r="B4" s="129"/>
      <c r="C4" s="129"/>
      <c r="D4" s="130">
        <f>VLOOKUP($D$2,福祉!$B$2:$AL$891,3,FALSE)</f>
        <v>44776</v>
      </c>
      <c r="E4" s="131"/>
      <c r="F4" s="131"/>
      <c r="G4" s="131"/>
      <c r="H4" s="131"/>
      <c r="I4" s="131"/>
      <c r="J4" s="131"/>
      <c r="K4" s="132"/>
    </row>
    <row r="5" spans="1:25" ht="30" customHeight="1" x14ac:dyDescent="0.15">
      <c r="A5" s="128" t="s">
        <v>28</v>
      </c>
      <c r="B5" s="129"/>
      <c r="C5" s="129"/>
      <c r="D5" s="130">
        <f>VLOOKUP($D$2,福祉!$B$2:$AL$891,4,FALSE)</f>
        <v>45877</v>
      </c>
      <c r="E5" s="131"/>
      <c r="F5" s="131"/>
      <c r="G5" s="131"/>
      <c r="H5" s="131"/>
      <c r="I5" s="131"/>
      <c r="J5" s="131"/>
      <c r="K5" s="132"/>
      <c r="L5" s="1" t="s">
        <v>29</v>
      </c>
    </row>
    <row r="6" spans="1:25" ht="30" customHeight="1" x14ac:dyDescent="0.15">
      <c r="A6" s="128" t="s">
        <v>17</v>
      </c>
      <c r="B6" s="129"/>
      <c r="C6" s="129"/>
      <c r="D6" s="130" t="str">
        <f>VLOOKUP($D$2,福祉!$B$2:$AL$891,5,FALSE)</f>
        <v>社会福祉法人　操愛会</v>
      </c>
      <c r="E6" s="131"/>
      <c r="F6" s="131"/>
      <c r="G6" s="131"/>
      <c r="H6" s="131"/>
      <c r="I6" s="131"/>
      <c r="J6" s="131"/>
      <c r="K6" s="132"/>
    </row>
    <row r="7" spans="1:25" ht="30" customHeight="1" x14ac:dyDescent="0.15">
      <c r="A7" s="128" t="s">
        <v>8</v>
      </c>
      <c r="B7" s="129"/>
      <c r="C7" s="129"/>
      <c r="D7" s="130" t="str">
        <f>VLOOKUP($D$2,福祉!$B$2:$AL$891,6,FALSE)</f>
        <v>半澤　祐介</v>
      </c>
      <c r="E7" s="131"/>
      <c r="F7" s="131"/>
      <c r="G7" s="131"/>
      <c r="H7" s="131"/>
      <c r="I7" s="131"/>
      <c r="J7" s="131"/>
      <c r="K7" s="132"/>
    </row>
    <row r="8" spans="1:25" ht="30" customHeight="1" x14ac:dyDescent="0.15">
      <c r="A8" s="128" t="s">
        <v>18</v>
      </c>
      <c r="B8" s="129"/>
      <c r="C8" s="129"/>
      <c r="D8" s="130" t="str">
        <f>VLOOKUP($D$2,福祉!$B$2:$AL$891,8,FALSE)</f>
        <v>網走市字潮見３１９番地７５</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グループホーム天都の杜</v>
      </c>
      <c r="E12" s="151"/>
      <c r="F12" s="151" t="str">
        <f>VLOOKUP($D$2,福祉!$B$2:$AL$891,10,FALSE)</f>
        <v>網走市字潮見３１９番地７５</v>
      </c>
      <c r="G12" s="151"/>
      <c r="H12" s="152"/>
      <c r="I12" s="152"/>
      <c r="J12" s="149"/>
      <c r="K12" s="150"/>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網走市</v>
      </c>
      <c r="E14" s="149"/>
      <c r="F14" s="149"/>
      <c r="G14" s="149"/>
      <c r="H14" s="149"/>
      <c r="I14" s="149"/>
      <c r="J14" s="149"/>
      <c r="K14" s="150"/>
      <c r="O14" s="26"/>
      <c r="X14" s="26"/>
      <c r="Y14"/>
    </row>
    <row r="15" spans="1:25" ht="30" customHeight="1" x14ac:dyDescent="0.15">
      <c r="A15" s="140" t="s">
        <v>14</v>
      </c>
      <c r="B15" s="141"/>
      <c r="C15" s="141"/>
      <c r="D15" s="162" t="str">
        <f>VLOOKUP($D$2,福祉!$B$2:$AL$255,20,FALSE)</f>
        <v>ハト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グループホーム天都の杜</v>
      </c>
      <c r="D22" s="186"/>
      <c r="E22" s="6"/>
      <c r="F22" s="6"/>
      <c r="G22" s="6"/>
      <c r="H22" s="6"/>
      <c r="I22" s="6"/>
      <c r="J22" s="6"/>
      <c r="K22" s="7"/>
    </row>
    <row r="23" spans="1:24" ht="14.25" x14ac:dyDescent="0.15">
      <c r="A23" s="181"/>
      <c r="B23" s="182"/>
      <c r="C23" s="187"/>
      <c r="D23" s="188"/>
      <c r="E23" s="4"/>
      <c r="F23" s="4"/>
      <c r="G23" s="4"/>
      <c r="H23" s="4"/>
      <c r="I23" s="4">
        <v>2</v>
      </c>
      <c r="J23" s="4"/>
      <c r="K23" s="5">
        <f>SUM(E23:J23)</f>
        <v>2</v>
      </c>
    </row>
    <row r="24" spans="1:24" ht="14.25" x14ac:dyDescent="0.15">
      <c r="A24" s="181"/>
      <c r="B24" s="182"/>
      <c r="C24" s="189"/>
      <c r="D24" s="190"/>
      <c r="E24" s="30"/>
      <c r="F24" s="30"/>
      <c r="G24" s="30"/>
      <c r="H24" s="30"/>
      <c r="I24" s="30"/>
      <c r="J24" s="8"/>
      <c r="K24" s="17">
        <f>SUM(E24:I24)</f>
        <v>0</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0</v>
      </c>
      <c r="H35" s="4">
        <f t="shared" si="0"/>
        <v>0</v>
      </c>
      <c r="I35" s="4">
        <f t="shared" si="0"/>
        <v>2</v>
      </c>
      <c r="J35" s="4">
        <f t="shared" si="0"/>
        <v>0</v>
      </c>
      <c r="K35" s="5">
        <f>SUM(E35:J35)</f>
        <v>2</v>
      </c>
    </row>
    <row r="36" spans="1:11" ht="15" thickBot="1" x14ac:dyDescent="0.2">
      <c r="A36" s="173"/>
      <c r="B36" s="174"/>
      <c r="C36" s="177"/>
      <c r="D36" s="17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00000000-0002-0000-1D00-000000000000}"/>
    <dataValidation type="list" allowBlank="1" showInputMessage="1" sqref="A22:B33" xr:uid="{00000000-0002-0000-1D00-000001000000}">
      <formula1>"交通空白地有償運送,福祉有償運送"</formula1>
    </dataValidation>
    <dataValidation type="list" allowBlank="1" showInputMessage="1" sqref="D10" xr:uid="{00000000-0002-0000-1D00-000002000000}">
      <formula1>"○"</formula1>
    </dataValidation>
  </dataValidations>
  <hyperlinks>
    <hyperlink ref="O1:Q1" location="福祉!A1" display="福祉!A1" xr:uid="{00000000-0004-0000-1D00-000000000000}"/>
  </hyperlinks>
  <pageMargins left="0.25" right="0.25" top="0.75" bottom="0.75" header="0.3" footer="0.3"/>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9" tint="0.39997558519241921"/>
  </sheetPr>
  <dimension ref="A1:Y38"/>
  <sheetViews>
    <sheetView showZeros="0" view="pageBreakPreview" topLeftCell="A6" zoomScaleNormal="100" zoomScaleSheetLayoutView="100" workbookViewId="0">
      <selection activeCell="F24" sqref="F2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福祉!B27</f>
        <v>北北福第32号</v>
      </c>
      <c r="E2" s="138"/>
      <c r="F2" s="138"/>
      <c r="G2" s="138"/>
      <c r="H2" s="138"/>
      <c r="I2" s="138"/>
      <c r="J2" s="138"/>
      <c r="K2" s="139"/>
      <c r="L2" s="1" t="s">
        <v>64</v>
      </c>
    </row>
    <row r="3" spans="1:25" ht="30" customHeight="1" x14ac:dyDescent="0.15">
      <c r="A3" s="128" t="s">
        <v>9</v>
      </c>
      <c r="B3" s="129"/>
      <c r="C3" s="129"/>
      <c r="D3" s="130">
        <f>VLOOKUP($D$2,福祉!$B$2:$AL$891,2,FALSE)</f>
        <v>43454</v>
      </c>
      <c r="E3" s="131"/>
      <c r="F3" s="131"/>
      <c r="G3" s="131"/>
      <c r="H3" s="131"/>
      <c r="I3" s="131"/>
      <c r="J3" s="131"/>
      <c r="K3" s="132"/>
    </row>
    <row r="4" spans="1:25" ht="30" customHeight="1" x14ac:dyDescent="0.15">
      <c r="A4" s="128" t="s">
        <v>1</v>
      </c>
      <c r="B4" s="129"/>
      <c r="C4" s="129"/>
      <c r="D4" s="130">
        <f>VLOOKUP($D$2,福祉!$B$2:$AL$891,3,FALSE)</f>
        <v>45274</v>
      </c>
      <c r="E4" s="131"/>
      <c r="F4" s="131"/>
      <c r="G4" s="131"/>
      <c r="H4" s="131"/>
      <c r="I4" s="131"/>
      <c r="J4" s="131"/>
      <c r="K4" s="132"/>
    </row>
    <row r="5" spans="1:25" ht="30" customHeight="1" x14ac:dyDescent="0.15">
      <c r="A5" s="128" t="s">
        <v>28</v>
      </c>
      <c r="B5" s="129"/>
      <c r="C5" s="129"/>
      <c r="D5" s="130">
        <f>VLOOKUP($D$2,福祉!$B$2:$AL$891,4,FALSE)</f>
        <v>46375</v>
      </c>
      <c r="E5" s="131"/>
      <c r="F5" s="131"/>
      <c r="G5" s="131"/>
      <c r="H5" s="131"/>
      <c r="I5" s="131"/>
      <c r="J5" s="131"/>
      <c r="K5" s="132"/>
      <c r="L5" s="1" t="s">
        <v>29</v>
      </c>
    </row>
    <row r="6" spans="1:25" ht="30" customHeight="1" x14ac:dyDescent="0.15">
      <c r="A6" s="128" t="s">
        <v>17</v>
      </c>
      <c r="B6" s="129"/>
      <c r="C6" s="129"/>
      <c r="D6" s="130" t="str">
        <f>VLOOKUP($D$2,福祉!$B$2:$AL$891,5,FALSE)</f>
        <v>社会福祉法人　愛和会</v>
      </c>
      <c r="E6" s="131"/>
      <c r="F6" s="131"/>
      <c r="G6" s="131"/>
      <c r="H6" s="131"/>
      <c r="I6" s="131"/>
      <c r="J6" s="131"/>
      <c r="K6" s="132"/>
    </row>
    <row r="7" spans="1:25" ht="30" customHeight="1" x14ac:dyDescent="0.15">
      <c r="A7" s="128" t="s">
        <v>8</v>
      </c>
      <c r="B7" s="129"/>
      <c r="C7" s="129"/>
      <c r="D7" s="130" t="str">
        <f>VLOOKUP($D$2,福祉!$B$2:$AL$891,6,FALSE)</f>
        <v>小谷　裕司</v>
      </c>
      <c r="E7" s="131"/>
      <c r="F7" s="131"/>
      <c r="G7" s="131"/>
      <c r="H7" s="131"/>
      <c r="I7" s="131"/>
      <c r="J7" s="131"/>
      <c r="K7" s="132"/>
    </row>
    <row r="8" spans="1:25" ht="30" customHeight="1" x14ac:dyDescent="0.15">
      <c r="A8" s="128" t="s">
        <v>18</v>
      </c>
      <c r="B8" s="129"/>
      <c r="C8" s="129"/>
      <c r="D8" s="130" t="str">
        <f>VLOOKUP($D$2,福祉!$B$2:$AL$891,8,FALSE)</f>
        <v>北見市相内町９７番地１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社会福祉法人　愛和会</v>
      </c>
      <c r="E12" s="151"/>
      <c r="F12" s="151" t="str">
        <f>VLOOKUP($D$2,福祉!$B$2:$AL$891,10,FALSE)</f>
        <v>北見市相内町９７番地１</v>
      </c>
      <c r="G12" s="151"/>
      <c r="H12" s="151">
        <f>VLOOKUP($D$2,福祉!$B$2:$AL$891,13,FALSE)</f>
        <v>0</v>
      </c>
      <c r="I12" s="151"/>
      <c r="J12" s="151">
        <f>VLOOKUP($D$2,福祉!$B$2:$AL$891,14,FALSE)</f>
        <v>0</v>
      </c>
      <c r="K12" s="151"/>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北見市</v>
      </c>
      <c r="E14" s="149"/>
      <c r="F14" s="149"/>
      <c r="G14" s="149"/>
      <c r="H14" s="149"/>
      <c r="I14" s="149"/>
      <c r="J14" s="149"/>
      <c r="K14" s="150"/>
      <c r="O14" s="26"/>
      <c r="X14" s="26"/>
      <c r="Y14"/>
    </row>
    <row r="15" spans="1:25" ht="30" customHeight="1" x14ac:dyDescent="0.15">
      <c r="A15" s="140" t="s">
        <v>14</v>
      </c>
      <c r="B15" s="141"/>
      <c r="C15" s="141"/>
      <c r="D15" s="162" t="str">
        <f>VLOOKUP($D$2,福祉!$B$2:$AL$255,20,FALSE)</f>
        <v>ニ</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社会福祉法人　愛和会</v>
      </c>
      <c r="D22" s="186"/>
      <c r="E22" s="6"/>
      <c r="F22" s="6"/>
      <c r="G22" s="6"/>
      <c r="H22" s="6"/>
      <c r="I22" s="6"/>
      <c r="J22" s="6"/>
      <c r="K22" s="7"/>
    </row>
    <row r="23" spans="1:24" ht="14.25" x14ac:dyDescent="0.15">
      <c r="A23" s="181"/>
      <c r="B23" s="182"/>
      <c r="C23" s="187"/>
      <c r="D23" s="188"/>
      <c r="E23" s="4"/>
      <c r="F23" s="4">
        <v>2</v>
      </c>
      <c r="G23" s="4"/>
      <c r="H23" s="4"/>
      <c r="I23" s="4"/>
      <c r="J23" s="4"/>
      <c r="K23" s="5">
        <f>SUM(E23:J23)</f>
        <v>2</v>
      </c>
    </row>
    <row r="24" spans="1:24" ht="14.25" x14ac:dyDescent="0.15">
      <c r="A24" s="181"/>
      <c r="B24" s="182"/>
      <c r="C24" s="189"/>
      <c r="D24" s="190"/>
      <c r="E24" s="30"/>
      <c r="F24" s="30">
        <v>-2</v>
      </c>
      <c r="G24" s="30"/>
      <c r="H24" s="30"/>
      <c r="I24" s="30"/>
      <c r="J24" s="8"/>
      <c r="K24" s="17">
        <f>SUM(E24:I24)</f>
        <v>-2</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f>H12</f>
        <v>0</v>
      </c>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0</v>
      </c>
      <c r="H35" s="4">
        <f t="shared" si="0"/>
        <v>0</v>
      </c>
      <c r="I35" s="4">
        <f t="shared" si="0"/>
        <v>0</v>
      </c>
      <c r="J35" s="4">
        <f t="shared" si="0"/>
        <v>0</v>
      </c>
      <c r="K35" s="5">
        <f>SUM(E35:J35)</f>
        <v>2</v>
      </c>
    </row>
    <row r="36" spans="1:11" ht="15" thickBot="1" x14ac:dyDescent="0.2">
      <c r="A36" s="173"/>
      <c r="B36" s="174"/>
      <c r="C36" s="177"/>
      <c r="D36" s="178"/>
      <c r="E36" s="18">
        <f>SUM(E24+E27+E30+E33)</f>
        <v>0</v>
      </c>
      <c r="F36" s="18">
        <f>SUM(F24+F27+F30+F33)</f>
        <v>-2</v>
      </c>
      <c r="G36" s="18">
        <f>SUM(G24+G27+G30+G33)</f>
        <v>0</v>
      </c>
      <c r="H36" s="18">
        <f>SUM(H24+H27+H30+H33)</f>
        <v>0</v>
      </c>
      <c r="I36" s="18">
        <f>SUM(I24+I27+I30+I33)</f>
        <v>0</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0000000-0002-0000-1E00-000000000000}">
      <formula1>"○"</formula1>
    </dataValidation>
    <dataValidation type="list" allowBlank="1" showInputMessage="1" sqref="A22:B33" xr:uid="{00000000-0002-0000-1E00-000001000000}">
      <formula1>"交通空白地有償運送,福祉有償運送"</formula1>
    </dataValidation>
    <dataValidation allowBlank="1" showInputMessage="1" sqref="D2:K2" xr:uid="{00000000-0002-0000-1E00-000002000000}"/>
  </dataValidations>
  <hyperlinks>
    <hyperlink ref="O1:Q1" location="福祉!A1" display="福祉!A1" xr:uid="{00000000-0004-0000-1E00-000000000000}"/>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6"/>
  <sheetViews>
    <sheetView view="pageBreakPreview" zoomScaleNormal="100" zoomScaleSheetLayoutView="100" workbookViewId="0">
      <selection activeCell="B21" sqref="B21"/>
    </sheetView>
  </sheetViews>
  <sheetFormatPr defaultColWidth="9" defaultRowHeight="13.5" x14ac:dyDescent="0.15"/>
  <cols>
    <col min="1" max="1" width="5.125" style="1" customWidth="1"/>
    <col min="2" max="16384" width="9" style="1"/>
  </cols>
  <sheetData>
    <row r="1" spans="1:13" ht="30" customHeight="1" x14ac:dyDescent="0.15">
      <c r="A1" s="27" t="s">
        <v>47</v>
      </c>
    </row>
    <row r="2" spans="1:13" ht="30" customHeight="1" x14ac:dyDescent="0.15">
      <c r="A2" s="205" t="s">
        <v>80</v>
      </c>
      <c r="B2" s="205"/>
      <c r="C2" s="205"/>
      <c r="D2" s="205"/>
      <c r="E2" s="205"/>
      <c r="F2" s="205"/>
      <c r="G2" s="205"/>
      <c r="H2" s="205"/>
      <c r="I2" s="205"/>
      <c r="J2" s="205"/>
      <c r="K2" s="205"/>
      <c r="L2" s="205"/>
      <c r="M2" s="1" t="s">
        <v>81</v>
      </c>
    </row>
    <row r="3" spans="1:13" ht="30" customHeight="1" x14ac:dyDescent="0.15">
      <c r="A3" s="25" t="s">
        <v>46</v>
      </c>
      <c r="B3" s="204" t="s">
        <v>53</v>
      </c>
      <c r="C3" s="204"/>
      <c r="D3" s="204"/>
      <c r="E3" s="204"/>
      <c r="F3" s="204"/>
      <c r="G3" s="204"/>
      <c r="H3" s="204"/>
      <c r="I3" s="204"/>
      <c r="J3" s="204"/>
      <c r="K3" s="204"/>
      <c r="L3" s="204"/>
      <c r="M3" s="1" t="s">
        <v>78</v>
      </c>
    </row>
    <row r="4" spans="1:13" ht="30" customHeight="1" x14ac:dyDescent="0.15">
      <c r="A4" s="25" t="s">
        <v>48</v>
      </c>
      <c r="B4" s="204" t="s">
        <v>54</v>
      </c>
      <c r="C4" s="204"/>
      <c r="D4" s="204"/>
      <c r="E4" s="204"/>
      <c r="F4" s="204"/>
      <c r="G4" s="204"/>
      <c r="H4" s="204"/>
      <c r="I4" s="204"/>
      <c r="J4" s="204"/>
      <c r="K4" s="204"/>
      <c r="L4" s="204"/>
      <c r="M4" s="1" t="s">
        <v>79</v>
      </c>
    </row>
    <row r="5" spans="1:13" ht="30" customHeight="1" x14ac:dyDescent="0.15">
      <c r="A5" s="25" t="s">
        <v>49</v>
      </c>
      <c r="B5" s="204" t="s">
        <v>55</v>
      </c>
      <c r="C5" s="204"/>
      <c r="D5" s="204"/>
      <c r="E5" s="204"/>
      <c r="F5" s="204"/>
      <c r="G5" s="204"/>
      <c r="H5" s="204"/>
      <c r="I5" s="204"/>
      <c r="J5" s="204"/>
      <c r="K5" s="204"/>
      <c r="L5" s="204"/>
    </row>
    <row r="6" spans="1:13" ht="30" customHeight="1" x14ac:dyDescent="0.15">
      <c r="A6" s="25" t="s">
        <v>45</v>
      </c>
      <c r="B6" s="203" t="s">
        <v>56</v>
      </c>
      <c r="C6" s="203"/>
      <c r="D6" s="203"/>
      <c r="E6" s="203"/>
      <c r="F6" s="203"/>
      <c r="G6" s="203"/>
      <c r="H6" s="203"/>
      <c r="I6" s="203"/>
      <c r="J6" s="203"/>
      <c r="K6" s="203"/>
      <c r="L6" s="203"/>
    </row>
    <row r="7" spans="1:13" ht="30" customHeight="1" x14ac:dyDescent="0.15">
      <c r="A7" s="25" t="s">
        <v>50</v>
      </c>
      <c r="B7" s="204" t="s">
        <v>57</v>
      </c>
      <c r="C7" s="204"/>
      <c r="D7" s="204"/>
      <c r="E7" s="204"/>
      <c r="F7" s="204"/>
      <c r="G7" s="204"/>
      <c r="H7" s="204"/>
      <c r="I7" s="204"/>
      <c r="J7" s="204"/>
      <c r="K7" s="204"/>
      <c r="L7" s="204"/>
    </row>
    <row r="8" spans="1:13" ht="30" customHeight="1" x14ac:dyDescent="0.15">
      <c r="A8" s="25" t="s">
        <v>51</v>
      </c>
      <c r="B8" s="204" t="s">
        <v>77</v>
      </c>
      <c r="C8" s="204"/>
      <c r="D8" s="204"/>
      <c r="E8" s="204"/>
      <c r="F8" s="204"/>
      <c r="G8" s="204"/>
      <c r="H8" s="204"/>
      <c r="I8" s="204"/>
      <c r="J8" s="204"/>
      <c r="K8" s="204"/>
      <c r="L8" s="204"/>
    </row>
    <row r="9" spans="1:13" ht="30" customHeight="1" x14ac:dyDescent="0.15">
      <c r="A9" s="25" t="s">
        <v>52</v>
      </c>
      <c r="B9" s="204" t="s">
        <v>59</v>
      </c>
      <c r="C9" s="204"/>
      <c r="D9" s="204"/>
      <c r="E9" s="204"/>
      <c r="F9" s="204"/>
      <c r="G9" s="204"/>
      <c r="H9" s="204"/>
      <c r="I9" s="204"/>
      <c r="J9" s="204"/>
      <c r="K9" s="204"/>
      <c r="L9" s="204"/>
    </row>
    <row r="10" spans="1:13" ht="17.25" customHeight="1" x14ac:dyDescent="0.15">
      <c r="A10" s="28"/>
      <c r="B10" s="29"/>
      <c r="C10" s="29"/>
      <c r="D10" s="29"/>
      <c r="E10" s="29"/>
      <c r="F10" s="29"/>
      <c r="G10" s="29"/>
      <c r="H10" s="29"/>
      <c r="I10" s="29"/>
      <c r="J10" s="29"/>
      <c r="K10" s="29"/>
      <c r="L10" s="29"/>
    </row>
    <row r="11" spans="1:13" ht="30" customHeight="1" x14ac:dyDescent="0.15">
      <c r="A11" s="205" t="s">
        <v>58</v>
      </c>
      <c r="B11" s="205"/>
      <c r="C11" s="205"/>
      <c r="D11" s="205"/>
      <c r="E11" s="205"/>
      <c r="F11" s="205"/>
      <c r="G11" s="205"/>
      <c r="H11" s="205"/>
      <c r="I11" s="205"/>
      <c r="J11" s="205"/>
      <c r="K11" s="205"/>
      <c r="L11" s="205"/>
    </row>
    <row r="12" spans="1:13" ht="30" customHeight="1" x14ac:dyDescent="0.15">
      <c r="A12" s="25" t="s">
        <v>46</v>
      </c>
      <c r="B12" s="204" t="s">
        <v>53</v>
      </c>
      <c r="C12" s="204"/>
      <c r="D12" s="204"/>
      <c r="E12" s="204"/>
      <c r="F12" s="204"/>
      <c r="G12" s="204"/>
      <c r="H12" s="204"/>
      <c r="I12" s="204"/>
      <c r="J12" s="204"/>
      <c r="K12" s="204"/>
      <c r="L12" s="204"/>
    </row>
    <row r="13" spans="1:13" ht="30" customHeight="1" x14ac:dyDescent="0.15">
      <c r="A13" s="25" t="s">
        <v>48</v>
      </c>
      <c r="B13" s="203" t="s">
        <v>56</v>
      </c>
      <c r="C13" s="203"/>
      <c r="D13" s="203"/>
      <c r="E13" s="203"/>
      <c r="F13" s="203"/>
      <c r="G13" s="203"/>
      <c r="H13" s="203"/>
      <c r="I13" s="203"/>
      <c r="J13" s="203"/>
      <c r="K13" s="203"/>
      <c r="L13" s="203"/>
    </row>
    <row r="14" spans="1:13" ht="30" customHeight="1" x14ac:dyDescent="0.15">
      <c r="A14" s="25" t="s">
        <v>49</v>
      </c>
      <c r="B14" s="204" t="s">
        <v>57</v>
      </c>
      <c r="C14" s="204"/>
      <c r="D14" s="204"/>
      <c r="E14" s="204"/>
      <c r="F14" s="204"/>
      <c r="G14" s="204"/>
      <c r="H14" s="204"/>
      <c r="I14" s="204"/>
      <c r="J14" s="204"/>
      <c r="K14" s="204"/>
      <c r="L14" s="204"/>
    </row>
    <row r="15" spans="1:13" ht="30" customHeight="1" x14ac:dyDescent="0.15">
      <c r="A15" s="25" t="s">
        <v>45</v>
      </c>
      <c r="B15" s="204" t="s">
        <v>59</v>
      </c>
      <c r="C15" s="204"/>
      <c r="D15" s="204"/>
      <c r="E15" s="204"/>
      <c r="F15" s="204"/>
      <c r="G15" s="204"/>
      <c r="H15" s="204"/>
      <c r="I15" s="204"/>
      <c r="J15" s="204"/>
      <c r="K15" s="204"/>
      <c r="L15" s="204"/>
    </row>
    <row r="16" spans="1:13" ht="30" customHeight="1" x14ac:dyDescent="0.15"/>
  </sheetData>
  <mergeCells count="13">
    <mergeCell ref="B13:L13"/>
    <mergeCell ref="B14:L14"/>
    <mergeCell ref="B15:L15"/>
    <mergeCell ref="A2:L2"/>
    <mergeCell ref="A11:L11"/>
    <mergeCell ref="B3:L3"/>
    <mergeCell ref="B4:L4"/>
    <mergeCell ref="B5:L5"/>
    <mergeCell ref="B6:L6"/>
    <mergeCell ref="B7:L7"/>
    <mergeCell ref="B8:L8"/>
    <mergeCell ref="B9:L9"/>
    <mergeCell ref="B12:L12"/>
  </mergeCells>
  <phoneticPr fontId="4"/>
  <pageMargins left="0.25" right="0.25" top="0.75" bottom="0.75" header="0.3" footer="0.3"/>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E958-F97F-4DFE-AD87-53F0CB790085}">
  <sheetPr>
    <tabColor theme="9" tint="0.39997558519241921"/>
  </sheetPr>
  <dimension ref="A1:Y38"/>
  <sheetViews>
    <sheetView showZeros="0" view="pageBreakPreview" zoomScale="70" zoomScaleNormal="100" zoomScaleSheetLayoutView="70" workbookViewId="0">
      <selection activeCell="M13" sqref="M1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福祉!B28</f>
        <v>北北福第34号</v>
      </c>
      <c r="E2" s="138"/>
      <c r="F2" s="138"/>
      <c r="G2" s="138"/>
      <c r="H2" s="138"/>
      <c r="I2" s="138"/>
      <c r="J2" s="138"/>
      <c r="K2" s="139"/>
      <c r="L2" s="1" t="s">
        <v>64</v>
      </c>
    </row>
    <row r="3" spans="1:25" ht="30" customHeight="1" x14ac:dyDescent="0.15">
      <c r="A3" s="128" t="s">
        <v>9</v>
      </c>
      <c r="B3" s="129"/>
      <c r="C3" s="129"/>
      <c r="D3" s="130">
        <f>VLOOKUP($D$2,福祉!$B$2:$AL$891,2,FALSE)</f>
        <v>44950</v>
      </c>
      <c r="E3" s="223"/>
      <c r="F3" s="223"/>
      <c r="G3" s="223"/>
      <c r="H3" s="223"/>
      <c r="I3" s="223"/>
      <c r="J3" s="223"/>
      <c r="K3" s="224"/>
    </row>
    <row r="4" spans="1:25" ht="30" customHeight="1" x14ac:dyDescent="0.15">
      <c r="A4" s="128" t="s">
        <v>1</v>
      </c>
      <c r="B4" s="129"/>
      <c r="C4" s="129"/>
      <c r="D4" s="130">
        <f>VLOOKUP($D$2,福祉!$B$2:$AL$891,3,FALSE)</f>
        <v>0</v>
      </c>
      <c r="E4" s="223"/>
      <c r="F4" s="223"/>
      <c r="G4" s="223"/>
      <c r="H4" s="223"/>
      <c r="I4" s="223"/>
      <c r="J4" s="223"/>
      <c r="K4" s="224"/>
    </row>
    <row r="5" spans="1:25" ht="30" customHeight="1" x14ac:dyDescent="0.15">
      <c r="A5" s="128" t="s">
        <v>28</v>
      </c>
      <c r="B5" s="129"/>
      <c r="C5" s="129"/>
      <c r="D5" s="130">
        <f>VLOOKUP($D$2,福祉!$B$2:$AL$891,4,FALSE)</f>
        <v>45680</v>
      </c>
      <c r="E5" s="223"/>
      <c r="F5" s="223"/>
      <c r="G5" s="223"/>
      <c r="H5" s="223"/>
      <c r="I5" s="223"/>
      <c r="J5" s="223"/>
      <c r="K5" s="224"/>
      <c r="L5" s="1" t="s">
        <v>29</v>
      </c>
    </row>
    <row r="6" spans="1:25" ht="30" customHeight="1" x14ac:dyDescent="0.15">
      <c r="A6" s="128" t="s">
        <v>17</v>
      </c>
      <c r="B6" s="129"/>
      <c r="C6" s="129"/>
      <c r="D6" s="130" t="str">
        <f>VLOOKUP($D$2,福祉!$B$2:$AL$891,5,FALSE)</f>
        <v>社会福祉法人　斜里町社会福祉協議会</v>
      </c>
      <c r="E6" s="223"/>
      <c r="F6" s="223"/>
      <c r="G6" s="223"/>
      <c r="H6" s="223"/>
      <c r="I6" s="223"/>
      <c r="J6" s="223"/>
      <c r="K6" s="224"/>
    </row>
    <row r="7" spans="1:25" ht="30" customHeight="1" x14ac:dyDescent="0.15">
      <c r="A7" s="128" t="s">
        <v>8</v>
      </c>
      <c r="B7" s="129"/>
      <c r="C7" s="129"/>
      <c r="D7" s="130" t="str">
        <f>VLOOKUP($D$2,福祉!$B$2:$AL$891,6,FALSE)</f>
        <v>三浦　勝利</v>
      </c>
      <c r="E7" s="223"/>
      <c r="F7" s="223"/>
      <c r="G7" s="223"/>
      <c r="H7" s="223"/>
      <c r="I7" s="223"/>
      <c r="J7" s="223"/>
      <c r="K7" s="224"/>
    </row>
    <row r="8" spans="1:25" ht="30" customHeight="1" x14ac:dyDescent="0.15">
      <c r="A8" s="128" t="s">
        <v>18</v>
      </c>
      <c r="B8" s="129"/>
      <c r="C8" s="129"/>
      <c r="D8" s="130" t="str">
        <f>VLOOKUP($D$2,福祉!$B$2:$AL$891,8,FALSE)</f>
        <v>斜里郡斜里町文光町５２番地１７</v>
      </c>
      <c r="E8" s="223"/>
      <c r="F8" s="223"/>
      <c r="G8" s="223"/>
      <c r="H8" s="223"/>
      <c r="I8" s="223"/>
      <c r="J8" s="223"/>
      <c r="K8" s="224"/>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社会福祉法人　斜里町社会福祉協議会</v>
      </c>
      <c r="E12" s="151"/>
      <c r="F12" s="151" t="str">
        <f>VLOOKUP($D$2,福祉!$B$2:$AL$891,10,FALSE)</f>
        <v>斜里郡斜里町文光町５２番地１７</v>
      </c>
      <c r="G12" s="151"/>
      <c r="H12" s="151">
        <f>VLOOKUP($D$2,福祉!$B$2:$AL$891,13,FALSE)</f>
        <v>0</v>
      </c>
      <c r="I12" s="151"/>
      <c r="J12" s="151">
        <f>VLOOKUP($D$2,福祉!$B$2:$AL$891,14,FALSE)</f>
        <v>0</v>
      </c>
      <c r="K12" s="151"/>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斜里郡斜里町</v>
      </c>
      <c r="E14" s="149"/>
      <c r="F14" s="149"/>
      <c r="G14" s="149"/>
      <c r="H14" s="149"/>
      <c r="I14" s="149"/>
      <c r="J14" s="149"/>
      <c r="K14" s="150"/>
      <c r="O14" s="26"/>
      <c r="X14" s="26"/>
      <c r="Y14"/>
    </row>
    <row r="15" spans="1:25" ht="30" customHeight="1" x14ac:dyDescent="0.15">
      <c r="A15" s="140" t="s">
        <v>14</v>
      </c>
      <c r="B15" s="141"/>
      <c r="C15" s="141"/>
      <c r="D15" s="162" t="str">
        <f>VLOOKUP($D$2,福祉!$B$2:$AL$255,20,FALSE)</f>
        <v>イニト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社会福祉法人　斜里町社会福祉協議会</v>
      </c>
      <c r="D22" s="186"/>
      <c r="E22" s="6"/>
      <c r="F22" s="6"/>
      <c r="G22" s="6"/>
      <c r="H22" s="6"/>
      <c r="I22" s="6"/>
      <c r="J22" s="6"/>
      <c r="K22" s="7"/>
    </row>
    <row r="23" spans="1:24" ht="14.25" x14ac:dyDescent="0.15">
      <c r="A23" s="181"/>
      <c r="B23" s="182"/>
      <c r="C23" s="187"/>
      <c r="D23" s="188"/>
      <c r="E23" s="4"/>
      <c r="F23" s="4">
        <v>1</v>
      </c>
      <c r="G23" s="4"/>
      <c r="H23" s="4"/>
      <c r="I23" s="4"/>
      <c r="J23" s="4"/>
      <c r="K23" s="5">
        <f>SUM(E23:J23)</f>
        <v>1</v>
      </c>
    </row>
    <row r="24" spans="1:24" ht="14.25" x14ac:dyDescent="0.15">
      <c r="A24" s="181"/>
      <c r="B24" s="182"/>
      <c r="C24" s="189"/>
      <c r="D24" s="190"/>
      <c r="E24" s="30"/>
      <c r="F24" s="30"/>
      <c r="G24" s="30"/>
      <c r="H24" s="30"/>
      <c r="I24" s="30"/>
      <c r="J24" s="8"/>
      <c r="K24" s="17">
        <f>SUM(E24:I24)</f>
        <v>0</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f>H12</f>
        <v>0</v>
      </c>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0</v>
      </c>
      <c r="H35" s="4">
        <f t="shared" si="0"/>
        <v>0</v>
      </c>
      <c r="I35" s="4">
        <f t="shared" si="0"/>
        <v>0</v>
      </c>
      <c r="J35" s="4">
        <f t="shared" si="0"/>
        <v>0</v>
      </c>
      <c r="K35" s="5">
        <f>SUM(E35:J35)</f>
        <v>1</v>
      </c>
    </row>
    <row r="36" spans="1:11" ht="15" thickBot="1" x14ac:dyDescent="0.2">
      <c r="A36" s="173"/>
      <c r="B36" s="174"/>
      <c r="C36" s="177"/>
      <c r="D36" s="17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type="list" allowBlank="1" showInputMessage="1" sqref="D10" xr:uid="{0AF5A84E-0C4C-45DF-B5A5-74BB9CFEEE60}">
      <formula1>"○"</formula1>
    </dataValidation>
    <dataValidation type="list" allowBlank="1" showInputMessage="1" sqref="A22:B33" xr:uid="{F8F4FF4A-105B-4834-816E-3A0E91EB608B}">
      <formula1>"交通空白地有償運送,福祉有償運送"</formula1>
    </dataValidation>
    <dataValidation allowBlank="1" showInputMessage="1" sqref="D2:K2" xr:uid="{6445C68E-0565-4252-83AF-FA3A4E2F0ECC}"/>
  </dataValidations>
  <hyperlinks>
    <hyperlink ref="O1:Q1" location="福祉!A1" display="福祉!A1" xr:uid="{0C463F9A-CCF1-43D2-A690-24C4E4A8C0CB}"/>
  </hyperlinks>
  <pageMargins left="0.25" right="0.25" top="0.75" bottom="0.75" header="0.3" footer="0.3"/>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CFCF-5B1C-453C-B449-54E3CFE84A72}">
  <sheetPr>
    <tabColor theme="9" tint="0.39997558519241921"/>
  </sheetPr>
  <dimension ref="A1:Y38"/>
  <sheetViews>
    <sheetView showZeros="0"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tr">
        <f>福祉!B29</f>
        <v>北北福第35号</v>
      </c>
      <c r="E2" s="138"/>
      <c r="F2" s="138"/>
      <c r="G2" s="138"/>
      <c r="H2" s="138"/>
      <c r="I2" s="138"/>
      <c r="J2" s="138"/>
      <c r="K2" s="139"/>
      <c r="L2" s="1" t="s">
        <v>64</v>
      </c>
    </row>
    <row r="3" spans="1:25" ht="30" customHeight="1" x14ac:dyDescent="0.15">
      <c r="A3" s="128" t="s">
        <v>9</v>
      </c>
      <c r="B3" s="129"/>
      <c r="C3" s="129"/>
      <c r="D3" s="130">
        <f>VLOOKUP($D$2,福祉!$B$2:$AL$891,2,FALSE)</f>
        <v>45198</v>
      </c>
      <c r="E3" s="223"/>
      <c r="F3" s="223"/>
      <c r="G3" s="223"/>
      <c r="H3" s="223"/>
      <c r="I3" s="223"/>
      <c r="J3" s="223"/>
      <c r="K3" s="224"/>
    </row>
    <row r="4" spans="1:25" ht="30" customHeight="1" x14ac:dyDescent="0.15">
      <c r="A4" s="128" t="s">
        <v>1</v>
      </c>
      <c r="B4" s="129"/>
      <c r="C4" s="129"/>
      <c r="D4" s="130">
        <f>VLOOKUP($D$2,福祉!$B$2:$AL$891,3,FALSE)</f>
        <v>0</v>
      </c>
      <c r="E4" s="223"/>
      <c r="F4" s="223"/>
      <c r="G4" s="223"/>
      <c r="H4" s="223"/>
      <c r="I4" s="223"/>
      <c r="J4" s="223"/>
      <c r="K4" s="224"/>
    </row>
    <row r="5" spans="1:25" ht="30" customHeight="1" x14ac:dyDescent="0.15">
      <c r="A5" s="128" t="s">
        <v>28</v>
      </c>
      <c r="B5" s="129"/>
      <c r="C5" s="129"/>
      <c r="D5" s="130">
        <f>VLOOKUP($D$2,福祉!$B$2:$AL$891,4,FALSE)</f>
        <v>45928</v>
      </c>
      <c r="E5" s="223"/>
      <c r="F5" s="223"/>
      <c r="G5" s="223"/>
      <c r="H5" s="223"/>
      <c r="I5" s="223"/>
      <c r="J5" s="223"/>
      <c r="K5" s="224"/>
      <c r="L5" s="1" t="s">
        <v>29</v>
      </c>
    </row>
    <row r="6" spans="1:25" ht="30" customHeight="1" x14ac:dyDescent="0.15">
      <c r="A6" s="128" t="s">
        <v>17</v>
      </c>
      <c r="B6" s="129"/>
      <c r="C6" s="129"/>
      <c r="D6" s="130" t="str">
        <f>VLOOKUP($D$2,福祉!$B$2:$AL$891,5,FALSE)</f>
        <v>社会医療法人　雄俊会</v>
      </c>
      <c r="E6" s="223"/>
      <c r="F6" s="223"/>
      <c r="G6" s="223"/>
      <c r="H6" s="223"/>
      <c r="I6" s="223"/>
      <c r="J6" s="223"/>
      <c r="K6" s="224"/>
    </row>
    <row r="7" spans="1:25" ht="30" customHeight="1" x14ac:dyDescent="0.15">
      <c r="A7" s="128" t="s">
        <v>8</v>
      </c>
      <c r="B7" s="129"/>
      <c r="C7" s="129"/>
      <c r="D7" s="130" t="str">
        <f>VLOOKUP($D$2,福祉!$B$2:$AL$891,6,FALSE)</f>
        <v>三角　彰宏</v>
      </c>
      <c r="E7" s="223"/>
      <c r="F7" s="223"/>
      <c r="G7" s="223"/>
      <c r="H7" s="223"/>
      <c r="I7" s="223"/>
      <c r="J7" s="223"/>
      <c r="K7" s="224"/>
    </row>
    <row r="8" spans="1:25" ht="30" customHeight="1" x14ac:dyDescent="0.15">
      <c r="A8" s="128" t="s">
        <v>18</v>
      </c>
      <c r="B8" s="129"/>
      <c r="C8" s="129"/>
      <c r="D8" s="130" t="str">
        <f>VLOOKUP($D$2,福祉!$B$2:$AL$891,8,FALSE)</f>
        <v>北見市留辺蘂町温根湯温泉４４０番１－２</v>
      </c>
      <c r="E8" s="223"/>
      <c r="F8" s="223"/>
      <c r="G8" s="223"/>
      <c r="H8" s="223"/>
      <c r="I8" s="223"/>
      <c r="J8" s="223"/>
      <c r="K8" s="224"/>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有料老人ホーム　　　　　春にれの里むか川</v>
      </c>
      <c r="E12" s="151"/>
      <c r="F12" s="151" t="str">
        <f>VLOOKUP($D$2,福祉!$B$2:$AL$891,10,FALSE)</f>
        <v>北見市留辺蘂町温根湯温泉３４０番地</v>
      </c>
      <c r="G12" s="151"/>
      <c r="H12" s="151">
        <f>VLOOKUP($D$2,福祉!$B$2:$AL$891,13,FALSE)</f>
        <v>0</v>
      </c>
      <c r="I12" s="151"/>
      <c r="J12" s="151">
        <f>VLOOKUP($D$2,福祉!$B$2:$AL$891,14,FALSE)</f>
        <v>0</v>
      </c>
      <c r="K12" s="151"/>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北見市</v>
      </c>
      <c r="E14" s="149"/>
      <c r="F14" s="149"/>
      <c r="G14" s="149"/>
      <c r="H14" s="149"/>
      <c r="I14" s="149"/>
      <c r="J14" s="149"/>
      <c r="K14" s="150"/>
      <c r="O14" s="26"/>
      <c r="X14" s="26"/>
      <c r="Y14"/>
    </row>
    <row r="15" spans="1:25" ht="30" customHeight="1" x14ac:dyDescent="0.15">
      <c r="A15" s="140" t="s">
        <v>14</v>
      </c>
      <c r="B15" s="141"/>
      <c r="C15" s="141"/>
      <c r="D15" s="162" t="str">
        <f>VLOOKUP($D$2,福祉!$B$2:$AL$255,20,FALSE)</f>
        <v>イニホ</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有料老人ホーム　　　　　春にれの里むか川</v>
      </c>
      <c r="D22" s="186"/>
      <c r="E22" s="6"/>
      <c r="F22" s="6"/>
      <c r="G22" s="6"/>
      <c r="H22" s="6"/>
      <c r="I22" s="6"/>
      <c r="J22" s="6"/>
      <c r="K22" s="7"/>
    </row>
    <row r="23" spans="1:24" ht="14.25" x14ac:dyDescent="0.15">
      <c r="A23" s="181"/>
      <c r="B23" s="182"/>
      <c r="C23" s="187"/>
      <c r="D23" s="188"/>
      <c r="E23" s="4"/>
      <c r="F23" s="4"/>
      <c r="G23" s="4">
        <v>1</v>
      </c>
      <c r="H23" s="4"/>
      <c r="I23" s="4">
        <v>2</v>
      </c>
      <c r="J23" s="4"/>
      <c r="K23" s="5">
        <f>SUM(E23:J23)</f>
        <v>3</v>
      </c>
    </row>
    <row r="24" spans="1:24" ht="14.25" x14ac:dyDescent="0.15">
      <c r="A24" s="181"/>
      <c r="B24" s="182"/>
      <c r="C24" s="189"/>
      <c r="D24" s="190"/>
      <c r="E24" s="30"/>
      <c r="F24" s="30"/>
      <c r="G24" s="30"/>
      <c r="H24" s="30"/>
      <c r="I24" s="30">
        <v>-1</v>
      </c>
      <c r="J24" s="8"/>
      <c r="K24" s="17">
        <f>SUM(E24:I24)</f>
        <v>-1</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f>H12</f>
        <v>0</v>
      </c>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1</v>
      </c>
      <c r="H35" s="4">
        <f t="shared" si="0"/>
        <v>0</v>
      </c>
      <c r="I35" s="4">
        <f t="shared" si="0"/>
        <v>2</v>
      </c>
      <c r="J35" s="4">
        <f t="shared" si="0"/>
        <v>0</v>
      </c>
      <c r="K35" s="5">
        <f>SUM(E35:J35)</f>
        <v>3</v>
      </c>
    </row>
    <row r="36" spans="1:11" ht="15" thickBot="1" x14ac:dyDescent="0.2">
      <c r="A36" s="173"/>
      <c r="B36" s="174"/>
      <c r="C36" s="177"/>
      <c r="D36" s="17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4"/>
  <dataValidations count="3">
    <dataValidation allowBlank="1" showInputMessage="1" sqref="D2:K2" xr:uid="{BF5466CC-AFC3-4600-9013-2E493CCCB780}"/>
    <dataValidation type="list" allowBlank="1" showInputMessage="1" sqref="A22:B33" xr:uid="{A59E3698-12C5-4879-A5F3-6F3791F66A72}">
      <formula1>"交通空白地有償運送,福祉有償運送"</formula1>
    </dataValidation>
    <dataValidation type="list" allowBlank="1" showInputMessage="1" sqref="D10" xr:uid="{AA52CB13-D10D-4EEC-BD99-F9EA8CD4E11E}">
      <formula1>"○"</formula1>
    </dataValidation>
  </dataValidations>
  <hyperlinks>
    <hyperlink ref="O1:Q1" location="福祉!A1" display="福祉!A1" xr:uid="{B677FC9B-777F-4FFB-A0D8-12106DA4323E}"/>
  </hyperlinks>
  <pageMargins left="0.25" right="0.25" top="0.75" bottom="0.75" header="0.3" footer="0.3"/>
  <pageSetup paperSize="9" scale="9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D2F2-6403-4C16-92F5-C9386D947DED}">
  <sheetPr>
    <tabColor theme="9" tint="0.39997558519241921"/>
  </sheetPr>
  <dimension ref="A1:Y38"/>
  <sheetViews>
    <sheetView showZeros="0"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
        <v>351</v>
      </c>
      <c r="E2" s="138"/>
      <c r="F2" s="138"/>
      <c r="G2" s="138"/>
      <c r="H2" s="138"/>
      <c r="I2" s="138"/>
      <c r="J2" s="138"/>
      <c r="K2" s="139"/>
      <c r="L2" s="1" t="s">
        <v>64</v>
      </c>
    </row>
    <row r="3" spans="1:25" ht="30" customHeight="1" x14ac:dyDescent="0.15">
      <c r="A3" s="128" t="s">
        <v>9</v>
      </c>
      <c r="B3" s="129"/>
      <c r="C3" s="129"/>
      <c r="D3" s="130">
        <f>VLOOKUP($D$2,福祉!$B$2:$AL$891,2,FALSE)</f>
        <v>45231</v>
      </c>
      <c r="E3" s="223"/>
      <c r="F3" s="223"/>
      <c r="G3" s="223"/>
      <c r="H3" s="223"/>
      <c r="I3" s="223"/>
      <c r="J3" s="223"/>
      <c r="K3" s="224"/>
    </row>
    <row r="4" spans="1:25" ht="30" customHeight="1" x14ac:dyDescent="0.15">
      <c r="A4" s="128" t="s">
        <v>1</v>
      </c>
      <c r="B4" s="129"/>
      <c r="C4" s="129"/>
      <c r="D4" s="130">
        <f>VLOOKUP($D$2,福祉!$B$2:$AL$891,3,FALSE)</f>
        <v>0</v>
      </c>
      <c r="E4" s="223"/>
      <c r="F4" s="223"/>
      <c r="G4" s="223"/>
      <c r="H4" s="223"/>
      <c r="I4" s="223"/>
      <c r="J4" s="223"/>
      <c r="K4" s="224"/>
    </row>
    <row r="5" spans="1:25" ht="30" customHeight="1" x14ac:dyDescent="0.15">
      <c r="A5" s="128" t="s">
        <v>28</v>
      </c>
      <c r="B5" s="129"/>
      <c r="C5" s="129"/>
      <c r="D5" s="130">
        <f>VLOOKUP($D$2,福祉!$B$2:$AL$891,4,FALSE)</f>
        <v>45961</v>
      </c>
      <c r="E5" s="223"/>
      <c r="F5" s="223"/>
      <c r="G5" s="223"/>
      <c r="H5" s="223"/>
      <c r="I5" s="223"/>
      <c r="J5" s="223"/>
      <c r="K5" s="224"/>
      <c r="L5" s="1" t="s">
        <v>29</v>
      </c>
    </row>
    <row r="6" spans="1:25" ht="30" customHeight="1" x14ac:dyDescent="0.15">
      <c r="A6" s="128" t="s">
        <v>17</v>
      </c>
      <c r="B6" s="129"/>
      <c r="C6" s="129"/>
      <c r="D6" s="130" t="str">
        <f>VLOOKUP($D$2,福祉!$B$2:$AL$891,5,FALSE)</f>
        <v>特定非営利活動法人とむての森</v>
      </c>
      <c r="E6" s="223"/>
      <c r="F6" s="223"/>
      <c r="G6" s="223"/>
      <c r="H6" s="223"/>
      <c r="I6" s="223"/>
      <c r="J6" s="223"/>
      <c r="K6" s="224"/>
    </row>
    <row r="7" spans="1:25" ht="30" customHeight="1" x14ac:dyDescent="0.15">
      <c r="A7" s="128" t="s">
        <v>8</v>
      </c>
      <c r="B7" s="129"/>
      <c r="C7" s="129"/>
      <c r="D7" s="130" t="str">
        <f>VLOOKUP($D$2,福祉!$B$2:$AL$891,6,FALSE)</f>
        <v>平賀　貴幸</v>
      </c>
      <c r="E7" s="223"/>
      <c r="F7" s="223"/>
      <c r="G7" s="223"/>
      <c r="H7" s="223"/>
      <c r="I7" s="223"/>
      <c r="J7" s="223"/>
      <c r="K7" s="224"/>
    </row>
    <row r="8" spans="1:25" ht="30" customHeight="1" x14ac:dyDescent="0.15">
      <c r="A8" s="128" t="s">
        <v>18</v>
      </c>
      <c r="B8" s="129"/>
      <c r="C8" s="129"/>
      <c r="D8" s="130" t="str">
        <f>VLOOKUP($D$2,福祉!$B$2:$AL$891,8,FALSE)</f>
        <v>北見市公園町１６６番地２５</v>
      </c>
      <c r="E8" s="223"/>
      <c r="F8" s="223"/>
      <c r="G8" s="223"/>
      <c r="H8" s="223"/>
      <c r="I8" s="223"/>
      <c r="J8" s="223"/>
      <c r="K8" s="224"/>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特定非営利活動法人とむての森</v>
      </c>
      <c r="E12" s="151"/>
      <c r="F12" s="151" t="str">
        <f>VLOOKUP($D$2,福祉!$B$2:$AL$891,10,FALSE)</f>
        <v>北見市公園町１６６番地２５</v>
      </c>
      <c r="G12" s="151"/>
      <c r="H12" s="151">
        <f>VLOOKUP($D$2,福祉!$B$2:$AL$891,13,FALSE)</f>
        <v>0</v>
      </c>
      <c r="I12" s="151"/>
      <c r="J12" s="151">
        <f>VLOOKUP($D$2,福祉!$B$2:$AL$891,14,FALSE)</f>
        <v>0</v>
      </c>
      <c r="K12" s="151"/>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北見市</v>
      </c>
      <c r="E14" s="149"/>
      <c r="F14" s="149"/>
      <c r="G14" s="149"/>
      <c r="H14" s="149"/>
      <c r="I14" s="149"/>
      <c r="J14" s="149"/>
      <c r="K14" s="150"/>
      <c r="O14" s="26"/>
      <c r="X14" s="26"/>
      <c r="Y14"/>
    </row>
    <row r="15" spans="1:25" ht="30" customHeight="1" x14ac:dyDescent="0.15">
      <c r="A15" s="140" t="s">
        <v>14</v>
      </c>
      <c r="B15" s="141"/>
      <c r="C15" s="141"/>
      <c r="D15" s="162" t="str">
        <f>VLOOKUP($D$2,福祉!$B$2:$AL$255,20,FALSE)</f>
        <v>イロハト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特定非営利活動法人とむての森</v>
      </c>
      <c r="D22" s="186"/>
      <c r="E22" s="6"/>
      <c r="F22" s="6"/>
      <c r="G22" s="6"/>
      <c r="H22" s="6"/>
      <c r="I22" s="6"/>
      <c r="J22" s="6"/>
      <c r="K22" s="7"/>
    </row>
    <row r="23" spans="1:24" ht="14.25" x14ac:dyDescent="0.15">
      <c r="A23" s="181"/>
      <c r="B23" s="182"/>
      <c r="C23" s="187"/>
      <c r="D23" s="188"/>
      <c r="E23" s="4"/>
      <c r="F23" s="4"/>
      <c r="G23" s="4">
        <v>1</v>
      </c>
      <c r="H23" s="4"/>
      <c r="I23" s="4">
        <v>15</v>
      </c>
      <c r="J23" s="4"/>
      <c r="K23" s="5">
        <f>SUM(E23:J23)</f>
        <v>16</v>
      </c>
    </row>
    <row r="24" spans="1:24" ht="14.25" x14ac:dyDescent="0.15">
      <c r="A24" s="181"/>
      <c r="B24" s="182"/>
      <c r="C24" s="189"/>
      <c r="D24" s="190"/>
      <c r="E24" s="30"/>
      <c r="F24" s="30"/>
      <c r="G24" s="30">
        <v>-1</v>
      </c>
      <c r="H24" s="30"/>
      <c r="I24" s="30">
        <v>-4</v>
      </c>
      <c r="J24" s="8"/>
      <c r="K24" s="17">
        <f>SUM(E24:I24)</f>
        <v>-5</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f>H12</f>
        <v>0</v>
      </c>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1</v>
      </c>
      <c r="H35" s="4">
        <f t="shared" si="0"/>
        <v>0</v>
      </c>
      <c r="I35" s="4">
        <f t="shared" si="0"/>
        <v>15</v>
      </c>
      <c r="J35" s="4">
        <f t="shared" si="0"/>
        <v>0</v>
      </c>
      <c r="K35" s="5">
        <f>SUM(E35:J35)</f>
        <v>16</v>
      </c>
    </row>
    <row r="36" spans="1:11" ht="15" thickBot="1" x14ac:dyDescent="0.2">
      <c r="A36" s="173"/>
      <c r="B36" s="174"/>
      <c r="C36" s="177"/>
      <c r="D36" s="178"/>
      <c r="E36" s="18">
        <f>SUM(E24+E27+E30+E33)</f>
        <v>0</v>
      </c>
      <c r="F36" s="18">
        <f>SUM(F24+F27+F30+F33)</f>
        <v>0</v>
      </c>
      <c r="G36" s="18">
        <f>SUM(G24+G27+G30+G33)</f>
        <v>-1</v>
      </c>
      <c r="H36" s="18">
        <f>SUM(H24+H27+H30+H33)</f>
        <v>0</v>
      </c>
      <c r="I36" s="18">
        <f>SUM(I24+I27+I30+I33)</f>
        <v>-4</v>
      </c>
      <c r="J36" s="9"/>
      <c r="K36" s="19">
        <f>SUM(E36:I36)</f>
        <v>-5</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4"/>
  <dataValidations count="3">
    <dataValidation type="list" allowBlank="1" showInputMessage="1" sqref="D10" xr:uid="{8F015C10-334E-4C9B-82A4-DFEA9FB0066A}">
      <formula1>"○"</formula1>
    </dataValidation>
    <dataValidation type="list" allowBlank="1" showInputMessage="1" sqref="A22:B33" xr:uid="{B6ACF596-37D8-4D17-A483-F9A69AB42E49}">
      <formula1>"交通空白地有償運送,福祉有償運送"</formula1>
    </dataValidation>
    <dataValidation allowBlank="1" showInputMessage="1" sqref="D2:K2" xr:uid="{E8ECAA85-A52A-4334-8EA3-6D421B4B6DCB}"/>
  </dataValidations>
  <hyperlinks>
    <hyperlink ref="O1:Q1" location="福祉!A1" display="福祉!A1" xr:uid="{216AD1FA-1D78-49DE-A386-97E5D8B07507}"/>
  </hyperlinks>
  <pageMargins left="0.25" right="0.25" top="0.75" bottom="0.75" header="0.3" footer="0.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F707-8D90-4632-80B3-79865B4B6C09}">
  <sheetPr>
    <tabColor theme="9" tint="0.39997558519241921"/>
  </sheetPr>
  <dimension ref="A1:Y38"/>
  <sheetViews>
    <sheetView showZeros="0" view="pageBreakPreview" zoomScaleNormal="100" zoomScaleSheetLayoutView="100" workbookViewId="0">
      <selection activeCell="F25" sqref="F25"/>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166" t="s">
        <v>67</v>
      </c>
      <c r="P1" s="167"/>
      <c r="Q1" s="168"/>
    </row>
    <row r="2" spans="1:25" ht="30" customHeight="1" x14ac:dyDescent="0.15">
      <c r="A2" s="135" t="s">
        <v>16</v>
      </c>
      <c r="B2" s="136"/>
      <c r="C2" s="136"/>
      <c r="D2" s="137" t="s">
        <v>356</v>
      </c>
      <c r="E2" s="138"/>
      <c r="F2" s="138"/>
      <c r="G2" s="138"/>
      <c r="H2" s="138"/>
      <c r="I2" s="138"/>
      <c r="J2" s="138"/>
      <c r="K2" s="139"/>
      <c r="L2" s="1" t="s">
        <v>64</v>
      </c>
    </row>
    <row r="3" spans="1:25" ht="30" customHeight="1" x14ac:dyDescent="0.15">
      <c r="A3" s="128" t="s">
        <v>9</v>
      </c>
      <c r="B3" s="129"/>
      <c r="C3" s="129"/>
      <c r="D3" s="130">
        <f>VLOOKUP($D$2,福祉!$B$2:$AL$891,2,FALSE)</f>
        <v>45364</v>
      </c>
      <c r="E3" s="223"/>
      <c r="F3" s="223"/>
      <c r="G3" s="223"/>
      <c r="H3" s="223"/>
      <c r="I3" s="223"/>
      <c r="J3" s="223"/>
      <c r="K3" s="224"/>
    </row>
    <row r="4" spans="1:25" ht="30" customHeight="1" x14ac:dyDescent="0.15">
      <c r="A4" s="128" t="s">
        <v>1</v>
      </c>
      <c r="B4" s="129"/>
      <c r="C4" s="129"/>
      <c r="D4" s="130">
        <f>VLOOKUP($D$2,福祉!$B$2:$AL$891,3,FALSE)</f>
        <v>0</v>
      </c>
      <c r="E4" s="223"/>
      <c r="F4" s="223"/>
      <c r="G4" s="223"/>
      <c r="H4" s="223"/>
      <c r="I4" s="223"/>
      <c r="J4" s="223"/>
      <c r="K4" s="224"/>
    </row>
    <row r="5" spans="1:25" ht="30" customHeight="1" x14ac:dyDescent="0.15">
      <c r="A5" s="128" t="s">
        <v>28</v>
      </c>
      <c r="B5" s="129"/>
      <c r="C5" s="129"/>
      <c r="D5" s="130">
        <f>VLOOKUP($D$2,福祉!$B$2:$AL$891,4,FALSE)</f>
        <v>46094</v>
      </c>
      <c r="E5" s="223"/>
      <c r="F5" s="223"/>
      <c r="G5" s="223"/>
      <c r="H5" s="223"/>
      <c r="I5" s="223"/>
      <c r="J5" s="223"/>
      <c r="K5" s="224"/>
      <c r="L5" s="1" t="s">
        <v>29</v>
      </c>
    </row>
    <row r="6" spans="1:25" ht="30" customHeight="1" x14ac:dyDescent="0.15">
      <c r="A6" s="128" t="s">
        <v>17</v>
      </c>
      <c r="B6" s="129"/>
      <c r="C6" s="129"/>
      <c r="D6" s="130" t="str">
        <f>VLOOKUP($D$2,福祉!$B$2:$AL$891,5,FALSE)</f>
        <v>社会福祉法人　雄武町社会福祉協議会</v>
      </c>
      <c r="E6" s="223"/>
      <c r="F6" s="223"/>
      <c r="G6" s="223"/>
      <c r="H6" s="223"/>
      <c r="I6" s="223"/>
      <c r="J6" s="223"/>
      <c r="K6" s="224"/>
    </row>
    <row r="7" spans="1:25" ht="30" customHeight="1" x14ac:dyDescent="0.15">
      <c r="A7" s="128" t="s">
        <v>8</v>
      </c>
      <c r="B7" s="129"/>
      <c r="C7" s="129"/>
      <c r="D7" s="130" t="str">
        <f>VLOOKUP($D$2,福祉!$B$2:$AL$891,6,FALSE)</f>
        <v>中島　克弘</v>
      </c>
      <c r="E7" s="223"/>
      <c r="F7" s="223"/>
      <c r="G7" s="223"/>
      <c r="H7" s="223"/>
      <c r="I7" s="223"/>
      <c r="J7" s="223"/>
      <c r="K7" s="224"/>
    </row>
    <row r="8" spans="1:25" ht="30" customHeight="1" x14ac:dyDescent="0.15">
      <c r="A8" s="128" t="s">
        <v>18</v>
      </c>
      <c r="B8" s="129"/>
      <c r="C8" s="129"/>
      <c r="D8" s="130" t="str">
        <f>VLOOKUP($D$2,福祉!$B$2:$AL$891,8,FALSE)</f>
        <v>紋別郡雄武町朝雄武３７６番地１</v>
      </c>
      <c r="E8" s="223"/>
      <c r="F8" s="223"/>
      <c r="G8" s="223"/>
      <c r="H8" s="223"/>
      <c r="I8" s="223"/>
      <c r="J8" s="223"/>
      <c r="K8" s="224"/>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VLOOKUP($D$2,福祉!$B$2:$AL$891,9,FALSE)</f>
        <v>雄武町社協ホームヘルプサービスセンター</v>
      </c>
      <c r="E12" s="151"/>
      <c r="F12" s="151" t="str">
        <f>VLOOKUP($D$2,福祉!$B$2:$AL$891,10,FALSE)</f>
        <v>紋別郡雄武町朝雄武３７６番地１</v>
      </c>
      <c r="G12" s="151"/>
      <c r="H12" s="151">
        <f>VLOOKUP($D$2,福祉!$B$2:$AL$891,13,FALSE)</f>
        <v>0</v>
      </c>
      <c r="I12" s="151"/>
      <c r="J12" s="151">
        <f>VLOOKUP($D$2,福祉!$B$2:$AL$891,14,FALSE)</f>
        <v>0</v>
      </c>
      <c r="K12" s="151"/>
    </row>
    <row r="13" spans="1:25" ht="50.1" customHeight="1" x14ac:dyDescent="0.15">
      <c r="A13" s="146"/>
      <c r="B13" s="147"/>
      <c r="C13" s="148"/>
      <c r="D13" s="151">
        <f>VLOOKUP($D$2,福祉!$B$2:$AL$891,11,FALSE)</f>
        <v>0</v>
      </c>
      <c r="E13" s="151"/>
      <c r="F13" s="151">
        <f>VLOOKUP($D$2,福祉!$B$2:$AL$891,12,FALSE)</f>
        <v>0</v>
      </c>
      <c r="G13" s="151"/>
      <c r="H13" s="149"/>
      <c r="I13" s="149"/>
      <c r="J13" s="149"/>
      <c r="K13" s="150"/>
      <c r="O13" s="26"/>
      <c r="X13" s="26"/>
    </row>
    <row r="14" spans="1:25" ht="30" customHeight="1" x14ac:dyDescent="0.15">
      <c r="A14" s="140" t="s">
        <v>13</v>
      </c>
      <c r="B14" s="141"/>
      <c r="C14" s="141"/>
      <c r="D14" s="149" t="str">
        <f>VLOOKUP($D$2,福祉!$B$2:$AL$255,19,FALSE)</f>
        <v>雄武町</v>
      </c>
      <c r="E14" s="149"/>
      <c r="F14" s="149"/>
      <c r="G14" s="149"/>
      <c r="H14" s="149"/>
      <c r="I14" s="149"/>
      <c r="J14" s="149"/>
      <c r="K14" s="150"/>
      <c r="O14" s="26"/>
      <c r="X14" s="26"/>
      <c r="Y14"/>
    </row>
    <row r="15" spans="1:25" ht="30" customHeight="1" x14ac:dyDescent="0.15">
      <c r="A15" s="140" t="s">
        <v>14</v>
      </c>
      <c r="B15" s="141"/>
      <c r="C15" s="141"/>
      <c r="D15" s="162" t="str">
        <f>VLOOKUP($D$2,福祉!$B$2:$AL$255,20,FALSE)</f>
        <v>イロハニホヘト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雄武町社協ホームヘルプサービスセンター</v>
      </c>
      <c r="D22" s="186"/>
      <c r="E22" s="6"/>
      <c r="F22" s="6"/>
      <c r="G22" s="6"/>
      <c r="H22" s="6"/>
      <c r="I22" s="6"/>
      <c r="J22" s="6"/>
      <c r="K22" s="7"/>
    </row>
    <row r="23" spans="1:24" ht="14.25" x14ac:dyDescent="0.15">
      <c r="A23" s="181"/>
      <c r="B23" s="182"/>
      <c r="C23" s="187"/>
      <c r="D23" s="188"/>
      <c r="E23" s="4"/>
      <c r="F23" s="4">
        <f>福祉!Z31</f>
        <v>4</v>
      </c>
      <c r="G23" s="4"/>
      <c r="H23" s="4"/>
      <c r="I23" s="4"/>
      <c r="J23" s="4"/>
      <c r="K23" s="5">
        <f>SUM(E23:J23)</f>
        <v>4</v>
      </c>
    </row>
    <row r="24" spans="1:24" ht="14.25" x14ac:dyDescent="0.15">
      <c r="A24" s="181"/>
      <c r="B24" s="182"/>
      <c r="C24" s="189"/>
      <c r="D24" s="190"/>
      <c r="E24" s="30"/>
      <c r="F24" s="30">
        <f>福祉!AA31</f>
        <v>-3</v>
      </c>
      <c r="G24" s="30"/>
      <c r="H24" s="30"/>
      <c r="I24" s="30"/>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f>H12</f>
        <v>0</v>
      </c>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4</v>
      </c>
      <c r="G35" s="4">
        <f t="shared" si="0"/>
        <v>0</v>
      </c>
      <c r="H35" s="4">
        <f t="shared" si="0"/>
        <v>0</v>
      </c>
      <c r="I35" s="4">
        <f t="shared" si="0"/>
        <v>0</v>
      </c>
      <c r="J35" s="4">
        <f t="shared" si="0"/>
        <v>0</v>
      </c>
      <c r="K35" s="5">
        <f>SUM(E35:J35)</f>
        <v>4</v>
      </c>
    </row>
    <row r="36" spans="1:11" ht="15" thickBot="1" x14ac:dyDescent="0.2">
      <c r="A36" s="173"/>
      <c r="B36" s="174"/>
      <c r="C36" s="177"/>
      <c r="D36" s="178"/>
      <c r="E36" s="18">
        <f>SUM(E24+E27+E30+E33)</f>
        <v>0</v>
      </c>
      <c r="F36" s="18">
        <f>SUM(F24+F27+F30+F33)</f>
        <v>-3</v>
      </c>
      <c r="G36" s="18">
        <f>SUM(G24+G27+G30+G33)</f>
        <v>0</v>
      </c>
      <c r="H36" s="18">
        <f>SUM(H24+H27+H30+H33)</f>
        <v>0</v>
      </c>
      <c r="I36" s="18">
        <f>SUM(I24+I27+I30+I33)</f>
        <v>0</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4"/>
  <dataValidations count="3">
    <dataValidation allowBlank="1" showInputMessage="1" sqref="D2:K2" xr:uid="{CCCF99DD-70D2-4968-932F-230A55ED0F45}"/>
    <dataValidation type="list" allowBlank="1" showInputMessage="1" sqref="A22:B33" xr:uid="{08070958-15EA-4A66-9F99-4F0A5A29D0FF}">
      <formula1>"交通空白地有償運送,福祉有償運送"</formula1>
    </dataValidation>
    <dataValidation type="list" allowBlank="1" showInputMessage="1" sqref="D10" xr:uid="{C5B6D526-A454-4FED-A4E5-47CA3DFAF60F}">
      <formula1>"○"</formula1>
    </dataValidation>
  </dataValidations>
  <hyperlinks>
    <hyperlink ref="O1:Q1" location="福祉!A1" display="福祉!A1" xr:uid="{2A11F13D-10CC-41E3-8817-95E6C61E6831}"/>
  </hyperlinks>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sheetPr>
  <dimension ref="A1:X38"/>
  <sheetViews>
    <sheetView showZeros="0" view="pageBreakPreview" zoomScaleNormal="100" zoomScaleSheetLayoutView="100" workbookViewId="0">
      <selection sqref="A1:K1"/>
    </sheetView>
  </sheetViews>
  <sheetFormatPr defaultColWidth="9" defaultRowHeight="13.5" x14ac:dyDescent="0.15"/>
  <cols>
    <col min="1" max="11" width="9.625" style="1" customWidth="1"/>
    <col min="12" max="16384" width="9" style="1"/>
  </cols>
  <sheetData>
    <row r="1" spans="1:24" ht="30" customHeight="1" thickBot="1" x14ac:dyDescent="0.2">
      <c r="A1" s="133" t="s">
        <v>0</v>
      </c>
      <c r="B1" s="134"/>
      <c r="C1" s="134"/>
      <c r="D1" s="134"/>
      <c r="E1" s="134"/>
      <c r="F1" s="134"/>
      <c r="G1" s="134"/>
      <c r="H1" s="134"/>
      <c r="I1" s="134"/>
      <c r="J1" s="134"/>
      <c r="K1" s="134"/>
      <c r="L1" s="1" t="s">
        <v>60</v>
      </c>
      <c r="O1" s="206" t="s">
        <v>75</v>
      </c>
      <c r="P1" s="207"/>
      <c r="Q1" s="207"/>
    </row>
    <row r="2" spans="1:24" ht="30" customHeight="1" x14ac:dyDescent="0.15">
      <c r="A2" s="135" t="s">
        <v>16</v>
      </c>
      <c r="B2" s="136"/>
      <c r="C2" s="136"/>
      <c r="D2" s="137" t="s">
        <v>172</v>
      </c>
      <c r="E2" s="138"/>
      <c r="F2" s="138"/>
      <c r="G2" s="138"/>
      <c r="H2" s="138"/>
      <c r="I2" s="138"/>
      <c r="J2" s="138"/>
      <c r="K2" s="139"/>
      <c r="L2" s="1" t="s">
        <v>64</v>
      </c>
    </row>
    <row r="3" spans="1:24" ht="30" customHeight="1" x14ac:dyDescent="0.15">
      <c r="A3" s="128" t="s">
        <v>9</v>
      </c>
      <c r="B3" s="129"/>
      <c r="C3" s="129"/>
      <c r="D3" s="130">
        <f>VLOOKUP($D$2,福祉!$B$2:$AL$22,2,FALSE)</f>
        <v>38991</v>
      </c>
      <c r="E3" s="131"/>
      <c r="F3" s="131"/>
      <c r="G3" s="131"/>
      <c r="H3" s="131"/>
      <c r="I3" s="131"/>
      <c r="J3" s="131"/>
      <c r="K3" s="132"/>
    </row>
    <row r="4" spans="1:24" ht="30" customHeight="1" x14ac:dyDescent="0.15">
      <c r="A4" s="128" t="s">
        <v>1</v>
      </c>
      <c r="B4" s="129"/>
      <c r="C4" s="129"/>
      <c r="D4" s="130">
        <f>VLOOKUP($D$2,福祉!$B$2:$AL$22,3,FALSE)</f>
        <v>43915</v>
      </c>
      <c r="E4" s="131"/>
      <c r="F4" s="131"/>
      <c r="G4" s="131"/>
      <c r="H4" s="131"/>
      <c r="I4" s="131"/>
      <c r="J4" s="131"/>
      <c r="K4" s="132"/>
    </row>
    <row r="5" spans="1:24" ht="30" customHeight="1" x14ac:dyDescent="0.15">
      <c r="A5" s="128" t="s">
        <v>28</v>
      </c>
      <c r="B5" s="129"/>
      <c r="C5" s="129"/>
      <c r="D5" s="130">
        <f>VLOOKUP($D$2,福祉!$B$2:$AL$22,4,FALSE)</f>
        <v>46112</v>
      </c>
      <c r="E5" s="131"/>
      <c r="F5" s="131"/>
      <c r="G5" s="131"/>
      <c r="H5" s="131"/>
      <c r="I5" s="131"/>
      <c r="J5" s="131"/>
      <c r="K5" s="132"/>
      <c r="L5" s="1" t="s">
        <v>29</v>
      </c>
    </row>
    <row r="6" spans="1:24" ht="30" customHeight="1" x14ac:dyDescent="0.15">
      <c r="A6" s="128" t="s">
        <v>17</v>
      </c>
      <c r="B6" s="129"/>
      <c r="C6" s="129"/>
      <c r="D6" s="130" t="str">
        <f>VLOOKUP($D$2,福祉!$B$2:$AL$22,5,FALSE)</f>
        <v>社会福祉法人　大空町社会福祉協議会</v>
      </c>
      <c r="E6" s="131"/>
      <c r="F6" s="131"/>
      <c r="G6" s="131"/>
      <c r="H6" s="131"/>
      <c r="I6" s="131"/>
      <c r="J6" s="131"/>
      <c r="K6" s="132"/>
    </row>
    <row r="7" spans="1:24" ht="30" customHeight="1" x14ac:dyDescent="0.15">
      <c r="A7" s="128" t="s">
        <v>8</v>
      </c>
      <c r="B7" s="129"/>
      <c r="C7" s="129"/>
      <c r="D7" s="130" t="str">
        <f>VLOOKUP($D$2,福祉!$B$2:$AL$22,6,FALSE)</f>
        <v>崎山　秀昭</v>
      </c>
      <c r="E7" s="131"/>
      <c r="F7" s="131"/>
      <c r="G7" s="131"/>
      <c r="H7" s="131"/>
      <c r="I7" s="131"/>
      <c r="J7" s="131"/>
      <c r="K7" s="132"/>
    </row>
    <row r="8" spans="1:24" ht="30" customHeight="1" x14ac:dyDescent="0.15">
      <c r="A8" s="128" t="s">
        <v>18</v>
      </c>
      <c r="B8" s="129"/>
      <c r="C8" s="129"/>
      <c r="D8" s="130" t="str">
        <f>VLOOKUP($D$2,福祉!$B$2:$AL$22,8,FALSE)</f>
        <v>網走郡大空町女満別西１条３丁目２番５号</v>
      </c>
      <c r="E8" s="131"/>
      <c r="F8" s="131"/>
      <c r="G8" s="131"/>
      <c r="H8" s="131"/>
      <c r="I8" s="131"/>
      <c r="J8" s="131"/>
      <c r="K8" s="132"/>
    </row>
    <row r="9" spans="1:24" ht="30" customHeight="1" x14ac:dyDescent="0.15">
      <c r="A9" s="153" t="s">
        <v>19</v>
      </c>
      <c r="B9" s="154"/>
      <c r="C9" s="155"/>
      <c r="D9" s="159" t="s">
        <v>63</v>
      </c>
      <c r="E9" s="160"/>
      <c r="F9" s="160"/>
      <c r="G9" s="160"/>
      <c r="H9" s="160"/>
      <c r="I9" s="160"/>
      <c r="J9" s="160"/>
      <c r="K9" s="161"/>
    </row>
    <row r="10" spans="1:24" ht="30" customHeight="1" x14ac:dyDescent="0.15">
      <c r="A10" s="156"/>
      <c r="B10" s="157"/>
      <c r="C10" s="158"/>
      <c r="D10" s="159" t="s">
        <v>61</v>
      </c>
      <c r="E10" s="160"/>
      <c r="F10" s="160"/>
      <c r="G10" s="160"/>
      <c r="H10" s="160"/>
      <c r="I10" s="160"/>
      <c r="J10" s="160"/>
      <c r="K10" s="161"/>
    </row>
    <row r="11" spans="1:24" ht="30" customHeight="1" x14ac:dyDescent="0.15">
      <c r="A11" s="140" t="s">
        <v>15</v>
      </c>
      <c r="B11" s="141"/>
      <c r="C11" s="142"/>
      <c r="D11" s="149" t="s">
        <v>10</v>
      </c>
      <c r="E11" s="149"/>
      <c r="F11" s="149" t="s">
        <v>25</v>
      </c>
      <c r="G11" s="149"/>
      <c r="H11" s="149" t="s">
        <v>10</v>
      </c>
      <c r="I11" s="149"/>
      <c r="J11" s="149" t="s">
        <v>25</v>
      </c>
      <c r="K11" s="150"/>
    </row>
    <row r="12" spans="1:24" ht="50.1" customHeight="1" x14ac:dyDescent="0.15">
      <c r="A12" s="143"/>
      <c r="B12" s="144"/>
      <c r="C12" s="145"/>
      <c r="D12" s="151" t="str">
        <f>VLOOKUP($D$2,福祉!$B$2:$AL$22,9,FALSE)</f>
        <v>女満別事業所</v>
      </c>
      <c r="E12" s="151"/>
      <c r="F12" s="151" t="str">
        <f>VLOOKUP($D$2,福祉!$B$2:$AL$22,10,FALSE)</f>
        <v>網走郡大空町女満別西１条３丁目２番５号</v>
      </c>
      <c r="G12" s="151"/>
      <c r="H12" s="151"/>
      <c r="I12" s="151"/>
      <c r="J12" s="151"/>
      <c r="K12" s="151"/>
    </row>
    <row r="13" spans="1:24" ht="50.1" customHeight="1" x14ac:dyDescent="0.15">
      <c r="A13" s="146"/>
      <c r="B13" s="147"/>
      <c r="C13" s="148"/>
      <c r="D13" s="151" t="str">
        <f>VLOOKUP($D$2,福祉!$B$2:$AL$22,11,FALSE)</f>
        <v>東藻琴事業所</v>
      </c>
      <c r="E13" s="151"/>
      <c r="F13" s="151" t="str">
        <f>VLOOKUP($D$2,福祉!$B$2:$AL$22,12,FALSE)</f>
        <v>網走郡大空町東藻琴３６０番地の１</v>
      </c>
      <c r="G13" s="151"/>
      <c r="H13" s="151"/>
      <c r="I13" s="151"/>
      <c r="J13" s="151"/>
      <c r="K13" s="151"/>
      <c r="O13" s="26"/>
      <c r="X13" s="26"/>
    </row>
    <row r="14" spans="1:24" ht="30" customHeight="1" x14ac:dyDescent="0.15">
      <c r="A14" s="140" t="s">
        <v>13</v>
      </c>
      <c r="B14" s="141"/>
      <c r="C14" s="141"/>
      <c r="D14" s="149" t="str">
        <f>VLOOKUP($D$2,福祉!$B$2:$AL$22,19,FALSE)</f>
        <v>網走郡大空町</v>
      </c>
      <c r="E14" s="149"/>
      <c r="F14" s="149"/>
      <c r="G14" s="149"/>
      <c r="H14" s="149"/>
      <c r="I14" s="149"/>
      <c r="J14" s="149"/>
      <c r="K14" s="150"/>
      <c r="O14" s="26"/>
      <c r="X14" s="26"/>
    </row>
    <row r="15" spans="1:24" ht="30" customHeight="1" x14ac:dyDescent="0.15">
      <c r="A15" s="140" t="s">
        <v>14</v>
      </c>
      <c r="B15" s="141"/>
      <c r="C15" s="141"/>
      <c r="D15" s="162" t="str">
        <f>VLOOKUP($D$2,福祉!$B$2:$AL$22,20,FALSE)</f>
        <v>イロハニホト</v>
      </c>
      <c r="E15" s="162"/>
      <c r="F15" s="162"/>
      <c r="G15" s="162"/>
      <c r="H15" s="149"/>
      <c r="I15" s="149"/>
      <c r="J15" s="149"/>
      <c r="K15" s="150"/>
      <c r="O15" s="26"/>
      <c r="P15"/>
      <c r="X15" s="26"/>
    </row>
    <row r="16" spans="1:24" ht="30" customHeight="1" x14ac:dyDescent="0.15">
      <c r="A16" s="201" t="s">
        <v>24</v>
      </c>
      <c r="B16" s="202"/>
      <c r="C16" s="202"/>
      <c r="D16" s="149" t="s">
        <v>12</v>
      </c>
      <c r="E16" s="149"/>
      <c r="F16" s="149" t="s">
        <v>26</v>
      </c>
      <c r="G16" s="149"/>
      <c r="H16" s="149" t="s">
        <v>12</v>
      </c>
      <c r="I16" s="149"/>
      <c r="J16" s="149" t="s">
        <v>26</v>
      </c>
      <c r="K16" s="150"/>
      <c r="O16" s="26"/>
      <c r="X16" s="26"/>
    </row>
    <row r="17" spans="1:24" ht="50.1" customHeight="1" x14ac:dyDescent="0.15">
      <c r="A17" s="201"/>
      <c r="B17" s="202"/>
      <c r="C17" s="202"/>
      <c r="D17" s="163"/>
      <c r="E17" s="164"/>
      <c r="F17" s="163"/>
      <c r="G17" s="164"/>
      <c r="H17" s="163"/>
      <c r="I17" s="164"/>
      <c r="J17" s="163"/>
      <c r="K17" s="165"/>
      <c r="O17" s="26"/>
      <c r="X17" s="26"/>
    </row>
    <row r="18" spans="1:24" ht="14.25"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row>
    <row r="20" spans="1:24" ht="14.25" customHeight="1" x14ac:dyDescent="0.15">
      <c r="A20" s="156"/>
      <c r="B20" s="158"/>
      <c r="C20" s="176"/>
      <c r="D20" s="158"/>
      <c r="E20" s="12" t="s">
        <v>2</v>
      </c>
      <c r="F20" s="12" t="s">
        <v>4</v>
      </c>
      <c r="G20" s="12" t="s">
        <v>5</v>
      </c>
      <c r="H20" s="11" t="s">
        <v>23</v>
      </c>
      <c r="I20" s="12" t="s">
        <v>6</v>
      </c>
      <c r="J20" s="12" t="s">
        <v>62</v>
      </c>
      <c r="K20" s="13" t="s">
        <v>7</v>
      </c>
    </row>
    <row r="21" spans="1:24"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女満別事業所</v>
      </c>
      <c r="D22" s="186"/>
      <c r="E22" s="6"/>
      <c r="F22" s="6"/>
      <c r="G22" s="6"/>
      <c r="H22" s="6"/>
      <c r="I22" s="6"/>
      <c r="J22" s="6"/>
      <c r="K22" s="7"/>
    </row>
    <row r="23" spans="1:24" ht="14.25" x14ac:dyDescent="0.15">
      <c r="A23" s="181"/>
      <c r="B23" s="182"/>
      <c r="C23" s="187"/>
      <c r="D23" s="188"/>
      <c r="E23" s="4"/>
      <c r="F23" s="4">
        <v>2</v>
      </c>
      <c r="G23" s="4"/>
      <c r="H23" s="4">
        <v>1</v>
      </c>
      <c r="I23" s="4">
        <v>1</v>
      </c>
      <c r="J23" s="4"/>
      <c r="K23" s="5">
        <f>SUM(E23:J23)</f>
        <v>4</v>
      </c>
    </row>
    <row r="24" spans="1:24" ht="14.25" x14ac:dyDescent="0.15">
      <c r="A24" s="181"/>
      <c r="B24" s="182"/>
      <c r="C24" s="189"/>
      <c r="D24" s="190"/>
      <c r="E24" s="30"/>
      <c r="F24" s="30"/>
      <c r="G24" s="30"/>
      <c r="H24" s="30"/>
      <c r="I24" s="30"/>
      <c r="J24" s="8"/>
      <c r="K24" s="17">
        <f>SUM(E24:I24)</f>
        <v>0</v>
      </c>
    </row>
    <row r="25" spans="1:24" ht="14.25" x14ac:dyDescent="0.15">
      <c r="A25" s="181"/>
      <c r="B25" s="182"/>
      <c r="C25" s="185" t="str">
        <f>D13</f>
        <v>東藻琴事業所</v>
      </c>
      <c r="D25" s="186"/>
      <c r="E25" s="6"/>
      <c r="F25" s="6"/>
      <c r="G25" s="6"/>
      <c r="H25" s="6"/>
      <c r="I25" s="6"/>
      <c r="J25" s="6"/>
      <c r="K25" s="7"/>
    </row>
    <row r="26" spans="1:24" ht="14.25" x14ac:dyDescent="0.15">
      <c r="A26" s="181"/>
      <c r="B26" s="182"/>
      <c r="C26" s="187"/>
      <c r="D26" s="188"/>
      <c r="E26" s="4"/>
      <c r="F26" s="4">
        <v>1</v>
      </c>
      <c r="G26" s="4"/>
      <c r="H26" s="4"/>
      <c r="I26" s="4">
        <v>1</v>
      </c>
      <c r="J26" s="4"/>
      <c r="K26" s="5">
        <f>SUM(E26:J26)</f>
        <v>2</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c r="L29" s="2"/>
      <c r="M29" s="10"/>
    </row>
    <row r="30" spans="1:24" ht="14.25" x14ac:dyDescent="0.15">
      <c r="A30" s="192"/>
      <c r="B30" s="193"/>
      <c r="C30" s="189"/>
      <c r="D30" s="190"/>
      <c r="E30" s="16"/>
      <c r="F30" s="16"/>
      <c r="G30" s="16"/>
      <c r="H30" s="16"/>
      <c r="I30" s="16"/>
      <c r="J30" s="8"/>
      <c r="K30" s="17">
        <f>SUM(E30:I30)</f>
        <v>0</v>
      </c>
      <c r="M30" s="10"/>
    </row>
    <row r="31" spans="1:24" ht="14.25" x14ac:dyDescent="0.15">
      <c r="A31" s="192"/>
      <c r="B31" s="193"/>
      <c r="C31" s="185"/>
      <c r="D31" s="186"/>
      <c r="E31" s="6"/>
      <c r="F31" s="6"/>
      <c r="G31" s="6"/>
      <c r="H31" s="6"/>
      <c r="I31" s="6"/>
      <c r="J31" s="6"/>
      <c r="K31" s="7"/>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3</v>
      </c>
      <c r="G35" s="4">
        <f t="shared" si="0"/>
        <v>0</v>
      </c>
      <c r="H35" s="4">
        <f>SUM(H23+H26+H29+H32)</f>
        <v>1</v>
      </c>
      <c r="I35" s="4">
        <f t="shared" si="0"/>
        <v>2</v>
      </c>
      <c r="J35" s="4">
        <f t="shared" si="0"/>
        <v>0</v>
      </c>
      <c r="K35" s="5">
        <f>SUM(E35:J35)</f>
        <v>6</v>
      </c>
    </row>
    <row r="36" spans="1:11" ht="15" thickBot="1" x14ac:dyDescent="0.2">
      <c r="A36" s="173"/>
      <c r="B36" s="174"/>
      <c r="C36" s="177"/>
      <c r="D36" s="17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F12:G12"/>
    <mergeCell ref="H12:I12"/>
    <mergeCell ref="J12:K12"/>
    <mergeCell ref="A8:C8"/>
    <mergeCell ref="D8:K8"/>
    <mergeCell ref="A9:C10"/>
    <mergeCell ref="D9:K9"/>
    <mergeCell ref="D10:K10"/>
    <mergeCell ref="D13:E13"/>
    <mergeCell ref="F13:G13"/>
    <mergeCell ref="H13:I13"/>
    <mergeCell ref="J13:K13"/>
    <mergeCell ref="A5:C5"/>
    <mergeCell ref="D5:K5"/>
    <mergeCell ref="A6:C6"/>
    <mergeCell ref="D6:K6"/>
    <mergeCell ref="A7:C7"/>
    <mergeCell ref="D7:K7"/>
    <mergeCell ref="A11:C13"/>
    <mergeCell ref="D11:E11"/>
    <mergeCell ref="F11:G11"/>
    <mergeCell ref="H11:I11"/>
    <mergeCell ref="J11:K11"/>
    <mergeCell ref="D12:E12"/>
    <mergeCell ref="O1:Q1"/>
    <mergeCell ref="A4:C4"/>
    <mergeCell ref="D4:K4"/>
    <mergeCell ref="A1:K1"/>
    <mergeCell ref="A2:C2"/>
    <mergeCell ref="D2:K2"/>
    <mergeCell ref="A3:C3"/>
    <mergeCell ref="D3:K3"/>
  </mergeCells>
  <phoneticPr fontId="4"/>
  <dataValidations count="3">
    <dataValidation type="list" allowBlank="1" showInputMessage="1" sqref="D10" xr:uid="{00000000-0002-0000-0300-000000000000}">
      <formula1>"○"</formula1>
    </dataValidation>
    <dataValidation type="list" allowBlank="1" showInputMessage="1" sqref="A22:B33" xr:uid="{00000000-0002-0000-0300-000001000000}">
      <formula1>"交通空白地有償運送,福祉有償運送"</formula1>
    </dataValidation>
    <dataValidation allowBlank="1" showInputMessage="1" sqref="D2:K2" xr:uid="{00000000-0002-0000-0300-000002000000}"/>
  </dataValidations>
  <hyperlinks>
    <hyperlink ref="O1:Q1" location="福祉!A1" display="目次" xr:uid="{00000000-0004-0000-0300-000000000000}"/>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sheetPr>
  <dimension ref="A1:Y38"/>
  <sheetViews>
    <sheetView showZeros="0" view="pageBreakPreview" topLeftCell="A7" zoomScale="70" zoomScaleNormal="100" zoomScaleSheetLayoutView="70" workbookViewId="0">
      <selection activeCell="I26" sqref="I26"/>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273</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43916</v>
      </c>
      <c r="E4" s="131"/>
      <c r="F4" s="131"/>
      <c r="G4" s="131"/>
      <c r="H4" s="131"/>
      <c r="I4" s="131"/>
      <c r="J4" s="131"/>
      <c r="K4" s="132"/>
    </row>
    <row r="5" spans="1:25" ht="30" customHeight="1" x14ac:dyDescent="0.15">
      <c r="A5" s="128" t="s">
        <v>28</v>
      </c>
      <c r="B5" s="129"/>
      <c r="C5" s="129"/>
      <c r="D5" s="130">
        <f>VLOOKUP($D$2,福祉!$B$2:$AL$22,4,FALSE)</f>
        <v>46142</v>
      </c>
      <c r="E5" s="131"/>
      <c r="F5" s="131"/>
      <c r="G5" s="131"/>
      <c r="H5" s="131"/>
      <c r="I5" s="131"/>
      <c r="J5" s="131"/>
      <c r="K5" s="132"/>
      <c r="L5" s="1" t="s">
        <v>29</v>
      </c>
    </row>
    <row r="6" spans="1:25" ht="30" customHeight="1" x14ac:dyDescent="0.15">
      <c r="A6" s="128" t="s">
        <v>17</v>
      </c>
      <c r="B6" s="129"/>
      <c r="C6" s="129"/>
      <c r="D6" s="130" t="str">
        <f>VLOOKUP($D$2,福祉!$B$2:$AL$22,5,FALSE)</f>
        <v>特定非営利活動法人　夢の樹オホーツク</v>
      </c>
      <c r="E6" s="131"/>
      <c r="F6" s="131"/>
      <c r="G6" s="131"/>
      <c r="H6" s="131"/>
      <c r="I6" s="131"/>
      <c r="J6" s="131"/>
      <c r="K6" s="132"/>
    </row>
    <row r="7" spans="1:25" ht="30" customHeight="1" x14ac:dyDescent="0.15">
      <c r="A7" s="128" t="s">
        <v>8</v>
      </c>
      <c r="B7" s="129"/>
      <c r="C7" s="129"/>
      <c r="D7" s="130" t="str">
        <f>VLOOKUP($D$2,福祉!$B$2:$AL$22,6,FALSE)</f>
        <v>小瀬　敏幸</v>
      </c>
      <c r="E7" s="131"/>
      <c r="F7" s="131"/>
      <c r="G7" s="131"/>
      <c r="H7" s="131"/>
      <c r="I7" s="131"/>
      <c r="J7" s="131"/>
      <c r="K7" s="132"/>
    </row>
    <row r="8" spans="1:25" ht="30" customHeight="1" x14ac:dyDescent="0.15">
      <c r="A8" s="128" t="s">
        <v>18</v>
      </c>
      <c r="B8" s="129"/>
      <c r="C8" s="129"/>
      <c r="D8" s="130" t="str">
        <f>VLOOKUP($D$2,福祉!$B$2:$AL$22,8,FALSE)</f>
        <v>網走市字呼人８０７番地の８</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夢の樹法人本部</v>
      </c>
      <c r="E12" s="151"/>
      <c r="F12" s="151" t="str">
        <f>VLOOKUP($D$2,福祉!$B$2:$AL$22,10,FALSE)</f>
        <v>網走市字呼人８０７－８</v>
      </c>
      <c r="G12" s="151"/>
      <c r="H12" s="152"/>
      <c r="I12" s="152"/>
      <c r="J12" s="149"/>
      <c r="K12" s="150"/>
    </row>
    <row r="13" spans="1:25" ht="50.1" customHeight="1" x14ac:dyDescent="0.15">
      <c r="A13" s="146"/>
      <c r="B13" s="147"/>
      <c r="C13" s="148"/>
      <c r="D13" s="209" t="str">
        <f>VLOOKUP($D$2,福祉!$B$2:$AL$22,11,FALSE)</f>
        <v>ブーランジェリー・コパン</v>
      </c>
      <c r="E13" s="209"/>
      <c r="F13" s="151" t="str">
        <f>VLOOKUP($D$2,福祉!$B$2:$AL$22,12,FALSE)</f>
        <v>網走市字呼人１５９番地の４０</v>
      </c>
      <c r="G13" s="151"/>
      <c r="H13" s="149"/>
      <c r="I13" s="149"/>
      <c r="J13" s="149"/>
      <c r="K13" s="150"/>
      <c r="O13" s="26"/>
      <c r="X13" s="26"/>
    </row>
    <row r="14" spans="1:25" ht="30" customHeight="1" x14ac:dyDescent="0.15">
      <c r="A14" s="140" t="s">
        <v>13</v>
      </c>
      <c r="B14" s="141"/>
      <c r="C14" s="141"/>
      <c r="D14" s="208" t="str">
        <f>VLOOKUP($D$2,福祉!$B$2:$AL$22,19,FALSE)</f>
        <v>網走市、網走郡大空町</v>
      </c>
      <c r="E14" s="208"/>
      <c r="F14" s="208"/>
      <c r="G14" s="208"/>
      <c r="H14" s="149"/>
      <c r="I14" s="149"/>
      <c r="J14" s="149"/>
      <c r="K14" s="150"/>
      <c r="O14" s="26"/>
      <c r="X14" s="26"/>
      <c r="Y14"/>
    </row>
    <row r="15" spans="1:25" ht="30" customHeight="1" x14ac:dyDescent="0.15">
      <c r="A15" s="140" t="s">
        <v>14</v>
      </c>
      <c r="B15" s="141"/>
      <c r="C15" s="141"/>
      <c r="D15" s="162" t="str">
        <f>VLOOKUP($D$2,福祉!$B$2:$AL$22,20,FALSE)</f>
        <v>イロハニト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夢の樹法人本部</v>
      </c>
      <c r="D22" s="186"/>
      <c r="E22" s="6"/>
      <c r="F22" s="6"/>
      <c r="G22" s="6"/>
      <c r="H22" s="6"/>
      <c r="I22" s="6"/>
      <c r="J22" s="6"/>
      <c r="K22" s="7"/>
    </row>
    <row r="23" spans="1:24" ht="14.25" x14ac:dyDescent="0.15">
      <c r="A23" s="181"/>
      <c r="B23" s="182"/>
      <c r="C23" s="187"/>
      <c r="D23" s="188"/>
      <c r="E23" s="4"/>
      <c r="F23" s="4"/>
      <c r="G23" s="4"/>
      <c r="H23" s="4"/>
      <c r="I23" s="4">
        <v>8</v>
      </c>
      <c r="J23" s="4"/>
      <c r="K23" s="5">
        <f>SUM(E23:J23)</f>
        <v>8</v>
      </c>
    </row>
    <row r="24" spans="1:24" ht="14.25" x14ac:dyDescent="0.15">
      <c r="A24" s="181"/>
      <c r="B24" s="182"/>
      <c r="C24" s="189"/>
      <c r="D24" s="190"/>
      <c r="E24" s="30"/>
      <c r="F24" s="30"/>
      <c r="G24" s="30"/>
      <c r="H24" s="30"/>
      <c r="I24" s="30">
        <v>-1</v>
      </c>
      <c r="J24" s="8"/>
      <c r="K24" s="17">
        <f>SUM(E24:I24)</f>
        <v>-1</v>
      </c>
    </row>
    <row r="25" spans="1:24" ht="14.25" x14ac:dyDescent="0.15">
      <c r="A25" s="181"/>
      <c r="B25" s="182"/>
      <c r="C25" s="185" t="str">
        <f>D13</f>
        <v>ブーランジェリー・コパン</v>
      </c>
      <c r="D25" s="186"/>
      <c r="E25" s="6"/>
      <c r="F25" s="6"/>
      <c r="G25" s="6"/>
      <c r="H25" s="6"/>
      <c r="I25" s="6"/>
      <c r="J25" s="6"/>
      <c r="K25" s="7"/>
    </row>
    <row r="26" spans="1:24" ht="14.25" x14ac:dyDescent="0.15">
      <c r="A26" s="181"/>
      <c r="B26" s="182"/>
      <c r="C26" s="187"/>
      <c r="D26" s="188"/>
      <c r="E26" s="4"/>
      <c r="F26" s="4"/>
      <c r="G26" s="4"/>
      <c r="H26" s="4"/>
      <c r="I26" s="4">
        <v>1</v>
      </c>
      <c r="J26" s="4"/>
      <c r="K26" s="5">
        <f>SUM(E26:J26)</f>
        <v>1</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0</v>
      </c>
      <c r="G35" s="4">
        <f t="shared" si="0"/>
        <v>0</v>
      </c>
      <c r="H35" s="4">
        <f t="shared" si="0"/>
        <v>0</v>
      </c>
      <c r="I35" s="4">
        <f t="shared" si="0"/>
        <v>9</v>
      </c>
      <c r="J35" s="4">
        <f t="shared" si="0"/>
        <v>0</v>
      </c>
      <c r="K35" s="5">
        <f>SUM(E35:J35)</f>
        <v>9</v>
      </c>
    </row>
    <row r="36" spans="1:11" ht="15" thickBot="1" x14ac:dyDescent="0.2">
      <c r="A36" s="173"/>
      <c r="B36" s="174"/>
      <c r="C36" s="177"/>
      <c r="D36" s="17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allowBlank="1" showInputMessage="1" sqref="D2:K2" xr:uid="{00000000-0002-0000-0400-000000000000}"/>
    <dataValidation type="list" allowBlank="1" showInputMessage="1" sqref="A22:B33" xr:uid="{00000000-0002-0000-0400-000001000000}">
      <formula1>"交通空白地有償運送,福祉有償運送"</formula1>
    </dataValidation>
    <dataValidation type="list" allowBlank="1" showInputMessage="1" sqref="D10" xr:uid="{00000000-0002-0000-0400-000002000000}">
      <formula1>"○"</formula1>
    </dataValidation>
  </dataValidations>
  <hyperlinks>
    <hyperlink ref="O1:Q1" location="福祉!A1" display="目次" xr:uid="{00000000-0004-0000-0400-000000000000}"/>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A1:Y38"/>
  <sheetViews>
    <sheetView showZeros="0" view="pageBreakPreview" zoomScaleNormal="100" zoomScaleSheetLayoutView="100" workbookViewId="0">
      <selection activeCell="A11" sqref="A11:C13"/>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274</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43917</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特定非営利活動法人　みんとけあ</v>
      </c>
      <c r="E6" s="131"/>
      <c r="F6" s="131"/>
      <c r="G6" s="131"/>
      <c r="H6" s="131"/>
      <c r="I6" s="131"/>
      <c r="J6" s="131"/>
      <c r="K6" s="132"/>
    </row>
    <row r="7" spans="1:25" ht="30" customHeight="1" x14ac:dyDescent="0.15">
      <c r="A7" s="128" t="s">
        <v>8</v>
      </c>
      <c r="B7" s="129"/>
      <c r="C7" s="129"/>
      <c r="D7" s="130" t="str">
        <f>VLOOKUP($D$2,福祉!$B$2:$AL$22,6,FALSE)</f>
        <v>澤田　正章</v>
      </c>
      <c r="E7" s="131"/>
      <c r="F7" s="131"/>
      <c r="G7" s="131"/>
      <c r="H7" s="131"/>
      <c r="I7" s="131"/>
      <c r="J7" s="131"/>
      <c r="K7" s="132"/>
    </row>
    <row r="8" spans="1:25" ht="30" customHeight="1" x14ac:dyDescent="0.15">
      <c r="A8" s="128" t="s">
        <v>18</v>
      </c>
      <c r="B8" s="129"/>
      <c r="C8" s="129"/>
      <c r="D8" s="130" t="str">
        <f>VLOOKUP($D$2,福祉!$B$2:$AL$22,8,FALSE)</f>
        <v>北見市西三輪７丁目６番地</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みんとけあヘルパーステーション</v>
      </c>
      <c r="E12" s="151"/>
      <c r="F12" s="151" t="str">
        <f>VLOOKUP($D$2,福祉!$B$2:$AL$22,10,FALSE)</f>
        <v>北見市西三輪７丁目６番地</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北見市</v>
      </c>
      <c r="E14" s="149"/>
      <c r="F14" s="149"/>
      <c r="G14" s="149"/>
      <c r="H14" s="149"/>
      <c r="I14" s="149"/>
      <c r="J14" s="149"/>
      <c r="K14" s="150"/>
      <c r="O14" s="26"/>
      <c r="X14" s="26"/>
      <c r="Y14"/>
    </row>
    <row r="15" spans="1:25" ht="30" customHeight="1" x14ac:dyDescent="0.15">
      <c r="A15" s="140" t="s">
        <v>14</v>
      </c>
      <c r="B15" s="141"/>
      <c r="C15" s="141"/>
      <c r="D15" s="162" t="str">
        <f>VLOOKUP($D$2,福祉!$B$2:$AL$22,20,FALSE)</f>
        <v>イニホト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みんとけあヘルパーステーション</v>
      </c>
      <c r="D22" s="186"/>
      <c r="E22" s="6"/>
      <c r="F22" s="6"/>
      <c r="G22" s="6"/>
      <c r="H22" s="6"/>
      <c r="I22" s="6"/>
      <c r="J22" s="6"/>
      <c r="K22" s="7"/>
    </row>
    <row r="23" spans="1:24" ht="14.25" x14ac:dyDescent="0.15">
      <c r="A23" s="181"/>
      <c r="B23" s="182"/>
      <c r="C23" s="187"/>
      <c r="D23" s="188"/>
      <c r="E23" s="4"/>
      <c r="F23" s="4">
        <v>1</v>
      </c>
      <c r="G23" s="4">
        <v>1</v>
      </c>
      <c r="H23" s="4"/>
      <c r="I23" s="4">
        <v>1</v>
      </c>
      <c r="J23" s="4"/>
      <c r="K23" s="5">
        <f>SUM(E23:J23)</f>
        <v>3</v>
      </c>
    </row>
    <row r="24" spans="1:24" ht="14.25" x14ac:dyDescent="0.15">
      <c r="A24" s="181"/>
      <c r="B24" s="182"/>
      <c r="C24" s="189"/>
      <c r="D24" s="190"/>
      <c r="E24" s="30"/>
      <c r="F24" s="30">
        <v>-1</v>
      </c>
      <c r="G24" s="30"/>
      <c r="H24" s="30"/>
      <c r="I24" s="30">
        <v>-1</v>
      </c>
      <c r="J24" s="8"/>
      <c r="K24" s="17">
        <f>SUM(E24:I24)</f>
        <v>-2</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1</v>
      </c>
      <c r="H35" s="4">
        <f t="shared" si="0"/>
        <v>0</v>
      </c>
      <c r="I35" s="4">
        <f t="shared" si="0"/>
        <v>1</v>
      </c>
      <c r="J35" s="4">
        <f t="shared" si="0"/>
        <v>0</v>
      </c>
      <c r="K35" s="5">
        <f>SUM(E35:J35)</f>
        <v>3</v>
      </c>
    </row>
    <row r="36" spans="1:11" ht="15" thickBot="1" x14ac:dyDescent="0.2">
      <c r="A36" s="173"/>
      <c r="B36" s="174"/>
      <c r="C36" s="177"/>
      <c r="D36" s="178"/>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type="list" allowBlank="1" showInputMessage="1" sqref="D10" xr:uid="{00000000-0002-0000-0500-000000000000}">
      <formula1>"○"</formula1>
    </dataValidation>
    <dataValidation type="list" allowBlank="1" showInputMessage="1" sqref="A22:B33" xr:uid="{00000000-0002-0000-0500-000001000000}">
      <formula1>"交通空白地有償運送,福祉有償運送"</formula1>
    </dataValidation>
    <dataValidation allowBlank="1" showInputMessage="1" sqref="D2:K2" xr:uid="{00000000-0002-0000-0500-000002000000}"/>
  </dataValidations>
  <hyperlinks>
    <hyperlink ref="O1:Q1" location="福祉!A1" display="目次" xr:uid="{00000000-0004-0000-0500-000000000000}"/>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sheetPr>
  <dimension ref="A1:Y38"/>
  <sheetViews>
    <sheetView showZeros="0" view="pageBreakPreview" topLeftCell="A9" zoomScaleNormal="100" zoomScaleSheetLayoutView="100" workbookViewId="0">
      <selection activeCell="I25" sqref="I25"/>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275</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43913</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社会福祉法人　北見市社会福祉協議会</v>
      </c>
      <c r="E6" s="131"/>
      <c r="F6" s="131"/>
      <c r="G6" s="131"/>
      <c r="H6" s="131"/>
      <c r="I6" s="131"/>
      <c r="J6" s="131"/>
      <c r="K6" s="132"/>
    </row>
    <row r="7" spans="1:25" ht="30" customHeight="1" x14ac:dyDescent="0.15">
      <c r="A7" s="128" t="s">
        <v>8</v>
      </c>
      <c r="B7" s="129"/>
      <c r="C7" s="129"/>
      <c r="D7" s="130" t="str">
        <f>VLOOKUP($D$2,福祉!$B$2:$AL$22,6,FALSE)</f>
        <v>五十嵐　俊啓</v>
      </c>
      <c r="E7" s="131"/>
      <c r="F7" s="131"/>
      <c r="G7" s="131"/>
      <c r="H7" s="131"/>
      <c r="I7" s="131"/>
      <c r="J7" s="131"/>
      <c r="K7" s="132"/>
    </row>
    <row r="8" spans="1:25" ht="30" customHeight="1" x14ac:dyDescent="0.15">
      <c r="A8" s="128" t="s">
        <v>18</v>
      </c>
      <c r="B8" s="129"/>
      <c r="C8" s="129"/>
      <c r="D8" s="130" t="str">
        <f>VLOOKUP($D$2,福祉!$B$2:$AL$22,8,FALSE)</f>
        <v>北見市寿町３丁目４番１号</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ヘルパーステーション</v>
      </c>
      <c r="E12" s="151"/>
      <c r="F12" s="151" t="str">
        <f>VLOOKUP($D$2,福祉!$B$2:$AL$22,10,FALSE)</f>
        <v>北見市常盤町１丁目５番９号</v>
      </c>
      <c r="G12" s="151"/>
      <c r="H12" s="152"/>
      <c r="I12" s="152"/>
      <c r="J12" s="149"/>
      <c r="K12" s="150"/>
    </row>
    <row r="13" spans="1:25" ht="50.1" customHeight="1" x14ac:dyDescent="0.15">
      <c r="A13" s="146"/>
      <c r="B13" s="147"/>
      <c r="C13" s="148"/>
      <c r="D13" s="151" t="str">
        <f>VLOOKUP($D$2,福祉!$B$2:$AL$22,11,FALSE)</f>
        <v>ヘルパーステーション　常呂支所</v>
      </c>
      <c r="E13" s="151"/>
      <c r="F13" s="151" t="str">
        <f>VLOOKUP($D$2,福祉!$B$2:$AL$22,12,FALSE)</f>
        <v>北見市常呂町字常呂３３２番地２</v>
      </c>
      <c r="G13" s="151"/>
      <c r="H13" s="149"/>
      <c r="I13" s="149"/>
      <c r="J13" s="149"/>
      <c r="K13" s="150"/>
      <c r="O13" s="26"/>
      <c r="X13" s="26"/>
    </row>
    <row r="14" spans="1:25" ht="30" customHeight="1" x14ac:dyDescent="0.15">
      <c r="A14" s="140" t="s">
        <v>13</v>
      </c>
      <c r="B14" s="141"/>
      <c r="C14" s="141"/>
      <c r="D14" s="149" t="str">
        <f>VLOOKUP($D$2,福祉!$B$2:$AL$22,19,FALSE)</f>
        <v>北見市</v>
      </c>
      <c r="E14" s="149"/>
      <c r="F14" s="149"/>
      <c r="G14" s="149"/>
      <c r="H14" s="149"/>
      <c r="I14" s="149"/>
      <c r="J14" s="149"/>
      <c r="K14" s="150"/>
      <c r="O14" s="26"/>
      <c r="X14" s="26"/>
      <c r="Y14"/>
    </row>
    <row r="15" spans="1:25" ht="30" customHeight="1" x14ac:dyDescent="0.15">
      <c r="A15" s="140" t="s">
        <v>14</v>
      </c>
      <c r="B15" s="141"/>
      <c r="C15" s="141"/>
      <c r="D15" s="162" t="str">
        <f>VLOOKUP($D$2,福祉!$B$2:$AL$22,20,FALSE)</f>
        <v>イニホト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ヘルパーステーション</v>
      </c>
      <c r="D22" s="186"/>
      <c r="E22" s="6"/>
      <c r="F22" s="6"/>
      <c r="G22" s="6"/>
      <c r="H22" s="6"/>
      <c r="I22" s="6"/>
      <c r="J22" s="6"/>
      <c r="K22" s="7"/>
    </row>
    <row r="23" spans="1:24" ht="14.25" x14ac:dyDescent="0.15">
      <c r="A23" s="181"/>
      <c r="B23" s="182"/>
      <c r="C23" s="187"/>
      <c r="D23" s="188"/>
      <c r="E23" s="4"/>
      <c r="F23" s="4">
        <v>1</v>
      </c>
      <c r="G23" s="4"/>
      <c r="H23" s="4"/>
      <c r="I23" s="4">
        <v>3</v>
      </c>
      <c r="J23" s="4"/>
      <c r="K23" s="5">
        <f>SUM(E23:J23)</f>
        <v>4</v>
      </c>
    </row>
    <row r="24" spans="1:24" ht="14.25" x14ac:dyDescent="0.15">
      <c r="A24" s="181"/>
      <c r="B24" s="182"/>
      <c r="C24" s="189"/>
      <c r="D24" s="190"/>
      <c r="E24" s="30"/>
      <c r="F24" s="30">
        <v>-1</v>
      </c>
      <c r="G24" s="30"/>
      <c r="H24" s="30"/>
      <c r="I24" s="30">
        <v>-2</v>
      </c>
      <c r="J24" s="8"/>
      <c r="K24" s="17">
        <f>SUM(E24:I24)</f>
        <v>-3</v>
      </c>
    </row>
    <row r="25" spans="1:24" ht="14.25" x14ac:dyDescent="0.15">
      <c r="A25" s="181"/>
      <c r="B25" s="182"/>
      <c r="C25" s="185" t="str">
        <f>D13</f>
        <v>ヘルパーステーション　常呂支所</v>
      </c>
      <c r="D25" s="186"/>
      <c r="E25" s="6"/>
      <c r="F25" s="6"/>
      <c r="G25" s="6"/>
      <c r="H25" s="6"/>
      <c r="I25" s="6"/>
      <c r="J25" s="6"/>
      <c r="K25" s="7"/>
    </row>
    <row r="26" spans="1:24" ht="14.25" x14ac:dyDescent="0.15">
      <c r="A26" s="181"/>
      <c r="B26" s="182"/>
      <c r="C26" s="187"/>
      <c r="D26" s="188"/>
      <c r="E26" s="4"/>
      <c r="F26" s="4">
        <v>1</v>
      </c>
      <c r="G26" s="4"/>
      <c r="H26" s="4"/>
      <c r="I26" s="4">
        <v>1</v>
      </c>
      <c r="J26" s="4"/>
      <c r="K26" s="5">
        <f>SUM(E26:J26)</f>
        <v>2</v>
      </c>
    </row>
    <row r="27" spans="1:24" ht="14.25" x14ac:dyDescent="0.15">
      <c r="A27" s="183"/>
      <c r="B27" s="184"/>
      <c r="C27" s="189"/>
      <c r="D27" s="190"/>
      <c r="E27" s="16"/>
      <c r="F27" s="16">
        <v>-1</v>
      </c>
      <c r="G27" s="16"/>
      <c r="H27" s="16"/>
      <c r="I27" s="16">
        <v>-1</v>
      </c>
      <c r="J27" s="8"/>
      <c r="K27" s="17">
        <f>SUM(E27:I27)</f>
        <v>-2</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2</v>
      </c>
      <c r="G35" s="4">
        <f t="shared" si="0"/>
        <v>0</v>
      </c>
      <c r="H35" s="4">
        <f t="shared" si="0"/>
        <v>0</v>
      </c>
      <c r="I35" s="4">
        <f t="shared" si="0"/>
        <v>4</v>
      </c>
      <c r="J35" s="4">
        <f t="shared" si="0"/>
        <v>0</v>
      </c>
      <c r="K35" s="5">
        <f>SUM(E35:J35)</f>
        <v>6</v>
      </c>
    </row>
    <row r="36" spans="1:11" ht="15" thickBot="1" x14ac:dyDescent="0.2">
      <c r="A36" s="173"/>
      <c r="B36" s="174"/>
      <c r="C36" s="177"/>
      <c r="D36" s="178"/>
      <c r="E36" s="18">
        <f>SUM(E24+E27+E30+E33)</f>
        <v>0</v>
      </c>
      <c r="F36" s="18">
        <f>SUM(F24+F27+F30+F33)</f>
        <v>-2</v>
      </c>
      <c r="G36" s="18">
        <f>SUM(G24+G27+G30+G33)</f>
        <v>0</v>
      </c>
      <c r="H36" s="18">
        <f>SUM(H24+H27+H30+H33)</f>
        <v>0</v>
      </c>
      <c r="I36" s="18">
        <f>SUM(I24+I27+I30+I33)</f>
        <v>-3</v>
      </c>
      <c r="J36" s="9"/>
      <c r="K36" s="19">
        <f>SUM(E36:I36)</f>
        <v>-5</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allowBlank="1" showInputMessage="1" sqref="D2:K2" xr:uid="{00000000-0002-0000-0600-000000000000}"/>
    <dataValidation type="list" allowBlank="1" showInputMessage="1" sqref="A22:B33" xr:uid="{00000000-0002-0000-0600-000001000000}">
      <formula1>"交通空白地有償運送,福祉有償運送"</formula1>
    </dataValidation>
    <dataValidation type="list" allowBlank="1" showInputMessage="1" sqref="D10" xr:uid="{00000000-0002-0000-0600-000002000000}">
      <formula1>"○"</formula1>
    </dataValidation>
  </dataValidations>
  <hyperlinks>
    <hyperlink ref="O1:Q1" location="福祉!A1" display="目次" xr:uid="{00000000-0004-0000-0600-000000000000}"/>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39997558519241921"/>
  </sheetPr>
  <dimension ref="A1:Y38"/>
  <sheetViews>
    <sheetView showZeros="0" view="pageBreakPreview" topLeftCell="A13" zoomScale="85" zoomScaleNormal="100" zoomScaleSheetLayoutView="85" workbookViewId="0">
      <selection activeCell="K24" sqref="K24"/>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276</v>
      </c>
      <c r="E2" s="138"/>
      <c r="F2" s="138"/>
      <c r="G2" s="138"/>
      <c r="H2" s="138"/>
      <c r="I2" s="138"/>
      <c r="J2" s="138"/>
      <c r="K2" s="139"/>
      <c r="L2" s="1" t="s">
        <v>64</v>
      </c>
    </row>
    <row r="3" spans="1:25" ht="30" customHeight="1" x14ac:dyDescent="0.15">
      <c r="A3" s="128" t="s">
        <v>9</v>
      </c>
      <c r="B3" s="129"/>
      <c r="C3" s="129"/>
      <c r="D3" s="130">
        <f>VLOOKUP($D$2,福祉!$B$2:$AL$22,2,FALSE)</f>
        <v>38991</v>
      </c>
      <c r="E3" s="131"/>
      <c r="F3" s="131"/>
      <c r="G3" s="131"/>
      <c r="H3" s="131"/>
      <c r="I3" s="131"/>
      <c r="J3" s="131"/>
      <c r="K3" s="132"/>
    </row>
    <row r="4" spans="1:25" ht="30" customHeight="1" x14ac:dyDescent="0.15">
      <c r="A4" s="128" t="s">
        <v>1</v>
      </c>
      <c r="B4" s="129"/>
      <c r="C4" s="129"/>
      <c r="D4" s="130">
        <f>VLOOKUP($D$2,福祉!$B$2:$AL$22,3,FALSE)</f>
        <v>43930</v>
      </c>
      <c r="E4" s="131"/>
      <c r="F4" s="131"/>
      <c r="G4" s="131"/>
      <c r="H4" s="131"/>
      <c r="I4" s="131"/>
      <c r="J4" s="131"/>
      <c r="K4" s="132"/>
    </row>
    <row r="5" spans="1:25" ht="30" customHeight="1" x14ac:dyDescent="0.15">
      <c r="A5" s="128" t="s">
        <v>28</v>
      </c>
      <c r="B5" s="129"/>
      <c r="C5" s="129"/>
      <c r="D5" s="130">
        <f>VLOOKUP($D$2,福祉!$B$2:$AL$22,4,FALSE)</f>
        <v>46142</v>
      </c>
      <c r="E5" s="131"/>
      <c r="F5" s="131"/>
      <c r="G5" s="131"/>
      <c r="H5" s="131"/>
      <c r="I5" s="131"/>
      <c r="J5" s="131"/>
      <c r="K5" s="132"/>
      <c r="L5" s="1" t="s">
        <v>29</v>
      </c>
    </row>
    <row r="6" spans="1:25" ht="30" customHeight="1" x14ac:dyDescent="0.15">
      <c r="A6" s="128" t="s">
        <v>17</v>
      </c>
      <c r="B6" s="129"/>
      <c r="C6" s="129"/>
      <c r="D6" s="130" t="str">
        <f>VLOOKUP($D$2,福祉!$B$2:$AL$22,5,FALSE)</f>
        <v>社会福祉法人　網走桂福祉会</v>
      </c>
      <c r="E6" s="131"/>
      <c r="F6" s="131"/>
      <c r="G6" s="131"/>
      <c r="H6" s="131"/>
      <c r="I6" s="131"/>
      <c r="J6" s="131"/>
      <c r="K6" s="132"/>
    </row>
    <row r="7" spans="1:25" ht="30" customHeight="1" x14ac:dyDescent="0.15">
      <c r="A7" s="128" t="s">
        <v>8</v>
      </c>
      <c r="B7" s="129"/>
      <c r="C7" s="129"/>
      <c r="D7" s="130" t="str">
        <f>VLOOKUP($D$2,福祉!$B$2:$AL$22,6,FALSE)</f>
        <v>後藤田　生子</v>
      </c>
      <c r="E7" s="131"/>
      <c r="F7" s="131"/>
      <c r="G7" s="131"/>
      <c r="H7" s="131"/>
      <c r="I7" s="131"/>
      <c r="J7" s="131"/>
      <c r="K7" s="132"/>
    </row>
    <row r="8" spans="1:25" ht="30" customHeight="1" x14ac:dyDescent="0.15">
      <c r="A8" s="128" t="s">
        <v>18</v>
      </c>
      <c r="B8" s="129"/>
      <c r="C8" s="129"/>
      <c r="D8" s="130" t="str">
        <f>VLOOKUP($D$2,福祉!$B$2:$AL$22,8,FALSE)</f>
        <v>網走市字呼人７２２番１</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網走桂福祉会</v>
      </c>
      <c r="E12" s="151"/>
      <c r="F12" s="151" t="str">
        <f>VLOOKUP($D$2,福祉!$B$2:$AL$22,10,FALSE)</f>
        <v>網走市字呼人７２２番地の１</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網走市</v>
      </c>
      <c r="E14" s="149"/>
      <c r="F14" s="149"/>
      <c r="G14" s="149"/>
      <c r="H14" s="149"/>
      <c r="I14" s="149"/>
      <c r="J14" s="149"/>
      <c r="K14" s="150"/>
      <c r="O14" s="26"/>
      <c r="X14" s="26"/>
      <c r="Y14"/>
    </row>
    <row r="15" spans="1:25" ht="30" customHeight="1" x14ac:dyDescent="0.15">
      <c r="A15" s="140" t="s">
        <v>14</v>
      </c>
      <c r="B15" s="141"/>
      <c r="C15" s="141"/>
      <c r="D15" s="162" t="str">
        <f>VLOOKUP($D$2,福祉!$B$2:$AL$22,20,FALSE)</f>
        <v>イロハト</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網走桂福祉会</v>
      </c>
      <c r="D22" s="186"/>
      <c r="E22" s="6"/>
      <c r="F22" s="6"/>
      <c r="G22" s="6"/>
      <c r="H22" s="6"/>
      <c r="I22" s="6"/>
      <c r="J22" s="6"/>
      <c r="K22" s="7"/>
    </row>
    <row r="23" spans="1:24" ht="14.25" x14ac:dyDescent="0.15">
      <c r="A23" s="181"/>
      <c r="B23" s="182"/>
      <c r="C23" s="187"/>
      <c r="D23" s="188"/>
      <c r="E23" s="4"/>
      <c r="F23" s="4">
        <v>4</v>
      </c>
      <c r="G23" s="4"/>
      <c r="H23" s="4"/>
      <c r="I23" s="4">
        <v>12</v>
      </c>
      <c r="J23" s="4"/>
      <c r="K23" s="5">
        <f>SUM(E23:J23)</f>
        <v>16</v>
      </c>
    </row>
    <row r="24" spans="1:24" ht="14.25" x14ac:dyDescent="0.15">
      <c r="A24" s="181"/>
      <c r="B24" s="182"/>
      <c r="C24" s="189"/>
      <c r="D24" s="190"/>
      <c r="E24" s="30"/>
      <c r="F24" s="30">
        <v>-1</v>
      </c>
      <c r="G24" s="30"/>
      <c r="H24" s="30"/>
      <c r="I24" s="30">
        <v>-2</v>
      </c>
      <c r="J24" s="8"/>
      <c r="K24" s="17">
        <f>SUM(E24:I24)</f>
        <v>-3</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4</v>
      </c>
      <c r="G35" s="4">
        <f t="shared" si="0"/>
        <v>0</v>
      </c>
      <c r="H35" s="4">
        <f t="shared" si="0"/>
        <v>0</v>
      </c>
      <c r="I35" s="4">
        <f t="shared" si="0"/>
        <v>12</v>
      </c>
      <c r="J35" s="4">
        <f t="shared" si="0"/>
        <v>0</v>
      </c>
      <c r="K35" s="5">
        <f>SUM(E35:J35)</f>
        <v>16</v>
      </c>
    </row>
    <row r="36" spans="1:11" ht="15" thickBot="1" x14ac:dyDescent="0.2">
      <c r="A36" s="173"/>
      <c r="B36" s="174"/>
      <c r="C36" s="177"/>
      <c r="D36" s="178"/>
      <c r="E36" s="18">
        <f>SUM(E24+E27+E30+E33)</f>
        <v>0</v>
      </c>
      <c r="F36" s="18">
        <f>SUM(F24+F27+F30+F33)</f>
        <v>-1</v>
      </c>
      <c r="G36" s="18">
        <f>SUM(G24+G27+G30+G33)</f>
        <v>0</v>
      </c>
      <c r="H36" s="18">
        <f>SUM(H24+H27+H30+H33)</f>
        <v>0</v>
      </c>
      <c r="I36" s="18">
        <f>SUM(I24+I27+I30+I33)</f>
        <v>-2</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allowBlank="1" showInputMessage="1" sqref="D2:K2" xr:uid="{00000000-0002-0000-0700-000000000000}"/>
    <dataValidation type="list" allowBlank="1" showInputMessage="1" sqref="A22:B33" xr:uid="{00000000-0002-0000-0700-000001000000}">
      <formula1>"交通空白地有償運送,福祉有償運送"</formula1>
    </dataValidation>
    <dataValidation type="list" allowBlank="1" showInputMessage="1" sqref="D10" xr:uid="{00000000-0002-0000-0700-000002000000}">
      <formula1>"○"</formula1>
    </dataValidation>
  </dataValidations>
  <hyperlinks>
    <hyperlink ref="O1:Q1" location="福祉!A1" display="目次" xr:uid="{00000000-0004-0000-0700-000000000000}"/>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39997558519241921"/>
  </sheetPr>
  <dimension ref="A1:Y38"/>
  <sheetViews>
    <sheetView showZeros="0" view="pageBreakPreview" zoomScale="70" zoomScaleNormal="100" zoomScaleSheetLayoutView="70" workbookViewId="0">
      <selection activeCell="D2" sqref="D2:K2"/>
    </sheetView>
  </sheetViews>
  <sheetFormatPr defaultColWidth="9" defaultRowHeight="13.5" x14ac:dyDescent="0.15"/>
  <cols>
    <col min="1" max="11" width="9.625" style="1" customWidth="1"/>
    <col min="12" max="16384" width="9" style="1"/>
  </cols>
  <sheetData>
    <row r="1" spans="1:25" ht="30" customHeight="1" thickBot="1" x14ac:dyDescent="0.2">
      <c r="A1" s="133" t="s">
        <v>0</v>
      </c>
      <c r="B1" s="134"/>
      <c r="C1" s="134"/>
      <c r="D1" s="134"/>
      <c r="E1" s="134"/>
      <c r="F1" s="134"/>
      <c r="G1" s="134"/>
      <c r="H1" s="134"/>
      <c r="I1" s="134"/>
      <c r="J1" s="134"/>
      <c r="K1" s="134"/>
      <c r="L1" s="1" t="s">
        <v>60</v>
      </c>
      <c r="O1" s="206" t="s">
        <v>75</v>
      </c>
      <c r="P1" s="207"/>
      <c r="Q1" s="207"/>
    </row>
    <row r="2" spans="1:25" ht="30" customHeight="1" x14ac:dyDescent="0.15">
      <c r="A2" s="135" t="s">
        <v>16</v>
      </c>
      <c r="B2" s="136"/>
      <c r="C2" s="136"/>
      <c r="D2" s="137" t="s">
        <v>277</v>
      </c>
      <c r="E2" s="138"/>
      <c r="F2" s="138"/>
      <c r="G2" s="138"/>
      <c r="H2" s="138"/>
      <c r="I2" s="138"/>
      <c r="J2" s="138"/>
      <c r="K2" s="139"/>
      <c r="L2" s="1" t="s">
        <v>64</v>
      </c>
    </row>
    <row r="3" spans="1:25" ht="30" customHeight="1" x14ac:dyDescent="0.15">
      <c r="A3" s="128" t="s">
        <v>9</v>
      </c>
      <c r="B3" s="129"/>
      <c r="C3" s="129"/>
      <c r="D3" s="130">
        <f>VLOOKUP($D$2,福祉!$B$2:$AL$22,2,FALSE)</f>
        <v>40086</v>
      </c>
      <c r="E3" s="131"/>
      <c r="F3" s="131"/>
      <c r="G3" s="131"/>
      <c r="H3" s="131"/>
      <c r="I3" s="131"/>
      <c r="J3" s="131"/>
      <c r="K3" s="132"/>
    </row>
    <row r="4" spans="1:25" ht="30" customHeight="1" x14ac:dyDescent="0.15">
      <c r="A4" s="128" t="s">
        <v>1</v>
      </c>
      <c r="B4" s="129"/>
      <c r="C4" s="129"/>
      <c r="D4" s="130">
        <f>VLOOKUP($D$2,福祉!$B$2:$AL$22,3,FALSE)</f>
        <v>45007</v>
      </c>
      <c r="E4" s="131"/>
      <c r="F4" s="131"/>
      <c r="G4" s="131"/>
      <c r="H4" s="131"/>
      <c r="I4" s="131"/>
      <c r="J4" s="131"/>
      <c r="K4" s="132"/>
    </row>
    <row r="5" spans="1:25" ht="30" customHeight="1" x14ac:dyDescent="0.15">
      <c r="A5" s="128" t="s">
        <v>28</v>
      </c>
      <c r="B5" s="129"/>
      <c r="C5" s="129"/>
      <c r="D5" s="130">
        <f>VLOOKUP($D$2,福祉!$B$2:$AL$22,4,FALSE)</f>
        <v>46112</v>
      </c>
      <c r="E5" s="131"/>
      <c r="F5" s="131"/>
      <c r="G5" s="131"/>
      <c r="H5" s="131"/>
      <c r="I5" s="131"/>
      <c r="J5" s="131"/>
      <c r="K5" s="132"/>
      <c r="L5" s="1" t="s">
        <v>29</v>
      </c>
    </row>
    <row r="6" spans="1:25" ht="30" customHeight="1" x14ac:dyDescent="0.15">
      <c r="A6" s="128" t="s">
        <v>17</v>
      </c>
      <c r="B6" s="129"/>
      <c r="C6" s="129"/>
      <c r="D6" s="130" t="str">
        <f>VLOOKUP($D$2,福祉!$B$2:$AL$22,5,FALSE)</f>
        <v>社会福祉法人　湧別町社会福祉協議会</v>
      </c>
      <c r="E6" s="131"/>
      <c r="F6" s="131"/>
      <c r="G6" s="131"/>
      <c r="H6" s="131"/>
      <c r="I6" s="131"/>
      <c r="J6" s="131"/>
      <c r="K6" s="132"/>
    </row>
    <row r="7" spans="1:25" ht="30" customHeight="1" x14ac:dyDescent="0.15">
      <c r="A7" s="128" t="s">
        <v>8</v>
      </c>
      <c r="B7" s="129"/>
      <c r="C7" s="129"/>
      <c r="D7" s="130" t="str">
        <f>VLOOKUP($D$2,福祉!$B$2:$AL$22,6,FALSE)</f>
        <v>西川　仁史</v>
      </c>
      <c r="E7" s="131"/>
      <c r="F7" s="131"/>
      <c r="G7" s="131"/>
      <c r="H7" s="131"/>
      <c r="I7" s="131"/>
      <c r="J7" s="131"/>
      <c r="K7" s="132"/>
    </row>
    <row r="8" spans="1:25" ht="30" customHeight="1" x14ac:dyDescent="0.15">
      <c r="A8" s="128" t="s">
        <v>18</v>
      </c>
      <c r="B8" s="129"/>
      <c r="C8" s="129"/>
      <c r="D8" s="130" t="str">
        <f>VLOOKUP($D$2,福祉!$B$2:$AL$22,8,FALSE)</f>
        <v>紋別郡湧別町中湧別南町９１１番地</v>
      </c>
      <c r="E8" s="131"/>
      <c r="F8" s="131"/>
      <c r="G8" s="131"/>
      <c r="H8" s="131"/>
      <c r="I8" s="131"/>
      <c r="J8" s="131"/>
      <c r="K8" s="132"/>
    </row>
    <row r="9" spans="1:25" ht="30" customHeight="1" x14ac:dyDescent="0.15">
      <c r="A9" s="153" t="s">
        <v>19</v>
      </c>
      <c r="B9" s="154"/>
      <c r="C9" s="155"/>
      <c r="D9" s="159" t="s">
        <v>63</v>
      </c>
      <c r="E9" s="160"/>
      <c r="F9" s="160"/>
      <c r="G9" s="160"/>
      <c r="H9" s="160"/>
      <c r="I9" s="160"/>
      <c r="J9" s="160"/>
      <c r="K9" s="161"/>
    </row>
    <row r="10" spans="1:25" ht="30" customHeight="1" x14ac:dyDescent="0.15">
      <c r="A10" s="156"/>
      <c r="B10" s="157"/>
      <c r="C10" s="158"/>
      <c r="D10" s="159" t="s">
        <v>61</v>
      </c>
      <c r="E10" s="160"/>
      <c r="F10" s="160"/>
      <c r="G10" s="160"/>
      <c r="H10" s="160"/>
      <c r="I10" s="160"/>
      <c r="J10" s="160"/>
      <c r="K10" s="161"/>
    </row>
    <row r="11" spans="1:25" ht="30" customHeight="1" x14ac:dyDescent="0.15">
      <c r="A11" s="140" t="s">
        <v>15</v>
      </c>
      <c r="B11" s="141"/>
      <c r="C11" s="142"/>
      <c r="D11" s="149" t="s">
        <v>10</v>
      </c>
      <c r="E11" s="149"/>
      <c r="F11" s="149" t="s">
        <v>25</v>
      </c>
      <c r="G11" s="149"/>
      <c r="H11" s="149" t="s">
        <v>10</v>
      </c>
      <c r="I11" s="149"/>
      <c r="J11" s="149" t="s">
        <v>25</v>
      </c>
      <c r="K11" s="150"/>
    </row>
    <row r="12" spans="1:25" ht="50.1" customHeight="1" x14ac:dyDescent="0.15">
      <c r="A12" s="143"/>
      <c r="B12" s="144"/>
      <c r="C12" s="145"/>
      <c r="D12" s="151" t="str">
        <f>VLOOKUP($D$2,福祉!$B$2:$AL$22,9,FALSE)</f>
        <v>湧別町社会福祉協議会</v>
      </c>
      <c r="E12" s="151"/>
      <c r="F12" s="151" t="str">
        <f>VLOOKUP($D$2,福祉!$B$2:$AL$22,10,FALSE)</f>
        <v>紋別郡湧別町中湧別南町９１１番地</v>
      </c>
      <c r="G12" s="151"/>
      <c r="H12" s="152"/>
      <c r="I12" s="152"/>
      <c r="J12" s="149"/>
      <c r="K12" s="150"/>
    </row>
    <row r="13" spans="1:25" ht="50.1" customHeight="1" x14ac:dyDescent="0.15">
      <c r="A13" s="146"/>
      <c r="B13" s="147"/>
      <c r="C13" s="148"/>
      <c r="D13" s="151">
        <f>VLOOKUP($D$2,福祉!$B$2:$AL$22,11,FALSE)</f>
        <v>0</v>
      </c>
      <c r="E13" s="151"/>
      <c r="F13" s="151">
        <f>VLOOKUP($D$2,福祉!$B$2:$AL$22,12,FALSE)</f>
        <v>0</v>
      </c>
      <c r="G13" s="151"/>
      <c r="H13" s="149"/>
      <c r="I13" s="149"/>
      <c r="J13" s="149"/>
      <c r="K13" s="150"/>
      <c r="O13" s="26"/>
      <c r="X13" s="26"/>
    </row>
    <row r="14" spans="1:25" ht="30" customHeight="1" x14ac:dyDescent="0.15">
      <c r="A14" s="140" t="s">
        <v>13</v>
      </c>
      <c r="B14" s="141"/>
      <c r="C14" s="141"/>
      <c r="D14" s="149" t="str">
        <f>VLOOKUP($D$2,福祉!$B$2:$AL$22,19,FALSE)</f>
        <v>湧別町</v>
      </c>
      <c r="E14" s="149"/>
      <c r="F14" s="149"/>
      <c r="G14" s="149"/>
      <c r="H14" s="149"/>
      <c r="I14" s="149"/>
      <c r="J14" s="149"/>
      <c r="K14" s="150"/>
      <c r="O14" s="26"/>
      <c r="X14" s="26"/>
      <c r="Y14"/>
    </row>
    <row r="15" spans="1:25" ht="30" customHeight="1" x14ac:dyDescent="0.15">
      <c r="A15" s="140" t="s">
        <v>14</v>
      </c>
      <c r="B15" s="141"/>
      <c r="C15" s="141"/>
      <c r="D15" s="162" t="str">
        <f>VLOOKUP($D$2,福祉!$B$2:$AL$22,20,FALSE)</f>
        <v>イニホ</v>
      </c>
      <c r="E15" s="162"/>
      <c r="F15" s="162"/>
      <c r="G15" s="162"/>
      <c r="H15" s="149"/>
      <c r="I15" s="149"/>
      <c r="J15" s="149"/>
      <c r="K15" s="150"/>
      <c r="O15" s="26"/>
      <c r="X15" s="26"/>
    </row>
    <row r="16" spans="1:25" ht="30" customHeight="1" x14ac:dyDescent="0.15">
      <c r="A16" s="201" t="s">
        <v>24</v>
      </c>
      <c r="B16" s="202"/>
      <c r="C16" s="202"/>
      <c r="D16" s="149" t="s">
        <v>12</v>
      </c>
      <c r="E16" s="149"/>
      <c r="F16" s="149" t="s">
        <v>26</v>
      </c>
      <c r="G16" s="149"/>
      <c r="H16" s="149" t="s">
        <v>12</v>
      </c>
      <c r="I16" s="149"/>
      <c r="J16" s="149" t="s">
        <v>26</v>
      </c>
      <c r="K16" s="150"/>
      <c r="O16" s="26"/>
      <c r="P16"/>
      <c r="X16" s="26"/>
    </row>
    <row r="17" spans="1:24" ht="30" customHeight="1" x14ac:dyDescent="0.15">
      <c r="A17" s="201"/>
      <c r="B17" s="202"/>
      <c r="C17" s="202"/>
      <c r="D17" s="163"/>
      <c r="E17" s="164"/>
      <c r="F17" s="163"/>
      <c r="G17" s="164"/>
      <c r="H17" s="163"/>
      <c r="I17" s="164"/>
      <c r="J17" s="163"/>
      <c r="K17" s="165"/>
      <c r="O17" s="26"/>
      <c r="X17" s="26"/>
    </row>
    <row r="18" spans="1:24" ht="50.1" customHeight="1" x14ac:dyDescent="0.15">
      <c r="A18" s="128" t="s">
        <v>20</v>
      </c>
      <c r="B18" s="129"/>
      <c r="C18" s="129"/>
      <c r="D18" s="149"/>
      <c r="E18" s="149"/>
      <c r="F18" s="149"/>
      <c r="G18" s="149"/>
      <c r="H18" s="149"/>
      <c r="I18" s="149"/>
      <c r="J18" s="149"/>
      <c r="K18" s="150"/>
      <c r="O18" s="26"/>
      <c r="X18" s="26"/>
    </row>
    <row r="19" spans="1:24" ht="14.25" x14ac:dyDescent="0.15">
      <c r="A19" s="153" t="s">
        <v>19</v>
      </c>
      <c r="B19" s="155"/>
      <c r="C19" s="175" t="s">
        <v>21</v>
      </c>
      <c r="D19" s="155"/>
      <c r="E19" s="149" t="s">
        <v>22</v>
      </c>
      <c r="F19" s="199"/>
      <c r="G19" s="199"/>
      <c r="H19" s="199"/>
      <c r="I19" s="199"/>
      <c r="J19" s="199"/>
      <c r="K19" s="200"/>
      <c r="O19" s="26"/>
      <c r="X19" s="26"/>
    </row>
    <row r="20" spans="1:24" ht="14.25" x14ac:dyDescent="0.15">
      <c r="A20" s="156"/>
      <c r="B20" s="158"/>
      <c r="C20" s="176"/>
      <c r="D20" s="158"/>
      <c r="E20" s="12" t="s">
        <v>2</v>
      </c>
      <c r="F20" s="12" t="s">
        <v>4</v>
      </c>
      <c r="G20" s="12" t="s">
        <v>5</v>
      </c>
      <c r="H20" s="11" t="s">
        <v>23</v>
      </c>
      <c r="I20" s="12" t="s">
        <v>6</v>
      </c>
      <c r="J20" s="12" t="s">
        <v>62</v>
      </c>
      <c r="K20" s="13" t="s">
        <v>7</v>
      </c>
    </row>
    <row r="21" spans="1:24" ht="14.25" customHeight="1" x14ac:dyDescent="0.15">
      <c r="A21" s="196"/>
      <c r="B21" s="197"/>
      <c r="C21" s="198"/>
      <c r="D21" s="197"/>
      <c r="E21" s="14" t="s">
        <v>3</v>
      </c>
      <c r="F21" s="14" t="s">
        <v>3</v>
      </c>
      <c r="G21" s="14" t="s">
        <v>3</v>
      </c>
      <c r="H21" s="14" t="s">
        <v>3</v>
      </c>
      <c r="I21" s="14" t="s">
        <v>3</v>
      </c>
      <c r="J21" s="14"/>
      <c r="K21" s="15" t="s">
        <v>3</v>
      </c>
    </row>
    <row r="22" spans="1:24" ht="14.25" x14ac:dyDescent="0.15">
      <c r="A22" s="179" t="s">
        <v>27</v>
      </c>
      <c r="B22" s="180"/>
      <c r="C22" s="185" t="str">
        <f>D12</f>
        <v>湧別町社会福祉協議会</v>
      </c>
      <c r="D22" s="186"/>
      <c r="E22" s="6"/>
      <c r="F22" s="6"/>
      <c r="G22" s="6"/>
      <c r="H22" s="6"/>
      <c r="I22" s="6"/>
      <c r="J22" s="6"/>
      <c r="K22" s="7"/>
    </row>
    <row r="23" spans="1:24" ht="14.25" x14ac:dyDescent="0.15">
      <c r="A23" s="181"/>
      <c r="B23" s="182"/>
      <c r="C23" s="187"/>
      <c r="D23" s="188"/>
      <c r="E23" s="4"/>
      <c r="F23" s="4">
        <v>1</v>
      </c>
      <c r="G23" s="4">
        <v>2</v>
      </c>
      <c r="H23" s="4"/>
      <c r="I23" s="4">
        <v>3</v>
      </c>
      <c r="J23" s="4"/>
      <c r="K23" s="5">
        <f>SUM(E23:J23)</f>
        <v>6</v>
      </c>
    </row>
    <row r="24" spans="1:24" ht="14.25" x14ac:dyDescent="0.15">
      <c r="A24" s="181"/>
      <c r="B24" s="182"/>
      <c r="C24" s="189"/>
      <c r="D24" s="190"/>
      <c r="E24" s="30"/>
      <c r="F24" s="30">
        <v>-1</v>
      </c>
      <c r="G24" s="30"/>
      <c r="H24" s="30"/>
      <c r="I24" s="30">
        <v>-3</v>
      </c>
      <c r="J24" s="8"/>
      <c r="K24" s="17">
        <f>SUM(E24:I24)</f>
        <v>-4</v>
      </c>
    </row>
    <row r="25" spans="1:24" ht="14.25" x14ac:dyDescent="0.15">
      <c r="A25" s="181"/>
      <c r="B25" s="182"/>
      <c r="C25" s="185">
        <f>D13</f>
        <v>0</v>
      </c>
      <c r="D25" s="186"/>
      <c r="E25" s="6"/>
      <c r="F25" s="6"/>
      <c r="G25" s="6"/>
      <c r="H25" s="6"/>
      <c r="I25" s="6"/>
      <c r="J25" s="6"/>
      <c r="K25" s="7"/>
    </row>
    <row r="26" spans="1:24" ht="14.25" x14ac:dyDescent="0.15">
      <c r="A26" s="181"/>
      <c r="B26" s="182"/>
      <c r="C26" s="187"/>
      <c r="D26" s="188"/>
      <c r="E26" s="4"/>
      <c r="F26" s="4"/>
      <c r="G26" s="4"/>
      <c r="H26" s="4"/>
      <c r="I26" s="4"/>
      <c r="J26" s="4"/>
      <c r="K26" s="5">
        <f>SUM(E26:J26)</f>
        <v>0</v>
      </c>
    </row>
    <row r="27" spans="1:24" ht="14.25" x14ac:dyDescent="0.15">
      <c r="A27" s="183"/>
      <c r="B27" s="184"/>
      <c r="C27" s="189"/>
      <c r="D27" s="190"/>
      <c r="E27" s="16"/>
      <c r="F27" s="16"/>
      <c r="G27" s="16"/>
      <c r="H27" s="16"/>
      <c r="I27" s="16"/>
      <c r="J27" s="8"/>
      <c r="K27" s="17">
        <f>SUM(E27:I27)</f>
        <v>0</v>
      </c>
    </row>
    <row r="28" spans="1:24" ht="14.25" x14ac:dyDescent="0.15">
      <c r="A28" s="191"/>
      <c r="B28" s="164"/>
      <c r="C28" s="185"/>
      <c r="D28" s="186"/>
      <c r="E28" s="6"/>
      <c r="F28" s="6"/>
      <c r="G28" s="6"/>
      <c r="H28" s="6"/>
      <c r="I28" s="6"/>
      <c r="J28" s="6"/>
      <c r="K28" s="7"/>
    </row>
    <row r="29" spans="1:24" ht="14.25" x14ac:dyDescent="0.15">
      <c r="A29" s="192"/>
      <c r="B29" s="193"/>
      <c r="C29" s="187"/>
      <c r="D29" s="188"/>
      <c r="E29" s="4"/>
      <c r="F29" s="4"/>
      <c r="G29" s="4"/>
      <c r="H29" s="4"/>
      <c r="I29" s="4"/>
      <c r="J29" s="4"/>
      <c r="K29" s="5">
        <f>SUM(E29:J29)</f>
        <v>0</v>
      </c>
    </row>
    <row r="30" spans="1:24" ht="14.25" x14ac:dyDescent="0.15">
      <c r="A30" s="192"/>
      <c r="B30" s="193"/>
      <c r="C30" s="189"/>
      <c r="D30" s="190"/>
      <c r="E30" s="16"/>
      <c r="F30" s="16"/>
      <c r="G30" s="16"/>
      <c r="H30" s="16"/>
      <c r="I30" s="16"/>
      <c r="J30" s="8"/>
      <c r="K30" s="17">
        <f>SUM(E30:I30)</f>
        <v>0</v>
      </c>
      <c r="L30" s="2"/>
      <c r="M30" s="10"/>
    </row>
    <row r="31" spans="1:24" ht="14.25" x14ac:dyDescent="0.15">
      <c r="A31" s="192"/>
      <c r="B31" s="193"/>
      <c r="C31" s="185"/>
      <c r="D31" s="186"/>
      <c r="E31" s="6"/>
      <c r="F31" s="6"/>
      <c r="G31" s="6"/>
      <c r="H31" s="6"/>
      <c r="I31" s="6"/>
      <c r="J31" s="6"/>
      <c r="K31" s="7"/>
      <c r="M31" s="10"/>
    </row>
    <row r="32" spans="1:24" ht="14.25" x14ac:dyDescent="0.15">
      <c r="A32" s="192"/>
      <c r="B32" s="193"/>
      <c r="C32" s="187"/>
      <c r="D32" s="188"/>
      <c r="E32" s="4"/>
      <c r="F32" s="4"/>
      <c r="G32" s="4"/>
      <c r="H32" s="4"/>
      <c r="I32" s="4"/>
      <c r="J32" s="4"/>
      <c r="K32" s="5">
        <f>SUM(E32:J32)</f>
        <v>0</v>
      </c>
    </row>
    <row r="33" spans="1:11" ht="14.25" x14ac:dyDescent="0.15">
      <c r="A33" s="194"/>
      <c r="B33" s="195"/>
      <c r="C33" s="189"/>
      <c r="D33" s="190"/>
      <c r="E33" s="16"/>
      <c r="F33" s="16"/>
      <c r="G33" s="16"/>
      <c r="H33" s="16"/>
      <c r="I33" s="16"/>
      <c r="J33" s="8"/>
      <c r="K33" s="17">
        <f>SUM(E33:I33)</f>
        <v>0</v>
      </c>
    </row>
    <row r="34" spans="1:11" ht="14.25" x14ac:dyDescent="0.15">
      <c r="A34" s="169"/>
      <c r="B34" s="170"/>
      <c r="C34" s="175" t="s">
        <v>11</v>
      </c>
      <c r="D34" s="155"/>
      <c r="E34" s="6"/>
      <c r="F34" s="6"/>
      <c r="G34" s="6"/>
      <c r="H34" s="6"/>
      <c r="I34" s="6"/>
      <c r="J34" s="6"/>
      <c r="K34" s="7"/>
    </row>
    <row r="35" spans="1:11" ht="14.25" x14ac:dyDescent="0.15">
      <c r="A35" s="171"/>
      <c r="B35" s="172"/>
      <c r="C35" s="176"/>
      <c r="D35" s="158"/>
      <c r="E35" s="4">
        <f t="shared" ref="E35:J35" si="0">SUM(E23+E26+E29+E32)</f>
        <v>0</v>
      </c>
      <c r="F35" s="4">
        <f t="shared" si="0"/>
        <v>1</v>
      </c>
      <c r="G35" s="4">
        <f t="shared" si="0"/>
        <v>2</v>
      </c>
      <c r="H35" s="4">
        <f t="shared" si="0"/>
        <v>0</v>
      </c>
      <c r="I35" s="4">
        <f t="shared" si="0"/>
        <v>3</v>
      </c>
      <c r="J35" s="4">
        <f t="shared" si="0"/>
        <v>0</v>
      </c>
      <c r="K35" s="5">
        <f>SUM(E35:J35)</f>
        <v>6</v>
      </c>
    </row>
    <row r="36" spans="1:11" ht="15" thickBot="1" x14ac:dyDescent="0.2">
      <c r="A36" s="173"/>
      <c r="B36" s="174"/>
      <c r="C36" s="177"/>
      <c r="D36" s="178"/>
      <c r="E36" s="18">
        <f>SUM(E24+E27+E30+E33)</f>
        <v>0</v>
      </c>
      <c r="F36" s="18">
        <f>SUM(F24+F27+F30+F33)</f>
        <v>-1</v>
      </c>
      <c r="G36" s="18">
        <f>SUM(G24+G27+G30+G33)</f>
        <v>0</v>
      </c>
      <c r="H36" s="18">
        <f>SUM(H24+H27+H30+H33)</f>
        <v>0</v>
      </c>
      <c r="I36" s="18">
        <f>SUM(I24+I27+I30+I33)</f>
        <v>-3</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4"/>
  <dataValidations count="3">
    <dataValidation type="list" allowBlank="1" showInputMessage="1" sqref="D10" xr:uid="{00000000-0002-0000-0800-000000000000}">
      <formula1>"○"</formula1>
    </dataValidation>
    <dataValidation type="list" allowBlank="1" showInputMessage="1" sqref="A22:B33" xr:uid="{00000000-0002-0000-0800-000001000000}">
      <formula1>"交通空白地有償運送,福祉有償運送"</formula1>
    </dataValidation>
    <dataValidation allowBlank="1" showInputMessage="1" sqref="D2:K2" xr:uid="{00000000-0002-0000-0800-000002000000}"/>
  </dataValidations>
  <hyperlinks>
    <hyperlink ref="O1:Q1" location="福祉!A1" display="目次" xr:uid="{00000000-0004-0000-0800-000000000000}"/>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33</vt:i4>
      </vt:variant>
    </vt:vector>
  </HeadingPairs>
  <TitlesOfParts>
    <vt:vector size="66" baseType="lpstr">
      <vt:lpstr>福祉</vt:lpstr>
      <vt:lpstr>様式</vt:lpstr>
      <vt:lpstr>旅客の範囲</vt:lpstr>
      <vt:lpstr>１</vt:lpstr>
      <vt:lpstr>２</vt:lpstr>
      <vt:lpstr>３</vt:lpstr>
      <vt:lpstr>4</vt:lpstr>
      <vt:lpstr>6</vt:lpstr>
      <vt:lpstr>7</vt:lpstr>
      <vt:lpstr>8</vt:lpstr>
      <vt:lpstr>10</vt:lpstr>
      <vt:lpstr>11</vt:lpstr>
      <vt:lpstr>14</vt:lpstr>
      <vt:lpstr>15</vt:lpstr>
      <vt:lpstr>16</vt:lpstr>
      <vt:lpstr>19</vt:lpstr>
      <vt:lpstr>20</vt:lpstr>
      <vt:lpstr>21</vt:lpstr>
      <vt:lpstr>22</vt:lpstr>
      <vt:lpstr>23</vt:lpstr>
      <vt:lpstr>24</vt:lpstr>
      <vt:lpstr>25</vt:lpstr>
      <vt:lpstr>26</vt:lpstr>
      <vt:lpstr>27</vt:lpstr>
      <vt:lpstr>28</vt:lpstr>
      <vt:lpstr>29</vt:lpstr>
      <vt:lpstr>30</vt:lpstr>
      <vt:lpstr>31</vt:lpstr>
      <vt:lpstr>32</vt:lpstr>
      <vt:lpstr>34</vt:lpstr>
      <vt:lpstr>35</vt:lpstr>
      <vt:lpstr>36</vt:lpstr>
      <vt:lpstr>37</vt:lpstr>
      <vt:lpstr>'１'!Print_Area</vt:lpstr>
      <vt:lpstr>'10'!Print_Area</vt:lpstr>
      <vt:lpstr>'11'!Print_Area</vt:lpstr>
      <vt:lpstr>'14'!Print_Area</vt:lpstr>
      <vt:lpstr>'15'!Print_Area</vt:lpstr>
      <vt:lpstr>'16'!Print_Area</vt:lpstr>
      <vt:lpstr>'19'!Print_Area</vt:lpstr>
      <vt:lpstr>'２'!Print_Area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'３'!Print_Area</vt:lpstr>
      <vt:lpstr>'30'!Print_Area</vt:lpstr>
      <vt:lpstr>'31'!Print_Area</vt:lpstr>
      <vt:lpstr>'32'!Print_Area</vt:lpstr>
      <vt:lpstr>'34'!Print_Area</vt:lpstr>
      <vt:lpstr>'35'!Print_Area</vt:lpstr>
      <vt:lpstr>'36'!Print_Area</vt:lpstr>
      <vt:lpstr>'37'!Print_Area</vt:lpstr>
      <vt:lpstr>'4'!Print_Area</vt:lpstr>
      <vt:lpstr>'6'!Print_Area</vt:lpstr>
      <vt:lpstr>'7'!Print_Area</vt:lpstr>
      <vt:lpstr>'8'!Print_Area</vt:lpstr>
      <vt:lpstr>福祉!Print_Area</vt:lpstr>
      <vt:lpstr>様式!Print_Area</vt:lpstr>
      <vt:lpstr>旅客の範囲!Print_Area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2021-02-25T07:50:31Z</dcterms:created>
  <dcterms:modified xsi:type="dcterms:W3CDTF">2024-04-09T04:01:43Z</dcterms:modified>
</cp:coreProperties>
</file>