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cop0004（職員用）\Desktop\"/>
    </mc:Choice>
  </mc:AlternateContent>
  <bookViews>
    <workbookView xWindow="-105" yWindow="-105" windowWidth="21825" windowHeight="14025" tabRatio="793"/>
  </bookViews>
  <sheets>
    <sheet name="表紙" sheetId="25" r:id="rId1"/>
    <sheet name="はじめに" sheetId="19" r:id="rId2"/>
    <sheet name="0_地域情報" sheetId="23" r:id="rId3"/>
    <sheet name="1_路線概要" sheetId="1" r:id="rId4"/>
    <sheet name="2_利用者" sheetId="3" r:id="rId5"/>
    <sheet name="3_路線長" sheetId="4" r:id="rId6"/>
    <sheet name="4_移動時刻" sheetId="5" r:id="rId7"/>
    <sheet name="11_通学" sheetId="12" r:id="rId8"/>
    <sheet name="12_スクール" sheetId="13" r:id="rId9"/>
    <sheet name="13_医療" sheetId="6" r:id="rId10"/>
    <sheet name="14_商業" sheetId="7" r:id="rId11"/>
    <sheet name="16_その他" sheetId="17" r:id="rId12"/>
    <sheet name="15_観光" sheetId="16" r:id="rId13"/>
    <sheet name="クロスセクター効果算出" sheetId="20" r:id="rId14"/>
    <sheet name="入力用シート" sheetId="24" state="hidden" r:id="rId15"/>
  </sheets>
  <definedNames>
    <definedName name="_xlnm.Print_Area" localSheetId="2">'0_地域情報'!$B$1:$AH$35</definedName>
    <definedName name="_xlnm.Print_Area" localSheetId="3">'1_路線概要'!$B$1:$AI$103</definedName>
    <definedName name="_xlnm.Print_Area" localSheetId="7">'11_通学'!$B$1:$AI$56</definedName>
    <definedName name="_xlnm.Print_Area" localSheetId="8">'12_スクール'!$B$1:$AI$56</definedName>
    <definedName name="_xlnm.Print_Area" localSheetId="9">'13_医療'!$B$1:$AI$77</definedName>
    <definedName name="_xlnm.Print_Area" localSheetId="10">'14_商業'!$B$1:$AI$77</definedName>
    <definedName name="_xlnm.Print_Area" localSheetId="12">'15_観光'!$B$1:$AI$58</definedName>
    <definedName name="_xlnm.Print_Area" localSheetId="11">'16_その他'!$B$1:$AI$57</definedName>
    <definedName name="_xlnm.Print_Area" localSheetId="4">'2_利用者'!$B$1:$AI$32</definedName>
    <definedName name="_xlnm.Print_Area" localSheetId="5">'3_路線長'!$B$1:$AI$91</definedName>
    <definedName name="_xlnm.Print_Area" localSheetId="6">'4_移動時刻'!$B$1:$AW$53</definedName>
    <definedName name="_xlnm.Print_Area" localSheetId="13">クロスセクター効果算出!$B$1:$AK$72</definedName>
    <definedName name="_xlnm.Print_Area" localSheetId="1">はじめに!$B$1:$AH$48</definedName>
    <definedName name="_xlnm.Print_Area" localSheetId="0">表紙!$B$1:$AH$48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7" i="1" l="1"/>
  <c r="J96" i="1"/>
  <c r="J95" i="1"/>
  <c r="J94" i="1" l="1"/>
  <c r="N85" i="1" l="1"/>
  <c r="N86" i="1"/>
  <c r="R51" i="4" l="1"/>
  <c r="R44" i="4"/>
  <c r="AB44" i="4" s="1"/>
  <c r="C33" i="23"/>
  <c r="R84" i="4"/>
  <c r="R77" i="4"/>
  <c r="R70" i="4"/>
  <c r="R63" i="4"/>
  <c r="R56" i="4"/>
  <c r="R49" i="4"/>
  <c r="R42" i="4"/>
  <c r="N14" i="17"/>
  <c r="N13" i="17"/>
  <c r="N14" i="16"/>
  <c r="N13" i="16"/>
  <c r="N14" i="7"/>
  <c r="N13" i="7"/>
  <c r="N14" i="6"/>
  <c r="N13" i="6"/>
  <c r="N14" i="13"/>
  <c r="N13" i="13"/>
  <c r="N14" i="12"/>
  <c r="N13" i="12"/>
  <c r="AB29" i="3"/>
  <c r="N76" i="1"/>
  <c r="N70" i="1"/>
  <c r="M27" i="3"/>
  <c r="M44" i="16" s="1"/>
  <c r="W27" i="3"/>
  <c r="R44" i="16" s="1"/>
  <c r="R79" i="4"/>
  <c r="AB79" i="4" s="1"/>
  <c r="R80" i="4"/>
  <c r="AB80" i="4" s="1"/>
  <c r="R81" i="4"/>
  <c r="AB81" i="4" s="1"/>
  <c r="R82" i="4"/>
  <c r="P82" i="1"/>
  <c r="C37" i="20"/>
  <c r="C38" i="20"/>
  <c r="C39" i="20"/>
  <c r="AD38" i="20"/>
  <c r="FO6" i="24" s="1"/>
  <c r="C41" i="20"/>
  <c r="C42" i="20"/>
  <c r="C43" i="20"/>
  <c r="AD42" i="20"/>
  <c r="FP6" i="24" s="1"/>
  <c r="C31" i="20"/>
  <c r="AD32" i="20" s="1"/>
  <c r="FM6" i="24" s="1"/>
  <c r="C32" i="20"/>
  <c r="C34" i="20"/>
  <c r="AD35" i="20" s="1"/>
  <c r="FN6" i="24" s="1"/>
  <c r="C35" i="20"/>
  <c r="C45" i="20"/>
  <c r="C46" i="20"/>
  <c r="AD46" i="20" s="1"/>
  <c r="FQ6" i="24" s="1"/>
  <c r="C48" i="20"/>
  <c r="C49" i="20"/>
  <c r="AD49" i="20"/>
  <c r="FR6" i="24" s="1"/>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W24" i="3"/>
  <c r="T45" i="1"/>
  <c r="AH6" i="24" s="1"/>
  <c r="X45" i="1"/>
  <c r="X46" i="1"/>
  <c r="X47" i="1"/>
  <c r="AO42" i="1"/>
  <c r="R45" i="4"/>
  <c r="AB45" i="4" s="1"/>
  <c r="W23" i="3"/>
  <c r="M25" i="3"/>
  <c r="M22" i="3"/>
  <c r="H14" i="20" s="1"/>
  <c r="M23" i="3"/>
  <c r="BR6" i="24" s="1"/>
  <c r="M24" i="3"/>
  <c r="M43" i="13" s="1"/>
  <c r="M26" i="3"/>
  <c r="M43" i="7" s="1"/>
  <c r="M28" i="3"/>
  <c r="CC6" i="24" s="1"/>
  <c r="W25" i="3"/>
  <c r="R43" i="6" s="1"/>
  <c r="W26" i="3"/>
  <c r="R43" i="7" s="1"/>
  <c r="W28" i="3"/>
  <c r="W22" i="3"/>
  <c r="W29" i="3"/>
  <c r="R58" i="4"/>
  <c r="AB58" i="4" s="1"/>
  <c r="R59" i="4"/>
  <c r="AB59" i="4" s="1"/>
  <c r="R60" i="4"/>
  <c r="R61" i="4"/>
  <c r="AB61" i="4" s="1"/>
  <c r="R43" i="13"/>
  <c r="GI6" i="24"/>
  <c r="GH6" i="24"/>
  <c r="GG6" i="24"/>
  <c r="GF6" i="24"/>
  <c r="GE6" i="24"/>
  <c r="GD6" i="24"/>
  <c r="GC6" i="24"/>
  <c r="GB6" i="24"/>
  <c r="GA6" i="24"/>
  <c r="FZ6" i="24"/>
  <c r="FY6" i="24"/>
  <c r="FX6" i="24"/>
  <c r="FW6" i="24"/>
  <c r="FV6" i="24"/>
  <c r="FU6" i="24"/>
  <c r="FT6" i="24"/>
  <c r="R72" i="4"/>
  <c r="R73" i="4"/>
  <c r="AB73" i="4" s="1"/>
  <c r="R74" i="4"/>
  <c r="AB74" i="4" s="1"/>
  <c r="R75" i="4"/>
  <c r="AB75" i="4" s="1"/>
  <c r="R86" i="4"/>
  <c r="AB86" i="4" s="1"/>
  <c r="R87" i="4"/>
  <c r="AB87" i="4" s="1"/>
  <c r="R88" i="4"/>
  <c r="AB88" i="4" s="1"/>
  <c r="R89" i="4"/>
  <c r="AB89" i="4" s="1"/>
  <c r="R43" i="17"/>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S29" i="17"/>
  <c r="S30" i="17"/>
  <c r="S31" i="17"/>
  <c r="S32" i="17"/>
  <c r="Q36" i="17" s="1"/>
  <c r="FH6" i="24" s="1"/>
  <c r="J36" i="17"/>
  <c r="FG6" i="24" s="1"/>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S30" i="16"/>
  <c r="S31" i="16"/>
  <c r="S32" i="16"/>
  <c r="S33" i="16"/>
  <c r="Q37" i="16" s="1"/>
  <c r="FA6" i="24" s="1"/>
  <c r="J37" i="16"/>
  <c r="EZ6" i="24" s="1"/>
  <c r="J73" i="7"/>
  <c r="EV6" i="24" s="1"/>
  <c r="Q73" i="7"/>
  <c r="EW6" i="24"/>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S29" i="7"/>
  <c r="S30" i="7"/>
  <c r="S31" i="7"/>
  <c r="S32" i="7"/>
  <c r="Q36" i="7" s="1"/>
  <c r="EP6" i="24" s="1"/>
  <c r="J36" i="7"/>
  <c r="EO6" i="24"/>
  <c r="M64" i="6"/>
  <c r="R65" i="4"/>
  <c r="R66" i="4"/>
  <c r="AB66" i="4" s="1"/>
  <c r="R67" i="4"/>
  <c r="AB67" i="4" s="1"/>
  <c r="R68" i="4"/>
  <c r="AB68" i="4" s="1"/>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S29" i="6"/>
  <c r="S32" i="6" s="1"/>
  <c r="Q36" i="6" s="1"/>
  <c r="EE6" i="24" s="1"/>
  <c r="S30" i="6"/>
  <c r="S31" i="6"/>
  <c r="J36" i="6"/>
  <c r="ED6" i="24" s="1"/>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S29" i="13"/>
  <c r="S30" i="13"/>
  <c r="S32" i="13" s="1"/>
  <c r="Q36" i="13" s="1"/>
  <c r="DX6" i="24" s="1"/>
  <c r="S31" i="13"/>
  <c r="J36" i="13"/>
  <c r="DW6" i="24" s="1"/>
  <c r="R43" i="12"/>
  <c r="R52" i="4"/>
  <c r="AB52" i="4" s="1"/>
  <c r="R53" i="4"/>
  <c r="AB53" i="4" s="1"/>
  <c r="R54" i="4"/>
  <c r="AB54" i="4" s="1"/>
  <c r="S29" i="12"/>
  <c r="S32" i="12" s="1"/>
  <c r="Q36" i="12" s="1"/>
  <c r="DQ6" i="24" s="1"/>
  <c r="S30" i="12"/>
  <c r="S31" i="12"/>
  <c r="J36" i="12"/>
  <c r="DP6" i="24" s="1"/>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R46" i="4"/>
  <c r="AB46" i="4" s="1"/>
  <c r="R47" i="4"/>
  <c r="CQ6" i="24"/>
  <c r="CR6" i="24"/>
  <c r="CO6" i="24"/>
  <c r="CM6" i="24"/>
  <c r="CK6" i="24"/>
  <c r="CI6" i="24"/>
  <c r="CG6" i="24"/>
  <c r="CE6" i="24"/>
  <c r="CS6" i="24"/>
  <c r="CP6" i="24"/>
  <c r="CN6" i="24"/>
  <c r="CL6" i="24"/>
  <c r="CJ6" i="24"/>
  <c r="CH6" i="24"/>
  <c r="CF6" i="24"/>
  <c r="CB6" i="24"/>
  <c r="CD6" i="24"/>
  <c r="CA6" i="24"/>
  <c r="BZ6" i="24"/>
  <c r="BY6" i="24"/>
  <c r="BW6" i="24"/>
  <c r="BU6" i="24"/>
  <c r="BS6" i="24"/>
  <c r="BQ6" i="24"/>
  <c r="BP6" i="24"/>
  <c r="P13" i="3"/>
  <c r="BO6" i="24" s="1"/>
  <c r="BN6" i="24"/>
  <c r="BM6" i="24"/>
  <c r="BK6" i="24"/>
  <c r="BH6" i="24"/>
  <c r="BG6" i="24"/>
  <c r="BF6" i="24"/>
  <c r="BD6" i="24"/>
  <c r="BC6" i="24"/>
  <c r="BB6" i="24"/>
  <c r="BA6" i="24"/>
  <c r="AZ6" i="24"/>
  <c r="AY6" i="24"/>
  <c r="AX6" i="24"/>
  <c r="AW6" i="24"/>
  <c r="AT6" i="24"/>
  <c r="AS6" i="24"/>
  <c r="AR6" i="24"/>
  <c r="AQ6" i="24"/>
  <c r="T47" i="1"/>
  <c r="AP6" i="24"/>
  <c r="AO6" i="24"/>
  <c r="AN6" i="24"/>
  <c r="AM6" i="24"/>
  <c r="T46" i="1"/>
  <c r="AK6" i="24"/>
  <c r="AJ6" i="24"/>
  <c r="AI6" i="24"/>
  <c r="AG6" i="24"/>
  <c r="AF6" i="24"/>
  <c r="AE6" i="24"/>
  <c r="Q36" i="1"/>
  <c r="AD6" i="24"/>
  <c r="AC6" i="24"/>
  <c r="AB6" i="24"/>
  <c r="AA6" i="24"/>
  <c r="Z6" i="24"/>
  <c r="Y6" i="24"/>
  <c r="X6" i="24"/>
  <c r="W6" i="24"/>
  <c r="V6" i="24"/>
  <c r="U6" i="24"/>
  <c r="T6" i="24"/>
  <c r="S6" i="24"/>
  <c r="R6" i="24"/>
  <c r="Q6" i="24"/>
  <c r="J6" i="24"/>
  <c r="I6" i="24"/>
  <c r="H6" i="24"/>
  <c r="G6" i="24"/>
  <c r="F6" i="24"/>
  <c r="E6" i="24"/>
  <c r="D6" i="24"/>
  <c r="C6" i="24"/>
  <c r="B6" i="24"/>
  <c r="A6" i="24"/>
  <c r="AB51" i="4"/>
  <c r="AO43" i="1"/>
  <c r="AB30" i="3"/>
  <c r="R29" i="3"/>
  <c r="R30" i="3" s="1"/>
  <c r="AA15" i="20"/>
  <c r="W90" i="4"/>
  <c r="AB90" i="4" s="1"/>
  <c r="W83" i="4"/>
  <c r="AB83" i="4" s="1"/>
  <c r="W76" i="4"/>
  <c r="AB76" i="4" s="1"/>
  <c r="W69" i="4"/>
  <c r="AB69" i="4" s="1"/>
  <c r="W62" i="4"/>
  <c r="AB62" i="4" s="1"/>
  <c r="W55" i="4"/>
  <c r="AB55" i="4" s="1"/>
  <c r="W48" i="4"/>
  <c r="AB48" i="4" s="1"/>
  <c r="H16" i="20"/>
  <c r="L19" i="20"/>
  <c r="L18" i="20"/>
  <c r="L14" i="20"/>
  <c r="C50" i="6"/>
  <c r="E20" i="20"/>
  <c r="L21" i="20"/>
  <c r="L17" i="20"/>
  <c r="L15" i="20"/>
  <c r="AB82" i="4"/>
  <c r="AB60" i="4"/>
  <c r="B14" i="4"/>
  <c r="B15" i="4"/>
  <c r="B16" i="4"/>
  <c r="B17" i="4"/>
  <c r="B18" i="4"/>
  <c r="B19" i="4"/>
  <c r="B20" i="4"/>
  <c r="B21" i="4"/>
  <c r="B22" i="4"/>
  <c r="B23" i="4"/>
  <c r="B24" i="4"/>
  <c r="B25" i="4"/>
  <c r="B26" i="4"/>
  <c r="B27" i="4"/>
  <c r="B28" i="4"/>
  <c r="B29" i="4"/>
  <c r="B30" i="4"/>
  <c r="B31" i="4"/>
  <c r="B32" i="4"/>
  <c r="B33" i="4"/>
  <c r="B34" i="4"/>
  <c r="B35" i="4"/>
  <c r="B36" i="4"/>
  <c r="B37" i="4"/>
  <c r="B13" i="4"/>
  <c r="L32" i="17"/>
  <c r="L33" i="16"/>
  <c r="L32" i="13"/>
  <c r="L32" i="12"/>
  <c r="L32" i="7"/>
  <c r="N70" i="6"/>
  <c r="L32" i="6"/>
  <c r="AO47" i="1"/>
  <c r="L20" i="20"/>
  <c r="AG27" i="3"/>
  <c r="B45" i="20" s="1"/>
  <c r="AG24" i="3"/>
  <c r="B8" i="13" s="1"/>
  <c r="C50" i="7"/>
  <c r="C51" i="16"/>
  <c r="AG22" i="3"/>
  <c r="B15" i="5" s="1"/>
  <c r="H19" i="20"/>
  <c r="L16" i="20"/>
  <c r="AT24" i="5" l="1"/>
  <c r="M47" i="5" s="1"/>
  <c r="AG25" i="3"/>
  <c r="X43" i="13"/>
  <c r="K54" i="13" s="1"/>
  <c r="EA6" i="24" s="1"/>
  <c r="X44" i="16"/>
  <c r="K56" i="16" s="1"/>
  <c r="FD6" i="24" s="1"/>
  <c r="BV6" i="24"/>
  <c r="R90" i="4"/>
  <c r="AE87" i="4" s="1"/>
  <c r="DG6" i="24" s="1"/>
  <c r="R76" i="4"/>
  <c r="AE72" i="4" s="1"/>
  <c r="R62" i="4"/>
  <c r="AE59" i="4" s="1"/>
  <c r="AB72" i="4"/>
  <c r="R69" i="4"/>
  <c r="AE65" i="4" s="1"/>
  <c r="R48" i="4"/>
  <c r="AE44" i="4" s="1"/>
  <c r="CT6" i="24" s="1"/>
  <c r="R83" i="4"/>
  <c r="AB65" i="4"/>
  <c r="R55" i="4"/>
  <c r="AG26" i="3"/>
  <c r="B31" i="5" s="1"/>
  <c r="M43" i="17"/>
  <c r="X43" i="17" s="1"/>
  <c r="K55" i="17" s="1"/>
  <c r="FK6" i="24" s="1"/>
  <c r="B23" i="5"/>
  <c r="H17" i="20"/>
  <c r="BX6" i="24"/>
  <c r="M43" i="6"/>
  <c r="X43" i="6" s="1"/>
  <c r="H18" i="20"/>
  <c r="BE6" i="24"/>
  <c r="AA16" i="20"/>
  <c r="BJ6" i="24"/>
  <c r="BI6" i="24"/>
  <c r="AU6" i="24"/>
  <c r="AV6" i="24"/>
  <c r="AL6" i="24"/>
  <c r="K50" i="12"/>
  <c r="K51" i="16"/>
  <c r="K50" i="13"/>
  <c r="K50" i="6"/>
  <c r="K50" i="7"/>
  <c r="K50" i="17"/>
  <c r="C50" i="13"/>
  <c r="C50" i="12"/>
  <c r="C50" i="17"/>
  <c r="N69" i="7"/>
  <c r="C73" i="7" s="1"/>
  <c r="EU6" i="24" s="1"/>
  <c r="P6" i="24"/>
  <c r="O6" i="24"/>
  <c r="G56" i="4"/>
  <c r="B8" i="16"/>
  <c r="H20" i="20"/>
  <c r="G77" i="4"/>
  <c r="B34" i="20"/>
  <c r="BT6" i="24"/>
  <c r="B35" i="5"/>
  <c r="AG28" i="3"/>
  <c r="M29" i="3"/>
  <c r="H21" i="20" s="1"/>
  <c r="H22" i="20" s="1"/>
  <c r="B27" i="5"/>
  <c r="B37" i="20"/>
  <c r="B8" i="6"/>
  <c r="M43" i="12"/>
  <c r="X43" i="12" s="1"/>
  <c r="K54" i="12" s="1"/>
  <c r="DT6" i="24" s="1"/>
  <c r="H15" i="20"/>
  <c r="AG23" i="3"/>
  <c r="X43" i="7"/>
  <c r="K55" i="7" s="1"/>
  <c r="ES6" i="24" s="1"/>
  <c r="G42" i="4"/>
  <c r="AT32" i="5"/>
  <c r="M49" i="5" s="1"/>
  <c r="N17" i="7" s="1"/>
  <c r="N19" i="7" s="1"/>
  <c r="AT40" i="5"/>
  <c r="AT16" i="5"/>
  <c r="M45" i="5" s="1"/>
  <c r="DH6" i="24" s="1"/>
  <c r="AT20" i="5"/>
  <c r="AT36" i="5"/>
  <c r="M50" i="5" s="1"/>
  <c r="N17" i="16" s="1"/>
  <c r="N19" i="16" s="1"/>
  <c r="AT28" i="5"/>
  <c r="AD51" i="20"/>
  <c r="D56" i="20" s="1"/>
  <c r="N17" i="13"/>
  <c r="N19" i="13" s="1"/>
  <c r="DJ6" i="24"/>
  <c r="DN6" i="24"/>
  <c r="N17" i="17"/>
  <c r="N19" i="17" s="1"/>
  <c r="G63" i="4"/>
  <c r="L6" i="24"/>
  <c r="M46" i="5" l="1"/>
  <c r="N17" i="12" s="1"/>
  <c r="N19" i="12" s="1"/>
  <c r="DL6" i="24"/>
  <c r="M48" i="5"/>
  <c r="DK6" i="24" s="1"/>
  <c r="AE58" i="4"/>
  <c r="CX6" i="24" s="1"/>
  <c r="AE73" i="4"/>
  <c r="N46" i="7" s="1"/>
  <c r="N47" i="7" s="1"/>
  <c r="D55" i="7" s="1"/>
  <c r="ER6" i="24" s="1"/>
  <c r="N46" i="17"/>
  <c r="N47" i="17" s="1"/>
  <c r="D55" i="17" s="1"/>
  <c r="FJ6" i="24" s="1"/>
  <c r="AE86" i="4"/>
  <c r="DF6" i="24" s="1"/>
  <c r="AE45" i="4"/>
  <c r="CU6" i="24" s="1"/>
  <c r="AE66" i="4"/>
  <c r="N46" i="6" s="1"/>
  <c r="N47" i="6" s="1"/>
  <c r="D54" i="6" s="1"/>
  <c r="EG6" i="24" s="1"/>
  <c r="N46" i="13"/>
  <c r="N47" i="13" s="1"/>
  <c r="D54" i="13" s="1"/>
  <c r="CY6" i="24"/>
  <c r="N22" i="6"/>
  <c r="CZ6" i="24"/>
  <c r="AE52" i="4"/>
  <c r="AE51" i="4"/>
  <c r="AE80" i="4"/>
  <c r="AE79" i="4"/>
  <c r="N22" i="7"/>
  <c r="C36" i="7" s="1"/>
  <c r="DB6" i="24"/>
  <c r="B41" i="20"/>
  <c r="B8" i="7"/>
  <c r="G70" i="4"/>
  <c r="K54" i="6"/>
  <c r="EH6" i="24" s="1"/>
  <c r="C75" i="6"/>
  <c r="Q75" i="6" s="1"/>
  <c r="EL6" i="24" s="1"/>
  <c r="AA14" i="20"/>
  <c r="O51" i="16"/>
  <c r="O50" i="13"/>
  <c r="O50" i="17"/>
  <c r="O50" i="6"/>
  <c r="M6" i="24"/>
  <c r="O50" i="7"/>
  <c r="O50" i="12"/>
  <c r="G50" i="6"/>
  <c r="G50" i="17"/>
  <c r="G50" i="12"/>
  <c r="K6" i="24"/>
  <c r="G50" i="7"/>
  <c r="G50" i="13"/>
  <c r="G51" i="16"/>
  <c r="S50" i="7"/>
  <c r="S51" i="16"/>
  <c r="S50" i="6"/>
  <c r="S50" i="17"/>
  <c r="N6" i="24"/>
  <c r="S50" i="13"/>
  <c r="S50" i="12"/>
  <c r="X73" i="7"/>
  <c r="EX6" i="24" s="1"/>
  <c r="G84" i="4"/>
  <c r="B48" i="20"/>
  <c r="B39" i="5"/>
  <c r="B8" i="17"/>
  <c r="G49" i="4"/>
  <c r="B31" i="20"/>
  <c r="B8" i="12"/>
  <c r="B19" i="5"/>
  <c r="AP57" i="20"/>
  <c r="DI6" i="24"/>
  <c r="DM6" i="24"/>
  <c r="FS6" i="24"/>
  <c r="N17" i="6" l="1"/>
  <c r="N19" i="6" s="1"/>
  <c r="C36" i="6" s="1"/>
  <c r="N22" i="13"/>
  <c r="C36" i="13" s="1"/>
  <c r="X36" i="13" s="1"/>
  <c r="DY6" i="24" s="1"/>
  <c r="DC6" i="24"/>
  <c r="S55" i="17"/>
  <c r="R49" i="20" s="1"/>
  <c r="N22" i="17"/>
  <c r="C36" i="17" s="1"/>
  <c r="FF6" i="24" s="1"/>
  <c r="DA6" i="24"/>
  <c r="X36" i="7"/>
  <c r="R41" i="20" s="1"/>
  <c r="EN6" i="24"/>
  <c r="N47" i="16"/>
  <c r="N48" i="16" s="1"/>
  <c r="D56" i="16" s="1"/>
  <c r="DE6" i="24"/>
  <c r="N22" i="12"/>
  <c r="C36" i="12" s="1"/>
  <c r="CV6" i="24"/>
  <c r="N22" i="16"/>
  <c r="C37" i="16" s="1"/>
  <c r="DD6" i="24"/>
  <c r="N46" i="12"/>
  <c r="N47" i="12" s="1"/>
  <c r="D54" i="12" s="1"/>
  <c r="CW6" i="24"/>
  <c r="S55" i="7"/>
  <c r="R42" i="20" s="1"/>
  <c r="S54" i="13"/>
  <c r="DZ6" i="24"/>
  <c r="S54" i="6"/>
  <c r="R38" i="20" s="1"/>
  <c r="EJ6" i="24"/>
  <c r="J75" i="6"/>
  <c r="EK6" i="24" s="1"/>
  <c r="AA17" i="20"/>
  <c r="K56" i="20" s="1"/>
  <c r="BL6" i="24"/>
  <c r="R43" i="20"/>
  <c r="X75" i="6" l="1"/>
  <c r="EM6" i="24" s="1"/>
  <c r="EC6" i="24"/>
  <c r="X36" i="6"/>
  <c r="R37" i="20" s="1"/>
  <c r="DV6" i="24"/>
  <c r="X36" i="17"/>
  <c r="R48" i="20" s="1"/>
  <c r="FL6" i="24"/>
  <c r="EQ6" i="24"/>
  <c r="ET6" i="24"/>
  <c r="R34" i="20"/>
  <c r="EB6" i="24"/>
  <c r="R35" i="20"/>
  <c r="DS6" i="24"/>
  <c r="S54" i="12"/>
  <c r="X37" i="16"/>
  <c r="EY6" i="24"/>
  <c r="DO6" i="24"/>
  <c r="X36" i="12"/>
  <c r="FC6" i="24"/>
  <c r="S56" i="16"/>
  <c r="EI6" i="24"/>
  <c r="R39" i="20"/>
  <c r="AO56" i="20"/>
  <c r="AO58" i="20" s="1"/>
  <c r="E59" i="20"/>
  <c r="EF6" i="24" l="1"/>
  <c r="FI6" i="24"/>
  <c r="DR6" i="24"/>
  <c r="R31" i="20"/>
  <c r="R45" i="20"/>
  <c r="FB6" i="24"/>
  <c r="DU6" i="24"/>
  <c r="R32" i="20"/>
  <c r="FE6" i="24"/>
  <c r="R46" i="20"/>
</calcChain>
</file>

<file path=xl/sharedStrings.xml><?xml version="1.0" encoding="utf-8"?>
<sst xmlns="http://schemas.openxmlformats.org/spreadsheetml/2006/main" count="2572" uniqueCount="1003">
  <si>
    <t>路線名</t>
    <rPh sb="0" eb="2">
      <t>ロセン</t>
    </rPh>
    <rPh sb="2" eb="3">
      <t>メイ</t>
    </rPh>
    <phoneticPr fontId="1"/>
  </si>
  <si>
    <t>運行事業者</t>
    <rPh sb="0" eb="2">
      <t>ウンコウ</t>
    </rPh>
    <rPh sb="2" eb="5">
      <t>ジギョウシャ</t>
    </rPh>
    <phoneticPr fontId="1"/>
  </si>
  <si>
    <t>事業主体</t>
    <rPh sb="0" eb="2">
      <t>ジギョウ</t>
    </rPh>
    <rPh sb="2" eb="4">
      <t>シュタイ</t>
    </rPh>
    <phoneticPr fontId="1"/>
  </si>
  <si>
    <t>根拠法</t>
    <rPh sb="0" eb="3">
      <t>コンキョホウ</t>
    </rPh>
    <phoneticPr fontId="1"/>
  </si>
  <si>
    <t>リストから選択</t>
    <rPh sb="5" eb="7">
      <t>センタク</t>
    </rPh>
    <phoneticPr fontId="1"/>
  </si>
  <si>
    <t>道路運送法4条</t>
    <rPh sb="0" eb="2">
      <t>ドウロ</t>
    </rPh>
    <rPh sb="2" eb="4">
      <t>ウンソウ</t>
    </rPh>
    <rPh sb="4" eb="5">
      <t>ホウ</t>
    </rPh>
    <rPh sb="6" eb="7">
      <t>ジョウ</t>
    </rPh>
    <phoneticPr fontId="1"/>
  </si>
  <si>
    <t>道路運送法79条</t>
    <rPh sb="0" eb="2">
      <t>ドウロ</t>
    </rPh>
    <rPh sb="2" eb="4">
      <t>ウンソウ</t>
    </rPh>
    <rPh sb="4" eb="5">
      <t>ホウ</t>
    </rPh>
    <rPh sb="7" eb="8">
      <t>ジョウ</t>
    </rPh>
    <phoneticPr fontId="1"/>
  </si>
  <si>
    <t>その他</t>
    <rPh sb="2" eb="3">
      <t>タ</t>
    </rPh>
    <phoneticPr fontId="1"/>
  </si>
  <si>
    <t>その他の内容</t>
    <rPh sb="2" eb="3">
      <t>タ</t>
    </rPh>
    <rPh sb="4" eb="6">
      <t>ナイヨウ</t>
    </rPh>
    <phoneticPr fontId="1"/>
  </si>
  <si>
    <t>運行方式</t>
    <rPh sb="0" eb="2">
      <t>ウンコウ</t>
    </rPh>
    <rPh sb="2" eb="4">
      <t>ホウシキ</t>
    </rPh>
    <phoneticPr fontId="1"/>
  </si>
  <si>
    <t>人</t>
    <rPh sb="0" eb="1">
      <t>ニン</t>
    </rPh>
    <phoneticPr fontId="1"/>
  </si>
  <si>
    <t>ｈ</t>
    <phoneticPr fontId="1"/>
  </si>
  <si>
    <t>稼働時間</t>
    <rPh sb="0" eb="2">
      <t>カドウ</t>
    </rPh>
    <rPh sb="2" eb="4">
      <t>ジカン</t>
    </rPh>
    <phoneticPr fontId="1"/>
  </si>
  <si>
    <t>ポンチョ</t>
    <phoneticPr fontId="1"/>
  </si>
  <si>
    <t>マイクロバス</t>
    <phoneticPr fontId="1"/>
  </si>
  <si>
    <t>ミニバン</t>
    <phoneticPr fontId="1"/>
  </si>
  <si>
    <t>セダン</t>
    <phoneticPr fontId="1"/>
  </si>
  <si>
    <t>台</t>
    <rPh sb="0" eb="1">
      <t>ダイ</t>
    </rPh>
    <phoneticPr fontId="1"/>
  </si>
  <si>
    <t>車両台数</t>
    <rPh sb="0" eb="2">
      <t>シャリョウ</t>
    </rPh>
    <rPh sb="2" eb="4">
      <t>ダイスウ</t>
    </rPh>
    <phoneticPr fontId="1"/>
  </si>
  <si>
    <t>便</t>
    <rPh sb="0" eb="1">
      <t>ビン</t>
    </rPh>
    <phoneticPr fontId="1"/>
  </si>
  <si>
    <t>運行の有無</t>
    <rPh sb="0" eb="2">
      <t>ウンコウ</t>
    </rPh>
    <rPh sb="3" eb="5">
      <t>ウム</t>
    </rPh>
    <phoneticPr fontId="1"/>
  </si>
  <si>
    <t>曜日</t>
    <rPh sb="0" eb="2">
      <t>ヨウビ</t>
    </rPh>
    <phoneticPr fontId="1"/>
  </si>
  <si>
    <t>上り</t>
    <rPh sb="0" eb="1">
      <t>ノボ</t>
    </rPh>
    <phoneticPr fontId="1"/>
  </si>
  <si>
    <t>下り</t>
    <rPh sb="0" eb="1">
      <t>クダ</t>
    </rPh>
    <phoneticPr fontId="1"/>
  </si>
  <si>
    <t>運行便数　</t>
    <rPh sb="0" eb="2">
      <t>ウンコウ</t>
    </rPh>
    <rPh sb="2" eb="4">
      <t>ビンスウ</t>
    </rPh>
    <phoneticPr fontId="1"/>
  </si>
  <si>
    <t>運行日</t>
    <rPh sb="0" eb="2">
      <t>ウンコウ</t>
    </rPh>
    <rPh sb="2" eb="3">
      <t>ビ</t>
    </rPh>
    <phoneticPr fontId="1"/>
  </si>
  <si>
    <t>１日の運行便数</t>
    <rPh sb="1" eb="2">
      <t>ニチ</t>
    </rPh>
    <rPh sb="3" eb="5">
      <t>ウンコウ</t>
    </rPh>
    <rPh sb="5" eb="6">
      <t>ビン</t>
    </rPh>
    <rPh sb="6" eb="7">
      <t>スウ</t>
    </rPh>
    <phoneticPr fontId="1"/>
  </si>
  <si>
    <t>平日</t>
    <rPh sb="0" eb="2">
      <t>ヘイジツ</t>
    </rPh>
    <phoneticPr fontId="1"/>
  </si>
  <si>
    <t>土曜日</t>
    <rPh sb="0" eb="3">
      <t>ドヨウビ</t>
    </rPh>
    <phoneticPr fontId="1"/>
  </si>
  <si>
    <t>日・祝日</t>
    <rPh sb="0" eb="1">
      <t>ニチ</t>
    </rPh>
    <rPh sb="2" eb="4">
      <t>シュクジツ</t>
    </rPh>
    <phoneticPr fontId="1"/>
  </si>
  <si>
    <t>運行日数</t>
    <rPh sb="0" eb="2">
      <t>ウンコウ</t>
    </rPh>
    <rPh sb="2" eb="4">
      <t>ニッスウ</t>
    </rPh>
    <phoneticPr fontId="8"/>
  </si>
  <si>
    <t>日</t>
    <rPh sb="0" eb="1">
      <t>ニチ</t>
    </rPh>
    <phoneticPr fontId="1"/>
  </si>
  <si>
    <t>年間運行日数</t>
    <rPh sb="0" eb="2">
      <t>ネンカン</t>
    </rPh>
    <rPh sb="2" eb="4">
      <t>ウンコウ</t>
    </rPh>
    <rPh sb="4" eb="6">
      <t>ニッスウ</t>
    </rPh>
    <phoneticPr fontId="1"/>
  </si>
  <si>
    <t>年間運行便数</t>
    <rPh sb="0" eb="2">
      <t>ネンカン</t>
    </rPh>
    <rPh sb="2" eb="4">
      <t>ウンコウ</t>
    </rPh>
    <rPh sb="4" eb="6">
      <t>ビンスウ</t>
    </rPh>
    <phoneticPr fontId="1"/>
  </si>
  <si>
    <t>年間日数</t>
    <rPh sb="0" eb="2">
      <t>ネンカン</t>
    </rPh>
    <rPh sb="2" eb="4">
      <t>ニッスウ</t>
    </rPh>
    <phoneticPr fontId="8"/>
  </si>
  <si>
    <t>平日</t>
    <rPh sb="0" eb="2">
      <t>ヘイジツ</t>
    </rPh>
    <phoneticPr fontId="8"/>
  </si>
  <si>
    <t>土曜</t>
    <rPh sb="0" eb="2">
      <t>ドヨウ</t>
    </rPh>
    <phoneticPr fontId="8"/>
  </si>
  <si>
    <t>日・祝日</t>
    <rPh sb="0" eb="1">
      <t>ニチ</t>
    </rPh>
    <rPh sb="2" eb="4">
      <t>シュクジツ</t>
    </rPh>
    <phoneticPr fontId="8"/>
  </si>
  <si>
    <t>合計</t>
    <rPh sb="0" eb="2">
      <t>ゴウケイ</t>
    </rPh>
    <phoneticPr fontId="1"/>
  </si>
  <si>
    <t>合計</t>
    <rPh sb="0" eb="2">
      <t>ゴウケイ</t>
    </rPh>
    <phoneticPr fontId="8"/>
  </si>
  <si>
    <t>曜日数</t>
    <rPh sb="0" eb="2">
      <t>ヨウビ</t>
    </rPh>
    <rPh sb="2" eb="3">
      <t>スウ</t>
    </rPh>
    <phoneticPr fontId="8"/>
  </si>
  <si>
    <t>土曜日の日数</t>
    <rPh sb="0" eb="3">
      <t>ドヨウビ</t>
    </rPh>
    <rPh sb="4" eb="6">
      <t>ニッスウ</t>
    </rPh>
    <phoneticPr fontId="8"/>
  </si>
  <si>
    <t>パターン①：平日・土・日祝日で運行内容が決められている場合</t>
    <rPh sb="6" eb="8">
      <t>ヘイジツ</t>
    </rPh>
    <rPh sb="9" eb="10">
      <t>ツチ</t>
    </rPh>
    <rPh sb="11" eb="12">
      <t>ヒ</t>
    </rPh>
    <rPh sb="12" eb="14">
      <t>シュクジツ</t>
    </rPh>
    <rPh sb="15" eb="17">
      <t>ウンコウ</t>
    </rPh>
    <rPh sb="17" eb="19">
      <t>ナイヨウ</t>
    </rPh>
    <rPh sb="20" eb="21">
      <t>キ</t>
    </rPh>
    <rPh sb="27" eb="29">
      <t>バアイ</t>
    </rPh>
    <phoneticPr fontId="1"/>
  </si>
  <si>
    <t>パターン②：曜日運行・季節運行など①では記載できない場合</t>
    <rPh sb="6" eb="8">
      <t>ヨウビ</t>
    </rPh>
    <rPh sb="8" eb="10">
      <t>ウンコウ</t>
    </rPh>
    <rPh sb="11" eb="13">
      <t>キセツ</t>
    </rPh>
    <rPh sb="13" eb="15">
      <t>ウンコウ</t>
    </rPh>
    <rPh sb="20" eb="22">
      <t>キサイ</t>
    </rPh>
    <rPh sb="26" eb="28">
      <t>バアイ</t>
    </rPh>
    <phoneticPr fontId="1"/>
  </si>
  <si>
    <t>運行</t>
    <rPh sb="0" eb="2">
      <t>ウンコウ</t>
    </rPh>
    <phoneticPr fontId="1"/>
  </si>
  <si>
    <t>運休</t>
    <rPh sb="0" eb="2">
      <t>ウンキュウ</t>
    </rPh>
    <phoneticPr fontId="1"/>
  </si>
  <si>
    <t>計算用</t>
    <rPh sb="0" eb="2">
      <t>ケイサン</t>
    </rPh>
    <rPh sb="2" eb="3">
      <t>ヨウ</t>
    </rPh>
    <phoneticPr fontId="1"/>
  </si>
  <si>
    <t>①市町村が運行するコミュニティバス等の場合</t>
    <rPh sb="1" eb="4">
      <t>シチョウソン</t>
    </rPh>
    <rPh sb="5" eb="7">
      <t>ウンコウ</t>
    </rPh>
    <rPh sb="17" eb="18">
      <t>トウ</t>
    </rPh>
    <rPh sb="19" eb="21">
      <t>バアイ</t>
    </rPh>
    <phoneticPr fontId="1"/>
  </si>
  <si>
    <t>費目</t>
    <rPh sb="0" eb="2">
      <t>ヒモク</t>
    </rPh>
    <phoneticPr fontId="1"/>
  </si>
  <si>
    <t>金額（年間）</t>
    <rPh sb="0" eb="2">
      <t>キンガク</t>
    </rPh>
    <rPh sb="3" eb="5">
      <t>ネンカン</t>
    </rPh>
    <phoneticPr fontId="1"/>
  </si>
  <si>
    <t>円</t>
    <rPh sb="0" eb="1">
      <t>エン</t>
    </rPh>
    <phoneticPr fontId="1"/>
  </si>
  <si>
    <t>年間補助金額</t>
    <phoneticPr fontId="1"/>
  </si>
  <si>
    <t>年間利用者数</t>
    <rPh sb="0" eb="2">
      <t>ネンカン</t>
    </rPh>
    <rPh sb="2" eb="5">
      <t>リヨウシャ</t>
    </rPh>
    <rPh sb="5" eb="6">
      <t>スウ</t>
    </rPh>
    <phoneticPr fontId="1"/>
  </si>
  <si>
    <t>通勤</t>
    <rPh sb="0" eb="2">
      <t>ツウキン</t>
    </rPh>
    <phoneticPr fontId="1"/>
  </si>
  <si>
    <t>通学</t>
    <rPh sb="0" eb="2">
      <t>ツウガク</t>
    </rPh>
    <phoneticPr fontId="1"/>
  </si>
  <si>
    <t>通院</t>
    <rPh sb="0" eb="2">
      <t>ツウイン</t>
    </rPh>
    <phoneticPr fontId="1"/>
  </si>
  <si>
    <t>買い物</t>
    <rPh sb="0" eb="1">
      <t>カ</t>
    </rPh>
    <rPh sb="2" eb="3">
      <t>モノ</t>
    </rPh>
    <phoneticPr fontId="1"/>
  </si>
  <si>
    <t>観光</t>
    <rPh sb="0" eb="2">
      <t>カンコウ</t>
    </rPh>
    <phoneticPr fontId="1"/>
  </si>
  <si>
    <t>％</t>
    <phoneticPr fontId="1"/>
  </si>
  <si>
    <t>利用者数</t>
    <rPh sb="0" eb="3">
      <t>リヨウシャ</t>
    </rPh>
    <rPh sb="3" eb="4">
      <t>スウ</t>
    </rPh>
    <phoneticPr fontId="1"/>
  </si>
  <si>
    <t>割合</t>
    <rPh sb="0" eb="2">
      <t>ワリアイ</t>
    </rPh>
    <phoneticPr fontId="1"/>
  </si>
  <si>
    <t>移動目的</t>
    <rPh sb="0" eb="2">
      <t>イドウ</t>
    </rPh>
    <rPh sb="2" eb="4">
      <t>モクテキ</t>
    </rPh>
    <phoneticPr fontId="1"/>
  </si>
  <si>
    <t>土休日</t>
    <rPh sb="0" eb="1">
      <t>ド</t>
    </rPh>
    <rPh sb="1" eb="3">
      <t>キュウジツ</t>
    </rPh>
    <phoneticPr fontId="1"/>
  </si>
  <si>
    <t>起点</t>
    <rPh sb="0" eb="2">
      <t>キテン</t>
    </rPh>
    <phoneticPr fontId="8"/>
  </si>
  <si>
    <t>終点</t>
    <rPh sb="0" eb="2">
      <t>シュウテン</t>
    </rPh>
    <phoneticPr fontId="8"/>
  </si>
  <si>
    <t>バス停名</t>
    <rPh sb="3" eb="4">
      <t>メイ</t>
    </rPh>
    <phoneticPr fontId="1"/>
  </si>
  <si>
    <t>周辺施設</t>
    <rPh sb="0" eb="2">
      <t>シュウヘン</t>
    </rPh>
    <rPh sb="2" eb="4">
      <t>シセツ</t>
    </rPh>
    <phoneticPr fontId="1"/>
  </si>
  <si>
    <t>移動距離</t>
    <rPh sb="0" eb="2">
      <t>イドウ</t>
    </rPh>
    <rPh sb="2" eb="4">
      <t>キョリ</t>
    </rPh>
    <phoneticPr fontId="1"/>
  </si>
  <si>
    <t>km</t>
    <phoneticPr fontId="1"/>
  </si>
  <si>
    <t>稼働時間</t>
    <rPh sb="0" eb="2">
      <t>カドウ</t>
    </rPh>
    <rPh sb="2" eb="4">
      <t>ジカン</t>
    </rPh>
    <phoneticPr fontId="8"/>
  </si>
  <si>
    <t>行き</t>
    <rPh sb="0" eb="1">
      <t>イ</t>
    </rPh>
    <phoneticPr fontId="8"/>
  </si>
  <si>
    <t>帰り</t>
    <rPh sb="0" eb="1">
      <t>カエ</t>
    </rPh>
    <phoneticPr fontId="8"/>
  </si>
  <si>
    <t>稼働</t>
    <rPh sb="0" eb="2">
      <t>カドウ</t>
    </rPh>
    <phoneticPr fontId="8"/>
  </si>
  <si>
    <t>通勤</t>
    <rPh sb="0" eb="2">
      <t>ツウキン</t>
    </rPh>
    <phoneticPr fontId="8"/>
  </si>
  <si>
    <t>通学</t>
    <rPh sb="0" eb="2">
      <t>ツウガク</t>
    </rPh>
    <phoneticPr fontId="8"/>
  </si>
  <si>
    <t>通院</t>
    <rPh sb="0" eb="2">
      <t>ツウイン</t>
    </rPh>
    <phoneticPr fontId="8"/>
  </si>
  <si>
    <t>買い物</t>
    <rPh sb="0" eb="1">
      <t>カ</t>
    </rPh>
    <rPh sb="2" eb="3">
      <t>モノ</t>
    </rPh>
    <phoneticPr fontId="8"/>
  </si>
  <si>
    <t>その他</t>
    <rPh sb="2" eb="3">
      <t>タ</t>
    </rPh>
    <phoneticPr fontId="8"/>
  </si>
  <si>
    <t>スクール</t>
    <phoneticPr fontId="8"/>
  </si>
  <si>
    <t>観光</t>
    <rPh sb="0" eb="2">
      <t>カンコウ</t>
    </rPh>
    <phoneticPr fontId="8"/>
  </si>
  <si>
    <t>スクール</t>
    <phoneticPr fontId="1"/>
  </si>
  <si>
    <t>時刻</t>
    <rPh sb="0" eb="2">
      <t>ジコク</t>
    </rPh>
    <phoneticPr fontId="1"/>
  </si>
  <si>
    <t>起点からの距離</t>
    <rPh sb="0" eb="2">
      <t>キテン</t>
    </rPh>
    <rPh sb="5" eb="7">
      <t>キョリ</t>
    </rPh>
    <phoneticPr fontId="1"/>
  </si>
  <si>
    <t>■通勤</t>
    <rPh sb="1" eb="3">
      <t>ツウキン</t>
    </rPh>
    <phoneticPr fontId="1"/>
  </si>
  <si>
    <t>■通学</t>
    <rPh sb="1" eb="3">
      <t>ツウガク</t>
    </rPh>
    <phoneticPr fontId="1"/>
  </si>
  <si>
    <t>■スクール</t>
    <phoneticPr fontId="1"/>
  </si>
  <si>
    <t>■通院</t>
    <rPh sb="1" eb="3">
      <t>ツウイン</t>
    </rPh>
    <phoneticPr fontId="1"/>
  </si>
  <si>
    <t>■買い物</t>
    <rPh sb="1" eb="2">
      <t>カ</t>
    </rPh>
    <rPh sb="3" eb="4">
      <t>モノ</t>
    </rPh>
    <phoneticPr fontId="1"/>
  </si>
  <si>
    <t>■観光</t>
    <rPh sb="1" eb="3">
      <t>カンコウ</t>
    </rPh>
    <phoneticPr fontId="1"/>
  </si>
  <si>
    <t>■その他</t>
    <rPh sb="3" eb="4">
      <t>タ</t>
    </rPh>
    <phoneticPr fontId="1"/>
  </si>
  <si>
    <t>１．クロスセクター効果を算出する路線の基本情報</t>
    <rPh sb="9" eb="11">
      <t>コウカ</t>
    </rPh>
    <rPh sb="12" eb="14">
      <t>サンシュツ</t>
    </rPh>
    <rPh sb="16" eb="18">
      <t>ロセン</t>
    </rPh>
    <rPh sb="19" eb="21">
      <t>キホン</t>
    </rPh>
    <rPh sb="21" eb="23">
      <t>ジョウホウ</t>
    </rPh>
    <phoneticPr fontId="1"/>
  </si>
  <si>
    <t>定時定路線</t>
    <rPh sb="0" eb="2">
      <t>テイジ</t>
    </rPh>
    <rPh sb="2" eb="3">
      <t>テイ</t>
    </rPh>
    <rPh sb="3" eb="5">
      <t>ロセン</t>
    </rPh>
    <phoneticPr fontId="1"/>
  </si>
  <si>
    <t>デマンド運行</t>
    <rPh sb="4" eb="6">
      <t>ウンコウ</t>
    </rPh>
    <phoneticPr fontId="1"/>
  </si>
  <si>
    <t>２．目的別年間利用者数</t>
    <rPh sb="2" eb="5">
      <t>モクテキベツ</t>
    </rPh>
    <rPh sb="5" eb="7">
      <t>ネンカン</t>
    </rPh>
    <rPh sb="7" eb="10">
      <t>リヨウシャ</t>
    </rPh>
    <rPh sb="10" eb="11">
      <t>スウ</t>
    </rPh>
    <phoneticPr fontId="1"/>
  </si>
  <si>
    <t>３．路線上の目的施設と目的別移動距離</t>
    <rPh sb="2" eb="4">
      <t>ロセン</t>
    </rPh>
    <rPh sb="4" eb="5">
      <t>ジョウ</t>
    </rPh>
    <rPh sb="6" eb="8">
      <t>モクテキ</t>
    </rPh>
    <rPh sb="8" eb="10">
      <t>シセツ</t>
    </rPh>
    <rPh sb="11" eb="14">
      <t>モクテキベツ</t>
    </rPh>
    <rPh sb="14" eb="16">
      <t>イドウ</t>
    </rPh>
    <rPh sb="16" eb="18">
      <t>キョリ</t>
    </rPh>
    <phoneticPr fontId="1"/>
  </si>
  <si>
    <t>４．代替手段を運行する場合の移動時間</t>
    <rPh sb="2" eb="4">
      <t>ダイタイ</t>
    </rPh>
    <rPh sb="4" eb="6">
      <t>シュダン</t>
    </rPh>
    <rPh sb="7" eb="9">
      <t>ウンコウ</t>
    </rPh>
    <rPh sb="11" eb="13">
      <t>バアイ</t>
    </rPh>
    <rPh sb="14" eb="16">
      <t>イドウ</t>
    </rPh>
    <rPh sb="16" eb="18">
      <t>ジカン</t>
    </rPh>
    <phoneticPr fontId="1"/>
  </si>
  <si>
    <t>１日の運行に従事する運転手</t>
    <rPh sb="1" eb="2">
      <t>ニチ</t>
    </rPh>
    <rPh sb="3" eb="5">
      <t>ウンコウ</t>
    </rPh>
    <rPh sb="6" eb="8">
      <t>ジュウジ</t>
    </rPh>
    <rPh sb="10" eb="13">
      <t>ウンテンシュ</t>
    </rPh>
    <phoneticPr fontId="1"/>
  </si>
  <si>
    <t>※平日１日運行するために稼働する運転手の数</t>
    <rPh sb="1" eb="3">
      <t>ヘイジツ</t>
    </rPh>
    <rPh sb="4" eb="5">
      <t>ニチ</t>
    </rPh>
    <rPh sb="5" eb="7">
      <t>ウンコウ</t>
    </rPh>
    <rPh sb="12" eb="14">
      <t>カドウ</t>
    </rPh>
    <rPh sb="16" eb="19">
      <t>ウンテンシュ</t>
    </rPh>
    <rPh sb="20" eb="21">
      <t>スウ</t>
    </rPh>
    <phoneticPr fontId="1"/>
  </si>
  <si>
    <t>１日の運行便数を平日・土曜日・日祝日別に記載してください。曜日運行など平日・土休日に分けた記載が難しい場合は、パターン②に自由に記載してください。</t>
    <rPh sb="1" eb="2">
      <t>ニチ</t>
    </rPh>
    <rPh sb="3" eb="5">
      <t>ウンコウ</t>
    </rPh>
    <rPh sb="5" eb="7">
      <t>ビンスウ</t>
    </rPh>
    <rPh sb="8" eb="10">
      <t>ヘイジツ</t>
    </rPh>
    <rPh sb="11" eb="13">
      <t>ドヨウ</t>
    </rPh>
    <rPh sb="13" eb="14">
      <t>ビ</t>
    </rPh>
    <rPh sb="15" eb="16">
      <t>ニチ</t>
    </rPh>
    <rPh sb="16" eb="18">
      <t>シュクジツ</t>
    </rPh>
    <rPh sb="18" eb="19">
      <t>ベツ</t>
    </rPh>
    <rPh sb="20" eb="22">
      <t>キサイ</t>
    </rPh>
    <rPh sb="29" eb="31">
      <t>ヨウビ</t>
    </rPh>
    <rPh sb="31" eb="33">
      <t>ウンコウ</t>
    </rPh>
    <rPh sb="35" eb="37">
      <t>ヘイジツ</t>
    </rPh>
    <rPh sb="38" eb="39">
      <t>ド</t>
    </rPh>
    <rPh sb="39" eb="41">
      <t>キュウジツ</t>
    </rPh>
    <rPh sb="42" eb="43">
      <t>ワ</t>
    </rPh>
    <rPh sb="45" eb="47">
      <t>キサイ</t>
    </rPh>
    <rPh sb="48" eb="49">
      <t>ムツカ</t>
    </rPh>
    <rPh sb="51" eb="53">
      <t>バアイ</t>
    </rPh>
    <rPh sb="61" eb="63">
      <t>ジユウ</t>
    </rPh>
    <rPh sb="64" eb="66">
      <t>キサイ</t>
    </rPh>
    <phoneticPr fontId="1"/>
  </si>
  <si>
    <t>平日245日、土曜52日、日祝日68日で算出しています。</t>
    <phoneticPr fontId="1"/>
  </si>
  <si>
    <t>備考</t>
    <rPh sb="0" eb="2">
      <t>ビコウ</t>
    </rPh>
    <phoneticPr fontId="1"/>
  </si>
  <si>
    <t>貸切バスの時間制単価</t>
    <rPh sb="5" eb="8">
      <t>ジカンセイ</t>
    </rPh>
    <rPh sb="8" eb="10">
      <t>タンカ</t>
    </rPh>
    <phoneticPr fontId="1"/>
  </si>
  <si>
    <t>貸切バスのキロ単価</t>
    <rPh sb="0" eb="2">
      <t>カシキリ</t>
    </rPh>
    <rPh sb="7" eb="9">
      <t>タンカ</t>
    </rPh>
    <phoneticPr fontId="1"/>
  </si>
  <si>
    <t>円/km</t>
    <rPh sb="0" eb="1">
      <t>エン</t>
    </rPh>
    <phoneticPr fontId="1"/>
  </si>
  <si>
    <t>運行時間</t>
    <rPh sb="0" eb="2">
      <t>ウンコウ</t>
    </rPh>
    <rPh sb="2" eb="4">
      <t>ジカン</t>
    </rPh>
    <phoneticPr fontId="1"/>
  </si>
  <si>
    <t>１日の運行時間</t>
    <rPh sb="1" eb="2">
      <t>ニチ</t>
    </rPh>
    <rPh sb="3" eb="5">
      <t>ウンコウ</t>
    </rPh>
    <rPh sb="5" eb="7">
      <t>ジカン</t>
    </rPh>
    <phoneticPr fontId="1"/>
  </si>
  <si>
    <t>点呼点検にかかる時間</t>
    <rPh sb="0" eb="2">
      <t>テンコ</t>
    </rPh>
    <rPh sb="2" eb="4">
      <t>テンケン</t>
    </rPh>
    <rPh sb="8" eb="10">
      <t>ジカン</t>
    </rPh>
    <phoneticPr fontId="1"/>
  </si>
  <si>
    <t>貸切に必要な時間</t>
    <rPh sb="0" eb="2">
      <t>カシキリ</t>
    </rPh>
    <rPh sb="3" eb="5">
      <t>ヒツヨウ</t>
    </rPh>
    <rPh sb="6" eb="8">
      <t>ジカン</t>
    </rPh>
    <phoneticPr fontId="1"/>
  </si>
  <si>
    <t>運行キロ</t>
    <rPh sb="0" eb="2">
      <t>ウンコウ</t>
    </rPh>
    <phoneticPr fontId="1"/>
  </si>
  <si>
    <t>最大</t>
    <rPh sb="0" eb="2">
      <t>サイダイ</t>
    </rPh>
    <phoneticPr fontId="1"/>
  </si>
  <si>
    <t>平均</t>
    <rPh sb="0" eb="2">
      <t>ヘイキン</t>
    </rPh>
    <phoneticPr fontId="1"/>
  </si>
  <si>
    <t>片道の移動移動距離</t>
    <rPh sb="0" eb="2">
      <t>カタミチ</t>
    </rPh>
    <rPh sb="3" eb="5">
      <t>イドウ</t>
    </rPh>
    <rPh sb="5" eb="7">
      <t>イドウ</t>
    </rPh>
    <rPh sb="7" eb="9">
      <t>キョリ</t>
    </rPh>
    <phoneticPr fontId="1"/>
  </si>
  <si>
    <t>点呼・点検等にかかる時間を２時間に設定</t>
    <rPh sb="0" eb="2">
      <t>テンコ</t>
    </rPh>
    <rPh sb="3" eb="5">
      <t>テンケン</t>
    </rPh>
    <rPh sb="5" eb="6">
      <t>トウ</t>
    </rPh>
    <rPh sb="10" eb="12">
      <t>ジカン</t>
    </rPh>
    <rPh sb="14" eb="16">
      <t>ジカン</t>
    </rPh>
    <rPh sb="17" eb="19">
      <t>セッテイ</t>
    </rPh>
    <phoneticPr fontId="1"/>
  </si>
  <si>
    <t>国土交通省『貸切バスの運賃・計算シュミレーター』</t>
    <rPh sb="0" eb="2">
      <t>コクド</t>
    </rPh>
    <rPh sb="2" eb="5">
      <t>コウツウショウ</t>
    </rPh>
    <rPh sb="6" eb="8">
      <t>カシキリ</t>
    </rPh>
    <rPh sb="11" eb="13">
      <t>ウンチン</t>
    </rPh>
    <rPh sb="14" eb="16">
      <t>ケイサン</t>
    </rPh>
    <phoneticPr fontId="1"/>
  </si>
  <si>
    <t>北陸信越運輸局管内　小型車両の時間単価（下限額）</t>
    <rPh sb="0" eb="2">
      <t>ホクリク</t>
    </rPh>
    <rPh sb="2" eb="4">
      <t>シンエツ</t>
    </rPh>
    <rPh sb="4" eb="7">
      <t>ウンユキョク</t>
    </rPh>
    <rPh sb="7" eb="9">
      <t>カンナイ</t>
    </rPh>
    <rPh sb="10" eb="12">
      <t>コガタ</t>
    </rPh>
    <rPh sb="12" eb="14">
      <t>シャリョウ</t>
    </rPh>
    <rPh sb="15" eb="17">
      <t>ジカン</t>
    </rPh>
    <rPh sb="17" eb="19">
      <t>タンカ</t>
    </rPh>
    <rPh sb="20" eb="22">
      <t>カゲン</t>
    </rPh>
    <rPh sb="22" eb="23">
      <t>ガク</t>
    </rPh>
    <phoneticPr fontId="1"/>
  </si>
  <si>
    <t>国土交通省『一般貸切旅客自動車運送事業の変更命令の審査を必要としない運賃・料金の額の範囲』</t>
    <phoneticPr fontId="1"/>
  </si>
  <si>
    <t>北陸信越運輸局管内　小型車両のキロ単価（下限額）</t>
    <phoneticPr fontId="1"/>
  </si>
  <si>
    <t>貸し切りバス単価（北陸信越運輸局管内下限額）</t>
    <rPh sb="0" eb="1">
      <t>カ</t>
    </rPh>
    <rPh sb="2" eb="3">
      <t>キ</t>
    </rPh>
    <rPh sb="6" eb="8">
      <t>タンカ</t>
    </rPh>
    <rPh sb="9" eb="11">
      <t>ホクリク</t>
    </rPh>
    <rPh sb="11" eb="13">
      <t>シンエツ</t>
    </rPh>
    <rPh sb="13" eb="15">
      <t>ウンユ</t>
    </rPh>
    <rPh sb="15" eb="16">
      <t>キョク</t>
    </rPh>
    <rPh sb="16" eb="18">
      <t>カンナイ</t>
    </rPh>
    <rPh sb="18" eb="20">
      <t>カゲン</t>
    </rPh>
    <rPh sb="20" eb="21">
      <t>ガク</t>
    </rPh>
    <phoneticPr fontId="1"/>
  </si>
  <si>
    <t>貸切バスの必要台数</t>
    <rPh sb="0" eb="2">
      <t>カシキリ</t>
    </rPh>
    <rPh sb="5" eb="7">
      <t>ヒツヨウ</t>
    </rPh>
    <rPh sb="7" eb="9">
      <t>ダイスウ</t>
    </rPh>
    <phoneticPr fontId="1"/>
  </si>
  <si>
    <t>バスの必要台数</t>
    <rPh sb="3" eb="5">
      <t>ヒツヨウ</t>
    </rPh>
    <rPh sb="5" eb="7">
      <t>ダイスウ</t>
    </rPh>
    <phoneticPr fontId="1"/>
  </si>
  <si>
    <t>年間日数</t>
    <rPh sb="0" eb="2">
      <t>ネンカン</t>
    </rPh>
    <rPh sb="2" eb="4">
      <t>ニッスウ</t>
    </rPh>
    <phoneticPr fontId="1"/>
  </si>
  <si>
    <t>日/年</t>
    <rPh sb="0" eb="1">
      <t>ニチ</t>
    </rPh>
    <rPh sb="2" eb="3">
      <t>ネン</t>
    </rPh>
    <phoneticPr fontId="1"/>
  </si>
  <si>
    <t>①行政が病院送迎貸切バス（無料）を運行した場合の費用</t>
    <rPh sb="4" eb="6">
      <t>ビョウイン</t>
    </rPh>
    <rPh sb="6" eb="8">
      <t>ソウゲイ</t>
    </rPh>
    <rPh sb="8" eb="10">
      <t>カシキリ</t>
    </rPh>
    <rPh sb="17" eb="19">
      <t>ウンコウ</t>
    </rPh>
    <rPh sb="21" eb="23">
      <t>バアイ</t>
    </rPh>
    <rPh sb="24" eb="26">
      <t>ヒヨウ</t>
    </rPh>
    <phoneticPr fontId="1"/>
  </si>
  <si>
    <t>円/ｈ</t>
    <rPh sb="0" eb="1">
      <t>エン</t>
    </rPh>
    <phoneticPr fontId="1"/>
  </si>
  <si>
    <t>病院送迎貸切バス運行費用＝</t>
    <rPh sb="0" eb="2">
      <t>ビョウイン</t>
    </rPh>
    <rPh sb="2" eb="4">
      <t>ソウゲイ</t>
    </rPh>
    <rPh sb="4" eb="6">
      <t>カシキリ</t>
    </rPh>
    <rPh sb="8" eb="10">
      <t>ウンコウ</t>
    </rPh>
    <rPh sb="10" eb="12">
      <t>ヒヨウ</t>
    </rPh>
    <phoneticPr fontId="1"/>
  </si>
  <si>
    <t>×</t>
    <phoneticPr fontId="1"/>
  </si>
  <si>
    <t>平日必要台数</t>
    <rPh sb="0" eb="2">
      <t>ヘイジツ</t>
    </rPh>
    <rPh sb="2" eb="4">
      <t>ヒツヨウ</t>
    </rPh>
    <rPh sb="4" eb="6">
      <t>ダイスウ</t>
    </rPh>
    <phoneticPr fontId="1"/>
  </si>
  <si>
    <t>１日貸切バス料金</t>
    <rPh sb="1" eb="2">
      <t>ニチ</t>
    </rPh>
    <rPh sb="2" eb="4">
      <t>カシキリ</t>
    </rPh>
    <rPh sb="6" eb="8">
      <t>リョウキン</t>
    </rPh>
    <phoneticPr fontId="1"/>
  </si>
  <si>
    <t>円/日・台</t>
    <rPh sb="0" eb="1">
      <t>エン</t>
    </rPh>
    <rPh sb="2" eb="3">
      <t>ニチ</t>
    </rPh>
    <rPh sb="4" eb="5">
      <t>ダイ</t>
    </rPh>
    <phoneticPr fontId="1"/>
  </si>
  <si>
    <t>＝</t>
    <phoneticPr fontId="1"/>
  </si>
  <si>
    <t>円／年</t>
    <rPh sb="0" eb="1">
      <t>エン</t>
    </rPh>
    <rPh sb="2" eb="3">
      <t>ネン</t>
    </rPh>
    <phoneticPr fontId="1"/>
  </si>
  <si>
    <t>病院送迎貸切バス運行費用（年間）</t>
    <rPh sb="0" eb="2">
      <t>ビョウイン</t>
    </rPh>
    <rPh sb="2" eb="4">
      <t>ソウゲイ</t>
    </rPh>
    <rPh sb="4" eb="6">
      <t>カシキリ</t>
    </rPh>
    <rPh sb="8" eb="10">
      <t>ウンコウ</t>
    </rPh>
    <rPh sb="10" eb="12">
      <t>ヒヨウ</t>
    </rPh>
    <rPh sb="13" eb="15">
      <t>ネンカン</t>
    </rPh>
    <phoneticPr fontId="1"/>
  </si>
  <si>
    <t>②通院のためのタクシー券配布</t>
    <rPh sb="1" eb="3">
      <t>ツウイン</t>
    </rPh>
    <rPh sb="11" eb="12">
      <t>ケン</t>
    </rPh>
    <rPh sb="12" eb="14">
      <t>ハイフ</t>
    </rPh>
    <phoneticPr fontId="1"/>
  </si>
  <si>
    <t>+</t>
    <phoneticPr fontId="1"/>
  </si>
  <si>
    <t>年間利用者数</t>
    <rPh sb="0" eb="2">
      <t>ネンカン</t>
    </rPh>
    <rPh sb="2" eb="4">
      <t>リヨウ</t>
    </rPh>
    <rPh sb="4" eb="5">
      <t>シャ</t>
    </rPh>
    <rPh sb="5" eb="6">
      <t>スウ</t>
    </rPh>
    <phoneticPr fontId="1"/>
  </si>
  <si>
    <t>タクシー利用者の平均移動距離</t>
    <rPh sb="4" eb="7">
      <t>リヨウシャ</t>
    </rPh>
    <rPh sb="8" eb="10">
      <t>ヘイキン</t>
    </rPh>
    <rPh sb="10" eb="12">
      <t>イドウ</t>
    </rPh>
    <rPh sb="12" eb="14">
      <t>キョリ</t>
    </rPh>
    <phoneticPr fontId="1"/>
  </si>
  <si>
    <t>タクシー利用者の平均移動距離</t>
    <phoneticPr fontId="1"/>
  </si>
  <si>
    <t>タクシー利用者の平均単価</t>
    <rPh sb="8" eb="10">
      <t>ヘイキン</t>
    </rPh>
    <rPh sb="10" eb="12">
      <t>タンカ</t>
    </rPh>
    <phoneticPr fontId="1"/>
  </si>
  <si>
    <t>初乗距離</t>
    <rPh sb="0" eb="2">
      <t>ハツノ</t>
    </rPh>
    <rPh sb="2" eb="4">
      <t>キョリ</t>
    </rPh>
    <phoneticPr fontId="1"/>
  </si>
  <si>
    <t>初乗運賃</t>
    <rPh sb="0" eb="2">
      <t>ハツノ</t>
    </rPh>
    <rPh sb="2" eb="4">
      <t>ウンチン</t>
    </rPh>
    <phoneticPr fontId="1"/>
  </si>
  <si>
    <t>加算運賃</t>
    <rPh sb="0" eb="2">
      <t>カサン</t>
    </rPh>
    <rPh sb="2" eb="4">
      <t>ウンチン</t>
    </rPh>
    <phoneticPr fontId="1"/>
  </si>
  <si>
    <t>加算距離</t>
    <rPh sb="0" eb="2">
      <t>カサン</t>
    </rPh>
    <rPh sb="2" eb="4">
      <t>キョリ</t>
    </rPh>
    <phoneticPr fontId="1"/>
  </si>
  <si>
    <t>新潟県A地区</t>
    <rPh sb="0" eb="3">
      <t>ニイガタケン</t>
    </rPh>
    <rPh sb="4" eb="6">
      <t>チク</t>
    </rPh>
    <phoneticPr fontId="1"/>
  </si>
  <si>
    <t>タクシー券配布費用＝</t>
    <rPh sb="4" eb="5">
      <t>ケン</t>
    </rPh>
    <rPh sb="5" eb="7">
      <t>ハイフ</t>
    </rPh>
    <rPh sb="7" eb="9">
      <t>ヒヨウ</t>
    </rPh>
    <phoneticPr fontId="1"/>
  </si>
  <si>
    <t>タクシー券配布費用（年間）</t>
    <rPh sb="4" eb="5">
      <t>ケン</t>
    </rPh>
    <rPh sb="5" eb="7">
      <t>ハイフ</t>
    </rPh>
    <rPh sb="7" eb="9">
      <t>ヒヨウ</t>
    </rPh>
    <rPh sb="10" eb="12">
      <t>ネンカン</t>
    </rPh>
    <phoneticPr fontId="1"/>
  </si>
  <si>
    <t>タクシー券単価</t>
    <rPh sb="4" eb="5">
      <t>ケン</t>
    </rPh>
    <rPh sb="5" eb="7">
      <t>タンカ</t>
    </rPh>
    <phoneticPr fontId="1"/>
  </si>
  <si>
    <t>円/人</t>
    <rPh sb="0" eb="1">
      <t>エン</t>
    </rPh>
    <rPh sb="2" eb="3">
      <t>ニン</t>
    </rPh>
    <phoneticPr fontId="1"/>
  </si>
  <si>
    <t>人/年</t>
    <rPh sb="0" eb="1">
      <t>ニン</t>
    </rPh>
    <rPh sb="2" eb="3">
      <t>ネン</t>
    </rPh>
    <phoneticPr fontId="1"/>
  </si>
  <si>
    <t>③往診のための費用</t>
    <rPh sb="1" eb="3">
      <t>オウシン</t>
    </rPh>
    <rPh sb="7" eb="9">
      <t>ヒヨウ</t>
    </rPh>
    <phoneticPr fontId="1"/>
  </si>
  <si>
    <t>年間通院利用者数</t>
    <rPh sb="0" eb="2">
      <t>ネンカン</t>
    </rPh>
    <rPh sb="2" eb="4">
      <t>ツウイン</t>
    </rPh>
    <rPh sb="4" eb="6">
      <t>リヨウ</t>
    </rPh>
    <rPh sb="6" eb="7">
      <t>シャ</t>
    </rPh>
    <rPh sb="7" eb="8">
      <t>スウ</t>
    </rPh>
    <phoneticPr fontId="1"/>
  </si>
  <si>
    <t>医師+看護師　１チームが１日に往診する患者数</t>
    <rPh sb="0" eb="2">
      <t>イシ</t>
    </rPh>
    <rPh sb="3" eb="6">
      <t>カンゴシ</t>
    </rPh>
    <rPh sb="13" eb="14">
      <t>ニチ</t>
    </rPh>
    <rPh sb="15" eb="17">
      <t>オウシン</t>
    </rPh>
    <rPh sb="19" eb="22">
      <t>カンジャスウ</t>
    </rPh>
    <phoneticPr fontId="1"/>
  </si>
  <si>
    <t>チームあたり　１日あたり往診件数</t>
    <rPh sb="8" eb="9">
      <t>ニチ</t>
    </rPh>
    <rPh sb="12" eb="14">
      <t>オウシン</t>
    </rPh>
    <rPh sb="14" eb="16">
      <t>ケンスウ</t>
    </rPh>
    <phoneticPr fontId="1"/>
  </si>
  <si>
    <t>医療従事者年間雇用単価</t>
    <rPh sb="0" eb="2">
      <t>イリョウ</t>
    </rPh>
    <rPh sb="2" eb="5">
      <t>ジュウジシャ</t>
    </rPh>
    <rPh sb="5" eb="7">
      <t>ネンカン</t>
    </rPh>
    <rPh sb="7" eb="9">
      <t>コヨウ</t>
    </rPh>
    <rPh sb="9" eb="11">
      <t>タンカ</t>
    </rPh>
    <phoneticPr fontId="1"/>
  </si>
  <si>
    <t>厚生労働省『平成30年度　病院経営管理指標』</t>
    <rPh sb="0" eb="2">
      <t>コウセイ</t>
    </rPh>
    <rPh sb="2" eb="5">
      <t>ロウドウショウ</t>
    </rPh>
    <rPh sb="6" eb="8">
      <t>ヘイセイ</t>
    </rPh>
    <rPh sb="10" eb="11">
      <t>ネン</t>
    </rPh>
    <rPh sb="11" eb="12">
      <t>ド</t>
    </rPh>
    <rPh sb="13" eb="15">
      <t>ビョウイン</t>
    </rPh>
    <rPh sb="15" eb="17">
      <t>ケイエイ</t>
    </rPh>
    <rPh sb="17" eb="19">
      <t>カンリ</t>
    </rPh>
    <rPh sb="19" eb="21">
      <t>シヒョウ</t>
    </rPh>
    <phoneticPr fontId="1"/>
  </si>
  <si>
    <t>常勤医師</t>
    <rPh sb="0" eb="2">
      <t>ジョウキン</t>
    </rPh>
    <rPh sb="2" eb="4">
      <t>イシ</t>
    </rPh>
    <phoneticPr fontId="1"/>
  </si>
  <si>
    <t>常勤看護師</t>
    <rPh sb="0" eb="2">
      <t>ジョウキン</t>
    </rPh>
    <rPh sb="2" eb="5">
      <t>カンゴシ</t>
    </rPh>
    <phoneticPr fontId="1"/>
  </si>
  <si>
    <t>事務職員</t>
    <rPh sb="0" eb="2">
      <t>ジム</t>
    </rPh>
    <rPh sb="2" eb="4">
      <t>ショクイン</t>
    </rPh>
    <phoneticPr fontId="1"/>
  </si>
  <si>
    <t>円/年</t>
    <rPh sb="0" eb="1">
      <t>エン</t>
    </rPh>
    <rPh sb="2" eb="3">
      <t>ネン</t>
    </rPh>
    <phoneticPr fontId="1"/>
  </si>
  <si>
    <t>往診チーム単価</t>
    <rPh sb="0" eb="2">
      <t>オウシン</t>
    </rPh>
    <rPh sb="5" eb="7">
      <t>タンカ</t>
    </rPh>
    <phoneticPr fontId="1"/>
  </si>
  <si>
    <t>往診対応のための費用＝</t>
    <rPh sb="0" eb="2">
      <t>オウシン</t>
    </rPh>
    <rPh sb="2" eb="4">
      <t>タイオウ</t>
    </rPh>
    <rPh sb="8" eb="10">
      <t>ヒヨウ</t>
    </rPh>
    <phoneticPr fontId="1"/>
  </si>
  <si>
    <t>必要チーム数</t>
    <rPh sb="0" eb="2">
      <t>ヒツヨウ</t>
    </rPh>
    <rPh sb="5" eb="6">
      <t>スウ</t>
    </rPh>
    <phoneticPr fontId="1"/>
  </si>
  <si>
    <t>チーム</t>
    <phoneticPr fontId="1"/>
  </si>
  <si>
    <t>円/チーム</t>
    <rPh sb="0" eb="1">
      <t>エン</t>
    </rPh>
    <phoneticPr fontId="1"/>
  </si>
  <si>
    <t>事務職員人件費</t>
    <rPh sb="0" eb="2">
      <t>ジム</t>
    </rPh>
    <rPh sb="2" eb="4">
      <t>ショクイン</t>
    </rPh>
    <rPh sb="4" eb="7">
      <t>ジンケンヒ</t>
    </rPh>
    <phoneticPr fontId="1"/>
  </si>
  <si>
    <t>１名雇用で固定</t>
    <rPh sb="1" eb="2">
      <t>メイ</t>
    </rPh>
    <rPh sb="2" eb="4">
      <t>コヨウ</t>
    </rPh>
    <rPh sb="5" eb="7">
      <t>コテイ</t>
    </rPh>
    <phoneticPr fontId="1"/>
  </si>
  <si>
    <t>往診対応のための費用</t>
    <rPh sb="0" eb="2">
      <t>オウシン</t>
    </rPh>
    <rPh sb="2" eb="4">
      <t>タイオウ</t>
    </rPh>
    <rPh sb="8" eb="10">
      <t>ヒヨウ</t>
    </rPh>
    <phoneticPr fontId="1"/>
  </si>
  <si>
    <t>②買い物のためのタクシー券配布</t>
    <rPh sb="1" eb="2">
      <t>カ</t>
    </rPh>
    <rPh sb="3" eb="4">
      <t>モノ</t>
    </rPh>
    <rPh sb="12" eb="13">
      <t>ケン</t>
    </rPh>
    <rPh sb="13" eb="15">
      <t>ハイフ</t>
    </rPh>
    <phoneticPr fontId="1"/>
  </si>
  <si>
    <t>年間買い物利用者数</t>
    <rPh sb="0" eb="2">
      <t>ネンカン</t>
    </rPh>
    <rPh sb="2" eb="3">
      <t>カ</t>
    </rPh>
    <rPh sb="4" eb="5">
      <t>モノ</t>
    </rPh>
    <rPh sb="5" eb="7">
      <t>リヨウ</t>
    </rPh>
    <rPh sb="7" eb="8">
      <t>シャ</t>
    </rPh>
    <rPh sb="8" eb="9">
      <t>スウ</t>
    </rPh>
    <phoneticPr fontId="1"/>
  </si>
  <si>
    <t>③移動販売の実施</t>
    <rPh sb="1" eb="3">
      <t>イドウ</t>
    </rPh>
    <rPh sb="3" eb="5">
      <t>ハンバイ</t>
    </rPh>
    <rPh sb="6" eb="8">
      <t>ジッシ</t>
    </rPh>
    <phoneticPr fontId="1"/>
  </si>
  <si>
    <t>１台あたり何往復稼働するか（何便設定するか）</t>
    <rPh sb="1" eb="2">
      <t>ダイ</t>
    </rPh>
    <rPh sb="5" eb="6">
      <t>ナン</t>
    </rPh>
    <rPh sb="6" eb="8">
      <t>オウフク</t>
    </rPh>
    <rPh sb="8" eb="10">
      <t>カドウ</t>
    </rPh>
    <rPh sb="14" eb="16">
      <t>ナンビン</t>
    </rPh>
    <rPh sb="16" eb="18">
      <t>セッテイ</t>
    </rPh>
    <phoneticPr fontId="1"/>
  </si>
  <si>
    <t>往復</t>
    <rPh sb="0" eb="2">
      <t>オウフク</t>
    </rPh>
    <phoneticPr fontId="1"/>
  </si>
  <si>
    <t>車両リース料</t>
    <rPh sb="0" eb="2">
      <t>シャリョウ</t>
    </rPh>
    <rPh sb="5" eb="6">
      <t>リョウ</t>
    </rPh>
    <phoneticPr fontId="1"/>
  </si>
  <si>
    <t>販売員人件費</t>
    <rPh sb="0" eb="3">
      <t>ハンバイイン</t>
    </rPh>
    <rPh sb="3" eb="6">
      <t>ジンケンヒ</t>
    </rPh>
    <phoneticPr fontId="1"/>
  </si>
  <si>
    <t>移動販売車単価</t>
    <rPh sb="0" eb="2">
      <t>イドウ</t>
    </rPh>
    <rPh sb="2" eb="4">
      <t>ハンバイ</t>
    </rPh>
    <rPh sb="4" eb="5">
      <t>シャ</t>
    </rPh>
    <rPh sb="5" eb="7">
      <t>タンカ</t>
    </rPh>
    <phoneticPr fontId="1"/>
  </si>
  <si>
    <t>円/日</t>
    <rPh sb="0" eb="1">
      <t>エン</t>
    </rPh>
    <rPh sb="2" eb="3">
      <t>ニチ</t>
    </rPh>
    <phoneticPr fontId="1"/>
  </si>
  <si>
    <t>移動販売車両・販売員単価</t>
    <rPh sb="0" eb="2">
      <t>イドウ</t>
    </rPh>
    <rPh sb="2" eb="4">
      <t>ハンバイ</t>
    </rPh>
    <rPh sb="4" eb="6">
      <t>シャリョウ</t>
    </rPh>
    <rPh sb="7" eb="10">
      <t>ハンバイイン</t>
    </rPh>
    <rPh sb="10" eb="12">
      <t>タンカ</t>
    </rPh>
    <phoneticPr fontId="1"/>
  </si>
  <si>
    <t>移動販売実施の費用＝</t>
    <rPh sb="0" eb="2">
      <t>イドウ</t>
    </rPh>
    <rPh sb="2" eb="4">
      <t>ハンバイ</t>
    </rPh>
    <rPh sb="4" eb="6">
      <t>ジッシ</t>
    </rPh>
    <rPh sb="7" eb="9">
      <t>ヒヨウ</t>
    </rPh>
    <phoneticPr fontId="1"/>
  </si>
  <si>
    <t>移動販売実施の費用</t>
    <rPh sb="0" eb="2">
      <t>イドウ</t>
    </rPh>
    <rPh sb="2" eb="4">
      <t>ハンバイ</t>
    </rPh>
    <rPh sb="4" eb="6">
      <t>ジッシ</t>
    </rPh>
    <rPh sb="7" eb="9">
      <t>ヒヨウ</t>
    </rPh>
    <phoneticPr fontId="1"/>
  </si>
  <si>
    <t>医師・看護師の単価</t>
    <rPh sb="0" eb="2">
      <t>イシ</t>
    </rPh>
    <rPh sb="3" eb="6">
      <t>カンゴシ</t>
    </rPh>
    <rPh sb="7" eb="9">
      <t>タンカ</t>
    </rPh>
    <phoneticPr fontId="1"/>
  </si>
  <si>
    <t>１日あたりの稼働時間</t>
    <rPh sb="1" eb="2">
      <t>ニチ</t>
    </rPh>
    <rPh sb="6" eb="8">
      <t>カドウ</t>
    </rPh>
    <rPh sb="8" eb="10">
      <t>ジカン</t>
    </rPh>
    <phoneticPr fontId="1"/>
  </si>
  <si>
    <t>１週間の稼働日数</t>
    <rPh sb="1" eb="3">
      <t>シュウカン</t>
    </rPh>
    <rPh sb="4" eb="6">
      <t>カドウ</t>
    </rPh>
    <rPh sb="6" eb="8">
      <t>ニッスウ</t>
    </rPh>
    <phoneticPr fontId="1"/>
  </si>
  <si>
    <t>週</t>
    <rPh sb="0" eb="1">
      <t>シュウ</t>
    </rPh>
    <phoneticPr fontId="1"/>
  </si>
  <si>
    <t>１日あたりの稼働台数</t>
    <rPh sb="1" eb="2">
      <t>ニチ</t>
    </rPh>
    <rPh sb="6" eb="8">
      <t>カドウ</t>
    </rPh>
    <rPh sb="8" eb="10">
      <t>ダイスウ</t>
    </rPh>
    <phoneticPr fontId="1"/>
  </si>
  <si>
    <t>※１週間の稼働日を２日に設定していますが、廃止代替手段として必要な日数を設定してください</t>
    <rPh sb="2" eb="4">
      <t>シュウカン</t>
    </rPh>
    <rPh sb="5" eb="7">
      <t>カドウ</t>
    </rPh>
    <rPh sb="7" eb="8">
      <t>ビ</t>
    </rPh>
    <rPh sb="10" eb="11">
      <t>ニチ</t>
    </rPh>
    <rPh sb="12" eb="14">
      <t>セッテイ</t>
    </rPh>
    <rPh sb="21" eb="23">
      <t>ハイシ</t>
    </rPh>
    <rPh sb="23" eb="25">
      <t>ダイタイ</t>
    </rPh>
    <rPh sb="25" eb="27">
      <t>シュダン</t>
    </rPh>
    <rPh sb="30" eb="32">
      <t>ヒツヨウ</t>
    </rPh>
    <rPh sb="33" eb="35">
      <t>ニッスウ</t>
    </rPh>
    <rPh sb="36" eb="38">
      <t>セッテイ</t>
    </rPh>
    <phoneticPr fontId="1"/>
  </si>
  <si>
    <t>※1台あたりの稼働時間を5時間と設定していますが、地域の集落数等にあわせて変更してください</t>
    <phoneticPr fontId="1"/>
  </si>
  <si>
    <t>※路線沿線の集落をまわるのに必要な車両台数を地域にあわせて設定してください。</t>
    <rPh sb="1" eb="3">
      <t>ロセン</t>
    </rPh>
    <rPh sb="3" eb="5">
      <t>エンセン</t>
    </rPh>
    <rPh sb="6" eb="8">
      <t>シュウラク</t>
    </rPh>
    <rPh sb="14" eb="16">
      <t>ヒツヨウ</t>
    </rPh>
    <rPh sb="17" eb="19">
      <t>シャリョウ</t>
    </rPh>
    <rPh sb="19" eb="21">
      <t>ダイスウ</t>
    </rPh>
    <rPh sb="22" eb="24">
      <t>チイキ</t>
    </rPh>
    <rPh sb="29" eb="31">
      <t>セッテイ</t>
    </rPh>
    <phoneticPr fontId="1"/>
  </si>
  <si>
    <t>必要車両台数</t>
    <rPh sb="0" eb="2">
      <t>ヒツヨウ</t>
    </rPh>
    <rPh sb="2" eb="4">
      <t>シャリョウ</t>
    </rPh>
    <rPh sb="4" eb="6">
      <t>ダイスウ</t>
    </rPh>
    <phoneticPr fontId="1"/>
  </si>
  <si>
    <t>移動販売実施日数</t>
    <rPh sb="0" eb="2">
      <t>イドウ</t>
    </rPh>
    <rPh sb="2" eb="4">
      <t>ハンバイ</t>
    </rPh>
    <rPh sb="4" eb="6">
      <t>ジッシ</t>
    </rPh>
    <rPh sb="6" eb="8">
      <t>ニッスウ</t>
    </rPh>
    <phoneticPr fontId="1"/>
  </si>
  <si>
    <t>年間52週として算出</t>
    <rPh sb="0" eb="2">
      <t>ネンカン</t>
    </rPh>
    <rPh sb="4" eb="5">
      <t>シュウ</t>
    </rPh>
    <rPh sb="8" eb="10">
      <t>サンシュツ</t>
    </rPh>
    <phoneticPr fontId="1"/>
  </si>
  <si>
    <t>１台・１日あたり稼働費用</t>
    <rPh sb="1" eb="2">
      <t>ダイ</t>
    </rPh>
    <rPh sb="4" eb="5">
      <t>ニチ</t>
    </rPh>
    <rPh sb="8" eb="10">
      <t>カドウ</t>
    </rPh>
    <rPh sb="10" eb="12">
      <t>ヒヨウ</t>
    </rPh>
    <phoneticPr fontId="1"/>
  </si>
  <si>
    <t>移動販売は特定時刻に沿線集落を巡回することを想定します。現在の買い物の稼働時間や、沿線の集落の分布から、必要な稼働時間、車両数を設定してください。
また、現在の路線の代替として必要な移動販売サービスの１週間あたりの実施日数を設定してください。</t>
    <rPh sb="0" eb="2">
      <t>イドウ</t>
    </rPh>
    <rPh sb="2" eb="4">
      <t>ハンバイ</t>
    </rPh>
    <rPh sb="5" eb="7">
      <t>トクテイ</t>
    </rPh>
    <rPh sb="7" eb="9">
      <t>ジコク</t>
    </rPh>
    <rPh sb="10" eb="12">
      <t>エンセン</t>
    </rPh>
    <rPh sb="12" eb="14">
      <t>シュウラク</t>
    </rPh>
    <rPh sb="15" eb="17">
      <t>ジュンカイ</t>
    </rPh>
    <rPh sb="22" eb="24">
      <t>ソウテイ</t>
    </rPh>
    <rPh sb="28" eb="30">
      <t>ゲンザイ</t>
    </rPh>
    <rPh sb="31" eb="32">
      <t>カ</t>
    </rPh>
    <rPh sb="33" eb="34">
      <t>モノ</t>
    </rPh>
    <rPh sb="35" eb="37">
      <t>カドウ</t>
    </rPh>
    <rPh sb="37" eb="39">
      <t>ジカン</t>
    </rPh>
    <rPh sb="41" eb="43">
      <t>エンセン</t>
    </rPh>
    <rPh sb="44" eb="46">
      <t>シュウラク</t>
    </rPh>
    <rPh sb="47" eb="49">
      <t>ブンプ</t>
    </rPh>
    <rPh sb="52" eb="54">
      <t>ヒツヨウ</t>
    </rPh>
    <rPh sb="60" eb="62">
      <t>シャリョウ</t>
    </rPh>
    <rPh sb="62" eb="63">
      <t>スウ</t>
    </rPh>
    <rPh sb="64" eb="66">
      <t>セッテイ</t>
    </rPh>
    <rPh sb="77" eb="79">
      <t>ゲンザイ</t>
    </rPh>
    <rPh sb="80" eb="82">
      <t>ロセン</t>
    </rPh>
    <rPh sb="83" eb="85">
      <t>ダイタイ</t>
    </rPh>
    <rPh sb="88" eb="90">
      <t>ヒツヨウ</t>
    </rPh>
    <rPh sb="91" eb="93">
      <t>イドウ</t>
    </rPh>
    <rPh sb="93" eb="95">
      <t>ハンバイ</t>
    </rPh>
    <rPh sb="101" eb="103">
      <t>シュウカン</t>
    </rPh>
    <rPh sb="107" eb="109">
      <t>ジッシ</t>
    </rPh>
    <rPh sb="109" eb="111">
      <t>ニッスウ</t>
    </rPh>
    <rPh sb="112" eb="114">
      <t>セッテイ</t>
    </rPh>
    <phoneticPr fontId="1"/>
  </si>
  <si>
    <t>利用がみられる最長の距離を設定</t>
    <rPh sb="0" eb="2">
      <t>リヨウ</t>
    </rPh>
    <rPh sb="7" eb="9">
      <t>サイチョウ</t>
    </rPh>
    <rPh sb="10" eb="12">
      <t>キョリ</t>
    </rPh>
    <rPh sb="13" eb="15">
      <t>セッテイ</t>
    </rPh>
    <phoneticPr fontId="1"/>
  </si>
  <si>
    <t>高校等通学貸切バス運行費用（年間）</t>
    <rPh sb="0" eb="2">
      <t>コウコウ</t>
    </rPh>
    <rPh sb="2" eb="3">
      <t>トウ</t>
    </rPh>
    <rPh sb="3" eb="5">
      <t>ツウガク</t>
    </rPh>
    <rPh sb="5" eb="7">
      <t>カシキリ</t>
    </rPh>
    <rPh sb="9" eb="11">
      <t>ウンコウ</t>
    </rPh>
    <rPh sb="11" eb="13">
      <t>ヒヨウ</t>
    </rPh>
    <rPh sb="14" eb="16">
      <t>ネンカン</t>
    </rPh>
    <phoneticPr fontId="1"/>
  </si>
  <si>
    <t>※学校教育法に係る貸切のため20％割引</t>
    <rPh sb="1" eb="3">
      <t>ガッコウ</t>
    </rPh>
    <rPh sb="3" eb="5">
      <t>キョウイク</t>
    </rPh>
    <rPh sb="5" eb="6">
      <t>ホウ</t>
    </rPh>
    <rPh sb="7" eb="8">
      <t>カカ</t>
    </rPh>
    <rPh sb="9" eb="11">
      <t>カシキリ</t>
    </rPh>
    <rPh sb="17" eb="19">
      <t>ワリビキ</t>
    </rPh>
    <phoneticPr fontId="1"/>
  </si>
  <si>
    <t>往診は、医師１名+看護師１名を１チームとして行うものとします。
加えて、病院内で往診調整担当事務員を１名配置します。
〇参考：標準モデルの数値
医師が１人あたりの往診+移動に係る時間を30分と設定します。
　１日往診可能患者数＝16人/日　チームあたり年間往診可能患者数　　3,920人/年</t>
    <rPh sb="0" eb="2">
      <t>オウシン</t>
    </rPh>
    <rPh sb="4" eb="6">
      <t>イシ</t>
    </rPh>
    <rPh sb="7" eb="8">
      <t>メイ</t>
    </rPh>
    <rPh sb="9" eb="12">
      <t>カンゴシ</t>
    </rPh>
    <rPh sb="13" eb="14">
      <t>メイ</t>
    </rPh>
    <rPh sb="22" eb="23">
      <t>オコナ</t>
    </rPh>
    <rPh sb="32" eb="33">
      <t>クワ</t>
    </rPh>
    <rPh sb="36" eb="38">
      <t>ビョウイン</t>
    </rPh>
    <rPh sb="38" eb="39">
      <t>ナイ</t>
    </rPh>
    <rPh sb="40" eb="42">
      <t>オウシン</t>
    </rPh>
    <rPh sb="42" eb="44">
      <t>チョウセイ</t>
    </rPh>
    <rPh sb="44" eb="46">
      <t>タントウ</t>
    </rPh>
    <rPh sb="46" eb="49">
      <t>ジムイン</t>
    </rPh>
    <rPh sb="51" eb="52">
      <t>メイ</t>
    </rPh>
    <rPh sb="52" eb="54">
      <t>ハイチ</t>
    </rPh>
    <rPh sb="70" eb="72">
      <t>スウチ</t>
    </rPh>
    <rPh sb="73" eb="75">
      <t>イシ</t>
    </rPh>
    <rPh sb="77" eb="78">
      <t>ニン</t>
    </rPh>
    <rPh sb="82" eb="84">
      <t>オウシン</t>
    </rPh>
    <rPh sb="85" eb="87">
      <t>イドウ</t>
    </rPh>
    <rPh sb="88" eb="89">
      <t>カカ</t>
    </rPh>
    <rPh sb="90" eb="92">
      <t>ジカン</t>
    </rPh>
    <rPh sb="95" eb="96">
      <t>フン</t>
    </rPh>
    <rPh sb="97" eb="99">
      <t>セッテイ</t>
    </rPh>
    <rPh sb="106" eb="107">
      <t>ニチ</t>
    </rPh>
    <rPh sb="107" eb="109">
      <t>オウシン</t>
    </rPh>
    <rPh sb="109" eb="111">
      <t>カノウ</t>
    </rPh>
    <rPh sb="111" eb="114">
      <t>カンジャスウ</t>
    </rPh>
    <rPh sb="117" eb="118">
      <t>ニン</t>
    </rPh>
    <rPh sb="119" eb="120">
      <t>ニチ</t>
    </rPh>
    <rPh sb="127" eb="129">
      <t>ネンカン</t>
    </rPh>
    <rPh sb="129" eb="131">
      <t>オウシン</t>
    </rPh>
    <rPh sb="131" eb="133">
      <t>カノウ</t>
    </rPh>
    <rPh sb="133" eb="136">
      <t>カンジャスウ</t>
    </rPh>
    <rPh sb="143" eb="144">
      <t>ニン</t>
    </rPh>
    <rPh sb="145" eb="146">
      <t>ネン</t>
    </rPh>
    <phoneticPr fontId="1"/>
  </si>
  <si>
    <t>【CSE】5．〔観光〕公共交通が廃止された場合、必要となる観光客の二次交通の確保に係る経費</t>
    <rPh sb="8" eb="10">
      <t>カンコウ</t>
    </rPh>
    <rPh sb="11" eb="13">
      <t>コウキョウ</t>
    </rPh>
    <rPh sb="13" eb="15">
      <t>コウツウ</t>
    </rPh>
    <rPh sb="16" eb="18">
      <t>ハイシ</t>
    </rPh>
    <rPh sb="21" eb="23">
      <t>バアイ</t>
    </rPh>
    <rPh sb="24" eb="26">
      <t>ヒツヨウ</t>
    </rPh>
    <rPh sb="29" eb="31">
      <t>カンコウ</t>
    </rPh>
    <rPh sb="31" eb="32">
      <t>キャク</t>
    </rPh>
    <rPh sb="33" eb="35">
      <t>ニジ</t>
    </rPh>
    <rPh sb="35" eb="37">
      <t>コウツウ</t>
    </rPh>
    <rPh sb="38" eb="40">
      <t>カクホ</t>
    </rPh>
    <rPh sb="41" eb="42">
      <t>カカ</t>
    </rPh>
    <rPh sb="43" eb="45">
      <t>ケイヒ</t>
    </rPh>
    <phoneticPr fontId="1"/>
  </si>
  <si>
    <t>①行政がスクール貸切バス（無料）を運行した場合の費用</t>
    <rPh sb="8" eb="10">
      <t>カシキリ</t>
    </rPh>
    <rPh sb="17" eb="19">
      <t>ウンコウ</t>
    </rPh>
    <rPh sb="21" eb="23">
      <t>バアイ</t>
    </rPh>
    <rPh sb="24" eb="26">
      <t>ヒヨウ</t>
    </rPh>
    <phoneticPr fontId="1"/>
  </si>
  <si>
    <t>①行政が観光シャトルバス（無料）を運行した場合の費用</t>
    <rPh sb="4" eb="6">
      <t>カンコウ</t>
    </rPh>
    <rPh sb="17" eb="19">
      <t>ウンコウ</t>
    </rPh>
    <rPh sb="21" eb="23">
      <t>バアイ</t>
    </rPh>
    <rPh sb="24" eb="26">
      <t>ヒヨウ</t>
    </rPh>
    <phoneticPr fontId="1"/>
  </si>
  <si>
    <t>貸切バス運行費用＝</t>
    <rPh sb="0" eb="2">
      <t>カシキリ</t>
    </rPh>
    <rPh sb="4" eb="6">
      <t>ウンコウ</t>
    </rPh>
    <rPh sb="6" eb="8">
      <t>ヒヨウ</t>
    </rPh>
    <phoneticPr fontId="1"/>
  </si>
  <si>
    <t>年間観光利用者数</t>
    <rPh sb="0" eb="2">
      <t>ネンカン</t>
    </rPh>
    <rPh sb="2" eb="4">
      <t>カンコウ</t>
    </rPh>
    <rPh sb="4" eb="6">
      <t>リヨウ</t>
    </rPh>
    <rPh sb="6" eb="7">
      <t>シャ</t>
    </rPh>
    <rPh sb="7" eb="8">
      <t>スウ</t>
    </rPh>
    <phoneticPr fontId="1"/>
  </si>
  <si>
    <t>観光客が利用する日数のみ運行のため</t>
    <rPh sb="0" eb="2">
      <t>カンコウ</t>
    </rPh>
    <rPh sb="2" eb="3">
      <t>キャク</t>
    </rPh>
    <rPh sb="4" eb="6">
      <t>リヨウ</t>
    </rPh>
    <rPh sb="8" eb="10">
      <t>ニッスウ</t>
    </rPh>
    <rPh sb="12" eb="14">
      <t>ウンコウ</t>
    </rPh>
    <phoneticPr fontId="1"/>
  </si>
  <si>
    <t>土日祝日のみの運行もあり得ます</t>
    <rPh sb="0" eb="1">
      <t>ド</t>
    </rPh>
    <rPh sb="1" eb="2">
      <t>ニチ</t>
    </rPh>
    <rPh sb="2" eb="3">
      <t>シュク</t>
    </rPh>
    <rPh sb="3" eb="4">
      <t>ヒ</t>
    </rPh>
    <rPh sb="7" eb="9">
      <t>ウンコウ</t>
    </rPh>
    <rPh sb="12" eb="13">
      <t>エ</t>
    </rPh>
    <phoneticPr fontId="1"/>
  </si>
  <si>
    <t>観光用貸切バス運行費用（年間）</t>
    <rPh sb="0" eb="2">
      <t>カンコウ</t>
    </rPh>
    <rPh sb="2" eb="3">
      <t>ヨウ</t>
    </rPh>
    <rPh sb="3" eb="5">
      <t>カシキリ</t>
    </rPh>
    <rPh sb="7" eb="9">
      <t>ウンコウ</t>
    </rPh>
    <rPh sb="9" eb="11">
      <t>ヒヨウ</t>
    </rPh>
    <rPh sb="12" eb="14">
      <t>ネンカン</t>
    </rPh>
    <phoneticPr fontId="1"/>
  </si>
  <si>
    <t>買い物貸切バス運行費用（年間）</t>
    <rPh sb="0" eb="1">
      <t>カ</t>
    </rPh>
    <rPh sb="2" eb="3">
      <t>モノ</t>
    </rPh>
    <rPh sb="3" eb="5">
      <t>カシキリ</t>
    </rPh>
    <rPh sb="7" eb="9">
      <t>ウンコウ</t>
    </rPh>
    <rPh sb="9" eb="11">
      <t>ヒヨウ</t>
    </rPh>
    <rPh sb="12" eb="14">
      <t>ネンカン</t>
    </rPh>
    <phoneticPr fontId="1"/>
  </si>
  <si>
    <t>買い物貸切バス運行費用＝</t>
    <rPh sb="0" eb="1">
      <t>カ</t>
    </rPh>
    <rPh sb="2" eb="3">
      <t>モノ</t>
    </rPh>
    <rPh sb="3" eb="5">
      <t>カシキリ</t>
    </rPh>
    <rPh sb="7" eb="9">
      <t>ウンコウ</t>
    </rPh>
    <rPh sb="9" eb="11">
      <t>ヒヨウ</t>
    </rPh>
    <phoneticPr fontId="1"/>
  </si>
  <si>
    <t>高校通学用貸切バス運行費用＝</t>
    <rPh sb="0" eb="2">
      <t>コウコウ</t>
    </rPh>
    <rPh sb="2" eb="4">
      <t>ツウガク</t>
    </rPh>
    <rPh sb="4" eb="5">
      <t>ヨウ</t>
    </rPh>
    <rPh sb="5" eb="7">
      <t>カシキリ</t>
    </rPh>
    <rPh sb="9" eb="11">
      <t>ウンコウ</t>
    </rPh>
    <rPh sb="11" eb="13">
      <t>ヒヨウ</t>
    </rPh>
    <phoneticPr fontId="1"/>
  </si>
  <si>
    <t>スクールバス運行費用＝</t>
    <rPh sb="6" eb="8">
      <t>ウンコウ</t>
    </rPh>
    <rPh sb="8" eb="10">
      <t>ヒヨウ</t>
    </rPh>
    <phoneticPr fontId="1"/>
  </si>
  <si>
    <t>スクールバス運行費用（年間）</t>
    <rPh sb="6" eb="8">
      <t>ウンコウ</t>
    </rPh>
    <rPh sb="8" eb="10">
      <t>ヒヨウ</t>
    </rPh>
    <rPh sb="11" eb="13">
      <t>ネンカン</t>
    </rPh>
    <phoneticPr fontId="1"/>
  </si>
  <si>
    <t>②観光のためのタクシー券配布</t>
    <rPh sb="1" eb="3">
      <t>カンコウ</t>
    </rPh>
    <rPh sb="11" eb="12">
      <t>ケン</t>
    </rPh>
    <rPh sb="12" eb="14">
      <t>ハイフ</t>
    </rPh>
    <phoneticPr fontId="1"/>
  </si>
  <si>
    <t>施設送迎貸切バス運行費用（年間）</t>
    <rPh sb="0" eb="2">
      <t>シセツ</t>
    </rPh>
    <rPh sb="2" eb="4">
      <t>ソウゲイ</t>
    </rPh>
    <rPh sb="4" eb="6">
      <t>カシキリ</t>
    </rPh>
    <rPh sb="8" eb="10">
      <t>ウンコウ</t>
    </rPh>
    <rPh sb="10" eb="12">
      <t>ヒヨウ</t>
    </rPh>
    <rPh sb="13" eb="15">
      <t>ネンカン</t>
    </rPh>
    <phoneticPr fontId="1"/>
  </si>
  <si>
    <t>②その他利用のためのタクシー券配布</t>
    <rPh sb="3" eb="4">
      <t>タ</t>
    </rPh>
    <rPh sb="4" eb="6">
      <t>リヨウ</t>
    </rPh>
    <rPh sb="14" eb="15">
      <t>ケン</t>
    </rPh>
    <rPh sb="15" eb="17">
      <t>ハイフ</t>
    </rPh>
    <phoneticPr fontId="1"/>
  </si>
  <si>
    <t>①行政が買い物送迎貸切バス（無料）を運行した場合の費用</t>
    <rPh sb="4" eb="5">
      <t>カ</t>
    </rPh>
    <rPh sb="6" eb="7">
      <t>モノ</t>
    </rPh>
    <rPh sb="7" eb="9">
      <t>ソウゲイ</t>
    </rPh>
    <rPh sb="9" eb="11">
      <t>カシキリ</t>
    </rPh>
    <rPh sb="18" eb="20">
      <t>ウンコウ</t>
    </rPh>
    <rPh sb="22" eb="24">
      <t>バアイ</t>
    </rPh>
    <rPh sb="25" eb="27">
      <t>ヒヨウ</t>
    </rPh>
    <phoneticPr fontId="1"/>
  </si>
  <si>
    <t>①行政が通学用貸切バス（無料）を運行した場合の費用</t>
    <rPh sb="4" eb="6">
      <t>ツウガク</t>
    </rPh>
    <rPh sb="6" eb="7">
      <t>ヨウ</t>
    </rPh>
    <rPh sb="7" eb="9">
      <t>カシキリ</t>
    </rPh>
    <rPh sb="16" eb="18">
      <t>ウンコウ</t>
    </rPh>
    <rPh sb="20" eb="22">
      <t>バアイ</t>
    </rPh>
    <rPh sb="23" eb="25">
      <t>ヒヨウ</t>
    </rPh>
    <phoneticPr fontId="1"/>
  </si>
  <si>
    <t>②高校等通学のためのタクシー券配布</t>
    <rPh sb="1" eb="3">
      <t>コウコウ</t>
    </rPh>
    <rPh sb="3" eb="4">
      <t>トウ</t>
    </rPh>
    <rPh sb="4" eb="6">
      <t>ツウガク</t>
    </rPh>
    <rPh sb="14" eb="15">
      <t>ケン</t>
    </rPh>
    <rPh sb="15" eb="17">
      <t>ハイフ</t>
    </rPh>
    <phoneticPr fontId="1"/>
  </si>
  <si>
    <t>②小中学校通学のためのタクシー券配布</t>
    <rPh sb="1" eb="5">
      <t>ショウチュウガッコウ</t>
    </rPh>
    <rPh sb="5" eb="7">
      <t>ツウガク</t>
    </rPh>
    <rPh sb="15" eb="16">
      <t>ケン</t>
    </rPh>
    <rPh sb="16" eb="18">
      <t>ハイフ</t>
    </rPh>
    <phoneticPr fontId="1"/>
  </si>
  <si>
    <t>片道の移動距離</t>
    <rPh sb="0" eb="2">
      <t>カタミチ</t>
    </rPh>
    <rPh sb="3" eb="5">
      <t>イドウ</t>
    </rPh>
    <rPh sb="5" eb="7">
      <t>キョリ</t>
    </rPh>
    <phoneticPr fontId="1"/>
  </si>
  <si>
    <t>タクシー利用者の平均移動距離</t>
    <phoneticPr fontId="1"/>
  </si>
  <si>
    <t>①行政が施設送迎バス（無料）を運行した場合の費用</t>
    <rPh sb="4" eb="6">
      <t>シセツ</t>
    </rPh>
    <rPh sb="6" eb="8">
      <t>ソウゲイ</t>
    </rPh>
    <rPh sb="15" eb="17">
      <t>ウンコウ</t>
    </rPh>
    <rPh sb="19" eb="21">
      <t>バアイ</t>
    </rPh>
    <rPh sb="22" eb="24">
      <t>ヒヨウ</t>
    </rPh>
    <phoneticPr fontId="1"/>
  </si>
  <si>
    <t>○　クロスセクター効果とは</t>
    <rPh sb="9" eb="11">
      <t>コウカ</t>
    </rPh>
    <phoneticPr fontId="1"/>
  </si>
  <si>
    <t>収益</t>
    <rPh sb="0" eb="2">
      <t>シュウエキ</t>
    </rPh>
    <phoneticPr fontId="1"/>
  </si>
  <si>
    <t>■</t>
    <phoneticPr fontId="1"/>
  </si>
  <si>
    <t>※広告収入、町会からの賦課金等があれば記入</t>
    <rPh sb="1" eb="3">
      <t>コウコク</t>
    </rPh>
    <rPh sb="3" eb="5">
      <t>シュウニュウ</t>
    </rPh>
    <rPh sb="6" eb="8">
      <t>チョウカイ</t>
    </rPh>
    <rPh sb="11" eb="14">
      <t>フカキン</t>
    </rPh>
    <rPh sb="14" eb="15">
      <t>トウ</t>
    </rPh>
    <rPh sb="19" eb="21">
      <t>キニュウ</t>
    </rPh>
    <phoneticPr fontId="1"/>
  </si>
  <si>
    <t>運賃収入を踏まえ、委託料を決定している場合は運賃収入は「０」としてください。</t>
    <rPh sb="0" eb="2">
      <t>ウンチン</t>
    </rPh>
    <rPh sb="2" eb="4">
      <t>シュウニュウ</t>
    </rPh>
    <rPh sb="5" eb="6">
      <t>フ</t>
    </rPh>
    <rPh sb="9" eb="12">
      <t>イタクリョウ</t>
    </rPh>
    <rPh sb="13" eb="15">
      <t>ケッテイ</t>
    </rPh>
    <rPh sb="19" eb="21">
      <t>バアイ</t>
    </rPh>
    <rPh sb="22" eb="24">
      <t>ウンチン</t>
    </rPh>
    <rPh sb="24" eb="26">
      <t>シュウニュウ</t>
    </rPh>
    <phoneticPr fontId="1"/>
  </si>
  <si>
    <t>※経費から収益を差し引いた”赤字額”</t>
    <rPh sb="1" eb="3">
      <t>ケイヒ</t>
    </rPh>
    <rPh sb="5" eb="7">
      <t>シュウエキ</t>
    </rPh>
    <rPh sb="8" eb="9">
      <t>サ</t>
    </rPh>
    <rPh sb="10" eb="11">
      <t>ヒ</t>
    </rPh>
    <rPh sb="14" eb="17">
      <t>アカジガク</t>
    </rPh>
    <phoneticPr fontId="1"/>
  </si>
  <si>
    <t>公共交通が与える多面的な効果</t>
    <rPh sb="0" eb="2">
      <t>コウキョウ</t>
    </rPh>
    <rPh sb="2" eb="4">
      <t>コウツウ</t>
    </rPh>
    <rPh sb="5" eb="6">
      <t>アタ</t>
    </rPh>
    <rPh sb="8" eb="11">
      <t>タメンテキ</t>
    </rPh>
    <rPh sb="12" eb="14">
      <t>コウカ</t>
    </rPh>
    <phoneticPr fontId="1"/>
  </si>
  <si>
    <t>例えば、以下のような効果が考えられます。</t>
    <rPh sb="0" eb="1">
      <t>タト</t>
    </rPh>
    <rPh sb="4" eb="6">
      <t>イカ</t>
    </rPh>
    <rPh sb="10" eb="12">
      <t>コウカ</t>
    </rPh>
    <rPh sb="13" eb="14">
      <t>カンガ</t>
    </rPh>
    <phoneticPr fontId="1"/>
  </si>
  <si>
    <t>・</t>
    <phoneticPr fontId="1"/>
  </si>
  <si>
    <t>【クロスセクター効果の算出】</t>
    <rPh sb="8" eb="10">
      <t>コウカ</t>
    </rPh>
    <rPh sb="11" eb="13">
      <t>サンシュツ</t>
    </rPh>
    <phoneticPr fontId="1"/>
  </si>
  <si>
    <t>①当該路線の利用者数と運行費用</t>
    <rPh sb="1" eb="3">
      <t>トウガイ</t>
    </rPh>
    <rPh sb="3" eb="5">
      <t>ロセン</t>
    </rPh>
    <rPh sb="6" eb="8">
      <t>リヨウ</t>
    </rPh>
    <rPh sb="8" eb="9">
      <t>シャ</t>
    </rPh>
    <rPh sb="9" eb="10">
      <t>スウ</t>
    </rPh>
    <rPh sb="11" eb="13">
      <t>ウンコウ</t>
    </rPh>
    <rPh sb="13" eb="15">
      <t>ヒヨウ</t>
    </rPh>
    <phoneticPr fontId="1"/>
  </si>
  <si>
    <t>対象路線を利用して観光地を訪れている人を送迎バスによって送迎する場合の費用を算出します。</t>
    <rPh sb="0" eb="2">
      <t>タイショウ</t>
    </rPh>
    <rPh sb="2" eb="4">
      <t>ロセン</t>
    </rPh>
    <rPh sb="5" eb="7">
      <t>リヨウ</t>
    </rPh>
    <rPh sb="9" eb="11">
      <t>カンコウ</t>
    </rPh>
    <rPh sb="11" eb="12">
      <t>チ</t>
    </rPh>
    <rPh sb="13" eb="14">
      <t>オトズ</t>
    </rPh>
    <rPh sb="18" eb="19">
      <t>ヒト</t>
    </rPh>
    <rPh sb="20" eb="22">
      <t>ソウゲイ</t>
    </rPh>
    <rPh sb="28" eb="30">
      <t>ソウゲイ</t>
    </rPh>
    <rPh sb="32" eb="34">
      <t>バアイ</t>
    </rPh>
    <rPh sb="35" eb="37">
      <t>ヒヨウ</t>
    </rPh>
    <rPh sb="38" eb="40">
      <t>サンシュツ</t>
    </rPh>
    <phoneticPr fontId="1"/>
  </si>
  <si>
    <t>■利用者数</t>
    <rPh sb="1" eb="3">
      <t>リヨウ</t>
    </rPh>
    <rPh sb="3" eb="4">
      <t>シャ</t>
    </rPh>
    <rPh sb="4" eb="5">
      <t>スウ</t>
    </rPh>
    <phoneticPr fontId="1"/>
  </si>
  <si>
    <t>■運行費用</t>
    <rPh sb="1" eb="3">
      <t>ウンコウ</t>
    </rPh>
    <rPh sb="3" eb="5">
      <t>ヒヨウ</t>
    </rPh>
    <phoneticPr fontId="1"/>
  </si>
  <si>
    <t>②当該路線がなくなった場合の代替費用</t>
    <rPh sb="1" eb="3">
      <t>トウガイ</t>
    </rPh>
    <rPh sb="3" eb="5">
      <t>ロセン</t>
    </rPh>
    <rPh sb="11" eb="13">
      <t>バアイ</t>
    </rPh>
    <rPh sb="14" eb="16">
      <t>ダイタイ</t>
    </rPh>
    <rPh sb="16" eb="18">
      <t>ヒヨウ</t>
    </rPh>
    <phoneticPr fontId="1"/>
  </si>
  <si>
    <t>医療</t>
    <rPh sb="0" eb="2">
      <t>イリョウ</t>
    </rPh>
    <phoneticPr fontId="1"/>
  </si>
  <si>
    <t>分野</t>
    <rPh sb="0" eb="2">
      <t>ブンヤ</t>
    </rPh>
    <phoneticPr fontId="1"/>
  </si>
  <si>
    <t>商業</t>
    <rPh sb="0" eb="2">
      <t>ショウギョウ</t>
    </rPh>
    <phoneticPr fontId="1"/>
  </si>
  <si>
    <t>年間費用</t>
    <rPh sb="0" eb="2">
      <t>ネンカン</t>
    </rPh>
    <rPh sb="2" eb="4">
      <t>ヒヨウ</t>
    </rPh>
    <phoneticPr fontId="1"/>
  </si>
  <si>
    <t>代替手段</t>
    <rPh sb="0" eb="2">
      <t>ダイタイ</t>
    </rPh>
    <rPh sb="2" eb="4">
      <t>シュダン</t>
    </rPh>
    <phoneticPr fontId="1"/>
  </si>
  <si>
    <t>行政が病院送迎貸切バス（無料）を運行</t>
    <phoneticPr fontId="1"/>
  </si>
  <si>
    <t>通院のためのタクシー券配布</t>
    <phoneticPr fontId="1"/>
  </si>
  <si>
    <t>往診のための費用</t>
    <phoneticPr fontId="1"/>
  </si>
  <si>
    <t>行政が買い物送迎貸切バス（無料）を運行</t>
    <phoneticPr fontId="1"/>
  </si>
  <si>
    <t>買い物のためのタクシー券配布</t>
    <phoneticPr fontId="1"/>
  </si>
  <si>
    <t>移動販売の実施</t>
    <phoneticPr fontId="1"/>
  </si>
  <si>
    <t>行政が通学用貸切バス（無料）を運行</t>
    <phoneticPr fontId="1"/>
  </si>
  <si>
    <t>高校等通学のためのタクシー券配布</t>
    <phoneticPr fontId="1"/>
  </si>
  <si>
    <t>行政がスクール貸切バス（無料）を運行</t>
    <phoneticPr fontId="1"/>
  </si>
  <si>
    <t>小中学校通学のためのタクシー券配布</t>
    <phoneticPr fontId="1"/>
  </si>
  <si>
    <t>行政が観光シャトルバス（無料）を運行</t>
    <phoneticPr fontId="1"/>
  </si>
  <si>
    <t>観光のためのタクシー券配布</t>
    <phoneticPr fontId="1"/>
  </si>
  <si>
    <t>行政が施設送迎バス（無料）を運行</t>
    <phoneticPr fontId="1"/>
  </si>
  <si>
    <t>その他利用のためのタクシー券配布</t>
    <phoneticPr fontId="1"/>
  </si>
  <si>
    <t>〇</t>
    <phoneticPr fontId="1"/>
  </si>
  <si>
    <t>代替費用合計</t>
    <rPh sb="0" eb="2">
      <t>ダイタイ</t>
    </rPh>
    <rPh sb="2" eb="4">
      <t>ヒヨウ</t>
    </rPh>
    <rPh sb="4" eb="6">
      <t>ゴウケイ</t>
    </rPh>
    <phoneticPr fontId="1"/>
  </si>
  <si>
    <t>公共交通</t>
    <rPh sb="0" eb="2">
      <t>コウキョウ</t>
    </rPh>
    <rPh sb="2" eb="4">
      <t>コウツウ</t>
    </rPh>
    <phoneticPr fontId="1"/>
  </si>
  <si>
    <t>クロスセクター効果</t>
    <rPh sb="7" eb="9">
      <t>コウカ</t>
    </rPh>
    <phoneticPr fontId="1"/>
  </si>
  <si>
    <t>代替費用</t>
    <rPh sb="0" eb="2">
      <t>ダイタイ</t>
    </rPh>
    <rPh sb="2" eb="4">
      <t>ヒヨウ</t>
    </rPh>
    <phoneticPr fontId="1"/>
  </si>
  <si>
    <t>クロスセクター効果＝〔代替費用の合計〕ー〔公共交通の運行費用〕</t>
    <rPh sb="7" eb="9">
      <t>コウカ</t>
    </rPh>
    <rPh sb="11" eb="13">
      <t>ダイタイ</t>
    </rPh>
    <rPh sb="13" eb="15">
      <t>ヒヨウ</t>
    </rPh>
    <rPh sb="16" eb="18">
      <t>ゴウケイ</t>
    </rPh>
    <rPh sb="21" eb="23">
      <t>コウキョウ</t>
    </rPh>
    <rPh sb="23" eb="25">
      <t>コウツウ</t>
    </rPh>
    <rPh sb="26" eb="28">
      <t>ウンコウ</t>
    </rPh>
    <rPh sb="28" eb="30">
      <t>ヒヨウ</t>
    </rPh>
    <phoneticPr fontId="1"/>
  </si>
  <si>
    <t>～</t>
    <phoneticPr fontId="1"/>
  </si>
  <si>
    <t>⇒</t>
    <phoneticPr fontId="1"/>
  </si>
  <si>
    <t>始発バス
出発時刻</t>
    <rPh sb="0" eb="2">
      <t>シハツ</t>
    </rPh>
    <rPh sb="5" eb="7">
      <t>シュッパツ</t>
    </rPh>
    <rPh sb="7" eb="9">
      <t>ジコク</t>
    </rPh>
    <phoneticPr fontId="1"/>
  </si>
  <si>
    <t>終バス
到着時刻</t>
    <rPh sb="0" eb="1">
      <t>シュウ</t>
    </rPh>
    <rPh sb="4" eb="6">
      <t>トウチャク</t>
    </rPh>
    <rPh sb="6" eb="8">
      <t>ジコク</t>
    </rPh>
    <phoneticPr fontId="1"/>
  </si>
  <si>
    <t>大型・中型バス</t>
    <rPh sb="0" eb="2">
      <t>オオガタ</t>
    </rPh>
    <rPh sb="3" eb="5">
      <t>チュウガタ</t>
    </rPh>
    <phoneticPr fontId="1"/>
  </si>
  <si>
    <t>※平日１日運行するために稼働している台数</t>
    <rPh sb="1" eb="3">
      <t>ヘイジツ</t>
    </rPh>
    <rPh sb="4" eb="5">
      <t>ニチ</t>
    </rPh>
    <rPh sb="5" eb="7">
      <t>ウンコウ</t>
    </rPh>
    <rPh sb="12" eb="14">
      <t>カドウ</t>
    </rPh>
    <rPh sb="18" eb="20">
      <t>ダイスウ</t>
    </rPh>
    <phoneticPr fontId="1"/>
  </si>
  <si>
    <t>車両の種類選択肢</t>
    <rPh sb="0" eb="2">
      <t>シャリョウ</t>
    </rPh>
    <rPh sb="3" eb="5">
      <t>シュルイ</t>
    </rPh>
    <rPh sb="5" eb="8">
      <t>センタクシ</t>
    </rPh>
    <phoneticPr fontId="1"/>
  </si>
  <si>
    <t>コミューター</t>
    <phoneticPr fontId="1"/>
  </si>
  <si>
    <t>運行に使用している車両について、種類や台数をお答えください。また、１日の運行には運転手が何人のシフトで当たっていますか。</t>
    <rPh sb="0" eb="2">
      <t>ウンコウ</t>
    </rPh>
    <rPh sb="3" eb="5">
      <t>シヨウ</t>
    </rPh>
    <rPh sb="9" eb="11">
      <t>シャリョウ</t>
    </rPh>
    <rPh sb="16" eb="18">
      <t>シュルイ</t>
    </rPh>
    <rPh sb="19" eb="21">
      <t>ダイスウ</t>
    </rPh>
    <rPh sb="23" eb="24">
      <t>コタ</t>
    </rPh>
    <rPh sb="34" eb="35">
      <t>ニチ</t>
    </rPh>
    <rPh sb="36" eb="38">
      <t>ウンコウ</t>
    </rPh>
    <rPh sb="40" eb="43">
      <t>ウンテンシュ</t>
    </rPh>
    <rPh sb="44" eb="46">
      <t>ナンニン</t>
    </rPh>
    <rPh sb="51" eb="52">
      <t>ア</t>
    </rPh>
    <phoneticPr fontId="1"/>
  </si>
  <si>
    <t>平日１日の稼働時間をお答えください。始発バスの出発時刻と終バスの到着時刻を入力してください。</t>
    <rPh sb="0" eb="2">
      <t>ヘイジツ</t>
    </rPh>
    <rPh sb="3" eb="4">
      <t>ニチ</t>
    </rPh>
    <rPh sb="5" eb="7">
      <t>カドウ</t>
    </rPh>
    <rPh sb="7" eb="9">
      <t>ジカン</t>
    </rPh>
    <rPh sb="11" eb="12">
      <t>コタ</t>
    </rPh>
    <rPh sb="18" eb="20">
      <t>シハツ</t>
    </rPh>
    <rPh sb="23" eb="25">
      <t>シュッパツ</t>
    </rPh>
    <rPh sb="25" eb="27">
      <t>ジコク</t>
    </rPh>
    <rPh sb="28" eb="29">
      <t>シュウ</t>
    </rPh>
    <rPh sb="32" eb="34">
      <t>トウチャク</t>
    </rPh>
    <rPh sb="34" eb="36">
      <t>ジコク</t>
    </rPh>
    <rPh sb="37" eb="39">
      <t>ニュウリョク</t>
    </rPh>
    <phoneticPr fontId="1"/>
  </si>
  <si>
    <t>直接経費</t>
    <rPh sb="0" eb="2">
      <t>チョクセツ</t>
    </rPh>
    <rPh sb="2" eb="4">
      <t>ケイヒ</t>
    </rPh>
    <phoneticPr fontId="1"/>
  </si>
  <si>
    <t>委託費</t>
    <rPh sb="0" eb="2">
      <t>イタク</t>
    </rPh>
    <rPh sb="2" eb="3">
      <t>ヒ</t>
    </rPh>
    <phoneticPr fontId="1"/>
  </si>
  <si>
    <t>旅客運賃</t>
    <rPh sb="0" eb="2">
      <t>リョキャク</t>
    </rPh>
    <rPh sb="2" eb="4">
      <t>ウンチン</t>
    </rPh>
    <phoneticPr fontId="1"/>
  </si>
  <si>
    <t>■最低賃金</t>
    <rPh sb="1" eb="3">
      <t>サイテイ</t>
    </rPh>
    <rPh sb="3" eb="5">
      <t>チンギン</t>
    </rPh>
    <phoneticPr fontId="1"/>
  </si>
  <si>
    <t>新潟県</t>
    <rPh sb="0" eb="3">
      <t>ニイガタケン</t>
    </rPh>
    <phoneticPr fontId="1"/>
  </si>
  <si>
    <t>富山県</t>
    <rPh sb="0" eb="2">
      <t>トヤマ</t>
    </rPh>
    <rPh sb="2" eb="3">
      <t>ケン</t>
    </rPh>
    <phoneticPr fontId="1"/>
  </si>
  <si>
    <t>石川県</t>
    <rPh sb="0" eb="2">
      <t>イシカワ</t>
    </rPh>
    <rPh sb="2" eb="3">
      <t>ケン</t>
    </rPh>
    <phoneticPr fontId="1"/>
  </si>
  <si>
    <t>長野県</t>
    <rPh sb="0" eb="3">
      <t>ナガノケン</t>
    </rPh>
    <phoneticPr fontId="1"/>
  </si>
  <si>
    <t>0．貴自治体についてお聞きします</t>
    <rPh sb="2" eb="3">
      <t>キ</t>
    </rPh>
    <rPh sb="3" eb="6">
      <t>ジチタイ</t>
    </rPh>
    <rPh sb="11" eb="12">
      <t>キ</t>
    </rPh>
    <phoneticPr fontId="1"/>
  </si>
  <si>
    <t>市町村名</t>
    <rPh sb="0" eb="3">
      <t>シチョウソン</t>
    </rPh>
    <rPh sb="3" eb="4">
      <t>メイ</t>
    </rPh>
    <phoneticPr fontId="1"/>
  </si>
  <si>
    <t>■タクシー運賃</t>
    <rPh sb="5" eb="7">
      <t>ウンチン</t>
    </rPh>
    <phoneticPr fontId="1"/>
  </si>
  <si>
    <t>参照リスト</t>
    <rPh sb="0" eb="2">
      <t>サンショウ</t>
    </rPh>
    <phoneticPr fontId="1"/>
  </si>
  <si>
    <t>新潟県B地区</t>
    <rPh sb="0" eb="3">
      <t>ニイガタケン</t>
    </rPh>
    <rPh sb="4" eb="6">
      <t>チク</t>
    </rPh>
    <phoneticPr fontId="1"/>
  </si>
  <si>
    <t>金沢地区</t>
    <rPh sb="0" eb="2">
      <t>カナザワ</t>
    </rPh>
    <rPh sb="2" eb="4">
      <t>チク</t>
    </rPh>
    <phoneticPr fontId="1"/>
  </si>
  <si>
    <t>石川地区</t>
    <rPh sb="0" eb="2">
      <t>イシカワ</t>
    </rPh>
    <rPh sb="2" eb="4">
      <t>チク</t>
    </rPh>
    <phoneticPr fontId="1"/>
  </si>
  <si>
    <t>富山地区</t>
    <rPh sb="0" eb="2">
      <t>トヤマ</t>
    </rPh>
    <rPh sb="2" eb="4">
      <t>チク</t>
    </rPh>
    <phoneticPr fontId="1"/>
  </si>
  <si>
    <t>長野県A地区</t>
    <rPh sb="0" eb="2">
      <t>ナガノ</t>
    </rPh>
    <rPh sb="2" eb="3">
      <t>ケン</t>
    </rPh>
    <rPh sb="4" eb="6">
      <t>チク</t>
    </rPh>
    <phoneticPr fontId="1"/>
  </si>
  <si>
    <t>長野県B地区</t>
    <rPh sb="0" eb="2">
      <t>ナガノ</t>
    </rPh>
    <rPh sb="2" eb="3">
      <t>ケン</t>
    </rPh>
    <rPh sb="4" eb="6">
      <t>チク</t>
    </rPh>
    <phoneticPr fontId="1"/>
  </si>
  <si>
    <t>令和2年10月</t>
    <rPh sb="0" eb="2">
      <t>レイワ</t>
    </rPh>
    <rPh sb="3" eb="4">
      <t>ネン</t>
    </rPh>
    <rPh sb="6" eb="7">
      <t>ガツ</t>
    </rPh>
    <phoneticPr fontId="1"/>
  </si>
  <si>
    <t>■都道府県最低賃金</t>
    <rPh sb="1" eb="5">
      <t>トドウフケン</t>
    </rPh>
    <rPh sb="5" eb="7">
      <t>サイテイ</t>
    </rPh>
    <rPh sb="7" eb="9">
      <t>チンギン</t>
    </rPh>
    <phoneticPr fontId="1"/>
  </si>
  <si>
    <t>行政として維持すべきか悩んでいる路線がある</t>
  </si>
  <si>
    <t>新潟県</t>
  </si>
  <si>
    <t>151009</t>
  </si>
  <si>
    <t>新潟市</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</si>
  <si>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</si>
  <si>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</si>
  <si>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</si>
  <si>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</si>
  <si>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</si>
  <si>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</si>
  <si>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</si>
  <si>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</si>
  <si>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</si>
  <si>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</si>
  <si>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</si>
  <si>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</si>
  <si>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</si>
  <si>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</si>
  <si>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</si>
  <si>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</si>
  <si>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</si>
  <si>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</si>
  <si>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</si>
  <si>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</si>
  <si>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</si>
  <si>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</si>
  <si>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</si>
  <si>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</si>
  <si>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</si>
  <si>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</si>
  <si>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</si>
  <si>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</si>
  <si>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</si>
  <si>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</si>
  <si>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</si>
  <si>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</si>
  <si>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</si>
  <si>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</si>
  <si>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</si>
  <si>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</si>
  <si>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</si>
  <si>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</si>
  <si>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</si>
  <si>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</si>
  <si>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</si>
  <si>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</si>
  <si>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</si>
  <si>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</si>
  <si>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</si>
  <si>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</si>
  <si>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</si>
  <si>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</si>
  <si>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</si>
  <si>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</si>
  <si>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</si>
  <si>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</si>
  <si>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富山県</t>
  </si>
  <si>
    <t>162086</t>
  </si>
  <si>
    <t>砺波市</t>
  </si>
  <si>
    <t>162094</t>
  </si>
  <si>
    <t>小矢部市</t>
  </si>
  <si>
    <t>長野県</t>
  </si>
  <si>
    <t>202151</t>
  </si>
  <si>
    <t>塩尻市</t>
  </si>
  <si>
    <t>202177</t>
  </si>
  <si>
    <t>佐久市</t>
  </si>
  <si>
    <t>202185</t>
  </si>
  <si>
    <t>千曲市</t>
  </si>
  <si>
    <t>202193</t>
  </si>
  <si>
    <t>東御市</t>
  </si>
  <si>
    <t>202207</t>
  </si>
  <si>
    <t>安曇野市</t>
  </si>
  <si>
    <t>203033</t>
  </si>
  <si>
    <t>小海町</t>
  </si>
  <si>
    <t>203041</t>
  </si>
  <si>
    <t>川上村</t>
  </si>
  <si>
    <t>203050</t>
  </si>
  <si>
    <t>南牧村</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</si>
  <si>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</si>
  <si>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</si>
  <si>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</si>
  <si>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</si>
  <si>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</si>
  <si>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</si>
  <si>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</si>
  <si>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</si>
  <si>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</si>
  <si>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</si>
  <si>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</si>
  <si>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</si>
  <si>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</si>
  <si>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</si>
  <si>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</si>
  <si>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</si>
  <si>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</si>
  <si>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</si>
  <si>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</si>
  <si>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</si>
  <si>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</si>
  <si>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</si>
  <si>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</si>
  <si>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</si>
  <si>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</si>
  <si>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</si>
  <si>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</si>
  <si>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</si>
  <si>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</si>
  <si>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</si>
  <si>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</si>
  <si>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</si>
  <si>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</si>
  <si>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</si>
  <si>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</si>
  <si>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</si>
  <si>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</si>
  <si>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</si>
  <si>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</si>
  <si>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</si>
  <si>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</si>
  <si>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</si>
  <si>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</si>
  <si>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</si>
  <si>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</si>
  <si>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</si>
  <si>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</si>
  <si>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</si>
  <si>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</si>
  <si>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</si>
  <si>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</si>
  <si>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</si>
  <si>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</si>
  <si>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</si>
  <si>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</si>
  <si>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</si>
  <si>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</si>
  <si>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</si>
  <si>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</si>
  <si>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</si>
  <si>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</si>
  <si>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</si>
  <si>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</si>
  <si>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</si>
  <si>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</si>
  <si>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</si>
  <si>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</si>
  <si>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</si>
  <si>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</si>
  <si>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</si>
  <si>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</si>
  <si>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</si>
  <si>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</si>
  <si>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</si>
  <si>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</si>
  <si>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</si>
  <si>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</si>
  <si>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</si>
  <si>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</si>
  <si>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</si>
  <si>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</si>
  <si>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</si>
  <si>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</si>
  <si>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池田町</t>
  </si>
  <si>
    <t>204820</t>
  </si>
  <si>
    <t>松川村</t>
  </si>
  <si>
    <t>204854</t>
  </si>
  <si>
    <t>白馬村</t>
  </si>
  <si>
    <t>204862</t>
  </si>
  <si>
    <t>小谷村</t>
  </si>
  <si>
    <t>205214</t>
  </si>
  <si>
    <t>坂城町</t>
  </si>
  <si>
    <t>205419</t>
  </si>
  <si>
    <t>小布施町</t>
  </si>
  <si>
    <t>205435</t>
  </si>
  <si>
    <t>高山村</t>
  </si>
  <si>
    <t>205613</t>
  </si>
  <si>
    <t>山ノ内町</t>
  </si>
  <si>
    <t>205621</t>
  </si>
  <si>
    <t>木島平村</t>
  </si>
  <si>
    <t>205630</t>
  </si>
  <si>
    <t>野沢温泉村</t>
  </si>
  <si>
    <t>205834</t>
  </si>
  <si>
    <t>信濃町</t>
  </si>
  <si>
    <t>205885</t>
  </si>
  <si>
    <t>小川村</t>
  </si>
  <si>
    <t>205907</t>
  </si>
  <si>
    <t>飯綱町</t>
  </si>
  <si>
    <t>206024</t>
  </si>
  <si>
    <t>栄村</t>
  </si>
  <si>
    <t>新潟県A地区</t>
  </si>
  <si>
    <t>新潟県B地区</t>
    <phoneticPr fontId="1"/>
  </si>
  <si>
    <t>富山地区</t>
  </si>
  <si>
    <t>長野県A地区</t>
  </si>
  <si>
    <t>長野県B地区</t>
    <phoneticPr fontId="1"/>
  </si>
  <si>
    <t>最低賃金</t>
    <rPh sb="0" eb="2">
      <t>サイテイ</t>
    </rPh>
    <rPh sb="2" eb="4">
      <t>チンギン</t>
    </rPh>
    <phoneticPr fontId="1"/>
  </si>
  <si>
    <t>都道府県名</t>
    <rPh sb="0" eb="4">
      <t>トドウフケン</t>
    </rPh>
    <rPh sb="4" eb="5">
      <t>メイ</t>
    </rPh>
    <phoneticPr fontId="1"/>
  </si>
  <si>
    <t>https://www.mhlw.go.jp/stf/seisakunitsuite/bunya/koyou_roudou/roudoukijun/minimumichiran/</t>
    <phoneticPr fontId="1"/>
  </si>
  <si>
    <t>代表的な
移動
パターン</t>
    <rPh sb="0" eb="2">
      <t>ダイヒョウ</t>
    </rPh>
    <rPh sb="2" eb="3">
      <t>テキ</t>
    </rPh>
    <rPh sb="5" eb="7">
      <t>イドウ</t>
    </rPh>
    <phoneticPr fontId="1"/>
  </si>
  <si>
    <r>
      <t>対象路線を利用して来院している人を病院送迎貸切バスによって送迎する場合の費用を算出します。
運行に必要な距離や時間は既に記入したシートから自動計算されます。
・貸切バスの単価は管内の下限額を採用する　</t>
    </r>
    <r>
      <rPr>
        <sz val="8"/>
        <color theme="1"/>
        <rFont val="Yu Gothic"/>
        <family val="3"/>
        <charset val="128"/>
        <scheme val="minor"/>
      </rPr>
      <t>国土交通省『一般貸切旅客自動車運送事業の変更命令の審査を必要としない運賃・料金の額の範囲』</t>
    </r>
    <r>
      <rPr>
        <sz val="9"/>
        <color theme="1"/>
        <rFont val="Yu Gothic"/>
        <family val="3"/>
        <charset val="128"/>
        <scheme val="minor"/>
      </rPr>
      <t xml:space="preserve">
・１日の移動は１往復とします（車両は２往復）</t>
    </r>
    <rPh sb="0" eb="2">
      <t>タイショウ</t>
    </rPh>
    <rPh sb="2" eb="4">
      <t>ロセン</t>
    </rPh>
    <rPh sb="5" eb="7">
      <t>リヨウ</t>
    </rPh>
    <rPh sb="9" eb="11">
      <t>ライイン</t>
    </rPh>
    <rPh sb="15" eb="16">
      <t>ヒト</t>
    </rPh>
    <rPh sb="17" eb="19">
      <t>ビョウイン</t>
    </rPh>
    <rPh sb="19" eb="21">
      <t>ソウゲイ</t>
    </rPh>
    <rPh sb="21" eb="23">
      <t>カシキリ</t>
    </rPh>
    <rPh sb="29" eb="31">
      <t>ソウゲイ</t>
    </rPh>
    <rPh sb="33" eb="35">
      <t>バアイ</t>
    </rPh>
    <rPh sb="36" eb="38">
      <t>ヒヨウ</t>
    </rPh>
    <rPh sb="39" eb="41">
      <t>サンシュツ</t>
    </rPh>
    <rPh sb="46" eb="48">
      <t>ウンコウ</t>
    </rPh>
    <rPh sb="49" eb="51">
      <t>ヒツヨウ</t>
    </rPh>
    <rPh sb="52" eb="54">
      <t>キョリ</t>
    </rPh>
    <rPh sb="55" eb="57">
      <t>ジカン</t>
    </rPh>
    <rPh sb="58" eb="59">
      <t>スデ</t>
    </rPh>
    <rPh sb="60" eb="62">
      <t>キニュウ</t>
    </rPh>
    <rPh sb="69" eb="71">
      <t>ジドウ</t>
    </rPh>
    <rPh sb="71" eb="73">
      <t>ケイサン</t>
    </rPh>
    <rPh sb="80" eb="82">
      <t>カシキリ</t>
    </rPh>
    <rPh sb="85" eb="87">
      <t>タンカ</t>
    </rPh>
    <rPh sb="88" eb="90">
      <t>カンナイ</t>
    </rPh>
    <rPh sb="91" eb="93">
      <t>カゲン</t>
    </rPh>
    <rPh sb="93" eb="94">
      <t>ガク</t>
    </rPh>
    <rPh sb="95" eb="97">
      <t>サイヨウ</t>
    </rPh>
    <rPh sb="148" eb="149">
      <t>ニチ</t>
    </rPh>
    <rPh sb="150" eb="152">
      <t>イドウ</t>
    </rPh>
    <rPh sb="154" eb="156">
      <t>オウフク</t>
    </rPh>
    <rPh sb="161" eb="163">
      <t>シャリョウ</t>
    </rPh>
    <rPh sb="165" eb="167">
      <t>オウフク</t>
    </rPh>
    <phoneticPr fontId="1"/>
  </si>
  <si>
    <r>
      <t>対象路線を利用して小中学校に通学している人をスクールバス（貸切バス）によって送迎する場合の費用を算出します。
運行に必要な距離や時間は既に記入したシートから自動計算されます。
・貸切バスの単価は管内の下限額を採用する　</t>
    </r>
    <r>
      <rPr>
        <sz val="8"/>
        <color theme="1"/>
        <rFont val="Yu Gothic"/>
        <family val="3"/>
        <charset val="128"/>
        <scheme val="minor"/>
      </rPr>
      <t>国土交通省『一般貸切旅客自動車運送事業の変更命令の審査を必要としない運賃・料金の額の範囲』</t>
    </r>
    <r>
      <rPr>
        <sz val="9"/>
        <color theme="1"/>
        <rFont val="Yu Gothic"/>
        <family val="3"/>
        <charset val="128"/>
        <scheme val="minor"/>
      </rPr>
      <t xml:space="preserve">
・１日の移動機会は１往復（車両は２往復）と設定していますが、通学時間など地域の実情にあわせ、変更してください。</t>
    </r>
    <rPh sb="0" eb="2">
      <t>タイショウ</t>
    </rPh>
    <rPh sb="2" eb="4">
      <t>ロセン</t>
    </rPh>
    <rPh sb="5" eb="7">
      <t>リヨウ</t>
    </rPh>
    <rPh sb="9" eb="11">
      <t>ショウチュウ</t>
    </rPh>
    <rPh sb="11" eb="13">
      <t>ガッコウ</t>
    </rPh>
    <rPh sb="14" eb="16">
      <t>ツウガク</t>
    </rPh>
    <rPh sb="20" eb="21">
      <t>ヒト</t>
    </rPh>
    <rPh sb="29" eb="31">
      <t>カシキリ</t>
    </rPh>
    <rPh sb="38" eb="40">
      <t>ソウゲイ</t>
    </rPh>
    <rPh sb="42" eb="44">
      <t>バアイ</t>
    </rPh>
    <rPh sb="45" eb="47">
      <t>ヒヨウ</t>
    </rPh>
    <rPh sb="48" eb="50">
      <t>サンシュツ</t>
    </rPh>
    <rPh sb="55" eb="57">
      <t>ウンコウ</t>
    </rPh>
    <rPh sb="58" eb="60">
      <t>ヒツヨウ</t>
    </rPh>
    <rPh sb="61" eb="63">
      <t>キョリ</t>
    </rPh>
    <rPh sb="64" eb="66">
      <t>ジカン</t>
    </rPh>
    <rPh sb="67" eb="68">
      <t>スデ</t>
    </rPh>
    <rPh sb="69" eb="71">
      <t>キニュウ</t>
    </rPh>
    <rPh sb="78" eb="80">
      <t>ジドウ</t>
    </rPh>
    <rPh sb="80" eb="82">
      <t>ケイサン</t>
    </rPh>
    <rPh sb="89" eb="91">
      <t>カシキリ</t>
    </rPh>
    <rPh sb="94" eb="96">
      <t>タンカ</t>
    </rPh>
    <rPh sb="97" eb="99">
      <t>カンナイ</t>
    </rPh>
    <rPh sb="100" eb="102">
      <t>カゲン</t>
    </rPh>
    <rPh sb="102" eb="103">
      <t>ガク</t>
    </rPh>
    <rPh sb="104" eb="106">
      <t>サイヨウ</t>
    </rPh>
    <rPh sb="157" eb="158">
      <t>ニチ</t>
    </rPh>
    <rPh sb="159" eb="161">
      <t>イドウ</t>
    </rPh>
    <rPh sb="161" eb="163">
      <t>キカイ</t>
    </rPh>
    <rPh sb="165" eb="167">
      <t>オウフク</t>
    </rPh>
    <rPh sb="168" eb="170">
      <t>シャリョウ</t>
    </rPh>
    <rPh sb="172" eb="174">
      <t>オウフク</t>
    </rPh>
    <rPh sb="176" eb="178">
      <t>セッテイ</t>
    </rPh>
    <rPh sb="185" eb="187">
      <t>ツウガク</t>
    </rPh>
    <rPh sb="187" eb="189">
      <t>ジカン</t>
    </rPh>
    <rPh sb="191" eb="193">
      <t>チイキ</t>
    </rPh>
    <rPh sb="194" eb="196">
      <t>ジツジョウ</t>
    </rPh>
    <rPh sb="201" eb="203">
      <t>ヘンコウ</t>
    </rPh>
    <phoneticPr fontId="1"/>
  </si>
  <si>
    <r>
      <t>対象路線を利用して買い物をしている人を施設送迎貸切バスによって送迎する場合の費用を算出します。
運行に必要な距離や時間は既に記入したシートから自動計算されます。
・貸切バスの単価は管内の下限額を採用する　</t>
    </r>
    <r>
      <rPr>
        <sz val="8"/>
        <color theme="1"/>
        <rFont val="Yu Gothic"/>
        <family val="3"/>
        <charset val="128"/>
        <scheme val="minor"/>
      </rPr>
      <t>国土交通省『一般貸切旅客自動車運送事業の変更命令の審査を必要としない運賃・料金の額の範囲』</t>
    </r>
    <r>
      <rPr>
        <sz val="9"/>
        <color theme="1"/>
        <rFont val="Yu Gothic"/>
        <family val="3"/>
        <charset val="128"/>
        <scheme val="minor"/>
      </rPr>
      <t xml:space="preserve">
・１日の移動は１往復とします（車両は２往復）</t>
    </r>
    <rPh sb="0" eb="2">
      <t>タイショウ</t>
    </rPh>
    <rPh sb="2" eb="4">
      <t>ロセン</t>
    </rPh>
    <rPh sb="5" eb="7">
      <t>リヨウ</t>
    </rPh>
    <rPh sb="9" eb="10">
      <t>カ</t>
    </rPh>
    <rPh sb="11" eb="12">
      <t>モノ</t>
    </rPh>
    <rPh sb="17" eb="18">
      <t>ヒト</t>
    </rPh>
    <rPh sb="19" eb="21">
      <t>シセツ</t>
    </rPh>
    <rPh sb="21" eb="23">
      <t>ソウゲイ</t>
    </rPh>
    <rPh sb="23" eb="25">
      <t>カシキリ</t>
    </rPh>
    <rPh sb="31" eb="33">
      <t>ソウゲイ</t>
    </rPh>
    <rPh sb="35" eb="37">
      <t>バアイ</t>
    </rPh>
    <rPh sb="38" eb="40">
      <t>ヒヨウ</t>
    </rPh>
    <rPh sb="41" eb="43">
      <t>サンシュツ</t>
    </rPh>
    <rPh sb="48" eb="50">
      <t>ウンコウ</t>
    </rPh>
    <rPh sb="51" eb="53">
      <t>ヒツヨウ</t>
    </rPh>
    <rPh sb="54" eb="56">
      <t>キョリ</t>
    </rPh>
    <rPh sb="57" eb="59">
      <t>ジカン</t>
    </rPh>
    <rPh sb="60" eb="61">
      <t>スデ</t>
    </rPh>
    <rPh sb="62" eb="64">
      <t>キニュウ</t>
    </rPh>
    <rPh sb="71" eb="73">
      <t>ジドウ</t>
    </rPh>
    <rPh sb="73" eb="75">
      <t>ケイサン</t>
    </rPh>
    <rPh sb="82" eb="84">
      <t>カシキリ</t>
    </rPh>
    <rPh sb="87" eb="89">
      <t>タンカ</t>
    </rPh>
    <rPh sb="90" eb="92">
      <t>カンナイ</t>
    </rPh>
    <rPh sb="93" eb="95">
      <t>カゲン</t>
    </rPh>
    <rPh sb="95" eb="96">
      <t>ガク</t>
    </rPh>
    <rPh sb="97" eb="99">
      <t>サイヨウ</t>
    </rPh>
    <rPh sb="150" eb="151">
      <t>ニチ</t>
    </rPh>
    <rPh sb="152" eb="154">
      <t>イドウ</t>
    </rPh>
    <rPh sb="156" eb="158">
      <t>オウフク</t>
    </rPh>
    <rPh sb="163" eb="165">
      <t>シャリョウ</t>
    </rPh>
    <rPh sb="167" eb="169">
      <t>オウフク</t>
    </rPh>
    <phoneticPr fontId="1"/>
  </si>
  <si>
    <r>
      <t>対象路線を利用して観光地を訪れている人を送迎バスによって送迎する場合の費用を算出します。
運行に必要な距離や時間は既に記入したシートから自動計算されます。
・貸切バスの単価は管内の下限額を採用する　</t>
    </r>
    <r>
      <rPr>
        <sz val="8"/>
        <color theme="1"/>
        <rFont val="Yu Gothic"/>
        <family val="3"/>
        <charset val="128"/>
        <scheme val="minor"/>
      </rPr>
      <t>国土交通省『一般貸切旅客自動車運送事業の変更命令の審査を必要としない運賃・料金の額の範囲』</t>
    </r>
    <rPh sb="0" eb="2">
      <t>タイショウ</t>
    </rPh>
    <rPh sb="2" eb="4">
      <t>ロセン</t>
    </rPh>
    <rPh sb="5" eb="7">
      <t>リヨウ</t>
    </rPh>
    <rPh sb="9" eb="11">
      <t>カンコウ</t>
    </rPh>
    <rPh sb="11" eb="12">
      <t>チ</t>
    </rPh>
    <rPh sb="13" eb="14">
      <t>オトズ</t>
    </rPh>
    <rPh sb="18" eb="19">
      <t>ヒト</t>
    </rPh>
    <rPh sb="20" eb="22">
      <t>ソウゲイ</t>
    </rPh>
    <rPh sb="28" eb="30">
      <t>ソウゲイ</t>
    </rPh>
    <rPh sb="32" eb="34">
      <t>バアイ</t>
    </rPh>
    <rPh sb="35" eb="37">
      <t>ヒヨウ</t>
    </rPh>
    <rPh sb="38" eb="40">
      <t>サンシュツ</t>
    </rPh>
    <rPh sb="45" eb="47">
      <t>ウンコウ</t>
    </rPh>
    <rPh sb="48" eb="50">
      <t>ヒツヨウ</t>
    </rPh>
    <rPh sb="51" eb="53">
      <t>キョリ</t>
    </rPh>
    <rPh sb="54" eb="56">
      <t>ジカン</t>
    </rPh>
    <rPh sb="57" eb="58">
      <t>スデ</t>
    </rPh>
    <rPh sb="59" eb="61">
      <t>キニュウ</t>
    </rPh>
    <rPh sb="68" eb="70">
      <t>ジドウ</t>
    </rPh>
    <rPh sb="70" eb="72">
      <t>ケイサン</t>
    </rPh>
    <rPh sb="79" eb="81">
      <t>カシキリ</t>
    </rPh>
    <rPh sb="84" eb="86">
      <t>タンカ</t>
    </rPh>
    <rPh sb="87" eb="89">
      <t>カンナイ</t>
    </rPh>
    <rPh sb="90" eb="92">
      <t>カゲン</t>
    </rPh>
    <rPh sb="92" eb="93">
      <t>ガク</t>
    </rPh>
    <rPh sb="94" eb="96">
      <t>サイヨウ</t>
    </rPh>
    <phoneticPr fontId="1"/>
  </si>
  <si>
    <t>クロスセクター効果</t>
    <rPh sb="7" eb="9">
      <t>コウカ</t>
    </rPh>
    <phoneticPr fontId="1"/>
  </si>
  <si>
    <t>代替費用の合計</t>
    <rPh sb="0" eb="2">
      <t>ダイタイ</t>
    </rPh>
    <rPh sb="2" eb="4">
      <t>ヒヨウ</t>
    </rPh>
    <rPh sb="5" eb="7">
      <t>ゴウケイ</t>
    </rPh>
    <phoneticPr fontId="1"/>
  </si>
  <si>
    <t>目的別利用者数入力のイメージ</t>
    <rPh sb="0" eb="2">
      <t>モクテキ</t>
    </rPh>
    <rPh sb="2" eb="3">
      <t>ベツ</t>
    </rPh>
    <rPh sb="3" eb="5">
      <t>リヨウ</t>
    </rPh>
    <rPh sb="5" eb="6">
      <t>シャ</t>
    </rPh>
    <rPh sb="6" eb="7">
      <t>スウ</t>
    </rPh>
    <rPh sb="7" eb="9">
      <t>ニュウリョク</t>
    </rPh>
    <phoneticPr fontId="1"/>
  </si>
  <si>
    <t>記入した年間利用者を移動目的ごとに分けて記入してください。
利用者の移動目的は乗込み調査などを実施している場合は調査から目的別の利用割合を記入し、年間利用者数を算出してください。
利用割合のデータがない場合は、時間別利用者数からの想定や、運行担当者の認識による概数を入力してください。
通勤・通学や観光など平日と土休日で利用が大きく異なる場合は平日・休日に分けて利用者数を整理してください。</t>
    <rPh sb="0" eb="2">
      <t>キニュウ</t>
    </rPh>
    <rPh sb="4" eb="6">
      <t>ネンカン</t>
    </rPh>
    <rPh sb="6" eb="8">
      <t>リヨウ</t>
    </rPh>
    <rPh sb="8" eb="9">
      <t>シャ</t>
    </rPh>
    <rPh sb="10" eb="12">
      <t>イドウ</t>
    </rPh>
    <rPh sb="12" eb="14">
      <t>モクテキ</t>
    </rPh>
    <rPh sb="17" eb="18">
      <t>ワ</t>
    </rPh>
    <rPh sb="20" eb="22">
      <t>キニュウ</t>
    </rPh>
    <rPh sb="30" eb="32">
      <t>リヨウ</t>
    </rPh>
    <rPh sb="32" eb="33">
      <t>シャ</t>
    </rPh>
    <rPh sb="34" eb="36">
      <t>イドウ</t>
    </rPh>
    <rPh sb="36" eb="38">
      <t>モクテキ</t>
    </rPh>
    <rPh sb="39" eb="41">
      <t>ノリコ</t>
    </rPh>
    <rPh sb="42" eb="44">
      <t>チョウサ</t>
    </rPh>
    <rPh sb="47" eb="49">
      <t>ジッシ</t>
    </rPh>
    <rPh sb="53" eb="55">
      <t>バアイ</t>
    </rPh>
    <rPh sb="56" eb="58">
      <t>チョウサ</t>
    </rPh>
    <rPh sb="60" eb="62">
      <t>モクテキ</t>
    </rPh>
    <rPh sb="62" eb="63">
      <t>ベツ</t>
    </rPh>
    <rPh sb="64" eb="66">
      <t>リヨウ</t>
    </rPh>
    <rPh sb="66" eb="68">
      <t>ワリアイ</t>
    </rPh>
    <rPh sb="69" eb="71">
      <t>キニュウ</t>
    </rPh>
    <rPh sb="73" eb="75">
      <t>ネンカン</t>
    </rPh>
    <rPh sb="75" eb="77">
      <t>リヨウ</t>
    </rPh>
    <rPh sb="77" eb="78">
      <t>シャ</t>
    </rPh>
    <rPh sb="78" eb="79">
      <t>スウ</t>
    </rPh>
    <rPh sb="80" eb="82">
      <t>サンシュツ</t>
    </rPh>
    <rPh sb="90" eb="92">
      <t>リヨウ</t>
    </rPh>
    <rPh sb="92" eb="94">
      <t>ワリアイ</t>
    </rPh>
    <rPh sb="101" eb="103">
      <t>バアイ</t>
    </rPh>
    <rPh sb="105" eb="107">
      <t>ジカン</t>
    </rPh>
    <rPh sb="107" eb="108">
      <t>ベツ</t>
    </rPh>
    <rPh sb="108" eb="110">
      <t>リヨウ</t>
    </rPh>
    <rPh sb="110" eb="111">
      <t>シャ</t>
    </rPh>
    <rPh sb="111" eb="112">
      <t>スウ</t>
    </rPh>
    <rPh sb="115" eb="117">
      <t>ソウテイ</t>
    </rPh>
    <rPh sb="143" eb="145">
      <t>ツウキン</t>
    </rPh>
    <rPh sb="146" eb="148">
      <t>ツウガク</t>
    </rPh>
    <rPh sb="149" eb="151">
      <t>カンコウ</t>
    </rPh>
    <rPh sb="153" eb="155">
      <t>ヘイジツ</t>
    </rPh>
    <rPh sb="156" eb="157">
      <t>ド</t>
    </rPh>
    <rPh sb="157" eb="159">
      <t>キュウジツ</t>
    </rPh>
    <rPh sb="160" eb="162">
      <t>リヨウ</t>
    </rPh>
    <rPh sb="163" eb="164">
      <t>オオ</t>
    </rPh>
    <rPh sb="166" eb="167">
      <t>コト</t>
    </rPh>
    <rPh sb="169" eb="171">
      <t>バアイ</t>
    </rPh>
    <rPh sb="172" eb="174">
      <t>ヘイジツ</t>
    </rPh>
    <rPh sb="175" eb="177">
      <t>キュウジツ</t>
    </rPh>
    <rPh sb="178" eb="179">
      <t>ワ</t>
    </rPh>
    <rPh sb="181" eb="183">
      <t>リヨウ</t>
    </rPh>
    <rPh sb="183" eb="184">
      <t>シャ</t>
    </rPh>
    <rPh sb="184" eb="185">
      <t>スウ</t>
    </rPh>
    <rPh sb="186" eb="188">
      <t>セイリ</t>
    </rPh>
    <phoneticPr fontId="1"/>
  </si>
  <si>
    <t>色のセルに入力またはプルダウンから選択</t>
    <rPh sb="0" eb="1">
      <t>イロ</t>
    </rPh>
    <rPh sb="5" eb="7">
      <t>ニュウリョク</t>
    </rPh>
    <rPh sb="17" eb="19">
      <t>センタク</t>
    </rPh>
    <phoneticPr fontId="1"/>
  </si>
  <si>
    <t>色のセルに入力</t>
    <rPh sb="0" eb="1">
      <t>イロ</t>
    </rPh>
    <rPh sb="5" eb="7">
      <t>ニュウリョク</t>
    </rPh>
    <phoneticPr fontId="1"/>
  </si>
  <si>
    <t>色のセルに目的別の利用者割合を入力</t>
    <rPh sb="0" eb="1">
      <t>イロ</t>
    </rPh>
    <rPh sb="5" eb="7">
      <t>モクテキ</t>
    </rPh>
    <rPh sb="7" eb="8">
      <t>ベツ</t>
    </rPh>
    <rPh sb="9" eb="12">
      <t>リヨウシャ</t>
    </rPh>
    <rPh sb="12" eb="14">
      <t>ワリアイ</t>
    </rPh>
    <rPh sb="15" eb="17">
      <t>ニュウリョク</t>
    </rPh>
    <phoneticPr fontId="1"/>
  </si>
  <si>
    <t>起点からの距離の入力イメージ</t>
    <rPh sb="0" eb="2">
      <t>キテン</t>
    </rPh>
    <rPh sb="5" eb="7">
      <t>キョリ</t>
    </rPh>
    <rPh sb="8" eb="10">
      <t>ニュウリョク</t>
    </rPh>
    <phoneticPr fontId="1"/>
  </si>
  <si>
    <t>色のセルに1を入力（現在利用されている時間帯）</t>
    <rPh sb="0" eb="1">
      <t>イロ</t>
    </rPh>
    <rPh sb="7" eb="9">
      <t>ニュウリョク</t>
    </rPh>
    <rPh sb="10" eb="12">
      <t>ゲンザイ</t>
    </rPh>
    <rPh sb="12" eb="14">
      <t>リヨウ</t>
    </rPh>
    <rPh sb="19" eb="22">
      <t>ジカンタイ</t>
    </rPh>
    <phoneticPr fontId="1"/>
  </si>
  <si>
    <t>色のセルにバス停名・周辺施設・起点からの距離を入力</t>
    <rPh sb="0" eb="1">
      <t>イロ</t>
    </rPh>
    <rPh sb="7" eb="8">
      <t>テイ</t>
    </rPh>
    <rPh sb="8" eb="9">
      <t>メイ</t>
    </rPh>
    <rPh sb="10" eb="12">
      <t>シュウヘン</t>
    </rPh>
    <rPh sb="12" eb="14">
      <t>シセツ</t>
    </rPh>
    <rPh sb="15" eb="17">
      <t>キテン</t>
    </rPh>
    <rPh sb="20" eb="22">
      <t>キョリ</t>
    </rPh>
    <rPh sb="23" eb="25">
      <t>ニュウリョク</t>
    </rPh>
    <phoneticPr fontId="1"/>
  </si>
  <si>
    <t>色のセルを修正する場合は、該当セルに入力またはプルダウンから選択</t>
    <rPh sb="0" eb="1">
      <t>イロ</t>
    </rPh>
    <rPh sb="5" eb="7">
      <t>シュウセイ</t>
    </rPh>
    <rPh sb="9" eb="11">
      <t>バアイ</t>
    </rPh>
    <rPh sb="13" eb="15">
      <t>ガイトウ</t>
    </rPh>
    <rPh sb="18" eb="20">
      <t>ニュウリョク</t>
    </rPh>
    <rPh sb="30" eb="32">
      <t>センタク</t>
    </rPh>
    <phoneticPr fontId="1"/>
  </si>
  <si>
    <t>対象路線を利用して来院している人をタクシー券配布よって代替する場合の費用を算出します。
運行に必要な距離や時間は既に記入したシートから自動計算されます。</t>
    <rPh sb="0" eb="2">
      <t>タイショウ</t>
    </rPh>
    <rPh sb="2" eb="4">
      <t>ロセン</t>
    </rPh>
    <rPh sb="5" eb="7">
      <t>リヨウ</t>
    </rPh>
    <rPh sb="9" eb="11">
      <t>ライイン</t>
    </rPh>
    <rPh sb="15" eb="16">
      <t>ヒト</t>
    </rPh>
    <rPh sb="21" eb="22">
      <t>ケン</t>
    </rPh>
    <rPh sb="22" eb="24">
      <t>ハイフ</t>
    </rPh>
    <rPh sb="27" eb="29">
      <t>ダイタイ</t>
    </rPh>
    <rPh sb="31" eb="33">
      <t>バアイ</t>
    </rPh>
    <rPh sb="34" eb="36">
      <t>ヒヨウ</t>
    </rPh>
    <rPh sb="37" eb="39">
      <t>サンシュツ</t>
    </rPh>
    <rPh sb="44" eb="46">
      <t>ウンコウ</t>
    </rPh>
    <rPh sb="47" eb="49">
      <t>ヒツヨウ</t>
    </rPh>
    <rPh sb="50" eb="52">
      <t>キョリ</t>
    </rPh>
    <rPh sb="53" eb="55">
      <t>ジカン</t>
    </rPh>
    <rPh sb="56" eb="57">
      <t>スデ</t>
    </rPh>
    <rPh sb="58" eb="60">
      <t>キニュウ</t>
    </rPh>
    <rPh sb="67" eb="69">
      <t>ジドウ</t>
    </rPh>
    <rPh sb="69" eb="71">
      <t>ケイサン</t>
    </rPh>
    <phoneticPr fontId="1"/>
  </si>
  <si>
    <r>
      <t>対象路線を利用して高校等へ通学している人を通学用貸切バスによって送迎する場合の費用を算出します。
運行に必要な距離や時間は既に記入したシートから自動計算されます。
・貸切バスの単価は管内の下限額を採用する　</t>
    </r>
    <r>
      <rPr>
        <sz val="8"/>
        <color theme="1"/>
        <rFont val="Yu Gothic"/>
        <family val="3"/>
        <charset val="128"/>
        <scheme val="minor"/>
      </rPr>
      <t>国土交通省『一般貸切旅客自動車運送事業の変更命令の審査を必要としない運賃・料金の額の範囲』</t>
    </r>
    <r>
      <rPr>
        <sz val="9"/>
        <color theme="1"/>
        <rFont val="Yu Gothic"/>
        <family val="3"/>
        <charset val="128"/>
        <scheme val="minor"/>
      </rPr>
      <t xml:space="preserve">
・１日の移動は１往復とします（車両は２往復）</t>
    </r>
    <rPh sb="0" eb="2">
      <t>タイショウ</t>
    </rPh>
    <rPh sb="2" eb="4">
      <t>ロセン</t>
    </rPh>
    <rPh sb="5" eb="7">
      <t>リヨウ</t>
    </rPh>
    <rPh sb="19" eb="20">
      <t>ヒト</t>
    </rPh>
    <rPh sb="21" eb="24">
      <t>ツウガクヨウ</t>
    </rPh>
    <rPh sb="24" eb="26">
      <t>カシキリ</t>
    </rPh>
    <rPh sb="32" eb="34">
      <t>ソウゲイ</t>
    </rPh>
    <rPh sb="36" eb="38">
      <t>バアイ</t>
    </rPh>
    <rPh sb="39" eb="41">
      <t>ヒヨウ</t>
    </rPh>
    <rPh sb="42" eb="44">
      <t>サンシュツ</t>
    </rPh>
    <rPh sb="49" eb="51">
      <t>ウンコウ</t>
    </rPh>
    <rPh sb="52" eb="54">
      <t>ヒツヨウ</t>
    </rPh>
    <rPh sb="55" eb="57">
      <t>キョリ</t>
    </rPh>
    <rPh sb="58" eb="60">
      <t>ジカン</t>
    </rPh>
    <rPh sb="61" eb="62">
      <t>スデ</t>
    </rPh>
    <rPh sb="63" eb="65">
      <t>キニュウ</t>
    </rPh>
    <rPh sb="72" eb="74">
      <t>ジドウ</t>
    </rPh>
    <rPh sb="74" eb="76">
      <t>ケイサン</t>
    </rPh>
    <rPh sb="83" eb="85">
      <t>カシキリ</t>
    </rPh>
    <rPh sb="88" eb="90">
      <t>タンカ</t>
    </rPh>
    <rPh sb="91" eb="93">
      <t>カンナイ</t>
    </rPh>
    <rPh sb="94" eb="96">
      <t>カゲン</t>
    </rPh>
    <rPh sb="96" eb="97">
      <t>ガク</t>
    </rPh>
    <rPh sb="98" eb="100">
      <t>サイヨウ</t>
    </rPh>
    <rPh sb="151" eb="152">
      <t>ニチ</t>
    </rPh>
    <rPh sb="153" eb="155">
      <t>イドウ</t>
    </rPh>
    <rPh sb="157" eb="159">
      <t>オウフク</t>
    </rPh>
    <rPh sb="164" eb="166">
      <t>シャリョウ</t>
    </rPh>
    <rPh sb="168" eb="170">
      <t>オウフク</t>
    </rPh>
    <phoneticPr fontId="1"/>
  </si>
  <si>
    <t>対象路線を利用して高校等へ通学している人をタクシー券配布よって代替する場合の費用を算出します。
運行に必要な距離や時間は既に記入したシートから自動計算されます。</t>
    <rPh sb="0" eb="2">
      <t>タイショウ</t>
    </rPh>
    <rPh sb="2" eb="4">
      <t>ロセン</t>
    </rPh>
    <rPh sb="5" eb="7">
      <t>リヨウ</t>
    </rPh>
    <rPh sb="9" eb="11">
      <t>コウコウ</t>
    </rPh>
    <rPh sb="11" eb="12">
      <t>トウ</t>
    </rPh>
    <rPh sb="13" eb="15">
      <t>ツウガク</t>
    </rPh>
    <rPh sb="19" eb="20">
      <t>ヒト</t>
    </rPh>
    <rPh sb="25" eb="26">
      <t>ケン</t>
    </rPh>
    <rPh sb="26" eb="28">
      <t>ハイフ</t>
    </rPh>
    <rPh sb="31" eb="33">
      <t>ダイタイ</t>
    </rPh>
    <rPh sb="35" eb="37">
      <t>バアイ</t>
    </rPh>
    <rPh sb="38" eb="40">
      <t>ヒヨウ</t>
    </rPh>
    <rPh sb="41" eb="43">
      <t>サンシュツ</t>
    </rPh>
    <rPh sb="48" eb="50">
      <t>ウンコウ</t>
    </rPh>
    <rPh sb="51" eb="53">
      <t>ヒツヨウ</t>
    </rPh>
    <rPh sb="54" eb="56">
      <t>キョリ</t>
    </rPh>
    <rPh sb="57" eb="59">
      <t>ジカン</t>
    </rPh>
    <rPh sb="60" eb="61">
      <t>スデ</t>
    </rPh>
    <rPh sb="62" eb="64">
      <t>キニュウ</t>
    </rPh>
    <rPh sb="71" eb="73">
      <t>ジドウ</t>
    </rPh>
    <rPh sb="73" eb="75">
      <t>ケイサン</t>
    </rPh>
    <phoneticPr fontId="1"/>
  </si>
  <si>
    <t>対象路線を利用して小中学校に通学している人をタクシー券配布よって代替する場合の費用を算出します。
運行に必要な距離や時間は既に記入したシートから自動計算されます。</t>
    <rPh sb="0" eb="2">
      <t>タイショウ</t>
    </rPh>
    <rPh sb="2" eb="4">
      <t>ロセン</t>
    </rPh>
    <rPh sb="5" eb="7">
      <t>リヨウ</t>
    </rPh>
    <rPh sb="9" eb="13">
      <t>ショウチュウガッコウ</t>
    </rPh>
    <rPh sb="14" eb="16">
      <t>ツウガク</t>
    </rPh>
    <rPh sb="20" eb="21">
      <t>ヒト</t>
    </rPh>
    <rPh sb="26" eb="27">
      <t>ケン</t>
    </rPh>
    <rPh sb="27" eb="29">
      <t>ハイフ</t>
    </rPh>
    <rPh sb="32" eb="34">
      <t>ダイタイ</t>
    </rPh>
    <rPh sb="36" eb="38">
      <t>バアイ</t>
    </rPh>
    <rPh sb="39" eb="41">
      <t>ヒヨウ</t>
    </rPh>
    <rPh sb="42" eb="44">
      <t>サンシュツ</t>
    </rPh>
    <rPh sb="49" eb="51">
      <t>ウンコウ</t>
    </rPh>
    <rPh sb="52" eb="54">
      <t>ヒツヨウ</t>
    </rPh>
    <rPh sb="55" eb="57">
      <t>キョリ</t>
    </rPh>
    <rPh sb="58" eb="60">
      <t>ジカン</t>
    </rPh>
    <rPh sb="61" eb="62">
      <t>スデ</t>
    </rPh>
    <rPh sb="63" eb="65">
      <t>キニュウ</t>
    </rPh>
    <rPh sb="72" eb="74">
      <t>ジドウ</t>
    </rPh>
    <rPh sb="74" eb="76">
      <t>ケイサン</t>
    </rPh>
    <phoneticPr fontId="1"/>
  </si>
  <si>
    <t>対象路線を利用して買い物をしている人をタクシー券配布よって代替する場合の費用を算出します。
運行に必要な距離や時間は既に記入したシートから自動計算されます。</t>
    <rPh sb="0" eb="2">
      <t>タイショウ</t>
    </rPh>
    <rPh sb="2" eb="4">
      <t>ロセン</t>
    </rPh>
    <rPh sb="5" eb="7">
      <t>リヨウ</t>
    </rPh>
    <rPh sb="9" eb="10">
      <t>カ</t>
    </rPh>
    <rPh sb="11" eb="12">
      <t>モノ</t>
    </rPh>
    <rPh sb="17" eb="18">
      <t>ヒト</t>
    </rPh>
    <rPh sb="23" eb="24">
      <t>ケン</t>
    </rPh>
    <rPh sb="24" eb="26">
      <t>ハイフ</t>
    </rPh>
    <rPh sb="29" eb="31">
      <t>ダイタイ</t>
    </rPh>
    <rPh sb="33" eb="35">
      <t>バアイ</t>
    </rPh>
    <rPh sb="36" eb="38">
      <t>ヒヨウ</t>
    </rPh>
    <rPh sb="39" eb="41">
      <t>サンシュツ</t>
    </rPh>
    <rPh sb="46" eb="48">
      <t>ウンコウ</t>
    </rPh>
    <rPh sb="49" eb="51">
      <t>ヒツヨウ</t>
    </rPh>
    <rPh sb="52" eb="54">
      <t>キョリ</t>
    </rPh>
    <rPh sb="55" eb="57">
      <t>ジカン</t>
    </rPh>
    <rPh sb="58" eb="59">
      <t>スデ</t>
    </rPh>
    <rPh sb="60" eb="62">
      <t>キニュウ</t>
    </rPh>
    <rPh sb="69" eb="71">
      <t>ジドウ</t>
    </rPh>
    <rPh sb="71" eb="73">
      <t>ケイサン</t>
    </rPh>
    <phoneticPr fontId="1"/>
  </si>
  <si>
    <t>県別最低賃金</t>
    <rPh sb="0" eb="2">
      <t>ケンベツ</t>
    </rPh>
    <rPh sb="2" eb="4">
      <t>サイテイ</t>
    </rPh>
    <rPh sb="4" eb="6">
      <t>チンギン</t>
    </rPh>
    <phoneticPr fontId="1"/>
  </si>
  <si>
    <t>対象路線を利用して観光地を利用している人をタクシー券配布よって代替する場合の費用を算出します。
運行に必要な距離や時間は既に記入したシートから自動計算されます。</t>
    <rPh sb="0" eb="2">
      <t>タイショウ</t>
    </rPh>
    <rPh sb="2" eb="4">
      <t>ロセン</t>
    </rPh>
    <rPh sb="5" eb="7">
      <t>リヨウ</t>
    </rPh>
    <rPh sb="9" eb="12">
      <t>カンコウチ</t>
    </rPh>
    <rPh sb="13" eb="15">
      <t>リヨウ</t>
    </rPh>
    <rPh sb="19" eb="20">
      <t>ヒト</t>
    </rPh>
    <rPh sb="25" eb="26">
      <t>ケン</t>
    </rPh>
    <rPh sb="26" eb="28">
      <t>ハイフ</t>
    </rPh>
    <rPh sb="31" eb="33">
      <t>ダイタイ</t>
    </rPh>
    <rPh sb="35" eb="37">
      <t>バアイ</t>
    </rPh>
    <rPh sb="38" eb="40">
      <t>ヒヨウ</t>
    </rPh>
    <rPh sb="41" eb="43">
      <t>サンシュツ</t>
    </rPh>
    <rPh sb="48" eb="50">
      <t>ウンコウ</t>
    </rPh>
    <rPh sb="51" eb="53">
      <t>ヒツヨウ</t>
    </rPh>
    <rPh sb="54" eb="56">
      <t>キョリ</t>
    </rPh>
    <rPh sb="57" eb="59">
      <t>ジカン</t>
    </rPh>
    <rPh sb="60" eb="61">
      <t>スデ</t>
    </rPh>
    <rPh sb="62" eb="64">
      <t>キニュウ</t>
    </rPh>
    <rPh sb="71" eb="73">
      <t>ジドウ</t>
    </rPh>
    <rPh sb="73" eb="75">
      <t>ケイサン</t>
    </rPh>
    <phoneticPr fontId="1"/>
  </si>
  <si>
    <r>
      <t>対象路線を利用してその他の移動をしている人を送迎バスによって送迎する場合の費用を算出します。
運行に必要な距離や時間は既に記入したシートから自動計算されます。
・貸切バスの単価は管内の下限額を採用する　</t>
    </r>
    <r>
      <rPr>
        <sz val="8"/>
        <color theme="1"/>
        <rFont val="Yu Gothic"/>
        <family val="3"/>
        <charset val="128"/>
        <scheme val="minor"/>
      </rPr>
      <t>国土交通省『一般貸切旅客自動車運送事業の変更命令の審査を必要としない運賃・料金の額の範囲』</t>
    </r>
    <rPh sb="0" eb="2">
      <t>タイショウ</t>
    </rPh>
    <rPh sb="2" eb="4">
      <t>ロセン</t>
    </rPh>
    <rPh sb="5" eb="7">
      <t>リヨウ</t>
    </rPh>
    <rPh sb="11" eb="12">
      <t>タ</t>
    </rPh>
    <rPh sb="13" eb="15">
      <t>イドウ</t>
    </rPh>
    <rPh sb="20" eb="21">
      <t>ヒト</t>
    </rPh>
    <rPh sb="22" eb="24">
      <t>ソウゲイ</t>
    </rPh>
    <rPh sb="30" eb="32">
      <t>ソウゲイ</t>
    </rPh>
    <rPh sb="34" eb="36">
      <t>バアイ</t>
    </rPh>
    <rPh sb="37" eb="39">
      <t>ヒヨウ</t>
    </rPh>
    <rPh sb="40" eb="42">
      <t>サンシュツ</t>
    </rPh>
    <rPh sb="47" eb="49">
      <t>ウンコウ</t>
    </rPh>
    <rPh sb="50" eb="52">
      <t>ヒツヨウ</t>
    </rPh>
    <rPh sb="53" eb="55">
      <t>キョリ</t>
    </rPh>
    <rPh sb="56" eb="58">
      <t>ジカン</t>
    </rPh>
    <rPh sb="59" eb="60">
      <t>スデ</t>
    </rPh>
    <rPh sb="61" eb="63">
      <t>キニュウ</t>
    </rPh>
    <rPh sb="70" eb="72">
      <t>ジドウ</t>
    </rPh>
    <rPh sb="72" eb="74">
      <t>ケイサン</t>
    </rPh>
    <rPh sb="81" eb="83">
      <t>カシキリ</t>
    </rPh>
    <rPh sb="86" eb="88">
      <t>タンカ</t>
    </rPh>
    <rPh sb="89" eb="91">
      <t>カンナイ</t>
    </rPh>
    <rPh sb="92" eb="94">
      <t>カゲン</t>
    </rPh>
    <rPh sb="94" eb="95">
      <t>ガク</t>
    </rPh>
    <rPh sb="96" eb="98">
      <t>サイヨウ</t>
    </rPh>
    <phoneticPr fontId="1"/>
  </si>
  <si>
    <t>対象路線を利用してその他の移動をしている人をタクシー券配布よって代替する場合の費用を算出します。
運行に必要な距離や時間は既に記入したシートから自動計算されます。</t>
    <rPh sb="0" eb="2">
      <t>タイショウ</t>
    </rPh>
    <rPh sb="2" eb="4">
      <t>ロセン</t>
    </rPh>
    <rPh sb="5" eb="7">
      <t>リヨウ</t>
    </rPh>
    <rPh sb="11" eb="12">
      <t>タ</t>
    </rPh>
    <rPh sb="13" eb="15">
      <t>イドウ</t>
    </rPh>
    <rPh sb="20" eb="21">
      <t>ヒト</t>
    </rPh>
    <rPh sb="26" eb="27">
      <t>ケン</t>
    </rPh>
    <rPh sb="27" eb="29">
      <t>ハイフ</t>
    </rPh>
    <rPh sb="32" eb="34">
      <t>ダイタイ</t>
    </rPh>
    <rPh sb="36" eb="38">
      <t>バアイ</t>
    </rPh>
    <rPh sb="39" eb="41">
      <t>ヒヨウ</t>
    </rPh>
    <rPh sb="42" eb="44">
      <t>サンシュツ</t>
    </rPh>
    <rPh sb="49" eb="51">
      <t>ウンコウ</t>
    </rPh>
    <rPh sb="52" eb="54">
      <t>ヒツヨウ</t>
    </rPh>
    <rPh sb="55" eb="57">
      <t>キョリ</t>
    </rPh>
    <rPh sb="58" eb="60">
      <t>ジカン</t>
    </rPh>
    <rPh sb="61" eb="62">
      <t>スデ</t>
    </rPh>
    <rPh sb="63" eb="65">
      <t>キニュウ</t>
    </rPh>
    <rPh sb="72" eb="74">
      <t>ジドウ</t>
    </rPh>
    <rPh sb="74" eb="76">
      <t>ケイサン</t>
    </rPh>
    <phoneticPr fontId="1"/>
  </si>
  <si>
    <t>色のセルをプルダウンから選択して入力</t>
    <rPh sb="0" eb="1">
      <t>イロ</t>
    </rPh>
    <rPh sb="12" eb="14">
      <t>センタク</t>
    </rPh>
    <rPh sb="16" eb="18">
      <t>ニュウリョク</t>
    </rPh>
    <phoneticPr fontId="1"/>
  </si>
  <si>
    <t>色のセルに平日・土休日を分けて入力</t>
    <rPh sb="0" eb="1">
      <t>イロ</t>
    </rPh>
    <rPh sb="5" eb="7">
      <t>ヘイジツ</t>
    </rPh>
    <rPh sb="8" eb="9">
      <t>ド</t>
    </rPh>
    <rPh sb="9" eb="11">
      <t>キュウジツ</t>
    </rPh>
    <rPh sb="12" eb="13">
      <t>ワ</t>
    </rPh>
    <rPh sb="15" eb="17">
      <t>ニュウリョク</t>
    </rPh>
    <phoneticPr fontId="1"/>
  </si>
  <si>
    <r>
      <t>車両の種類　</t>
    </r>
    <r>
      <rPr>
        <sz val="10"/>
        <color theme="1"/>
        <rFont val="Yu Gothic"/>
        <family val="3"/>
        <charset val="128"/>
        <scheme val="minor"/>
      </rPr>
      <t>※下記写真参照</t>
    </r>
    <rPh sb="0" eb="2">
      <t>シャリョウ</t>
    </rPh>
    <rPh sb="3" eb="5">
      <t>シュルイ</t>
    </rPh>
    <rPh sb="7" eb="9">
      <t>カキ</t>
    </rPh>
    <rPh sb="9" eb="11">
      <t>シャシン</t>
    </rPh>
    <rPh sb="11" eb="13">
      <t>サンショウ</t>
    </rPh>
    <phoneticPr fontId="1"/>
  </si>
  <si>
    <r>
      <t>1日の運行便数と運行日から年間の運行日数及び運行便数を算出します。
年間運行日数と運行便数はパターン①の場合、自動計算されます。</t>
    </r>
    <r>
      <rPr>
        <sz val="9"/>
        <color rgb="FFC00000"/>
        <rFont val="Yu Gothic"/>
        <family val="3"/>
        <charset val="128"/>
        <scheme val="minor"/>
      </rPr>
      <t>パターン②の場合は、令和元年度実績を直接入力してください。</t>
    </r>
    <rPh sb="1" eb="2">
      <t>ニチ</t>
    </rPh>
    <rPh sb="3" eb="5">
      <t>ウンコウ</t>
    </rPh>
    <rPh sb="5" eb="7">
      <t>ビンスウ</t>
    </rPh>
    <rPh sb="8" eb="10">
      <t>ウンコウ</t>
    </rPh>
    <rPh sb="10" eb="11">
      <t>ビ</t>
    </rPh>
    <rPh sb="13" eb="15">
      <t>ネンカン</t>
    </rPh>
    <rPh sb="16" eb="18">
      <t>ウンコウ</t>
    </rPh>
    <rPh sb="18" eb="20">
      <t>ニッスウ</t>
    </rPh>
    <rPh sb="20" eb="21">
      <t>オヨ</t>
    </rPh>
    <rPh sb="22" eb="24">
      <t>ウンコウ</t>
    </rPh>
    <rPh sb="24" eb="26">
      <t>ビンスウ</t>
    </rPh>
    <rPh sb="27" eb="29">
      <t>サンシュツ</t>
    </rPh>
    <rPh sb="34" eb="36">
      <t>ネンカン</t>
    </rPh>
    <rPh sb="36" eb="38">
      <t>ウンコウ</t>
    </rPh>
    <rPh sb="38" eb="40">
      <t>ニッスウ</t>
    </rPh>
    <rPh sb="41" eb="43">
      <t>ウンコウ</t>
    </rPh>
    <rPh sb="43" eb="45">
      <t>ビンスウ</t>
    </rPh>
    <phoneticPr fontId="1"/>
  </si>
  <si>
    <t>説明</t>
    <rPh sb="0" eb="2">
      <t>セツメイ</t>
    </rPh>
    <phoneticPr fontId="1"/>
  </si>
  <si>
    <t>およその利用者割合</t>
    <rPh sb="4" eb="7">
      <t>リヨウシャ</t>
    </rPh>
    <rPh sb="7" eb="9">
      <t>ワリアイ</t>
    </rPh>
    <phoneticPr fontId="1"/>
  </si>
  <si>
    <t>通勤者の移動距離</t>
    <rPh sb="0" eb="3">
      <t>ツウキンシャ</t>
    </rPh>
    <rPh sb="4" eb="6">
      <t>イドウ</t>
    </rPh>
    <rPh sb="6" eb="8">
      <t>キョリ</t>
    </rPh>
    <phoneticPr fontId="1"/>
  </si>
  <si>
    <t>スクール利用者の移動距離</t>
    <rPh sb="4" eb="7">
      <t>リヨウシャ</t>
    </rPh>
    <rPh sb="8" eb="10">
      <t>イドウ</t>
    </rPh>
    <rPh sb="10" eb="12">
      <t>キョリ</t>
    </rPh>
    <phoneticPr fontId="1"/>
  </si>
  <si>
    <t>通学者の移動距離</t>
    <rPh sb="0" eb="2">
      <t>ツウガク</t>
    </rPh>
    <rPh sb="2" eb="3">
      <t>シャ</t>
    </rPh>
    <rPh sb="4" eb="6">
      <t>イドウ</t>
    </rPh>
    <rPh sb="6" eb="8">
      <t>キョリ</t>
    </rPh>
    <phoneticPr fontId="1"/>
  </si>
  <si>
    <t>通院利用者の移動距離</t>
    <rPh sb="0" eb="2">
      <t>ツウイン</t>
    </rPh>
    <rPh sb="2" eb="5">
      <t>リヨウシャ</t>
    </rPh>
    <rPh sb="6" eb="8">
      <t>イドウ</t>
    </rPh>
    <rPh sb="8" eb="10">
      <t>キョリ</t>
    </rPh>
    <phoneticPr fontId="1"/>
  </si>
  <si>
    <t>買い物利用者の移動距離</t>
    <rPh sb="0" eb="1">
      <t>カ</t>
    </rPh>
    <rPh sb="2" eb="3">
      <t>モノ</t>
    </rPh>
    <rPh sb="3" eb="6">
      <t>リヨウシャ</t>
    </rPh>
    <rPh sb="7" eb="9">
      <t>イドウ</t>
    </rPh>
    <rPh sb="9" eb="11">
      <t>キョリ</t>
    </rPh>
    <phoneticPr fontId="1"/>
  </si>
  <si>
    <t>観光利用者の移動距離</t>
    <rPh sb="0" eb="2">
      <t>カンコウ</t>
    </rPh>
    <rPh sb="2" eb="5">
      <t>リヨウシャ</t>
    </rPh>
    <rPh sb="6" eb="8">
      <t>イドウ</t>
    </rPh>
    <rPh sb="8" eb="10">
      <t>キョリ</t>
    </rPh>
    <phoneticPr fontId="1"/>
  </si>
  <si>
    <t>バス停</t>
    <rPh sb="2" eb="3">
      <t>テイ</t>
    </rPh>
    <phoneticPr fontId="1"/>
  </si>
  <si>
    <t>バス停（目的地側）</t>
    <rPh sb="2" eb="3">
      <t>テイ</t>
    </rPh>
    <rPh sb="4" eb="7">
      <t>モクテキチ</t>
    </rPh>
    <rPh sb="7" eb="8">
      <t>ガワ</t>
    </rPh>
    <phoneticPr fontId="1"/>
  </si>
  <si>
    <t>３-１．路線長</t>
    <rPh sb="4" eb="6">
      <t>ロセン</t>
    </rPh>
    <rPh sb="6" eb="7">
      <t>チョウ</t>
    </rPh>
    <phoneticPr fontId="1"/>
  </si>
  <si>
    <t>３-２．各利用者のおおよその移動距離</t>
    <rPh sb="4" eb="5">
      <t>カク</t>
    </rPh>
    <rPh sb="5" eb="7">
      <t>リヨウ</t>
    </rPh>
    <rPh sb="7" eb="8">
      <t>シャ</t>
    </rPh>
    <rPh sb="14" eb="16">
      <t>イドウ</t>
    </rPh>
    <rPh sb="16" eb="18">
      <t>キョリ</t>
    </rPh>
    <phoneticPr fontId="1"/>
  </si>
  <si>
    <t>０-１．自治体のプロフィール</t>
    <rPh sb="4" eb="7">
      <t>ジチタイ</t>
    </rPh>
    <phoneticPr fontId="1"/>
  </si>
  <si>
    <t>１-１．路線の概要</t>
    <rPh sb="4" eb="6">
      <t>ロセン</t>
    </rPh>
    <rPh sb="7" eb="9">
      <t>ガイヨウ</t>
    </rPh>
    <phoneticPr fontId="1"/>
  </si>
  <si>
    <t>１-２．使用車両</t>
    <rPh sb="4" eb="6">
      <t>シヨウ</t>
    </rPh>
    <rPh sb="6" eb="8">
      <t>シャリョウ</t>
    </rPh>
    <phoneticPr fontId="1"/>
  </si>
  <si>
    <t>１-３．稼働時間</t>
    <rPh sb="4" eb="6">
      <t>カドウ</t>
    </rPh>
    <rPh sb="6" eb="8">
      <t>ジカン</t>
    </rPh>
    <phoneticPr fontId="1"/>
  </si>
  <si>
    <t>１-４．運行状況</t>
    <rPh sb="4" eb="6">
      <t>ウンコウ</t>
    </rPh>
    <rPh sb="6" eb="8">
      <t>ジョウキョウ</t>
    </rPh>
    <phoneticPr fontId="1"/>
  </si>
  <si>
    <t>２-１．年間利用者数</t>
    <rPh sb="4" eb="6">
      <t>ネンカン</t>
    </rPh>
    <rPh sb="6" eb="8">
      <t>リヨウ</t>
    </rPh>
    <rPh sb="8" eb="9">
      <t>シャ</t>
    </rPh>
    <rPh sb="9" eb="10">
      <t>スウ</t>
    </rPh>
    <phoneticPr fontId="1"/>
  </si>
  <si>
    <t>２-２．平日・土休日別・目的別利用者数</t>
    <rPh sb="4" eb="6">
      <t>ヘイジツ</t>
    </rPh>
    <rPh sb="7" eb="8">
      <t>ド</t>
    </rPh>
    <rPh sb="8" eb="10">
      <t>キュウジツ</t>
    </rPh>
    <rPh sb="10" eb="11">
      <t>ベツ</t>
    </rPh>
    <rPh sb="12" eb="15">
      <t>モクテキベツ</t>
    </rPh>
    <rPh sb="15" eb="18">
      <t>リヨウシャ</t>
    </rPh>
    <rPh sb="18" eb="19">
      <t>スウ</t>
    </rPh>
    <phoneticPr fontId="1"/>
  </si>
  <si>
    <t>１-５．運行費用の算出</t>
    <rPh sb="4" eb="6">
      <t>ウンコウ</t>
    </rPh>
    <rPh sb="6" eb="8">
      <t>ヒヨウ</t>
    </rPh>
    <rPh sb="9" eb="11">
      <t>サンシュツ</t>
    </rPh>
    <phoneticPr fontId="1"/>
  </si>
  <si>
    <t>■年間運行キロ</t>
    <rPh sb="1" eb="3">
      <t>ネンカン</t>
    </rPh>
    <rPh sb="3" eb="5">
      <t>ウンコウ</t>
    </rPh>
    <phoneticPr fontId="1"/>
  </si>
  <si>
    <t>コミバス全体</t>
    <rPh sb="4" eb="6">
      <t>ゼンタイ</t>
    </rPh>
    <phoneticPr fontId="1"/>
  </si>
  <si>
    <t>当該路線</t>
    <rPh sb="0" eb="2">
      <t>トウガイ</t>
    </rPh>
    <rPh sb="2" eb="4">
      <t>ロセン</t>
    </rPh>
    <phoneticPr fontId="1"/>
  </si>
  <si>
    <t>走行キロに占める当該路線の割合</t>
    <rPh sb="0" eb="2">
      <t>ソウコウ</t>
    </rPh>
    <rPh sb="5" eb="6">
      <t>シ</t>
    </rPh>
    <rPh sb="8" eb="10">
      <t>トウガイ</t>
    </rPh>
    <rPh sb="10" eb="12">
      <t>ロセン</t>
    </rPh>
    <rPh sb="13" eb="15">
      <t>ワリアイ</t>
    </rPh>
    <phoneticPr fontId="1"/>
  </si>
  <si>
    <t>%</t>
    <phoneticPr fontId="1"/>
  </si>
  <si>
    <t>■コミュニティバス全体の運行経費</t>
    <rPh sb="9" eb="11">
      <t>ゼンタイ</t>
    </rPh>
    <rPh sb="12" eb="14">
      <t>ウンコウ</t>
    </rPh>
    <rPh sb="14" eb="16">
      <t>ケイヒ</t>
    </rPh>
    <phoneticPr fontId="1"/>
  </si>
  <si>
    <t>■コミュニティバス全体の事業収益</t>
    <rPh sb="9" eb="11">
      <t>ゼンタイ</t>
    </rPh>
    <rPh sb="12" eb="14">
      <t>ジギョウ</t>
    </rPh>
    <rPh sb="14" eb="16">
      <t>シュウエキ</t>
    </rPh>
    <phoneticPr fontId="1"/>
  </si>
  <si>
    <t>当該路線の運行経費</t>
    <rPh sb="0" eb="2">
      <t>トウガイ</t>
    </rPh>
    <rPh sb="2" eb="4">
      <t>ロセン</t>
    </rPh>
    <rPh sb="5" eb="7">
      <t>ウンコウ</t>
    </rPh>
    <rPh sb="7" eb="9">
      <t>ケイヒ</t>
    </rPh>
    <phoneticPr fontId="1"/>
  </si>
  <si>
    <t>当該路線の事業収益</t>
    <rPh sb="0" eb="2">
      <t>トウガイ</t>
    </rPh>
    <rPh sb="2" eb="4">
      <t>ロセン</t>
    </rPh>
    <rPh sb="5" eb="7">
      <t>ジギョウ</t>
    </rPh>
    <rPh sb="7" eb="9">
      <t>シュウエキ</t>
    </rPh>
    <phoneticPr fontId="1"/>
  </si>
  <si>
    <t>■当該路線の運行経費・事業収益</t>
    <rPh sb="1" eb="3">
      <t>トウガイ</t>
    </rPh>
    <rPh sb="3" eb="5">
      <t>ロセン</t>
    </rPh>
    <rPh sb="6" eb="8">
      <t>ウンコウ</t>
    </rPh>
    <rPh sb="8" eb="10">
      <t>ケイヒ</t>
    </rPh>
    <rPh sb="11" eb="13">
      <t>ジギョウ</t>
    </rPh>
    <rPh sb="13" eb="15">
      <t>シュウエキ</t>
    </rPh>
    <phoneticPr fontId="1"/>
  </si>
  <si>
    <t>距離を入力しなければ100％として計算します。</t>
    <rPh sb="0" eb="2">
      <t>キョリ</t>
    </rPh>
    <rPh sb="3" eb="5">
      <t>ニュウリョク</t>
    </rPh>
    <rPh sb="17" eb="19">
      <t>ケイサン</t>
    </rPh>
    <phoneticPr fontId="1"/>
  </si>
  <si>
    <t>稼働時間は自動計算されます。</t>
    <rPh sb="0" eb="2">
      <t>カドウ</t>
    </rPh>
    <rPh sb="2" eb="4">
      <t>ジカン</t>
    </rPh>
    <rPh sb="5" eb="7">
      <t>ジドウ</t>
    </rPh>
    <rPh sb="7" eb="9">
      <t>ケイサン</t>
    </rPh>
    <phoneticPr fontId="1"/>
  </si>
  <si>
    <t>代表的な移動パターンのバス停の組み合わせを入力、組み合わせごとに利用者割合を入力</t>
    <rPh sb="0" eb="3">
      <t>ダイヒョウテキ</t>
    </rPh>
    <rPh sb="4" eb="6">
      <t>イドウ</t>
    </rPh>
    <rPh sb="13" eb="14">
      <t>テイ</t>
    </rPh>
    <rPh sb="15" eb="16">
      <t>ク</t>
    </rPh>
    <rPh sb="17" eb="18">
      <t>ア</t>
    </rPh>
    <rPh sb="21" eb="23">
      <t>ニュウリョク</t>
    </rPh>
    <rPh sb="24" eb="25">
      <t>ク</t>
    </rPh>
    <rPh sb="26" eb="27">
      <t>ア</t>
    </rPh>
    <rPh sb="32" eb="34">
      <t>リヨウ</t>
    </rPh>
    <rPh sb="34" eb="35">
      <t>シャ</t>
    </rPh>
    <rPh sb="35" eb="37">
      <t>ワリアイ</t>
    </rPh>
    <rPh sb="38" eb="40">
      <t>ニュウリョク</t>
    </rPh>
    <phoneticPr fontId="1"/>
  </si>
  <si>
    <t>※循環線等で同じバス停を２回以上記入するときは、「○○バス停1」「○○バス停2」のようにバス停名が区別されるよう記入してください。</t>
    <rPh sb="1" eb="4">
      <t>ジュンカンセン</t>
    </rPh>
    <rPh sb="4" eb="5">
      <t>トウ</t>
    </rPh>
    <rPh sb="6" eb="7">
      <t>オナ</t>
    </rPh>
    <rPh sb="10" eb="11">
      <t>テイ</t>
    </rPh>
    <rPh sb="13" eb="14">
      <t>カイ</t>
    </rPh>
    <rPh sb="14" eb="16">
      <t>イジョウ</t>
    </rPh>
    <rPh sb="16" eb="18">
      <t>キニュウ</t>
    </rPh>
    <rPh sb="29" eb="30">
      <t>テイ</t>
    </rPh>
    <rPh sb="46" eb="47">
      <t>テイ</t>
    </rPh>
    <rPh sb="47" eb="48">
      <t>メイ</t>
    </rPh>
    <rPh sb="49" eb="51">
      <t>クベツ</t>
    </rPh>
    <rPh sb="56" eb="58">
      <t>キニュウ</t>
    </rPh>
    <phoneticPr fontId="1"/>
  </si>
  <si>
    <t>※2地点間を往復せず上り下りの区別のない路線（循環路線、デマンド交通等）は「上り」に入力してください
※年末年始・お盆などの運休は、本調査では考慮しなくて結構です。</t>
    <rPh sb="2" eb="4">
      <t>チテン</t>
    </rPh>
    <rPh sb="4" eb="5">
      <t>カン</t>
    </rPh>
    <rPh sb="6" eb="8">
      <t>オウフク</t>
    </rPh>
    <rPh sb="10" eb="11">
      <t>ノボ</t>
    </rPh>
    <rPh sb="12" eb="13">
      <t>クダ</t>
    </rPh>
    <rPh sb="15" eb="17">
      <t>クベツ</t>
    </rPh>
    <rPh sb="20" eb="22">
      <t>ロセン</t>
    </rPh>
    <rPh sb="23" eb="25">
      <t>ジュンカン</t>
    </rPh>
    <rPh sb="25" eb="27">
      <t>ロセン</t>
    </rPh>
    <rPh sb="32" eb="34">
      <t>コウツウ</t>
    </rPh>
    <rPh sb="34" eb="35">
      <t>トウ</t>
    </rPh>
    <rPh sb="38" eb="39">
      <t>ノボ</t>
    </rPh>
    <rPh sb="42" eb="44">
      <t>ニュウリョク</t>
    </rPh>
    <rPh sb="52" eb="54">
      <t>ネンマツ</t>
    </rPh>
    <rPh sb="54" eb="56">
      <t>ネンシ</t>
    </rPh>
    <rPh sb="58" eb="59">
      <t>ボン</t>
    </rPh>
    <rPh sb="62" eb="64">
      <t>ウンキュウ</t>
    </rPh>
    <rPh sb="66" eb="69">
      <t>ホンチョウサ</t>
    </rPh>
    <rPh sb="71" eb="73">
      <t>コウリョ</t>
    </rPh>
    <rPh sb="77" eb="79">
      <t>ケッコウ</t>
    </rPh>
    <phoneticPr fontId="1"/>
  </si>
  <si>
    <t>コミュニティバスの場合、複数路線で運行委託契約や会計処理を行っていることが想定されます。
その場合、会計処理を行っている全路線に占める年間走行キロの割合から当該路線に係る費用を算出してください。</t>
    <rPh sb="50" eb="52">
      <t>カイケイ</t>
    </rPh>
    <rPh sb="52" eb="54">
      <t>ショリ</t>
    </rPh>
    <rPh sb="55" eb="56">
      <t>オコナ</t>
    </rPh>
    <phoneticPr fontId="1"/>
  </si>
  <si>
    <r>
      <t>▼</t>
    </r>
    <r>
      <rPr>
        <b/>
        <sz val="11"/>
        <color theme="1"/>
        <rFont val="Yu Gothic"/>
        <family val="3"/>
        <charset val="128"/>
        <scheme val="minor"/>
      </rPr>
      <t>コミュニティバス全体に占める当該路線の割合</t>
    </r>
    <rPh sb="9" eb="11">
      <t>ゼンタイ</t>
    </rPh>
    <rPh sb="12" eb="13">
      <t>シ</t>
    </rPh>
    <rPh sb="15" eb="17">
      <t>トウガイ</t>
    </rPh>
    <rPh sb="17" eb="19">
      <t>ロセン</t>
    </rPh>
    <rPh sb="20" eb="22">
      <t>ワリアイ</t>
    </rPh>
    <phoneticPr fontId="1"/>
  </si>
  <si>
    <t>※当該路線のみの会計を入力している場合は記入不要</t>
    <rPh sb="1" eb="3">
      <t>トウガイ</t>
    </rPh>
    <rPh sb="3" eb="5">
      <t>ロセン</t>
    </rPh>
    <rPh sb="8" eb="10">
      <t>カイケイ</t>
    </rPh>
    <rPh sb="11" eb="13">
      <t>ニュウリョク</t>
    </rPh>
    <rPh sb="17" eb="19">
      <t>バアイ</t>
    </rPh>
    <rPh sb="20" eb="22">
      <t>キニュウ</t>
    </rPh>
    <rPh sb="22" eb="24">
      <t>フヨウ</t>
    </rPh>
    <phoneticPr fontId="1"/>
  </si>
  <si>
    <t>色のセルに時刻を入力（例　17：00）</t>
    <rPh sb="0" eb="1">
      <t>イロ</t>
    </rPh>
    <rPh sb="5" eb="7">
      <t>ジコク</t>
    </rPh>
    <rPh sb="8" eb="10">
      <t>ニュウリョク</t>
    </rPh>
    <rPh sb="11" eb="12">
      <t>レイ</t>
    </rPh>
    <phoneticPr fontId="1"/>
  </si>
  <si>
    <t>自動計算</t>
    <rPh sb="0" eb="2">
      <t>ジドウ</t>
    </rPh>
    <rPh sb="2" eb="4">
      <t>ケイサン</t>
    </rPh>
    <phoneticPr fontId="1"/>
  </si>
  <si>
    <t>これからクロスセクター効果算出の対象とする、路線の名称、運行主体、運行の種類についてお答えください。</t>
    <rPh sb="11" eb="13">
      <t>コウカ</t>
    </rPh>
    <rPh sb="13" eb="15">
      <t>サンシュツ</t>
    </rPh>
    <rPh sb="16" eb="18">
      <t>タイショウ</t>
    </rPh>
    <rPh sb="22" eb="24">
      <t>ロセン</t>
    </rPh>
    <rPh sb="25" eb="27">
      <t>メイショウ</t>
    </rPh>
    <rPh sb="28" eb="30">
      <t>ウンコウ</t>
    </rPh>
    <rPh sb="30" eb="32">
      <t>シュタイ</t>
    </rPh>
    <rPh sb="33" eb="35">
      <t>ウンコウ</t>
    </rPh>
    <rPh sb="36" eb="38">
      <t>シュルイ</t>
    </rPh>
    <rPh sb="43" eb="44">
      <t>コタ</t>
    </rPh>
    <phoneticPr fontId="1"/>
  </si>
  <si>
    <t>km</t>
    <phoneticPr fontId="1"/>
  </si>
  <si>
    <r>
      <t>定時定路線の場合は、バスの起点、終点及び主要な途中バス停留所を記入してください。
また、停留所の周辺に目的地となる施設（病院、学校、スーパー等）や利用者が多く住んでいる住宅（団地等）がある場合、周辺施設に記入してください。
そのうえで、起点からのおおよその距離を記入してください。起点からの距離は路線の届け出の際に算出されています。
※</t>
    </r>
    <r>
      <rPr>
        <b/>
        <sz val="9"/>
        <color rgb="FFC00000"/>
        <rFont val="Yu Gothic"/>
        <family val="3"/>
        <charset val="128"/>
        <scheme val="minor"/>
      </rPr>
      <t>循環路線</t>
    </r>
    <r>
      <rPr>
        <sz val="9"/>
        <color theme="9" tint="-0.499984740745262"/>
        <rFont val="Yu Gothic"/>
        <family val="3"/>
        <charset val="128"/>
        <scheme val="minor"/>
      </rPr>
      <t>の場合も駅等を起点として１週（片周り）の距離を入力してください
※</t>
    </r>
    <r>
      <rPr>
        <b/>
        <sz val="9"/>
        <color rgb="FFC00000"/>
        <rFont val="Yu Gothic"/>
        <family val="3"/>
        <charset val="128"/>
        <scheme val="minor"/>
      </rPr>
      <t>デマンド交通</t>
    </r>
    <r>
      <rPr>
        <sz val="9"/>
        <color theme="9" tint="-0.499984740745262"/>
        <rFont val="Yu Gothic"/>
        <family val="3"/>
        <charset val="128"/>
        <scheme val="minor"/>
      </rPr>
      <t>の場合は3-1を飛ばして、3-2に直接距離を入力してください</t>
    </r>
    <rPh sb="0" eb="2">
      <t>テイジ</t>
    </rPh>
    <rPh sb="2" eb="3">
      <t>テイ</t>
    </rPh>
    <rPh sb="140" eb="142">
      <t>キテン</t>
    </rPh>
    <rPh sb="145" eb="147">
      <t>キョリ</t>
    </rPh>
    <rPh sb="148" eb="150">
      <t>ロセン</t>
    </rPh>
    <rPh sb="151" eb="152">
      <t>トド</t>
    </rPh>
    <rPh sb="153" eb="154">
      <t>デ</t>
    </rPh>
    <rPh sb="155" eb="156">
      <t>サイ</t>
    </rPh>
    <rPh sb="157" eb="159">
      <t>サンシュツ</t>
    </rPh>
    <phoneticPr fontId="1"/>
  </si>
  <si>
    <t>円/人</t>
    <rPh sb="0" eb="1">
      <t>エン</t>
    </rPh>
    <rPh sb="2" eb="3">
      <t>ヒト</t>
    </rPh>
    <phoneticPr fontId="1"/>
  </si>
  <si>
    <t>年間通学利用者数</t>
    <rPh sb="0" eb="2">
      <t>ネンカン</t>
    </rPh>
    <rPh sb="2" eb="4">
      <t>ツウガク</t>
    </rPh>
    <rPh sb="4" eb="6">
      <t>リヨウ</t>
    </rPh>
    <rPh sb="6" eb="7">
      <t>シャ</t>
    </rPh>
    <rPh sb="7" eb="8">
      <t>スウ</t>
    </rPh>
    <phoneticPr fontId="1"/>
  </si>
  <si>
    <t>-</t>
    <phoneticPr fontId="1"/>
  </si>
  <si>
    <t>■路線にかかる財政支出</t>
    <rPh sb="1" eb="3">
      <t>ロセン</t>
    </rPh>
    <rPh sb="7" eb="9">
      <t>ザイセイ</t>
    </rPh>
    <rPh sb="9" eb="11">
      <t>シシュツ</t>
    </rPh>
    <phoneticPr fontId="1"/>
  </si>
  <si>
    <t>財政支出</t>
    <rPh sb="0" eb="2">
      <t>ザイセイ</t>
    </rPh>
    <rPh sb="2" eb="4">
      <t>シシュツ</t>
    </rPh>
    <phoneticPr fontId="1"/>
  </si>
  <si>
    <t>運転手等を直接雇用している場合の人件費
車両減価償却費、ガソリン代　等</t>
    <rPh sb="16" eb="19">
      <t>ジンケンヒ</t>
    </rPh>
    <rPh sb="20" eb="22">
      <t>シャリョウ</t>
    </rPh>
    <rPh sb="22" eb="24">
      <t>ゲンカ</t>
    </rPh>
    <rPh sb="24" eb="26">
      <t>ショウキャク</t>
    </rPh>
    <rPh sb="26" eb="27">
      <t>ヒ</t>
    </rPh>
    <rPh sb="32" eb="33">
      <t>ダイ</t>
    </rPh>
    <rPh sb="34" eb="35">
      <t>トウ</t>
    </rPh>
    <phoneticPr fontId="1"/>
  </si>
  <si>
    <r>
      <t>国や県からの</t>
    </r>
    <r>
      <rPr>
        <b/>
        <u/>
        <sz val="8"/>
        <color rgb="FFC00000"/>
        <rFont val="Yu Gothic"/>
        <family val="3"/>
        <charset val="128"/>
        <scheme val="minor"/>
      </rPr>
      <t>補助金は含まない</t>
    </r>
    <r>
      <rPr>
        <b/>
        <sz val="8"/>
        <color theme="9" tint="-0.249977111117893"/>
        <rFont val="Yu Gothic"/>
        <family val="3"/>
        <charset val="128"/>
        <scheme val="minor"/>
      </rPr>
      <t>ものとします</t>
    </r>
    <rPh sb="0" eb="1">
      <t>クニ</t>
    </rPh>
    <rPh sb="2" eb="3">
      <t>ケン</t>
    </rPh>
    <rPh sb="6" eb="9">
      <t>ホジョキン</t>
    </rPh>
    <rPh sb="10" eb="11">
      <t>フク</t>
    </rPh>
    <phoneticPr fontId="1"/>
  </si>
  <si>
    <r>
      <t>※市町村だけでなく、</t>
    </r>
    <r>
      <rPr>
        <b/>
        <u/>
        <sz val="10"/>
        <color rgb="FFC00000"/>
        <rFont val="Yu Gothic"/>
        <family val="3"/>
        <charset val="128"/>
        <scheme val="minor"/>
      </rPr>
      <t>県・国の補助金の合計</t>
    </r>
    <r>
      <rPr>
        <b/>
        <sz val="10"/>
        <color theme="9" tint="-0.249977111117893"/>
        <rFont val="Yu Gothic"/>
        <family val="3"/>
        <charset val="128"/>
        <scheme val="minor"/>
      </rPr>
      <t>を記入</t>
    </r>
    <rPh sb="1" eb="4">
      <t>シチョウソン</t>
    </rPh>
    <rPh sb="10" eb="11">
      <t>ケン</t>
    </rPh>
    <rPh sb="12" eb="13">
      <t>クニ</t>
    </rPh>
    <rPh sb="14" eb="17">
      <t>ホジョキン</t>
    </rPh>
    <rPh sb="18" eb="20">
      <t>ゴウケイ</t>
    </rPh>
    <rPh sb="21" eb="23">
      <t>キニュウ</t>
    </rPh>
    <phoneticPr fontId="1"/>
  </si>
  <si>
    <t>【CSE】１．〔教育（高校等通学）〕公共交通が廃止された場合、必要となる高校等への通学手段の確保に係る経費</t>
    <rPh sb="8" eb="10">
      <t>キョウイク</t>
    </rPh>
    <rPh sb="11" eb="13">
      <t>コウコウ</t>
    </rPh>
    <rPh sb="13" eb="14">
      <t>トウ</t>
    </rPh>
    <rPh sb="14" eb="16">
      <t>ツウガク</t>
    </rPh>
    <rPh sb="18" eb="20">
      <t>コウキョウ</t>
    </rPh>
    <rPh sb="20" eb="22">
      <t>コウツウ</t>
    </rPh>
    <rPh sb="23" eb="25">
      <t>ハイシ</t>
    </rPh>
    <rPh sb="28" eb="30">
      <t>バアイ</t>
    </rPh>
    <rPh sb="31" eb="33">
      <t>ヒツヨウ</t>
    </rPh>
    <rPh sb="36" eb="38">
      <t>コウコウ</t>
    </rPh>
    <rPh sb="38" eb="39">
      <t>トウ</t>
    </rPh>
    <rPh sb="41" eb="43">
      <t>ツウガク</t>
    </rPh>
    <rPh sb="43" eb="45">
      <t>シュダン</t>
    </rPh>
    <rPh sb="46" eb="48">
      <t>カクホ</t>
    </rPh>
    <rPh sb="49" eb="50">
      <t>カカ</t>
    </rPh>
    <rPh sb="51" eb="53">
      <t>ケイヒ</t>
    </rPh>
    <phoneticPr fontId="1"/>
  </si>
  <si>
    <t>【CSE】２．〔スクール〕公共交通が廃止された場合、必要となる小中学校への通学手段の確保に係る経費</t>
    <rPh sb="13" eb="15">
      <t>コウキョウ</t>
    </rPh>
    <rPh sb="15" eb="17">
      <t>コウツウ</t>
    </rPh>
    <rPh sb="18" eb="20">
      <t>ハイシ</t>
    </rPh>
    <rPh sb="23" eb="25">
      <t>バアイ</t>
    </rPh>
    <rPh sb="26" eb="28">
      <t>ヒツヨウ</t>
    </rPh>
    <rPh sb="31" eb="35">
      <t>ショウチュウガッコウ</t>
    </rPh>
    <rPh sb="37" eb="39">
      <t>ツウガク</t>
    </rPh>
    <rPh sb="39" eb="41">
      <t>シュダン</t>
    </rPh>
    <rPh sb="42" eb="44">
      <t>カクホ</t>
    </rPh>
    <rPh sb="45" eb="46">
      <t>カカ</t>
    </rPh>
    <rPh sb="47" eb="49">
      <t>ケイヒ</t>
    </rPh>
    <phoneticPr fontId="1"/>
  </si>
  <si>
    <t>【CSE】３．〔医療〕公共交通が廃止された場合、必要となる通院手段の確保に係る経費</t>
    <rPh sb="8" eb="10">
      <t>イリョウ</t>
    </rPh>
    <rPh sb="11" eb="13">
      <t>コウキョウ</t>
    </rPh>
    <rPh sb="13" eb="15">
      <t>コウツウ</t>
    </rPh>
    <rPh sb="16" eb="18">
      <t>ハイシ</t>
    </rPh>
    <rPh sb="21" eb="23">
      <t>バアイ</t>
    </rPh>
    <rPh sb="24" eb="26">
      <t>ヒツヨウ</t>
    </rPh>
    <rPh sb="29" eb="31">
      <t>ツウイン</t>
    </rPh>
    <rPh sb="31" eb="33">
      <t>シュダン</t>
    </rPh>
    <rPh sb="34" eb="36">
      <t>カクホ</t>
    </rPh>
    <rPh sb="37" eb="38">
      <t>カカ</t>
    </rPh>
    <rPh sb="39" eb="41">
      <t>ケイヒ</t>
    </rPh>
    <phoneticPr fontId="1"/>
  </si>
  <si>
    <t>【CSE】４．〔商業〕公共交通が廃止された場合、必要となる買い物手段の確保に係る経費</t>
    <rPh sb="8" eb="10">
      <t>ショウギョウ</t>
    </rPh>
    <rPh sb="11" eb="13">
      <t>コウキョウ</t>
    </rPh>
    <rPh sb="13" eb="15">
      <t>コウツウ</t>
    </rPh>
    <rPh sb="16" eb="18">
      <t>ハイシ</t>
    </rPh>
    <rPh sb="21" eb="23">
      <t>バアイ</t>
    </rPh>
    <rPh sb="24" eb="26">
      <t>ヒツヨウ</t>
    </rPh>
    <rPh sb="29" eb="30">
      <t>カ</t>
    </rPh>
    <rPh sb="31" eb="32">
      <t>モノ</t>
    </rPh>
    <rPh sb="32" eb="34">
      <t>シュダン</t>
    </rPh>
    <rPh sb="35" eb="37">
      <t>カクホ</t>
    </rPh>
    <rPh sb="38" eb="39">
      <t>カカ</t>
    </rPh>
    <rPh sb="40" eb="42">
      <t>ケイヒ</t>
    </rPh>
    <phoneticPr fontId="1"/>
  </si>
  <si>
    <t>入力・選択</t>
    <rPh sb="0" eb="2">
      <t>ニュウリョク</t>
    </rPh>
    <rPh sb="3" eb="5">
      <t>センタク</t>
    </rPh>
    <phoneticPr fontId="1"/>
  </si>
  <si>
    <t>②民間バス路線への補助の場合</t>
    <rPh sb="1" eb="3">
      <t>ミンカン</t>
    </rPh>
    <rPh sb="5" eb="7">
      <t>ロセン</t>
    </rPh>
    <rPh sb="9" eb="11">
      <t>ホジョ</t>
    </rPh>
    <rPh sb="12" eb="14">
      <t>バアイ</t>
    </rPh>
    <phoneticPr fontId="1"/>
  </si>
  <si>
    <t>※経費から収益を差し引いた”財政支出”</t>
    <rPh sb="1" eb="3">
      <t>ケイヒ</t>
    </rPh>
    <rPh sb="5" eb="7">
      <t>シュウエキ</t>
    </rPh>
    <rPh sb="8" eb="9">
      <t>サ</t>
    </rPh>
    <rPh sb="10" eb="11">
      <t>ヒ</t>
    </rPh>
    <rPh sb="14" eb="16">
      <t>ザイセイ</t>
    </rPh>
    <rPh sb="16" eb="18">
      <t>シシュツ</t>
    </rPh>
    <phoneticPr fontId="1"/>
  </si>
  <si>
    <t>https://wwwtb.mlit.go.jp/hokushin/content/000105241.pdf</t>
    <phoneticPr fontId="1"/>
  </si>
  <si>
    <t>自動計算/必要に応じ修正</t>
    <rPh sb="0" eb="2">
      <t>ジドウ</t>
    </rPh>
    <rPh sb="2" eb="4">
      <t>ケイサン</t>
    </rPh>
    <rPh sb="5" eb="7">
      <t>ヒツヨウ</t>
    </rPh>
    <rPh sb="8" eb="9">
      <t>オウ</t>
    </rPh>
    <rPh sb="10" eb="12">
      <t>シュウセイ</t>
    </rPh>
    <phoneticPr fontId="1"/>
  </si>
  <si>
    <t>コミュニティバスの運行費用</t>
    <rPh sb="9" eb="11">
      <t>ウンコウ</t>
    </rPh>
    <rPh sb="11" eb="13">
      <t>ヒヨウ</t>
    </rPh>
    <phoneticPr fontId="1"/>
  </si>
  <si>
    <t>民間バスへの補助金額</t>
    <rPh sb="0" eb="2">
      <t>ミンカン</t>
    </rPh>
    <rPh sb="6" eb="8">
      <t>ホジョ</t>
    </rPh>
    <rPh sb="8" eb="10">
      <t>キンガク</t>
    </rPh>
    <phoneticPr fontId="1"/>
  </si>
  <si>
    <t>当該路線の年間利用者数をお答えください。
※平日と土休日に分けて年間利用者数を把握していない場合は、平日のセルに合計の数値を記入しても問題ありません。</t>
    <rPh sb="0" eb="2">
      <t>トウガイ</t>
    </rPh>
    <rPh sb="2" eb="4">
      <t>ロセン</t>
    </rPh>
    <rPh sb="5" eb="7">
      <t>ネンカン</t>
    </rPh>
    <rPh sb="7" eb="10">
      <t>リヨウシャ</t>
    </rPh>
    <rPh sb="10" eb="11">
      <t>スウ</t>
    </rPh>
    <rPh sb="13" eb="14">
      <t>コタ</t>
    </rPh>
    <rPh sb="22" eb="24">
      <t>ヘイジツ</t>
    </rPh>
    <rPh sb="25" eb="26">
      <t>ド</t>
    </rPh>
    <rPh sb="26" eb="28">
      <t>キュウジツ</t>
    </rPh>
    <rPh sb="29" eb="30">
      <t>ワ</t>
    </rPh>
    <rPh sb="32" eb="34">
      <t>ネンカン</t>
    </rPh>
    <rPh sb="34" eb="36">
      <t>リヨウ</t>
    </rPh>
    <rPh sb="36" eb="37">
      <t>シャ</t>
    </rPh>
    <rPh sb="37" eb="38">
      <t>スウ</t>
    </rPh>
    <rPh sb="39" eb="41">
      <t>ハアク</t>
    </rPh>
    <rPh sb="46" eb="48">
      <t>バアイ</t>
    </rPh>
    <rPh sb="50" eb="52">
      <t>ヘイジツ</t>
    </rPh>
    <rPh sb="56" eb="58">
      <t>ゴウケイ</t>
    </rPh>
    <rPh sb="59" eb="61">
      <t>スウチ</t>
    </rPh>
    <rPh sb="62" eb="64">
      <t>キニュウ</t>
    </rPh>
    <rPh sb="67" eb="69">
      <t>モンダイ</t>
    </rPh>
    <phoneticPr fontId="1"/>
  </si>
  <si>
    <t>※移動販売は費用が安いですが、販売に独自のノウハウが必要であり、
実施上の課題もあるため、今回は基本的に代替手段としないものとします。</t>
    <rPh sb="15" eb="17">
      <t>ハンバイ</t>
    </rPh>
    <rPh sb="18" eb="20">
      <t>ドクジ</t>
    </rPh>
    <rPh sb="26" eb="28">
      <t>ヒツヨウ</t>
    </rPh>
    <rPh sb="33" eb="35">
      <t>ジッシ</t>
    </rPh>
    <rPh sb="35" eb="36">
      <t>ジョウ</t>
    </rPh>
    <rPh sb="37" eb="39">
      <t>カダイ</t>
    </rPh>
    <phoneticPr fontId="1"/>
  </si>
  <si>
    <t>▼代替手段とする観光シャトルバスの運行日を設定してください</t>
    <rPh sb="1" eb="3">
      <t>ダイタイ</t>
    </rPh>
    <rPh sb="3" eb="5">
      <t>シュダン</t>
    </rPh>
    <rPh sb="8" eb="10">
      <t>カンコウ</t>
    </rPh>
    <rPh sb="17" eb="19">
      <t>ウンコウ</t>
    </rPh>
    <rPh sb="19" eb="20">
      <t>ビ</t>
    </rPh>
    <rPh sb="21" eb="23">
      <t>セッテイ</t>
    </rPh>
    <phoneticPr fontId="1"/>
  </si>
  <si>
    <r>
      <t xml:space="preserve">１人あたりの往診+移動にかかる時間を30分とし、8時間で往診できる人数を設定しました。
</t>
    </r>
    <r>
      <rPr>
        <b/>
        <sz val="9"/>
        <color rgb="FFC00000"/>
        <rFont val="Yu Gothic"/>
        <family val="3"/>
        <charset val="128"/>
        <scheme val="minor"/>
      </rPr>
      <t>地域の状況に応じて１日あたり往診件数を修正してください</t>
    </r>
    <r>
      <rPr>
        <b/>
        <sz val="9"/>
        <color theme="9" tint="-0.499984740745262"/>
        <rFont val="Yu Gothic"/>
        <family val="3"/>
        <charset val="128"/>
        <scheme val="minor"/>
      </rPr>
      <t>。</t>
    </r>
    <rPh sb="1" eb="2">
      <t>ニン</t>
    </rPh>
    <rPh sb="6" eb="8">
      <t>オウシン</t>
    </rPh>
    <rPh sb="9" eb="11">
      <t>イドウ</t>
    </rPh>
    <rPh sb="15" eb="17">
      <t>ジカン</t>
    </rPh>
    <rPh sb="20" eb="21">
      <t>フン</t>
    </rPh>
    <rPh sb="25" eb="27">
      <t>ジカン</t>
    </rPh>
    <rPh sb="28" eb="30">
      <t>オウシン</t>
    </rPh>
    <rPh sb="33" eb="35">
      <t>ニンズウ</t>
    </rPh>
    <rPh sb="36" eb="38">
      <t>セッテイ</t>
    </rPh>
    <rPh sb="44" eb="46">
      <t>チイキ</t>
    </rPh>
    <rPh sb="47" eb="49">
      <t>ジョウキョウ</t>
    </rPh>
    <rPh sb="50" eb="51">
      <t>オウ</t>
    </rPh>
    <rPh sb="54" eb="55">
      <t>ニチ</t>
    </rPh>
    <rPh sb="58" eb="60">
      <t>オウシン</t>
    </rPh>
    <rPh sb="60" eb="62">
      <t>ケンスウ</t>
    </rPh>
    <rPh sb="63" eb="65">
      <t>シュウセイ</t>
    </rPh>
    <phoneticPr fontId="1"/>
  </si>
  <si>
    <t>▼代替手段とする買い物送迎貸切バスの運行日を設定してください</t>
    <rPh sb="1" eb="3">
      <t>ダイタイ</t>
    </rPh>
    <rPh sb="3" eb="5">
      <t>シュダン</t>
    </rPh>
    <rPh sb="8" eb="9">
      <t>カ</t>
    </rPh>
    <rPh sb="10" eb="11">
      <t>モノ</t>
    </rPh>
    <rPh sb="11" eb="13">
      <t>ソウゲイ</t>
    </rPh>
    <rPh sb="13" eb="15">
      <t>カシキリ</t>
    </rPh>
    <rPh sb="18" eb="20">
      <t>ウンコウ</t>
    </rPh>
    <rPh sb="20" eb="21">
      <t>ビ</t>
    </rPh>
    <rPh sb="22" eb="24">
      <t>セッテイ</t>
    </rPh>
    <phoneticPr fontId="1"/>
  </si>
  <si>
    <t>▼代替手段とする病院送迎貸切バスの運行日を設定してください</t>
    <rPh sb="1" eb="3">
      <t>ダイタイ</t>
    </rPh>
    <rPh sb="3" eb="5">
      <t>シュダン</t>
    </rPh>
    <rPh sb="8" eb="10">
      <t>ビョウイン</t>
    </rPh>
    <rPh sb="10" eb="12">
      <t>ソウゲイ</t>
    </rPh>
    <rPh sb="12" eb="14">
      <t>カシキリ</t>
    </rPh>
    <rPh sb="17" eb="19">
      <t>ウンコウ</t>
    </rPh>
    <rPh sb="19" eb="20">
      <t>ビ</t>
    </rPh>
    <rPh sb="21" eb="23">
      <t>セッテイ</t>
    </rPh>
    <phoneticPr fontId="1"/>
  </si>
  <si>
    <t>▼代替手段とするスクール貸切バスの運行日を設定してください</t>
    <rPh sb="1" eb="3">
      <t>ダイタイ</t>
    </rPh>
    <rPh sb="3" eb="5">
      <t>シュダン</t>
    </rPh>
    <rPh sb="17" eb="19">
      <t>ウンコウ</t>
    </rPh>
    <rPh sb="19" eb="20">
      <t>ビ</t>
    </rPh>
    <rPh sb="21" eb="23">
      <t>セッテイ</t>
    </rPh>
    <phoneticPr fontId="1"/>
  </si>
  <si>
    <t>▼代替手段とする通学用貸切バスの運行日を設定してください</t>
    <rPh sb="1" eb="3">
      <t>ダイタイ</t>
    </rPh>
    <rPh sb="3" eb="5">
      <t>シュダン</t>
    </rPh>
    <rPh sb="16" eb="18">
      <t>ウンコウ</t>
    </rPh>
    <rPh sb="18" eb="19">
      <t>ビ</t>
    </rPh>
    <rPh sb="20" eb="22">
      <t>セッテイ</t>
    </rPh>
    <phoneticPr fontId="1"/>
  </si>
  <si>
    <t>▼代替手段とする施設送迎バスの運行日を設定してください</t>
    <rPh sb="1" eb="3">
      <t>ダイタイ</t>
    </rPh>
    <rPh sb="3" eb="5">
      <t>シュダン</t>
    </rPh>
    <rPh sb="8" eb="10">
      <t>シセツ</t>
    </rPh>
    <rPh sb="10" eb="12">
      <t>ソウゲイ</t>
    </rPh>
    <rPh sb="15" eb="17">
      <t>ウンコウ</t>
    </rPh>
    <rPh sb="17" eb="18">
      <t>ビ</t>
    </rPh>
    <rPh sb="19" eb="21">
      <t>セッテイ</t>
    </rPh>
    <phoneticPr fontId="1"/>
  </si>
  <si>
    <t>▼代替手段とする施設送迎バスの１日の運行回数・稼働車両数を入力してください</t>
    <rPh sb="1" eb="3">
      <t>ダイタイ</t>
    </rPh>
    <rPh sb="3" eb="5">
      <t>シュダン</t>
    </rPh>
    <rPh sb="8" eb="10">
      <t>シセツ</t>
    </rPh>
    <rPh sb="10" eb="12">
      <t>ソウゲイ</t>
    </rPh>
    <rPh sb="16" eb="17">
      <t>ニチ</t>
    </rPh>
    <rPh sb="18" eb="20">
      <t>ウンコウ</t>
    </rPh>
    <rPh sb="20" eb="22">
      <t>カイスウ</t>
    </rPh>
    <rPh sb="23" eb="25">
      <t>カドウ</t>
    </rPh>
    <rPh sb="25" eb="27">
      <t>シャリョウ</t>
    </rPh>
    <rPh sb="27" eb="28">
      <t>スウ</t>
    </rPh>
    <rPh sb="29" eb="31">
      <t>ニュウリョク</t>
    </rPh>
    <phoneticPr fontId="1"/>
  </si>
  <si>
    <t>▼代替手段とする観光シャトルバスの１日の運行回数・稼働車両数を入力してください</t>
    <rPh sb="1" eb="3">
      <t>ダイタイ</t>
    </rPh>
    <rPh sb="3" eb="5">
      <t>シュダン</t>
    </rPh>
    <rPh sb="8" eb="10">
      <t>カンコウ</t>
    </rPh>
    <rPh sb="18" eb="19">
      <t>ニチ</t>
    </rPh>
    <rPh sb="20" eb="22">
      <t>ウンコウ</t>
    </rPh>
    <rPh sb="22" eb="24">
      <t>カイスウ</t>
    </rPh>
    <rPh sb="25" eb="27">
      <t>カドウ</t>
    </rPh>
    <rPh sb="27" eb="29">
      <t>シャリョウ</t>
    </rPh>
    <rPh sb="29" eb="30">
      <t>スウ</t>
    </rPh>
    <rPh sb="31" eb="33">
      <t>ニュウリョク</t>
    </rPh>
    <phoneticPr fontId="1"/>
  </si>
  <si>
    <t>▼代替手段とする買い物送迎貸切バスの１日の運行回数・稼働車両数を入力してください</t>
    <rPh sb="1" eb="3">
      <t>ダイタイ</t>
    </rPh>
    <rPh sb="3" eb="5">
      <t>シュダン</t>
    </rPh>
    <rPh sb="8" eb="9">
      <t>カ</t>
    </rPh>
    <rPh sb="10" eb="11">
      <t>モノ</t>
    </rPh>
    <rPh sb="11" eb="13">
      <t>ソウゲイ</t>
    </rPh>
    <rPh sb="13" eb="15">
      <t>カシキリ</t>
    </rPh>
    <rPh sb="19" eb="20">
      <t>ニチ</t>
    </rPh>
    <rPh sb="21" eb="23">
      <t>ウンコウ</t>
    </rPh>
    <rPh sb="23" eb="25">
      <t>カイスウ</t>
    </rPh>
    <rPh sb="26" eb="28">
      <t>カドウ</t>
    </rPh>
    <rPh sb="28" eb="30">
      <t>シャリョウ</t>
    </rPh>
    <rPh sb="30" eb="31">
      <t>スウ</t>
    </rPh>
    <rPh sb="32" eb="34">
      <t>ニュウリョク</t>
    </rPh>
    <phoneticPr fontId="1"/>
  </si>
  <si>
    <t>▼代替手段とする病院送迎貸切バスの１日の運行回数・稼働車両数を入力してください</t>
    <rPh sb="1" eb="3">
      <t>ダイタイ</t>
    </rPh>
    <rPh sb="3" eb="5">
      <t>シュダン</t>
    </rPh>
    <rPh sb="8" eb="10">
      <t>ビョウイン</t>
    </rPh>
    <rPh sb="10" eb="12">
      <t>ソウゲイ</t>
    </rPh>
    <rPh sb="12" eb="14">
      <t>カシキリ</t>
    </rPh>
    <rPh sb="18" eb="19">
      <t>ニチ</t>
    </rPh>
    <rPh sb="20" eb="22">
      <t>ウンコウ</t>
    </rPh>
    <rPh sb="22" eb="24">
      <t>カイスウ</t>
    </rPh>
    <rPh sb="25" eb="27">
      <t>カドウ</t>
    </rPh>
    <rPh sb="27" eb="29">
      <t>シャリョウ</t>
    </rPh>
    <rPh sb="29" eb="30">
      <t>スウ</t>
    </rPh>
    <rPh sb="31" eb="33">
      <t>ニュウリョク</t>
    </rPh>
    <phoneticPr fontId="1"/>
  </si>
  <si>
    <t>▼代替手段とするスクール貸切バスの１日の運行回数・稼働車両数を入力してください</t>
    <rPh sb="1" eb="3">
      <t>ダイタイ</t>
    </rPh>
    <rPh sb="3" eb="5">
      <t>シュダン</t>
    </rPh>
    <rPh sb="18" eb="19">
      <t>ニチ</t>
    </rPh>
    <rPh sb="20" eb="22">
      <t>ウンコウ</t>
    </rPh>
    <rPh sb="22" eb="24">
      <t>カイスウ</t>
    </rPh>
    <rPh sb="25" eb="27">
      <t>カドウ</t>
    </rPh>
    <rPh sb="27" eb="29">
      <t>シャリョウ</t>
    </rPh>
    <rPh sb="29" eb="30">
      <t>スウ</t>
    </rPh>
    <rPh sb="31" eb="33">
      <t>ニュウリョク</t>
    </rPh>
    <phoneticPr fontId="1"/>
  </si>
  <si>
    <t>▼代替手段とするス通学用貸切バスの１日の運行回数・稼働車両数を入力してください</t>
    <rPh sb="1" eb="3">
      <t>ダイタイ</t>
    </rPh>
    <rPh sb="3" eb="5">
      <t>シュダン</t>
    </rPh>
    <rPh sb="18" eb="19">
      <t>ニチ</t>
    </rPh>
    <rPh sb="20" eb="22">
      <t>ウンコウ</t>
    </rPh>
    <rPh sb="22" eb="24">
      <t>カイスウ</t>
    </rPh>
    <rPh sb="25" eb="27">
      <t>カドウ</t>
    </rPh>
    <rPh sb="27" eb="29">
      <t>シャリョウ</t>
    </rPh>
    <rPh sb="29" eb="30">
      <t>スウ</t>
    </rPh>
    <rPh sb="31" eb="33">
      <t>ニュウリョク</t>
    </rPh>
    <phoneticPr fontId="1"/>
  </si>
  <si>
    <t>スクール※</t>
    <phoneticPr fontId="1"/>
  </si>
  <si>
    <t>※「スクール」とは、小中学生の通学利用のためのスクールバス利用を指します。
　スクールバスは利用者の運賃負担をしていないことが考えられるため、高校生以上の通学と分けています。</t>
    <rPh sb="10" eb="14">
      <t>ショウチュウガクセイ</t>
    </rPh>
    <rPh sb="15" eb="17">
      <t>ツウガク</t>
    </rPh>
    <rPh sb="17" eb="19">
      <t>リヨウ</t>
    </rPh>
    <rPh sb="29" eb="31">
      <t>リヨウ</t>
    </rPh>
    <rPh sb="32" eb="33">
      <t>サ</t>
    </rPh>
    <rPh sb="46" eb="49">
      <t>リヨウシャ</t>
    </rPh>
    <rPh sb="50" eb="52">
      <t>ウンチン</t>
    </rPh>
    <rPh sb="52" eb="54">
      <t>フタン</t>
    </rPh>
    <rPh sb="63" eb="64">
      <t>カンガ</t>
    </rPh>
    <rPh sb="71" eb="73">
      <t>コウコウ</t>
    </rPh>
    <rPh sb="73" eb="74">
      <t>セイ</t>
    </rPh>
    <rPh sb="74" eb="76">
      <t>イジョウ</t>
    </rPh>
    <rPh sb="77" eb="79">
      <t>ツウガク</t>
    </rPh>
    <rPh sb="80" eb="81">
      <t>ワ</t>
    </rPh>
    <phoneticPr fontId="1"/>
  </si>
  <si>
    <r>
      <rPr>
        <sz val="9"/>
        <color theme="1"/>
        <rFont val="Yu Gothic"/>
        <family val="3"/>
        <charset val="128"/>
        <scheme val="minor"/>
      </rPr>
      <t>当該路線に対して行政が1年間に負担している費用を算出します。（令和元年度会計とします）
①市町村が事業主体として直接運行したり、運行を委託している場合は①に記入ください。
②民間事業者が自主運行している路線に補助を行っている場合は、②に赤字補填額を記載してください。
※</t>
    </r>
    <r>
      <rPr>
        <u/>
        <sz val="9"/>
        <color rgb="FFFF0000"/>
        <rFont val="Yu Gothic"/>
        <family val="3"/>
        <charset val="128"/>
        <scheme val="minor"/>
      </rPr>
      <t>複数の路線で運行委託契約を行っている場合</t>
    </r>
    <r>
      <rPr>
        <sz val="9"/>
        <color theme="1"/>
        <rFont val="Yu Gothic"/>
        <family val="3"/>
        <charset val="128"/>
        <scheme val="minor"/>
      </rPr>
      <t>は、</t>
    </r>
    <r>
      <rPr>
        <u/>
        <sz val="9"/>
        <color rgb="FFFF0000"/>
        <rFont val="Yu Gothic"/>
        <family val="3"/>
        <charset val="128"/>
        <scheme val="minor"/>
      </rPr>
      <t>年間走行キロにより当該路線の運行委託費を算出</t>
    </r>
    <r>
      <rPr>
        <sz val="9"/>
        <color theme="1"/>
        <rFont val="Yu Gothic"/>
        <family val="3"/>
        <charset val="128"/>
        <scheme val="minor"/>
      </rPr>
      <t>してください。</t>
    </r>
    <rPh sb="0" eb="2">
      <t>トウガイ</t>
    </rPh>
    <rPh sb="2" eb="4">
      <t>ロセン</t>
    </rPh>
    <rPh sb="5" eb="6">
      <t>タイ</t>
    </rPh>
    <rPh sb="8" eb="10">
      <t>ギョウセイ</t>
    </rPh>
    <rPh sb="12" eb="14">
      <t>ネンカン</t>
    </rPh>
    <rPh sb="15" eb="17">
      <t>フタン</t>
    </rPh>
    <rPh sb="21" eb="23">
      <t>ヒヨウ</t>
    </rPh>
    <rPh sb="24" eb="26">
      <t>サンシュツ</t>
    </rPh>
    <rPh sb="31" eb="33">
      <t>レイワ</t>
    </rPh>
    <rPh sb="33" eb="36">
      <t>ガンネンド</t>
    </rPh>
    <rPh sb="36" eb="38">
      <t>カイケイ</t>
    </rPh>
    <rPh sb="45" eb="48">
      <t>シチョウソン</t>
    </rPh>
    <rPh sb="49" eb="51">
      <t>ジギョウ</t>
    </rPh>
    <rPh sb="51" eb="53">
      <t>シュタイ</t>
    </rPh>
    <rPh sb="56" eb="58">
      <t>チョクセツ</t>
    </rPh>
    <rPh sb="58" eb="60">
      <t>ウンコウ</t>
    </rPh>
    <rPh sb="64" eb="66">
      <t>ウンコウ</t>
    </rPh>
    <rPh sb="67" eb="69">
      <t>イタク</t>
    </rPh>
    <rPh sb="73" eb="75">
      <t>バアイ</t>
    </rPh>
    <rPh sb="78" eb="80">
      <t>キニュウ</t>
    </rPh>
    <rPh sb="87" eb="89">
      <t>ミンカン</t>
    </rPh>
    <rPh sb="89" eb="92">
      <t>ジギョウシャ</t>
    </rPh>
    <rPh sb="93" eb="95">
      <t>ジシュ</t>
    </rPh>
    <rPh sb="95" eb="97">
      <t>ウンコウ</t>
    </rPh>
    <rPh sb="101" eb="103">
      <t>ロセン</t>
    </rPh>
    <rPh sb="104" eb="106">
      <t>ホジョ</t>
    </rPh>
    <rPh sb="107" eb="108">
      <t>オコナ</t>
    </rPh>
    <rPh sb="112" eb="114">
      <t>バアイ</t>
    </rPh>
    <rPh sb="118" eb="120">
      <t>アカジ</t>
    </rPh>
    <rPh sb="120" eb="122">
      <t>ホテン</t>
    </rPh>
    <rPh sb="122" eb="123">
      <t>ガク</t>
    </rPh>
    <rPh sb="124" eb="126">
      <t>キサイ</t>
    </rPh>
    <rPh sb="135" eb="137">
      <t>フクスウ</t>
    </rPh>
    <rPh sb="138" eb="140">
      <t>ロセン</t>
    </rPh>
    <rPh sb="141" eb="143">
      <t>ウンコウ</t>
    </rPh>
    <rPh sb="143" eb="145">
      <t>イタク</t>
    </rPh>
    <rPh sb="145" eb="147">
      <t>ケイヤク</t>
    </rPh>
    <rPh sb="148" eb="149">
      <t>オコナ</t>
    </rPh>
    <rPh sb="153" eb="155">
      <t>バアイ</t>
    </rPh>
    <phoneticPr fontId="1"/>
  </si>
  <si>
    <t>個別事業としては”財政支出が発生している”と判断される地域公共交通ですが、地域公共交通は地域に対して様々な効果を与えています。</t>
    <rPh sb="0" eb="2">
      <t>コベツ</t>
    </rPh>
    <rPh sb="2" eb="4">
      <t>ジギョウ</t>
    </rPh>
    <rPh sb="9" eb="11">
      <t>ザイセイ</t>
    </rPh>
    <rPh sb="11" eb="13">
      <t>シシュツ</t>
    </rPh>
    <rPh sb="14" eb="16">
      <t>ハッセイ</t>
    </rPh>
    <rPh sb="22" eb="24">
      <t>ハンダン</t>
    </rPh>
    <rPh sb="27" eb="29">
      <t>チイキ</t>
    </rPh>
    <rPh sb="29" eb="31">
      <t>コウキョウ</t>
    </rPh>
    <rPh sb="31" eb="33">
      <t>コウツウ</t>
    </rPh>
    <rPh sb="37" eb="39">
      <t>チイキ</t>
    </rPh>
    <rPh sb="39" eb="41">
      <t>コウキョウ</t>
    </rPh>
    <rPh sb="41" eb="43">
      <t>コウツウ</t>
    </rPh>
    <rPh sb="44" eb="46">
      <t>チイキ</t>
    </rPh>
    <rPh sb="47" eb="48">
      <t>タイ</t>
    </rPh>
    <rPh sb="50" eb="52">
      <t>サマザマ</t>
    </rPh>
    <rPh sb="53" eb="55">
      <t>コウカ</t>
    </rPh>
    <rPh sb="56" eb="57">
      <t>アタ</t>
    </rPh>
    <phoneticPr fontId="1"/>
  </si>
  <si>
    <t>市町村名</t>
  </si>
  <si>
    <t>所属部署</t>
  </si>
  <si>
    <t>役職</t>
  </si>
  <si>
    <t>氏名</t>
  </si>
  <si>
    <t>TEL番号</t>
  </si>
  <si>
    <t>都道府県名</t>
  </si>
  <si>
    <t>部</t>
  </si>
  <si>
    <t>課</t>
  </si>
  <si>
    <t>係</t>
  </si>
  <si>
    <t>0_貴自治体について</t>
  </si>
  <si>
    <t>メールアドレス</t>
    <phoneticPr fontId="1"/>
  </si>
  <si>
    <t>0-1自治体のプロフィール</t>
    <rPh sb="3" eb="6">
      <t>ジチタイ</t>
    </rPh>
    <phoneticPr fontId="1"/>
  </si>
  <si>
    <t>チームあたり　年間（240日）往診件数</t>
    <rPh sb="7" eb="9">
      <t>ネンカン</t>
    </rPh>
    <rPh sb="13" eb="14">
      <t>ニチ</t>
    </rPh>
    <rPh sb="15" eb="17">
      <t>オウシン</t>
    </rPh>
    <rPh sb="17" eb="19">
      <t>ケンスウ</t>
    </rPh>
    <phoneticPr fontId="1"/>
  </si>
  <si>
    <t>運行や付帯作業を事業者に委託している場合</t>
    <rPh sb="0" eb="2">
      <t>ウンコウ</t>
    </rPh>
    <rPh sb="3" eb="5">
      <t>フタイ</t>
    </rPh>
    <rPh sb="5" eb="7">
      <t>サギョウ</t>
    </rPh>
    <rPh sb="8" eb="11">
      <t>ジギョウシャ</t>
    </rPh>
    <rPh sb="12" eb="14">
      <t>イタク</t>
    </rPh>
    <rPh sb="18" eb="20">
      <t>バアイ</t>
    </rPh>
    <phoneticPr fontId="1"/>
  </si>
  <si>
    <t>4-１．移動目的別稼働時間</t>
    <rPh sb="4" eb="6">
      <t>イドウ</t>
    </rPh>
    <rPh sb="6" eb="8">
      <t>モクテキ</t>
    </rPh>
    <rPh sb="8" eb="9">
      <t>ベツ</t>
    </rPh>
    <rPh sb="9" eb="11">
      <t>カドウ</t>
    </rPh>
    <rPh sb="11" eb="13">
      <t>ジカン</t>
    </rPh>
    <phoneticPr fontId="1"/>
  </si>
  <si>
    <t>4-2．稼働時間</t>
    <rPh sb="4" eb="6">
      <t>カドウ</t>
    </rPh>
    <rPh sb="6" eb="8">
      <t>ジカン</t>
    </rPh>
    <phoneticPr fontId="1"/>
  </si>
  <si>
    <t>データ入力セルは、以下の３種類があります。</t>
    <rPh sb="3" eb="5">
      <t>ニュウリョク</t>
    </rPh>
    <rPh sb="9" eb="11">
      <t>イカ</t>
    </rPh>
    <rPh sb="13" eb="15">
      <t>シュルイ</t>
    </rPh>
    <phoneticPr fontId="1"/>
  </si>
  <si>
    <t>■タクシー運賃</t>
    <rPh sb="5" eb="7">
      <t>ウンチン</t>
    </rPh>
    <phoneticPr fontId="1"/>
  </si>
  <si>
    <t>初乗距離</t>
    <rPh sb="0" eb="2">
      <t>ハツノ</t>
    </rPh>
    <rPh sb="2" eb="4">
      <t>キョリ</t>
    </rPh>
    <phoneticPr fontId="1"/>
  </si>
  <si>
    <t>初乗運賃</t>
    <rPh sb="0" eb="2">
      <t>ハツノ</t>
    </rPh>
    <rPh sb="2" eb="4">
      <t>ウンチン</t>
    </rPh>
    <phoneticPr fontId="1"/>
  </si>
  <si>
    <t>加算運賃</t>
    <rPh sb="0" eb="2">
      <t>カサン</t>
    </rPh>
    <rPh sb="2" eb="4">
      <t>ウンチン</t>
    </rPh>
    <phoneticPr fontId="1"/>
  </si>
  <si>
    <t>加算距離</t>
    <rPh sb="0" eb="2">
      <t>カサン</t>
    </rPh>
    <rPh sb="2" eb="4">
      <t>キョリ</t>
    </rPh>
    <phoneticPr fontId="1"/>
  </si>
  <si>
    <t>km</t>
  </si>
  <si>
    <t>km</t>
    <phoneticPr fontId="1"/>
  </si>
  <si>
    <t>円</t>
    <rPh sb="0" eb="1">
      <t>エン</t>
    </rPh>
    <phoneticPr fontId="1"/>
  </si>
  <si>
    <t>km</t>
    <phoneticPr fontId="1"/>
  </si>
  <si>
    <t>タクシーエリア</t>
    <phoneticPr fontId="1"/>
  </si>
  <si>
    <t>■都道府県最低賃金</t>
    <rPh sb="1" eb="5">
      <t>トドウフケン</t>
    </rPh>
    <rPh sb="5" eb="7">
      <t>サイテイ</t>
    </rPh>
    <rPh sb="7" eb="9">
      <t>チンギン</t>
    </rPh>
    <phoneticPr fontId="1"/>
  </si>
  <si>
    <t>都道府県名</t>
    <rPh sb="0" eb="4">
      <t>トドウフケン</t>
    </rPh>
    <rPh sb="4" eb="5">
      <t>メイ</t>
    </rPh>
    <phoneticPr fontId="1"/>
  </si>
  <si>
    <t>最低賃金</t>
    <rPh sb="0" eb="2">
      <t>サイテイ</t>
    </rPh>
    <rPh sb="2" eb="4">
      <t>チンギン</t>
    </rPh>
    <phoneticPr fontId="1"/>
  </si>
  <si>
    <t>1_路線概要</t>
    <rPh sb="2" eb="4">
      <t>ロセン</t>
    </rPh>
    <rPh sb="4" eb="6">
      <t>ガイヨウ</t>
    </rPh>
    <phoneticPr fontId="1"/>
  </si>
  <si>
    <t>路線名</t>
    <rPh sb="0" eb="2">
      <t>ロセン</t>
    </rPh>
    <rPh sb="2" eb="3">
      <t>メイ</t>
    </rPh>
    <phoneticPr fontId="1"/>
  </si>
  <si>
    <t>運行事業者</t>
    <rPh sb="0" eb="2">
      <t>ウンコウ</t>
    </rPh>
    <rPh sb="2" eb="4">
      <t>ジギョウ</t>
    </rPh>
    <rPh sb="4" eb="5">
      <t>シャ</t>
    </rPh>
    <phoneticPr fontId="1"/>
  </si>
  <si>
    <t>事業主体</t>
    <rPh sb="0" eb="2">
      <t>ジギョウ</t>
    </rPh>
    <rPh sb="2" eb="4">
      <t>シュタイ</t>
    </rPh>
    <phoneticPr fontId="1"/>
  </si>
  <si>
    <t>根拠法</t>
    <rPh sb="0" eb="3">
      <t>コンキョホウ</t>
    </rPh>
    <phoneticPr fontId="1"/>
  </si>
  <si>
    <t>その他の内容</t>
    <rPh sb="2" eb="3">
      <t>タ</t>
    </rPh>
    <rPh sb="4" eb="6">
      <t>ナイヨウ</t>
    </rPh>
    <phoneticPr fontId="1"/>
  </si>
  <si>
    <t>運行方式</t>
    <rPh sb="0" eb="2">
      <t>ウンコウ</t>
    </rPh>
    <rPh sb="2" eb="4">
      <t>ホウシキ</t>
    </rPh>
    <phoneticPr fontId="1"/>
  </si>
  <si>
    <t>車両の種類</t>
    <rPh sb="0" eb="2">
      <t>シャリョウ</t>
    </rPh>
    <rPh sb="3" eb="5">
      <t>シュルイ</t>
    </rPh>
    <phoneticPr fontId="1"/>
  </si>
  <si>
    <t>車両台数</t>
    <rPh sb="0" eb="2">
      <t>シャリョウ</t>
    </rPh>
    <rPh sb="2" eb="4">
      <t>ダイスウ</t>
    </rPh>
    <phoneticPr fontId="1"/>
  </si>
  <si>
    <t>1日の運行に従事する運転手の人数</t>
    <rPh sb="1" eb="2">
      <t>ニチ</t>
    </rPh>
    <rPh sb="3" eb="5">
      <t>ウンコウ</t>
    </rPh>
    <rPh sb="6" eb="8">
      <t>ジュウジ</t>
    </rPh>
    <rPh sb="10" eb="13">
      <t>ウンテンシュ</t>
    </rPh>
    <rPh sb="14" eb="16">
      <t>ニンズウ</t>
    </rPh>
    <phoneticPr fontId="1"/>
  </si>
  <si>
    <t>台</t>
    <rPh sb="0" eb="1">
      <t>ダイ</t>
    </rPh>
    <phoneticPr fontId="1"/>
  </si>
  <si>
    <t>人</t>
    <rPh sb="0" eb="1">
      <t>ヒト</t>
    </rPh>
    <phoneticPr fontId="1"/>
  </si>
  <si>
    <t>1-1路線の概要</t>
    <rPh sb="3" eb="5">
      <t>ロセン</t>
    </rPh>
    <rPh sb="6" eb="8">
      <t>ガイヨウ</t>
    </rPh>
    <phoneticPr fontId="1"/>
  </si>
  <si>
    <t>1-2使用車両</t>
    <rPh sb="3" eb="5">
      <t>シヨウ</t>
    </rPh>
    <rPh sb="5" eb="7">
      <t>シャリョウ</t>
    </rPh>
    <phoneticPr fontId="1"/>
  </si>
  <si>
    <t>1-3稼働時間</t>
    <rPh sb="3" eb="5">
      <t>カドウ</t>
    </rPh>
    <rPh sb="5" eb="7">
      <t>ジカン</t>
    </rPh>
    <phoneticPr fontId="1"/>
  </si>
  <si>
    <t>始発バスの出発時間</t>
    <rPh sb="0" eb="2">
      <t>シハツ</t>
    </rPh>
    <rPh sb="5" eb="7">
      <t>シュッパツ</t>
    </rPh>
    <rPh sb="7" eb="9">
      <t>ジカン</t>
    </rPh>
    <phoneticPr fontId="1"/>
  </si>
  <si>
    <t>終バスの到着時間</t>
    <rPh sb="0" eb="1">
      <t>シュウ</t>
    </rPh>
    <rPh sb="4" eb="6">
      <t>トウチャク</t>
    </rPh>
    <rPh sb="6" eb="8">
      <t>ジカン</t>
    </rPh>
    <phoneticPr fontId="1"/>
  </si>
  <si>
    <t>稼働時間</t>
    <rPh sb="0" eb="2">
      <t>カドウ</t>
    </rPh>
    <rPh sb="2" eb="4">
      <t>ジカン</t>
    </rPh>
    <phoneticPr fontId="1"/>
  </si>
  <si>
    <t>平日</t>
    <rPh sb="0" eb="2">
      <t>ヘイジツ</t>
    </rPh>
    <phoneticPr fontId="1"/>
  </si>
  <si>
    <t>運行の有無</t>
    <rPh sb="0" eb="2">
      <t>ウンコウ</t>
    </rPh>
    <rPh sb="3" eb="5">
      <t>ウム</t>
    </rPh>
    <phoneticPr fontId="1"/>
  </si>
  <si>
    <t>上り</t>
    <rPh sb="0" eb="1">
      <t>ノボ</t>
    </rPh>
    <phoneticPr fontId="1"/>
  </si>
  <si>
    <t>下り</t>
    <rPh sb="0" eb="1">
      <t>クダ</t>
    </rPh>
    <phoneticPr fontId="1"/>
  </si>
  <si>
    <t>運行便数</t>
    <rPh sb="0" eb="2">
      <t>ウンコウ</t>
    </rPh>
    <rPh sb="2" eb="4">
      <t>ビンスウ</t>
    </rPh>
    <phoneticPr fontId="1"/>
  </si>
  <si>
    <t>土曜日</t>
    <rPh sb="0" eb="3">
      <t>ドヨウビ</t>
    </rPh>
    <phoneticPr fontId="1"/>
  </si>
  <si>
    <t>日・祝日</t>
    <rPh sb="0" eb="1">
      <t>ニチ</t>
    </rPh>
    <rPh sb="2" eb="4">
      <t>シュクジツ</t>
    </rPh>
    <phoneticPr fontId="1"/>
  </si>
  <si>
    <t>1-4運行状況パターン①</t>
    <rPh sb="3" eb="5">
      <t>ウンコウ</t>
    </rPh>
    <rPh sb="5" eb="7">
      <t>ジョウキョウ</t>
    </rPh>
    <phoneticPr fontId="1"/>
  </si>
  <si>
    <t>1-4運行状況パターン②</t>
    <rPh sb="3" eb="5">
      <t>ウンコウ</t>
    </rPh>
    <rPh sb="5" eb="7">
      <t>ジョウキョウ</t>
    </rPh>
    <phoneticPr fontId="1"/>
  </si>
  <si>
    <t>運行日</t>
    <rPh sb="0" eb="2">
      <t>ウンコウ</t>
    </rPh>
    <rPh sb="2" eb="3">
      <t>ビ</t>
    </rPh>
    <phoneticPr fontId="1"/>
  </si>
  <si>
    <t>1日の運行便数</t>
    <rPh sb="1" eb="2">
      <t>ニチ</t>
    </rPh>
    <rPh sb="3" eb="5">
      <t>ウンコウ</t>
    </rPh>
    <rPh sb="5" eb="7">
      <t>ビンスウ</t>
    </rPh>
    <phoneticPr fontId="1"/>
  </si>
  <si>
    <t>年間運行日数</t>
    <rPh sb="0" eb="2">
      <t>ネンカン</t>
    </rPh>
    <rPh sb="2" eb="4">
      <t>ウンコウ</t>
    </rPh>
    <rPh sb="4" eb="6">
      <t>ニッスウ</t>
    </rPh>
    <phoneticPr fontId="1"/>
  </si>
  <si>
    <t>年間運行便数</t>
    <rPh sb="0" eb="2">
      <t>ネンカン</t>
    </rPh>
    <rPh sb="2" eb="4">
      <t>ウンコウ</t>
    </rPh>
    <rPh sb="4" eb="6">
      <t>ビンスウ</t>
    </rPh>
    <phoneticPr fontId="1"/>
  </si>
  <si>
    <t>1-5運行費用の算出</t>
    <rPh sb="3" eb="5">
      <t>ウンコウ</t>
    </rPh>
    <rPh sb="5" eb="7">
      <t>ヒヨウ</t>
    </rPh>
    <rPh sb="8" eb="10">
      <t>サンシュツ</t>
    </rPh>
    <phoneticPr fontId="1"/>
  </si>
  <si>
    <t>便</t>
    <rPh sb="0" eb="1">
      <t>ビン</t>
    </rPh>
    <phoneticPr fontId="1"/>
  </si>
  <si>
    <t>日</t>
    <rPh sb="0" eb="1">
      <t>ニチ</t>
    </rPh>
    <phoneticPr fontId="1"/>
  </si>
  <si>
    <t>■コミュバス全体の運行経費</t>
    <rPh sb="6" eb="8">
      <t>ゼンタイ</t>
    </rPh>
    <rPh sb="9" eb="11">
      <t>ウンコウ</t>
    </rPh>
    <rPh sb="11" eb="13">
      <t>ケイヒ</t>
    </rPh>
    <phoneticPr fontId="1"/>
  </si>
  <si>
    <t>直接経費</t>
    <rPh sb="0" eb="2">
      <t>チョクセツ</t>
    </rPh>
    <rPh sb="2" eb="4">
      <t>ケイヒ</t>
    </rPh>
    <phoneticPr fontId="1"/>
  </si>
  <si>
    <t>委託費</t>
    <rPh sb="0" eb="2">
      <t>イタク</t>
    </rPh>
    <rPh sb="2" eb="3">
      <t>ヒ</t>
    </rPh>
    <phoneticPr fontId="1"/>
  </si>
  <si>
    <t>合計</t>
    <rPh sb="0" eb="2">
      <t>ゴウケイ</t>
    </rPh>
    <phoneticPr fontId="1"/>
  </si>
  <si>
    <t>■コミュバス全体の事業収益</t>
    <rPh sb="6" eb="8">
      <t>ゼンタイ</t>
    </rPh>
    <rPh sb="9" eb="11">
      <t>ジギョウ</t>
    </rPh>
    <rPh sb="11" eb="13">
      <t>シュウエキ</t>
    </rPh>
    <phoneticPr fontId="1"/>
  </si>
  <si>
    <t>旅客運賃</t>
    <rPh sb="0" eb="4">
      <t>リョカクウンチン</t>
    </rPh>
    <phoneticPr fontId="1"/>
  </si>
  <si>
    <t>その他</t>
    <rPh sb="2" eb="3">
      <t>タ</t>
    </rPh>
    <phoneticPr fontId="1"/>
  </si>
  <si>
    <t>■年間運行キロ</t>
    <rPh sb="1" eb="3">
      <t>ネンカン</t>
    </rPh>
    <rPh sb="3" eb="5">
      <t>ウンコウ</t>
    </rPh>
    <phoneticPr fontId="1"/>
  </si>
  <si>
    <t>当該路線</t>
    <rPh sb="0" eb="2">
      <t>トウガイ</t>
    </rPh>
    <rPh sb="2" eb="4">
      <t>ロセン</t>
    </rPh>
    <phoneticPr fontId="1"/>
  </si>
  <si>
    <t>コミバス全体</t>
    <rPh sb="4" eb="6">
      <t>ゼンタイ</t>
    </rPh>
    <phoneticPr fontId="1"/>
  </si>
  <si>
    <t>km</t>
    <phoneticPr fontId="1"/>
  </si>
  <si>
    <t>走行キロに占める当該路線の割合</t>
    <rPh sb="0" eb="2">
      <t>ソウコウ</t>
    </rPh>
    <rPh sb="5" eb="6">
      <t>シ</t>
    </rPh>
    <rPh sb="8" eb="10">
      <t>トウガイ</t>
    </rPh>
    <rPh sb="10" eb="12">
      <t>ロセン</t>
    </rPh>
    <rPh sb="13" eb="15">
      <t>ワリアイ</t>
    </rPh>
    <phoneticPr fontId="1"/>
  </si>
  <si>
    <t>%</t>
    <phoneticPr fontId="1"/>
  </si>
  <si>
    <t>■当該路線の運行経費・事業収益</t>
    <rPh sb="1" eb="3">
      <t>トウガイ</t>
    </rPh>
    <rPh sb="3" eb="5">
      <t>ロセン</t>
    </rPh>
    <rPh sb="6" eb="8">
      <t>ウンコウ</t>
    </rPh>
    <rPh sb="8" eb="10">
      <t>ケイヒ</t>
    </rPh>
    <rPh sb="11" eb="13">
      <t>ジギョウ</t>
    </rPh>
    <rPh sb="13" eb="15">
      <t>シュウエキ</t>
    </rPh>
    <phoneticPr fontId="1"/>
  </si>
  <si>
    <t>運行経費</t>
    <rPh sb="0" eb="2">
      <t>ウンコウ</t>
    </rPh>
    <rPh sb="2" eb="4">
      <t>ケイヒ</t>
    </rPh>
    <phoneticPr fontId="1"/>
  </si>
  <si>
    <t>事業収益</t>
    <rPh sb="0" eb="2">
      <t>ジギョウ</t>
    </rPh>
    <rPh sb="2" eb="4">
      <t>シュウエキ</t>
    </rPh>
    <phoneticPr fontId="1"/>
  </si>
  <si>
    <t>■民間バス路線への補助</t>
    <rPh sb="1" eb="3">
      <t>ミンカン</t>
    </rPh>
    <rPh sb="5" eb="7">
      <t>ロセン</t>
    </rPh>
    <rPh sb="9" eb="11">
      <t>ホジョ</t>
    </rPh>
    <phoneticPr fontId="1"/>
  </si>
  <si>
    <t>年間補助金額</t>
    <rPh sb="0" eb="2">
      <t>ネンカン</t>
    </rPh>
    <rPh sb="2" eb="4">
      <t>ホジョ</t>
    </rPh>
    <rPh sb="4" eb="6">
      <t>キンガク</t>
    </rPh>
    <phoneticPr fontId="1"/>
  </si>
  <si>
    <t>■財政支出</t>
    <rPh sb="1" eb="3">
      <t>ザイセイ</t>
    </rPh>
    <rPh sb="3" eb="5">
      <t>シシュツ</t>
    </rPh>
    <phoneticPr fontId="1"/>
  </si>
  <si>
    <t>財政支出</t>
    <rPh sb="0" eb="2">
      <t>ザイセイ</t>
    </rPh>
    <rPh sb="2" eb="4">
      <t>シシュツ</t>
    </rPh>
    <phoneticPr fontId="1"/>
  </si>
  <si>
    <t>2_利用者</t>
    <rPh sb="2" eb="4">
      <t>リヨウ</t>
    </rPh>
    <rPh sb="4" eb="5">
      <t>シャ</t>
    </rPh>
    <phoneticPr fontId="1"/>
  </si>
  <si>
    <t>2-1年間利用者</t>
    <rPh sb="3" eb="5">
      <t>ネンカン</t>
    </rPh>
    <rPh sb="5" eb="7">
      <t>リヨウ</t>
    </rPh>
    <rPh sb="7" eb="8">
      <t>シャ</t>
    </rPh>
    <phoneticPr fontId="1"/>
  </si>
  <si>
    <t>土休日</t>
    <rPh sb="0" eb="1">
      <t>ド</t>
    </rPh>
    <rPh sb="1" eb="3">
      <t>キュウジツ</t>
    </rPh>
    <phoneticPr fontId="1"/>
  </si>
  <si>
    <t>2-2平日・土休日・目的別利用者数</t>
    <rPh sb="3" eb="5">
      <t>ヘイジツ</t>
    </rPh>
    <rPh sb="6" eb="7">
      <t>ド</t>
    </rPh>
    <rPh sb="7" eb="9">
      <t>キュウジツ</t>
    </rPh>
    <rPh sb="10" eb="12">
      <t>モクテキ</t>
    </rPh>
    <rPh sb="12" eb="13">
      <t>ベツ</t>
    </rPh>
    <rPh sb="13" eb="15">
      <t>リヨウ</t>
    </rPh>
    <rPh sb="15" eb="16">
      <t>シャ</t>
    </rPh>
    <rPh sb="16" eb="17">
      <t>スウ</t>
    </rPh>
    <phoneticPr fontId="1"/>
  </si>
  <si>
    <t>平日</t>
    <phoneticPr fontId="1"/>
  </si>
  <si>
    <t>通勤</t>
    <rPh sb="0" eb="2">
      <t>ツウキン</t>
    </rPh>
    <phoneticPr fontId="1"/>
  </si>
  <si>
    <t>通学</t>
    <rPh sb="0" eb="2">
      <t>ツウガク</t>
    </rPh>
    <phoneticPr fontId="1"/>
  </si>
  <si>
    <t>スクール</t>
    <phoneticPr fontId="1"/>
  </si>
  <si>
    <t>通院</t>
    <rPh sb="0" eb="2">
      <t>ツウイン</t>
    </rPh>
    <phoneticPr fontId="1"/>
  </si>
  <si>
    <t>買物</t>
    <rPh sb="0" eb="2">
      <t>カイモノ</t>
    </rPh>
    <phoneticPr fontId="1"/>
  </si>
  <si>
    <t>観光</t>
    <rPh sb="0" eb="2">
      <t>カンコウ</t>
    </rPh>
    <phoneticPr fontId="1"/>
  </si>
  <si>
    <t>％</t>
    <phoneticPr fontId="1"/>
  </si>
  <si>
    <t>3_路線長</t>
    <rPh sb="2" eb="4">
      <t>ロセン</t>
    </rPh>
    <rPh sb="4" eb="5">
      <t>チョウ</t>
    </rPh>
    <phoneticPr fontId="1"/>
  </si>
  <si>
    <t>3-2各利用者の移動距離</t>
    <rPh sb="3" eb="7">
      <t>カクリヨウシャ</t>
    </rPh>
    <rPh sb="8" eb="10">
      <t>イドウ</t>
    </rPh>
    <rPh sb="10" eb="12">
      <t>キョリ</t>
    </rPh>
    <phoneticPr fontId="1"/>
  </si>
  <si>
    <t>■通勤</t>
    <rPh sb="1" eb="3">
      <t>ツウキン</t>
    </rPh>
    <phoneticPr fontId="1"/>
  </si>
  <si>
    <t>最大</t>
    <rPh sb="0" eb="2">
      <t>サイダイ</t>
    </rPh>
    <phoneticPr fontId="1"/>
  </si>
  <si>
    <t>平均</t>
    <rPh sb="0" eb="2">
      <t>ヘイキン</t>
    </rPh>
    <phoneticPr fontId="1"/>
  </si>
  <si>
    <t>■通学</t>
    <rPh sb="1" eb="3">
      <t>ツウガク</t>
    </rPh>
    <phoneticPr fontId="1"/>
  </si>
  <si>
    <t>■スクール</t>
    <phoneticPr fontId="1"/>
  </si>
  <si>
    <t>■通院</t>
    <rPh sb="1" eb="3">
      <t>ツウイン</t>
    </rPh>
    <phoneticPr fontId="1"/>
  </si>
  <si>
    <t>■買い物</t>
    <rPh sb="1" eb="2">
      <t>カ</t>
    </rPh>
    <rPh sb="3" eb="4">
      <t>モノ</t>
    </rPh>
    <phoneticPr fontId="1"/>
  </si>
  <si>
    <t>■観光</t>
    <rPh sb="1" eb="3">
      <t>カンコウ</t>
    </rPh>
    <phoneticPr fontId="1"/>
  </si>
  <si>
    <t>4_移動時刻</t>
    <rPh sb="2" eb="4">
      <t>イドウ</t>
    </rPh>
    <rPh sb="4" eb="6">
      <t>ジコク</t>
    </rPh>
    <phoneticPr fontId="1"/>
  </si>
  <si>
    <t>4-2稼働時間</t>
    <rPh sb="3" eb="5">
      <t>カドウ</t>
    </rPh>
    <rPh sb="5" eb="7">
      <t>ジカン</t>
    </rPh>
    <phoneticPr fontId="1"/>
  </si>
  <si>
    <t>h</t>
    <phoneticPr fontId="1"/>
  </si>
  <si>
    <t>h</t>
    <phoneticPr fontId="1"/>
  </si>
  <si>
    <t>11_通学</t>
    <rPh sb="3" eb="5">
      <t>ツウガク</t>
    </rPh>
    <phoneticPr fontId="1"/>
  </si>
  <si>
    <t>①通学用貸切バス</t>
    <rPh sb="1" eb="4">
      <t>ツウガクヨウ</t>
    </rPh>
    <rPh sb="4" eb="6">
      <t>カシキリ</t>
    </rPh>
    <phoneticPr fontId="1"/>
  </si>
  <si>
    <t>1日貸切バス料金</t>
    <rPh sb="1" eb="2">
      <t>ニチ</t>
    </rPh>
    <rPh sb="2" eb="4">
      <t>カシキリ</t>
    </rPh>
    <rPh sb="6" eb="8">
      <t>リョウキン</t>
    </rPh>
    <phoneticPr fontId="1"/>
  </si>
  <si>
    <t>平日必要台数</t>
    <rPh sb="0" eb="2">
      <t>ヘイジツ</t>
    </rPh>
    <rPh sb="2" eb="4">
      <t>ヒツヨウ</t>
    </rPh>
    <rPh sb="4" eb="6">
      <t>ダイスウ</t>
    </rPh>
    <phoneticPr fontId="1"/>
  </si>
  <si>
    <t>高校通学用貸切バス運行費用</t>
    <rPh sb="0" eb="2">
      <t>コウコウ</t>
    </rPh>
    <rPh sb="2" eb="5">
      <t>ツウガクヨウ</t>
    </rPh>
    <rPh sb="5" eb="7">
      <t>カシキリ</t>
    </rPh>
    <rPh sb="9" eb="11">
      <t>ウンコウ</t>
    </rPh>
    <rPh sb="11" eb="13">
      <t>ヒヨウ</t>
    </rPh>
    <phoneticPr fontId="1"/>
  </si>
  <si>
    <t>円/日・台</t>
    <rPh sb="0" eb="1">
      <t>エン</t>
    </rPh>
    <rPh sb="2" eb="3">
      <t>ニチ</t>
    </rPh>
    <rPh sb="4" eb="5">
      <t>ダイ</t>
    </rPh>
    <phoneticPr fontId="1"/>
  </si>
  <si>
    <t>日/年</t>
    <rPh sb="0" eb="1">
      <t>ニチ</t>
    </rPh>
    <rPh sb="2" eb="3">
      <t>ネン</t>
    </rPh>
    <phoneticPr fontId="1"/>
  </si>
  <si>
    <t>円/年</t>
    <rPh sb="0" eb="1">
      <t>エン</t>
    </rPh>
    <rPh sb="2" eb="3">
      <t>ネン</t>
    </rPh>
    <phoneticPr fontId="1"/>
  </si>
  <si>
    <t>②高校等通学のためのタクシー券配布</t>
    <rPh sb="1" eb="3">
      <t>コウコウ</t>
    </rPh>
    <rPh sb="3" eb="4">
      <t>トウ</t>
    </rPh>
    <rPh sb="4" eb="6">
      <t>ツウガク</t>
    </rPh>
    <rPh sb="14" eb="15">
      <t>ケン</t>
    </rPh>
    <rPh sb="15" eb="17">
      <t>ハイフ</t>
    </rPh>
    <phoneticPr fontId="1"/>
  </si>
  <si>
    <t>タクシー券単価</t>
    <rPh sb="4" eb="5">
      <t>ケン</t>
    </rPh>
    <rPh sb="5" eb="7">
      <t>タンカ</t>
    </rPh>
    <phoneticPr fontId="1"/>
  </si>
  <si>
    <t>年間利用者数</t>
    <rPh sb="0" eb="2">
      <t>ネンカン</t>
    </rPh>
    <rPh sb="2" eb="4">
      <t>リヨウ</t>
    </rPh>
    <rPh sb="4" eb="5">
      <t>シャ</t>
    </rPh>
    <rPh sb="5" eb="6">
      <t>スウ</t>
    </rPh>
    <phoneticPr fontId="1"/>
  </si>
  <si>
    <t>タクシー券配布費用</t>
    <rPh sb="4" eb="5">
      <t>ケン</t>
    </rPh>
    <rPh sb="5" eb="7">
      <t>ハイフ</t>
    </rPh>
    <rPh sb="7" eb="9">
      <t>ヒヨウ</t>
    </rPh>
    <phoneticPr fontId="1"/>
  </si>
  <si>
    <t>円/人</t>
    <rPh sb="0" eb="1">
      <t>エン</t>
    </rPh>
    <rPh sb="2" eb="3">
      <t>ヒト</t>
    </rPh>
    <phoneticPr fontId="1"/>
  </si>
  <si>
    <t>人/年</t>
    <rPh sb="0" eb="1">
      <t>ヒト</t>
    </rPh>
    <rPh sb="2" eb="3">
      <t>ネン</t>
    </rPh>
    <phoneticPr fontId="1"/>
  </si>
  <si>
    <t>12_スクール</t>
    <phoneticPr fontId="1"/>
  </si>
  <si>
    <t>①スクールバス運行費用</t>
    <rPh sb="7" eb="9">
      <t>ウンコウ</t>
    </rPh>
    <rPh sb="9" eb="11">
      <t>ヒヨウ</t>
    </rPh>
    <phoneticPr fontId="1"/>
  </si>
  <si>
    <t>スクールバス運行費用</t>
    <rPh sb="6" eb="8">
      <t>ウンコウ</t>
    </rPh>
    <rPh sb="8" eb="10">
      <t>ヒヨウ</t>
    </rPh>
    <phoneticPr fontId="1"/>
  </si>
  <si>
    <t>②小中学校通学のためのタクシー券配布</t>
    <rPh sb="1" eb="5">
      <t>ショウチュウガッコウ</t>
    </rPh>
    <rPh sb="5" eb="7">
      <t>ツウガク</t>
    </rPh>
    <rPh sb="15" eb="16">
      <t>ケン</t>
    </rPh>
    <rPh sb="16" eb="18">
      <t>ハイフ</t>
    </rPh>
    <phoneticPr fontId="1"/>
  </si>
  <si>
    <t>13_医療</t>
    <rPh sb="3" eb="5">
      <t>イリョウ</t>
    </rPh>
    <phoneticPr fontId="1"/>
  </si>
  <si>
    <t>1日貸切バス料金</t>
    <rPh sb="1" eb="4">
      <t>ニチカシキリ</t>
    </rPh>
    <rPh sb="6" eb="8">
      <t>リョウキン</t>
    </rPh>
    <phoneticPr fontId="1"/>
  </si>
  <si>
    <t>平日必要台数</t>
    <rPh sb="0" eb="6">
      <t>ヘイジツヒツヨウダイスウ</t>
    </rPh>
    <phoneticPr fontId="1"/>
  </si>
  <si>
    <t>病院送迎貸切バス運行費用</t>
    <rPh sb="0" eb="2">
      <t>ビョウイン</t>
    </rPh>
    <rPh sb="2" eb="4">
      <t>ソウゲイ</t>
    </rPh>
    <rPh sb="4" eb="6">
      <t>カシキリ</t>
    </rPh>
    <rPh sb="8" eb="10">
      <t>ウンコウ</t>
    </rPh>
    <rPh sb="10" eb="12">
      <t>ヒヨウ</t>
    </rPh>
    <phoneticPr fontId="1"/>
  </si>
  <si>
    <t>①行政が病院貸切バスを運行した場合</t>
    <rPh sb="1" eb="3">
      <t>ギョウセイ</t>
    </rPh>
    <rPh sb="4" eb="6">
      <t>ビョウイン</t>
    </rPh>
    <rPh sb="6" eb="8">
      <t>カシキリ</t>
    </rPh>
    <rPh sb="11" eb="13">
      <t>ウンコウ</t>
    </rPh>
    <rPh sb="15" eb="17">
      <t>バアイ</t>
    </rPh>
    <phoneticPr fontId="1"/>
  </si>
  <si>
    <t>②通院のためのタクシー券配布</t>
    <rPh sb="1" eb="3">
      <t>ツウイン</t>
    </rPh>
    <rPh sb="11" eb="12">
      <t>ケン</t>
    </rPh>
    <rPh sb="12" eb="14">
      <t>ハイフ</t>
    </rPh>
    <phoneticPr fontId="1"/>
  </si>
  <si>
    <t>③往診のための費用</t>
    <rPh sb="1" eb="3">
      <t>オウシン</t>
    </rPh>
    <rPh sb="7" eb="9">
      <t>ヒヨウ</t>
    </rPh>
    <phoneticPr fontId="1"/>
  </si>
  <si>
    <t>必要チーム数</t>
    <rPh sb="0" eb="2">
      <t>ヒツヨウ</t>
    </rPh>
    <rPh sb="5" eb="6">
      <t>スウ</t>
    </rPh>
    <phoneticPr fontId="1"/>
  </si>
  <si>
    <t>往診チーム単価</t>
    <rPh sb="0" eb="2">
      <t>オウシン</t>
    </rPh>
    <rPh sb="5" eb="7">
      <t>タンカ</t>
    </rPh>
    <phoneticPr fontId="1"/>
  </si>
  <si>
    <t>事務職員人件費</t>
    <rPh sb="0" eb="2">
      <t>ジム</t>
    </rPh>
    <rPh sb="2" eb="4">
      <t>ショクイン</t>
    </rPh>
    <rPh sb="4" eb="7">
      <t>ジンケンヒ</t>
    </rPh>
    <phoneticPr fontId="1"/>
  </si>
  <si>
    <t>往診対応のための費用</t>
    <rPh sb="0" eb="2">
      <t>オウシン</t>
    </rPh>
    <rPh sb="2" eb="4">
      <t>タイオウ</t>
    </rPh>
    <rPh sb="8" eb="10">
      <t>ヒヨウ</t>
    </rPh>
    <phoneticPr fontId="1"/>
  </si>
  <si>
    <t>チーム</t>
    <phoneticPr fontId="1"/>
  </si>
  <si>
    <t>円/チーム</t>
    <rPh sb="0" eb="1">
      <t>エン</t>
    </rPh>
    <phoneticPr fontId="1"/>
  </si>
  <si>
    <t>14_商業</t>
    <rPh sb="3" eb="5">
      <t>ショウギョウ</t>
    </rPh>
    <phoneticPr fontId="1"/>
  </si>
  <si>
    <t>①行政が買い物送迎貸切バスを運行した場合</t>
    <rPh sb="1" eb="3">
      <t>ギョウセイ</t>
    </rPh>
    <rPh sb="4" eb="5">
      <t>カ</t>
    </rPh>
    <rPh sb="6" eb="7">
      <t>モノ</t>
    </rPh>
    <rPh sb="7" eb="9">
      <t>ソウゲイ</t>
    </rPh>
    <rPh sb="9" eb="11">
      <t>カシキリ</t>
    </rPh>
    <rPh sb="14" eb="16">
      <t>ウンコウ</t>
    </rPh>
    <rPh sb="18" eb="20">
      <t>バアイ</t>
    </rPh>
    <phoneticPr fontId="1"/>
  </si>
  <si>
    <t>買物貸切バス運行費用</t>
    <rPh sb="0" eb="2">
      <t>カイモノ</t>
    </rPh>
    <rPh sb="2" eb="4">
      <t>カシキリ</t>
    </rPh>
    <rPh sb="6" eb="8">
      <t>ウンコウ</t>
    </rPh>
    <rPh sb="8" eb="10">
      <t>ヒヨウ</t>
    </rPh>
    <phoneticPr fontId="1"/>
  </si>
  <si>
    <t>②買物のためのタクシー券配布</t>
    <rPh sb="1" eb="3">
      <t>カイモノ</t>
    </rPh>
    <rPh sb="11" eb="12">
      <t>ケン</t>
    </rPh>
    <rPh sb="12" eb="14">
      <t>ハイフ</t>
    </rPh>
    <phoneticPr fontId="1"/>
  </si>
  <si>
    <t>③移動販売の実施</t>
    <rPh sb="1" eb="3">
      <t>イドウ</t>
    </rPh>
    <rPh sb="3" eb="5">
      <t>ハンバイ</t>
    </rPh>
    <rPh sb="6" eb="8">
      <t>ジッシ</t>
    </rPh>
    <phoneticPr fontId="1"/>
  </si>
  <si>
    <t>1台1日あたり移動費用</t>
    <rPh sb="1" eb="2">
      <t>ダイ</t>
    </rPh>
    <rPh sb="3" eb="4">
      <t>ニチ</t>
    </rPh>
    <rPh sb="7" eb="9">
      <t>イドウ</t>
    </rPh>
    <rPh sb="9" eb="11">
      <t>ヒヨウ</t>
    </rPh>
    <phoneticPr fontId="1"/>
  </si>
  <si>
    <t>必要車両台数</t>
    <rPh sb="0" eb="2">
      <t>ヒツヨウ</t>
    </rPh>
    <rPh sb="2" eb="4">
      <t>シャリョウ</t>
    </rPh>
    <rPh sb="4" eb="6">
      <t>ダイスウ</t>
    </rPh>
    <phoneticPr fontId="1"/>
  </si>
  <si>
    <t>移動販売実施日数</t>
    <rPh sb="0" eb="2">
      <t>イドウ</t>
    </rPh>
    <rPh sb="2" eb="4">
      <t>ハンバイ</t>
    </rPh>
    <rPh sb="4" eb="6">
      <t>ジッシ</t>
    </rPh>
    <rPh sb="6" eb="8">
      <t>ニッスウ</t>
    </rPh>
    <phoneticPr fontId="1"/>
  </si>
  <si>
    <t>移動販売実施の費用</t>
    <rPh sb="0" eb="2">
      <t>イドウ</t>
    </rPh>
    <rPh sb="2" eb="4">
      <t>ハンバイ</t>
    </rPh>
    <rPh sb="4" eb="6">
      <t>ジッシ</t>
    </rPh>
    <rPh sb="7" eb="9">
      <t>ヒヨウ</t>
    </rPh>
    <phoneticPr fontId="1"/>
  </si>
  <si>
    <t>15_観光</t>
    <rPh sb="3" eb="5">
      <t>カンコウ</t>
    </rPh>
    <phoneticPr fontId="1"/>
  </si>
  <si>
    <t>観光用貸切バス運行費用</t>
    <rPh sb="0" eb="3">
      <t>カンコウヨウ</t>
    </rPh>
    <rPh sb="3" eb="5">
      <t>カシキリ</t>
    </rPh>
    <rPh sb="7" eb="9">
      <t>ウンコウ</t>
    </rPh>
    <rPh sb="9" eb="11">
      <t>ヒヨウ</t>
    </rPh>
    <phoneticPr fontId="1"/>
  </si>
  <si>
    <t>①行政が観光シャトルバスを運行した場合の費用</t>
    <rPh sb="1" eb="3">
      <t>ギョウセイ</t>
    </rPh>
    <rPh sb="4" eb="6">
      <t>カンコウ</t>
    </rPh>
    <rPh sb="13" eb="15">
      <t>ウンコウ</t>
    </rPh>
    <rPh sb="17" eb="19">
      <t>バアイ</t>
    </rPh>
    <rPh sb="20" eb="22">
      <t>ヒヨウ</t>
    </rPh>
    <phoneticPr fontId="1"/>
  </si>
  <si>
    <t>②観光のためのタクシー券配布</t>
    <rPh sb="1" eb="3">
      <t>カンコウ</t>
    </rPh>
    <rPh sb="11" eb="12">
      <t>ケン</t>
    </rPh>
    <rPh sb="12" eb="14">
      <t>ハイフ</t>
    </rPh>
    <phoneticPr fontId="1"/>
  </si>
  <si>
    <t>16_その他</t>
    <rPh sb="5" eb="6">
      <t>タ</t>
    </rPh>
    <phoneticPr fontId="1"/>
  </si>
  <si>
    <t>①行政が貸切バスを運行</t>
    <rPh sb="1" eb="3">
      <t>ギョウセイ</t>
    </rPh>
    <rPh sb="4" eb="6">
      <t>カシキリ</t>
    </rPh>
    <rPh sb="9" eb="11">
      <t>ウンコウ</t>
    </rPh>
    <phoneticPr fontId="1"/>
  </si>
  <si>
    <t>施設送迎貸切バス運行費用</t>
    <rPh sb="0" eb="2">
      <t>シセツ</t>
    </rPh>
    <rPh sb="2" eb="4">
      <t>ソウゲイ</t>
    </rPh>
    <rPh sb="4" eb="6">
      <t>カシキリ</t>
    </rPh>
    <rPh sb="8" eb="10">
      <t>ウンコウ</t>
    </rPh>
    <rPh sb="10" eb="12">
      <t>ヒヨウ</t>
    </rPh>
    <phoneticPr fontId="1"/>
  </si>
  <si>
    <t>②その他利用のためのタクシー券配布</t>
    <rPh sb="3" eb="4">
      <t>タ</t>
    </rPh>
    <rPh sb="4" eb="6">
      <t>リヨウ</t>
    </rPh>
    <rPh sb="14" eb="15">
      <t>ケン</t>
    </rPh>
    <rPh sb="15" eb="17">
      <t>ハイフ</t>
    </rPh>
    <phoneticPr fontId="1"/>
  </si>
  <si>
    <t>クロスセクター効果算出</t>
    <rPh sb="7" eb="9">
      <t>コウカ</t>
    </rPh>
    <rPh sb="9" eb="11">
      <t>サンシュツ</t>
    </rPh>
    <phoneticPr fontId="1"/>
  </si>
  <si>
    <t>②当該路線がなくなった場合の代替費用</t>
    <rPh sb="1" eb="3">
      <t>トウガイ</t>
    </rPh>
    <rPh sb="3" eb="5">
      <t>ロセン</t>
    </rPh>
    <rPh sb="11" eb="13">
      <t>バアイ</t>
    </rPh>
    <rPh sb="14" eb="16">
      <t>ダイタイ</t>
    </rPh>
    <rPh sb="16" eb="18">
      <t>ヒヨウ</t>
    </rPh>
    <phoneticPr fontId="1"/>
  </si>
  <si>
    <t>医療</t>
    <rPh sb="0" eb="2">
      <t>イリョウ</t>
    </rPh>
    <phoneticPr fontId="1"/>
  </si>
  <si>
    <t>商業</t>
    <rPh sb="0" eb="2">
      <t>ショウギョウ</t>
    </rPh>
    <phoneticPr fontId="1"/>
  </si>
  <si>
    <t>代替費用合計</t>
    <rPh sb="0" eb="2">
      <t>ダイタイ</t>
    </rPh>
    <rPh sb="2" eb="4">
      <t>ヒヨウ</t>
    </rPh>
    <rPh sb="4" eb="6">
      <t>ゴウケイ</t>
    </rPh>
    <phoneticPr fontId="1"/>
  </si>
  <si>
    <t>5_クロスセクター効果に対する認識</t>
    <rPh sb="9" eb="11">
      <t>コウカ</t>
    </rPh>
    <rPh sb="12" eb="13">
      <t>タイ</t>
    </rPh>
    <rPh sb="15" eb="17">
      <t>ニンシキ</t>
    </rPh>
    <phoneticPr fontId="1"/>
  </si>
  <si>
    <t>5-１．公共交通に係る課題</t>
    <phoneticPr fontId="1"/>
  </si>
  <si>
    <t>予算や人員の都合から地域公共交通の水準が、あるべき姿より低い水準になっていると感じる</t>
    <phoneticPr fontId="1"/>
  </si>
  <si>
    <t>(1) 公共交通ついてあなたの自治体において以下のような課題を抱えていますか。</t>
    <phoneticPr fontId="1"/>
  </si>
  <si>
    <t>公共交通の確保・維持（運行）に予算がつきにくい</t>
    <phoneticPr fontId="1"/>
  </si>
  <si>
    <t>とてもあてはまる
ややあてはまる
あまりあてはまらない
まったくあてはまらない</t>
    <phoneticPr fontId="1"/>
  </si>
  <si>
    <t>5-2．クロスセクター効果に対する認識</t>
  </si>
  <si>
    <t>(1) 公共交通に以下のような効果があると感じますか。</t>
  </si>
  <si>
    <t>高齢者等の外出機会の確保</t>
    <phoneticPr fontId="1"/>
  </si>
  <si>
    <t>歩行数増加等による健康増進・介護予防</t>
    <phoneticPr fontId="1"/>
  </si>
  <si>
    <t>高齢者ドライバーによる交通事故抑制</t>
    <phoneticPr fontId="1"/>
  </si>
  <si>
    <t>観光地としての魅力向上</t>
    <phoneticPr fontId="1"/>
  </si>
  <si>
    <t>自家用車利用の抑制</t>
    <phoneticPr fontId="1"/>
  </si>
  <si>
    <t>移動手段を整備することによる人口流出の抑制</t>
    <phoneticPr fontId="1"/>
  </si>
  <si>
    <t>公共交通を維持することによる地価の下落防止</t>
    <phoneticPr fontId="1"/>
  </si>
  <si>
    <t>上記課題について具体的にお書きください</t>
    <phoneticPr fontId="1"/>
  </si>
  <si>
    <t>その他に公共交通に感じる効果があれば、記入してください。</t>
    <phoneticPr fontId="1"/>
  </si>
  <si>
    <t>効果がある
効果があるとはいえない</t>
    <rPh sb="0" eb="2">
      <t>コウカ</t>
    </rPh>
    <rPh sb="6" eb="8">
      <t>コウカ</t>
    </rPh>
    <phoneticPr fontId="1"/>
  </si>
  <si>
    <t>(2) 貴自治体において、上記のような公共交通の効果について調査、算出したことがありますか。</t>
    <phoneticPr fontId="1"/>
  </si>
  <si>
    <t>調査したことがある
調査したことがない</t>
    <rPh sb="0" eb="2">
      <t>チョウサ</t>
    </rPh>
    <rPh sb="10" eb="12">
      <t>チョウサ</t>
    </rPh>
    <phoneticPr fontId="1"/>
  </si>
  <si>
    <t>具体的に取り組んだテーマがあれば記載してください。</t>
    <phoneticPr fontId="1"/>
  </si>
  <si>
    <t>(3) 北陸信越運輸局では、クロスセクター効果に関する試行的な算出として、アンケート調査等にご協力いただける自治体を募集しております。</t>
    <phoneticPr fontId="1"/>
  </si>
  <si>
    <t>調査したいテーマがあるため、協力してもよい
今のところ調査したいテーマはないが、協力してもよい
協力できない</t>
    <rPh sb="48" eb="50">
      <t>キョウリョク</t>
    </rPh>
    <phoneticPr fontId="1"/>
  </si>
  <si>
    <t>具体的に取組みたいテーマがあれば記載してください。</t>
    <phoneticPr fontId="1"/>
  </si>
  <si>
    <t>必要台数</t>
    <rPh sb="0" eb="2">
      <t>ヒツヨウ</t>
    </rPh>
    <rPh sb="2" eb="4">
      <t>ダイスウ</t>
    </rPh>
    <phoneticPr fontId="1"/>
  </si>
  <si>
    <r>
      <t>回送も含め必要です。行き帰りあわせ4往復を仮に設定していますが、</t>
    </r>
    <r>
      <rPr>
        <b/>
        <u/>
        <sz val="8"/>
        <color rgb="FFC00000"/>
        <rFont val="Yu Gothic"/>
        <family val="3"/>
        <charset val="128"/>
        <scheme val="minor"/>
      </rPr>
      <t>必要な便数を設定してください</t>
    </r>
    <rPh sb="0" eb="2">
      <t>カイソウ</t>
    </rPh>
    <rPh sb="3" eb="4">
      <t>フク</t>
    </rPh>
    <rPh sb="5" eb="7">
      <t>ヒツヨウ</t>
    </rPh>
    <rPh sb="10" eb="11">
      <t>イ</t>
    </rPh>
    <rPh sb="12" eb="13">
      <t>カエ</t>
    </rPh>
    <rPh sb="21" eb="22">
      <t>カリ</t>
    </rPh>
    <phoneticPr fontId="1"/>
  </si>
  <si>
    <t>公共交通への支出に伴うクロスセクター効果の簡易算出ツール</t>
    <rPh sb="0" eb="2">
      <t>コウキョウ</t>
    </rPh>
    <rPh sb="2" eb="4">
      <t>コウツウ</t>
    </rPh>
    <rPh sb="6" eb="8">
      <t>シシュツ</t>
    </rPh>
    <rPh sb="9" eb="10">
      <t>トモナ</t>
    </rPh>
    <rPh sb="18" eb="20">
      <t>コウカ</t>
    </rPh>
    <rPh sb="21" eb="23">
      <t>カンイ</t>
    </rPh>
    <rPh sb="23" eb="25">
      <t>サンシュツ</t>
    </rPh>
    <phoneticPr fontId="1"/>
  </si>
  <si>
    <t>○　ご利用にあたって</t>
    <rPh sb="3" eb="5">
      <t>リヨウ</t>
    </rPh>
    <phoneticPr fontId="1"/>
  </si>
  <si>
    <t>クロスセクター効果算出には、目的別利用者数等のデータが必要です。乗り込み調査などの定量的なデータがない場合は、運行担当者や運行管理者の認識による概数を入力してください。</t>
    <rPh sb="7" eb="9">
      <t>コウカ</t>
    </rPh>
    <rPh sb="9" eb="11">
      <t>サンシュツ</t>
    </rPh>
    <rPh sb="14" eb="16">
      <t>モクテキ</t>
    </rPh>
    <rPh sb="16" eb="17">
      <t>ベツ</t>
    </rPh>
    <rPh sb="17" eb="19">
      <t>リヨウ</t>
    </rPh>
    <rPh sb="19" eb="20">
      <t>シャ</t>
    </rPh>
    <rPh sb="20" eb="21">
      <t>スウ</t>
    </rPh>
    <rPh sb="21" eb="22">
      <t>トウ</t>
    </rPh>
    <rPh sb="27" eb="29">
      <t>ヒツヨウ</t>
    </rPh>
    <rPh sb="32" eb="33">
      <t>ノ</t>
    </rPh>
    <rPh sb="34" eb="35">
      <t>コ</t>
    </rPh>
    <rPh sb="36" eb="38">
      <t>チョウサ</t>
    </rPh>
    <rPh sb="41" eb="43">
      <t>テイリョウ</t>
    </rPh>
    <rPh sb="43" eb="44">
      <t>テキ</t>
    </rPh>
    <rPh sb="51" eb="53">
      <t>バアイ</t>
    </rPh>
    <rPh sb="55" eb="57">
      <t>ウンコウ</t>
    </rPh>
    <rPh sb="57" eb="60">
      <t>タントウシャ</t>
    </rPh>
    <rPh sb="61" eb="63">
      <t>ウンコウ</t>
    </rPh>
    <rPh sb="63" eb="65">
      <t>カンリ</t>
    </rPh>
    <rPh sb="65" eb="66">
      <t>シャ</t>
    </rPh>
    <rPh sb="67" eb="69">
      <t>ニンシキ</t>
    </rPh>
    <rPh sb="72" eb="74">
      <t>ガイスウ</t>
    </rPh>
    <rPh sb="75" eb="77">
      <t>ニュウリョク</t>
    </rPh>
    <phoneticPr fontId="1"/>
  </si>
  <si>
    <t>０-２．地域の基本情報</t>
    <rPh sb="4" eb="6">
      <t>チイキ</t>
    </rPh>
    <rPh sb="7" eb="9">
      <t>キホン</t>
    </rPh>
    <rPh sb="9" eb="11">
      <t>ジョウホウ</t>
    </rPh>
    <phoneticPr fontId="1"/>
  </si>
  <si>
    <t>地区</t>
    <rPh sb="0" eb="2">
      <t>チク</t>
    </rPh>
    <phoneticPr fontId="1"/>
  </si>
  <si>
    <t>地域の最低賃金を入力してください。最低賃金は人件費を算出するために使用します。</t>
    <rPh sb="0" eb="2">
      <t>チイキ</t>
    </rPh>
    <rPh sb="3" eb="5">
      <t>サイテイ</t>
    </rPh>
    <rPh sb="5" eb="7">
      <t>チンギン</t>
    </rPh>
    <rPh sb="8" eb="10">
      <t>ニュウリョク</t>
    </rPh>
    <rPh sb="17" eb="19">
      <t>サイテイ</t>
    </rPh>
    <rPh sb="19" eb="21">
      <t>チンギン</t>
    </rPh>
    <rPh sb="22" eb="25">
      <t>ジンケンヒ</t>
    </rPh>
    <rPh sb="26" eb="28">
      <t>サンシュツ</t>
    </rPh>
    <rPh sb="33" eb="35">
      <t>シヨウ</t>
    </rPh>
    <phoneticPr fontId="1"/>
  </si>
  <si>
    <t>参考：厚生労働省「地域別最低賃金の全国一覧」</t>
    <rPh sb="0" eb="2">
      <t>サンコウ</t>
    </rPh>
    <rPh sb="3" eb="5">
      <t>コウセイ</t>
    </rPh>
    <rPh sb="5" eb="8">
      <t>ロウドウショウ</t>
    </rPh>
    <rPh sb="9" eb="11">
      <t>チイキ</t>
    </rPh>
    <rPh sb="11" eb="12">
      <t>ベツ</t>
    </rPh>
    <rPh sb="12" eb="14">
      <t>サイテイ</t>
    </rPh>
    <rPh sb="14" eb="16">
      <t>チンギン</t>
    </rPh>
    <rPh sb="17" eb="19">
      <t>ゼンコク</t>
    </rPh>
    <rPh sb="19" eb="21">
      <t>イチラン</t>
    </rPh>
    <phoneticPr fontId="1"/>
  </si>
  <si>
    <r>
      <t>通勤・通学等の利用者はどのくらいの距離を移動していますか。
移動の目的別に</t>
    </r>
    <r>
      <rPr>
        <b/>
        <u/>
        <sz val="9"/>
        <color theme="9" tint="-0.499984740745262"/>
        <rFont val="Yu Gothic"/>
        <family val="3"/>
        <charset val="128"/>
        <scheme val="minor"/>
      </rPr>
      <t>代表的な</t>
    </r>
    <r>
      <rPr>
        <sz val="9"/>
        <color theme="9" tint="-0.499984740745262"/>
        <rFont val="Yu Gothic"/>
        <family val="3"/>
        <charset val="128"/>
        <scheme val="minor"/>
      </rPr>
      <t>「乗車バス停」ー「降車バス停」のパターンを記入してください。
乗込み調査等の結果特に利用者が多い組み合わせを代表して入れてください。また、それぞれの移動ごとに利用者の割合を記入してください。
※</t>
    </r>
    <r>
      <rPr>
        <sz val="9"/>
        <color rgb="FFC00000"/>
        <rFont val="Yu Gothic"/>
        <family val="3"/>
        <charset val="128"/>
        <scheme val="minor"/>
      </rPr>
      <t>循環路線など</t>
    </r>
    <r>
      <rPr>
        <sz val="9"/>
        <color theme="9" tint="-0.499984740745262"/>
        <rFont val="Yu Gothic"/>
        <family val="3"/>
        <charset val="128"/>
        <scheme val="minor"/>
      </rPr>
      <t>で、</t>
    </r>
    <r>
      <rPr>
        <b/>
        <u/>
        <sz val="9"/>
        <color theme="9" tint="-0.499984740745262"/>
        <rFont val="Yu Gothic"/>
        <family val="3"/>
        <charset val="128"/>
        <scheme val="minor"/>
      </rPr>
      <t>移動距離が実情とあわない場合は</t>
    </r>
    <r>
      <rPr>
        <sz val="9"/>
        <color theme="9" tint="-0.499984740745262"/>
        <rFont val="Yu Gothic"/>
        <family val="3"/>
        <charset val="128"/>
        <scheme val="minor"/>
      </rPr>
      <t>、</t>
    </r>
    <r>
      <rPr>
        <b/>
        <u/>
        <sz val="9"/>
        <color theme="9" tint="-0.499984740745262"/>
        <rFont val="Yu Gothic"/>
        <family val="3"/>
        <charset val="128"/>
        <scheme val="minor"/>
      </rPr>
      <t>実情にあわせて</t>
    </r>
    <r>
      <rPr>
        <sz val="9"/>
        <color theme="9" tint="-0.499984740745262"/>
        <rFont val="Yu Gothic"/>
        <family val="3"/>
        <charset val="128"/>
        <scheme val="minor"/>
      </rPr>
      <t>、おおよその「移動距離」を修正してください。
※</t>
    </r>
    <r>
      <rPr>
        <sz val="9"/>
        <color rgb="FFC00000"/>
        <rFont val="Yu Gothic"/>
        <family val="3"/>
        <charset val="128"/>
        <scheme val="minor"/>
      </rPr>
      <t>デマンド交通</t>
    </r>
    <r>
      <rPr>
        <sz val="9"/>
        <color theme="9" tint="-0.499984740745262"/>
        <rFont val="Yu Gothic"/>
        <family val="3"/>
        <charset val="128"/>
        <scheme val="minor"/>
      </rPr>
      <t>の場合もおおよその「移動距離」を直接距離を入力してください。</t>
    </r>
    <rPh sb="0" eb="2">
      <t>ツウキン</t>
    </rPh>
    <rPh sb="3" eb="5">
      <t>ツウガク</t>
    </rPh>
    <rPh sb="5" eb="6">
      <t>トウ</t>
    </rPh>
    <rPh sb="7" eb="10">
      <t>リヨウシャ</t>
    </rPh>
    <rPh sb="17" eb="19">
      <t>キョリ</t>
    </rPh>
    <rPh sb="20" eb="22">
      <t>イドウ</t>
    </rPh>
    <rPh sb="30" eb="32">
      <t>イドウ</t>
    </rPh>
    <rPh sb="33" eb="35">
      <t>モクテキ</t>
    </rPh>
    <rPh sb="35" eb="36">
      <t>ベツ</t>
    </rPh>
    <rPh sb="37" eb="40">
      <t>ダイヒョウテキ</t>
    </rPh>
    <rPh sb="42" eb="44">
      <t>ジョウシャ</t>
    </rPh>
    <rPh sb="46" eb="47">
      <t>テイ</t>
    </rPh>
    <rPh sb="50" eb="52">
      <t>コウシャ</t>
    </rPh>
    <rPh sb="54" eb="55">
      <t>テイ</t>
    </rPh>
    <rPh sb="62" eb="64">
      <t>キニュウ</t>
    </rPh>
    <rPh sb="72" eb="74">
      <t>ノリコ</t>
    </rPh>
    <rPh sb="75" eb="77">
      <t>チョウサ</t>
    </rPh>
    <rPh sb="77" eb="78">
      <t>トウ</t>
    </rPh>
    <rPh sb="79" eb="81">
      <t>ケッカ</t>
    </rPh>
    <rPh sb="81" eb="82">
      <t>トク</t>
    </rPh>
    <rPh sb="83" eb="85">
      <t>リヨウ</t>
    </rPh>
    <rPh sb="85" eb="86">
      <t>シャ</t>
    </rPh>
    <rPh sb="87" eb="88">
      <t>オオ</t>
    </rPh>
    <rPh sb="89" eb="90">
      <t>ク</t>
    </rPh>
    <rPh sb="91" eb="92">
      <t>ア</t>
    </rPh>
    <rPh sb="95" eb="97">
      <t>ダイヒョウ</t>
    </rPh>
    <rPh sb="99" eb="100">
      <t>イ</t>
    </rPh>
    <rPh sb="115" eb="117">
      <t>イドウ</t>
    </rPh>
    <rPh sb="120" eb="122">
      <t>リヨウ</t>
    </rPh>
    <rPh sb="122" eb="123">
      <t>シャ</t>
    </rPh>
    <rPh sb="124" eb="126">
      <t>ワリアイ</t>
    </rPh>
    <rPh sb="127" eb="129">
      <t>キニュウ</t>
    </rPh>
    <rPh sb="138" eb="140">
      <t>ジュンカン</t>
    </rPh>
    <rPh sb="140" eb="142">
      <t>ロセン</t>
    </rPh>
    <rPh sb="146" eb="148">
      <t>イドウ</t>
    </rPh>
    <rPh sb="148" eb="150">
      <t>キョリ</t>
    </rPh>
    <rPh sb="151" eb="153">
      <t>ジツジョウ</t>
    </rPh>
    <rPh sb="158" eb="160">
      <t>バアイ</t>
    </rPh>
    <rPh sb="162" eb="164">
      <t>ジツジョウ</t>
    </rPh>
    <rPh sb="176" eb="178">
      <t>イドウ</t>
    </rPh>
    <rPh sb="178" eb="180">
      <t>キョリ</t>
    </rPh>
    <rPh sb="182" eb="184">
      <t>シュウセイ</t>
    </rPh>
    <phoneticPr fontId="1"/>
  </si>
  <si>
    <r>
      <t>回送も含め必要です。行き帰りあわせ２往復を仮に設定していますが、</t>
    </r>
    <r>
      <rPr>
        <b/>
        <u/>
        <sz val="9"/>
        <color rgb="FFC00000"/>
        <rFont val="Yu Gothic"/>
        <family val="3"/>
        <charset val="128"/>
        <scheme val="minor"/>
      </rPr>
      <t>必要な便数を設定してください</t>
    </r>
    <rPh sb="0" eb="2">
      <t>カイソウ</t>
    </rPh>
    <rPh sb="3" eb="4">
      <t>フク</t>
    </rPh>
    <rPh sb="5" eb="7">
      <t>ヒツヨウ</t>
    </rPh>
    <rPh sb="10" eb="11">
      <t>イ</t>
    </rPh>
    <rPh sb="12" eb="13">
      <t>カエ</t>
    </rPh>
    <rPh sb="18" eb="20">
      <t>オウフク</t>
    </rPh>
    <rPh sb="21" eb="22">
      <t>カリ</t>
    </rPh>
    <rPh sb="23" eb="25">
      <t>セッテイ</t>
    </rPh>
    <rPh sb="32" eb="34">
      <t>ヒツヨウ</t>
    </rPh>
    <rPh sb="35" eb="37">
      <t>ビンスウ</t>
    </rPh>
    <rPh sb="38" eb="40">
      <t>セッテイ</t>
    </rPh>
    <phoneticPr fontId="1"/>
  </si>
  <si>
    <r>
      <t>行き帰りあわせ３往復を設定していますが、</t>
    </r>
    <r>
      <rPr>
        <b/>
        <u/>
        <sz val="9"/>
        <color rgb="FFC00000"/>
        <rFont val="Yu Gothic"/>
        <family val="3"/>
        <charset val="128"/>
        <scheme val="minor"/>
      </rPr>
      <t>必要な便数を設定してください</t>
    </r>
    <rPh sb="0" eb="1">
      <t>イ</t>
    </rPh>
    <rPh sb="2" eb="3">
      <t>カエ</t>
    </rPh>
    <rPh sb="8" eb="10">
      <t>オウフク</t>
    </rPh>
    <rPh sb="11" eb="13">
      <t>セッテイ</t>
    </rPh>
    <rPh sb="20" eb="22">
      <t>ヒツヨウ</t>
    </rPh>
    <rPh sb="23" eb="25">
      <t>ビンスウ</t>
    </rPh>
    <rPh sb="26" eb="28">
      <t>セッテイ</t>
    </rPh>
    <phoneticPr fontId="1"/>
  </si>
  <si>
    <r>
      <t>行き帰りあわせ2往復を設定していますが、</t>
    </r>
    <r>
      <rPr>
        <b/>
        <u/>
        <sz val="10"/>
        <color rgb="FFC00000"/>
        <rFont val="Yu Gothic"/>
        <family val="3"/>
        <charset val="128"/>
        <scheme val="minor"/>
      </rPr>
      <t>必要な便数を設定してください</t>
    </r>
    <rPh sb="0" eb="1">
      <t>イ</t>
    </rPh>
    <rPh sb="2" eb="3">
      <t>カエ</t>
    </rPh>
    <rPh sb="8" eb="10">
      <t>オウフク</t>
    </rPh>
    <rPh sb="11" eb="13">
      <t>セッテイ</t>
    </rPh>
    <rPh sb="20" eb="22">
      <t>ヒツヨウ</t>
    </rPh>
    <rPh sb="23" eb="25">
      <t>ビンスウ</t>
    </rPh>
    <rPh sb="26" eb="28">
      <t>セッテイ</t>
    </rPh>
    <phoneticPr fontId="1"/>
  </si>
  <si>
    <r>
      <rPr>
        <sz val="14"/>
        <rFont val="Yu Gothic"/>
        <family val="3"/>
        <charset val="128"/>
        <scheme val="minor"/>
      </rPr>
      <t>※計算の結果、</t>
    </r>
    <r>
      <rPr>
        <b/>
        <u/>
        <sz val="14"/>
        <color theme="8" tint="-0.249977111117893"/>
        <rFont val="Yu Gothic"/>
        <family val="3"/>
        <charset val="128"/>
        <scheme val="minor"/>
      </rPr>
      <t>クロスセクター効果が”マイナス”になることもあります</t>
    </r>
    <r>
      <rPr>
        <sz val="14"/>
        <rFont val="Yu Gothic"/>
        <family val="3"/>
        <charset val="128"/>
        <scheme val="minor"/>
      </rPr>
      <t>。
　クロスセクター効果がマイナスでも、</t>
    </r>
    <r>
      <rPr>
        <b/>
        <u/>
        <sz val="14"/>
        <color theme="8" tint="-0.249977111117893"/>
        <rFont val="Yu Gothic"/>
        <family val="3"/>
        <charset val="128"/>
        <scheme val="minor"/>
      </rPr>
      <t xml:space="preserve">必ずしもその路線の存在を否定するものではありませんが、
</t>
    </r>
    <r>
      <rPr>
        <sz val="14"/>
        <rFont val="Yu Gothic"/>
        <family val="3"/>
        <charset val="128"/>
        <scheme val="minor"/>
      </rPr>
      <t>　専用送迎バスやタクシー補助券に切り替えることで経費が抑えられる可能性があります。</t>
    </r>
    <r>
      <rPr>
        <sz val="14"/>
        <color theme="1"/>
        <rFont val="Yu Gothic"/>
        <family val="3"/>
        <charset val="128"/>
        <scheme val="minor"/>
      </rPr>
      <t xml:space="preserve">
</t>
    </r>
    <r>
      <rPr>
        <sz val="11"/>
        <color theme="1"/>
        <rFont val="Yu Gothic"/>
        <family val="2"/>
        <scheme val="minor"/>
      </rPr>
      <t>　
　</t>
    </r>
    <r>
      <rPr>
        <b/>
        <sz val="11"/>
        <rFont val="Yu Gothic"/>
        <family val="3"/>
        <charset val="128"/>
        <scheme val="minor"/>
      </rPr>
      <t>〔入力情報に関する確認〕</t>
    </r>
    <r>
      <rPr>
        <sz val="11"/>
        <color theme="1"/>
        <rFont val="Yu Gothic"/>
        <family val="2"/>
        <scheme val="minor"/>
      </rPr>
      <t xml:space="preserve">念のため、以下の箇所について、ご確認ください。
　①財政支出の入力は適切ですか。(sheet「1_路線概要」　へ）
　　当該路線に係る財政支出となっていますか。他の路線への財政支出が含まれていませんか。
　②代替費用はすべて算出されていますか。(本シート②当該路線がなくなった場合の代替費用　へ）
　　買い物などの利用者がいる場合でも代替費用を設定できていない場合、クロスセクター効果が低く算出されます。
</t>
    </r>
    <rPh sb="1" eb="3">
      <t>ケイサン</t>
    </rPh>
    <rPh sb="4" eb="6">
      <t>ケッカ</t>
    </rPh>
    <rPh sb="14" eb="16">
      <t>コウカ</t>
    </rPh>
    <rPh sb="43" eb="45">
      <t>コウカ</t>
    </rPh>
    <rPh sb="53" eb="54">
      <t>カナラ</t>
    </rPh>
    <rPh sb="59" eb="61">
      <t>ロセン</t>
    </rPh>
    <rPh sb="62" eb="64">
      <t>ソンザイ</t>
    </rPh>
    <rPh sb="65" eb="67">
      <t>ヒテイ</t>
    </rPh>
    <rPh sb="82" eb="84">
      <t>センヨウ</t>
    </rPh>
    <rPh sb="84" eb="86">
      <t>ソウゲイ</t>
    </rPh>
    <rPh sb="93" eb="96">
      <t>ホジョケン</t>
    </rPh>
    <rPh sb="97" eb="98">
      <t>キ</t>
    </rPh>
    <rPh sb="99" eb="100">
      <t>カ</t>
    </rPh>
    <rPh sb="105" eb="107">
      <t>ケイヒ</t>
    </rPh>
    <rPh sb="108" eb="109">
      <t>オサ</t>
    </rPh>
    <rPh sb="127" eb="129">
      <t>ニュウリョク</t>
    </rPh>
    <rPh sb="129" eb="131">
      <t>ジョウホウ</t>
    </rPh>
    <rPh sb="131" eb="132">
      <t>ネン</t>
    </rPh>
    <rPh sb="136" eb="138">
      <t>イカ</t>
    </rPh>
    <rPh sb="139" eb="141">
      <t>カショ</t>
    </rPh>
    <rPh sb="147" eb="149">
      <t>カクニン</t>
    </rPh>
    <rPh sb="157" eb="159">
      <t>ザイセイ</t>
    </rPh>
    <rPh sb="159" eb="161">
      <t>シシュツ</t>
    </rPh>
    <rPh sb="162" eb="164">
      <t>ニュウリョク</t>
    </rPh>
    <rPh sb="165" eb="167">
      <t>テキセツ</t>
    </rPh>
    <rPh sb="191" eb="193">
      <t>トウガイ</t>
    </rPh>
    <rPh sb="193" eb="195">
      <t>ロセン</t>
    </rPh>
    <rPh sb="196" eb="197">
      <t>カカ</t>
    </rPh>
    <rPh sb="198" eb="200">
      <t>ザイセイ</t>
    </rPh>
    <rPh sb="200" eb="202">
      <t>シシュツ</t>
    </rPh>
    <rPh sb="211" eb="212">
      <t>ホカ</t>
    </rPh>
    <rPh sb="213" eb="215">
      <t>ロセン</t>
    </rPh>
    <rPh sb="217" eb="219">
      <t>ザイセイ</t>
    </rPh>
    <rPh sb="219" eb="221">
      <t>シシュツ</t>
    </rPh>
    <rPh sb="222" eb="223">
      <t>フク</t>
    </rPh>
    <rPh sb="235" eb="237">
      <t>ダイタイ</t>
    </rPh>
    <rPh sb="237" eb="239">
      <t>ヒヨウ</t>
    </rPh>
    <rPh sb="243" eb="245">
      <t>サンシュツ</t>
    </rPh>
    <rPh sb="254" eb="255">
      <t>ホン</t>
    </rPh>
    <rPh sb="282" eb="283">
      <t>カ</t>
    </rPh>
    <rPh sb="284" eb="285">
      <t>モノ</t>
    </rPh>
    <rPh sb="288" eb="291">
      <t>リヨウシャ</t>
    </rPh>
    <rPh sb="294" eb="296">
      <t>バアイ</t>
    </rPh>
    <rPh sb="298" eb="300">
      <t>ダイタイ</t>
    </rPh>
    <rPh sb="300" eb="302">
      <t>ヒヨウ</t>
    </rPh>
    <rPh sb="303" eb="305">
      <t>セッテイ</t>
    </rPh>
    <rPh sb="311" eb="313">
      <t>バアイ</t>
    </rPh>
    <rPh sb="321" eb="323">
      <t>コウカ</t>
    </rPh>
    <rPh sb="324" eb="325">
      <t>ヒク</t>
    </rPh>
    <rPh sb="326" eb="328">
      <t>サンシュツ</t>
    </rPh>
    <phoneticPr fontId="1"/>
  </si>
  <si>
    <r>
      <t xml:space="preserve">当該路線がなくなった場合、利用者の移動を確保するために以下のような手段があります。
</t>
    </r>
    <r>
      <rPr>
        <sz val="12"/>
        <color theme="9" tint="-0.499984740745262"/>
        <rFont val="Yu Gothic"/>
        <family val="3"/>
        <charset val="128"/>
        <scheme val="minor"/>
      </rPr>
      <t>貴自治体で</t>
    </r>
    <r>
      <rPr>
        <u/>
        <sz val="12"/>
        <color rgb="FFC00000"/>
        <rFont val="Yu Gothic"/>
        <family val="3"/>
        <charset val="128"/>
        <scheme val="minor"/>
      </rPr>
      <t>現実的に取り得るもの</t>
    </r>
    <r>
      <rPr>
        <sz val="12"/>
        <color theme="9" tint="-0.499984740745262"/>
        <rFont val="Yu Gothic"/>
        <family val="3"/>
        <charset val="128"/>
        <scheme val="minor"/>
      </rPr>
      <t>で、</t>
    </r>
    <r>
      <rPr>
        <u/>
        <sz val="12"/>
        <color rgb="FFC00000"/>
        <rFont val="Yu Gothic"/>
        <family val="3"/>
        <charset val="128"/>
        <scheme val="minor"/>
      </rPr>
      <t>最も費用の安い手段</t>
    </r>
    <r>
      <rPr>
        <sz val="12"/>
        <color theme="9" tint="-0.499984740745262"/>
        <rFont val="Yu Gothic"/>
        <family val="3"/>
        <charset val="128"/>
        <scheme val="minor"/>
      </rPr>
      <t>に</t>
    </r>
    <r>
      <rPr>
        <b/>
        <u/>
        <sz val="12"/>
        <rFont val="Yu Gothic"/>
        <family val="3"/>
        <charset val="128"/>
        <scheme val="minor"/>
      </rPr>
      <t>「〇」をつけてください</t>
    </r>
    <r>
      <rPr>
        <sz val="12"/>
        <color theme="9" tint="-0.499984740745262"/>
        <rFont val="Yu Gothic"/>
        <family val="3"/>
        <charset val="128"/>
        <scheme val="minor"/>
      </rPr>
      <t>。</t>
    </r>
    <r>
      <rPr>
        <sz val="10"/>
        <color theme="9" tint="-0.499984740745262"/>
        <rFont val="Yu Gothic"/>
        <family val="3"/>
        <charset val="128"/>
        <scheme val="minor"/>
      </rPr>
      <t xml:space="preserve">
※</t>
    </r>
    <r>
      <rPr>
        <u/>
        <sz val="10"/>
        <color rgb="FFC00000"/>
        <rFont val="Yu Gothic"/>
        <family val="3"/>
        <charset val="128"/>
        <scheme val="minor"/>
      </rPr>
      <t>「通勤」移動については</t>
    </r>
    <r>
      <rPr>
        <sz val="10"/>
        <color theme="9" tint="-0.499984740745262"/>
        <rFont val="Yu Gothic"/>
        <family val="3"/>
        <charset val="128"/>
        <scheme val="minor"/>
      </rPr>
      <t>、行政で代替費用を検討するシナリオが複雑となるため本調査では</t>
    </r>
    <r>
      <rPr>
        <u/>
        <sz val="10"/>
        <color rgb="FFC00000"/>
        <rFont val="Yu Gothic"/>
        <family val="3"/>
        <charset val="128"/>
        <scheme val="minor"/>
      </rPr>
      <t>算出しないものとします</t>
    </r>
    <r>
      <rPr>
        <sz val="10"/>
        <color theme="9" tint="-0.499984740745262"/>
        <rFont val="Yu Gothic"/>
        <family val="3"/>
        <charset val="128"/>
        <scheme val="minor"/>
      </rPr>
      <t>。</t>
    </r>
    <rPh sb="0" eb="2">
      <t>トウガイ</t>
    </rPh>
    <rPh sb="2" eb="4">
      <t>ロセン</t>
    </rPh>
    <rPh sb="10" eb="12">
      <t>バアイ</t>
    </rPh>
    <rPh sb="13" eb="16">
      <t>リヨウシャ</t>
    </rPh>
    <rPh sb="17" eb="19">
      <t>イドウ</t>
    </rPh>
    <rPh sb="20" eb="22">
      <t>カクホ</t>
    </rPh>
    <rPh sb="27" eb="29">
      <t>イカ</t>
    </rPh>
    <rPh sb="33" eb="35">
      <t>シュダン</t>
    </rPh>
    <rPh sb="42" eb="43">
      <t>キ</t>
    </rPh>
    <rPh sb="43" eb="46">
      <t>ジチタイ</t>
    </rPh>
    <rPh sb="47" eb="50">
      <t>ゲンジツテキ</t>
    </rPh>
    <rPh sb="51" eb="52">
      <t>ト</t>
    </rPh>
    <rPh sb="53" eb="54">
      <t>エ</t>
    </rPh>
    <rPh sb="59" eb="60">
      <t>モット</t>
    </rPh>
    <rPh sb="61" eb="63">
      <t>ヒヨウ</t>
    </rPh>
    <rPh sb="64" eb="65">
      <t>ヤス</t>
    </rPh>
    <rPh sb="66" eb="68">
      <t>シュダン</t>
    </rPh>
    <rPh sb="84" eb="86">
      <t>ツウキン</t>
    </rPh>
    <rPh sb="87" eb="89">
      <t>イドウ</t>
    </rPh>
    <rPh sb="95" eb="97">
      <t>ギョウセイ</t>
    </rPh>
    <rPh sb="98" eb="100">
      <t>ダイタイ</t>
    </rPh>
    <rPh sb="100" eb="102">
      <t>ヒヨウ</t>
    </rPh>
    <rPh sb="103" eb="105">
      <t>ケントウ</t>
    </rPh>
    <rPh sb="112" eb="114">
      <t>フクザツ</t>
    </rPh>
    <rPh sb="119" eb="122">
      <t>ホンチョウサ</t>
    </rPh>
    <rPh sb="124" eb="126">
      <t>サンシュツ</t>
    </rPh>
    <phoneticPr fontId="1"/>
  </si>
  <si>
    <t>↓</t>
    <phoneticPr fontId="1"/>
  </si>
  <si>
    <t>選択する代替手段に「〇」</t>
    <rPh sb="0" eb="2">
      <t>センタク</t>
    </rPh>
    <rPh sb="4" eb="6">
      <t>ダイタイ</t>
    </rPh>
    <rPh sb="6" eb="8">
      <t>シュダン</t>
    </rPh>
    <phoneticPr fontId="1"/>
  </si>
  <si>
    <t>○　クロスセクター効果の簡易算出ツール作成の趣旨</t>
    <rPh sb="9" eb="11">
      <t>コウカ</t>
    </rPh>
    <rPh sb="12" eb="14">
      <t>カンイ</t>
    </rPh>
    <rPh sb="14" eb="16">
      <t>サンシュツ</t>
    </rPh>
    <rPh sb="19" eb="21">
      <t>サクセイ</t>
    </rPh>
    <rPh sb="22" eb="24">
      <t>シュシ</t>
    </rPh>
    <phoneticPr fontId="1"/>
  </si>
  <si>
    <t>国土交通省 北陸信越運輸局 交通政策部交通企画課</t>
    <rPh sb="0" eb="2">
      <t>コクド</t>
    </rPh>
    <rPh sb="2" eb="5">
      <t>コウツウショウ</t>
    </rPh>
    <rPh sb="6" eb="8">
      <t>ホクリク</t>
    </rPh>
    <rPh sb="8" eb="10">
      <t>シンエツ</t>
    </rPh>
    <rPh sb="10" eb="12">
      <t>ウンユ</t>
    </rPh>
    <rPh sb="12" eb="13">
      <t>キョク</t>
    </rPh>
    <rPh sb="14" eb="16">
      <t>コウツウ</t>
    </rPh>
    <rPh sb="16" eb="18">
      <t>セイサク</t>
    </rPh>
    <rPh sb="18" eb="19">
      <t>ブ</t>
    </rPh>
    <rPh sb="19" eb="21">
      <t>コウツウ</t>
    </rPh>
    <rPh sb="21" eb="23">
      <t>キカク</t>
    </rPh>
    <rPh sb="23" eb="24">
      <t>カ</t>
    </rPh>
    <phoneticPr fontId="1"/>
  </si>
  <si>
    <t>参考：北陸信越運輸局「一般乗用旅客自動車運送事業の自動認可運賃等について」</t>
    <rPh sb="0" eb="2">
      <t>サンコウ</t>
    </rPh>
    <rPh sb="3" eb="5">
      <t>ホクリク</t>
    </rPh>
    <rPh sb="5" eb="7">
      <t>シンエツ</t>
    </rPh>
    <rPh sb="7" eb="9">
      <t>ウンユ</t>
    </rPh>
    <rPh sb="9" eb="10">
      <t>キョク</t>
    </rPh>
    <phoneticPr fontId="1"/>
  </si>
  <si>
    <t>タクシーの運賃について、入力してください。
タクシーの運賃は、地区によって決まっています。各地域の運輸局の資料等を参照してください。</t>
    <rPh sb="5" eb="7">
      <t>ウンチン</t>
    </rPh>
    <rPh sb="12" eb="14">
      <t>ニュウリョク</t>
    </rPh>
    <rPh sb="27" eb="29">
      <t>ウンチン</t>
    </rPh>
    <rPh sb="31" eb="33">
      <t>チク</t>
    </rPh>
    <rPh sb="37" eb="38">
      <t>キ</t>
    </rPh>
    <rPh sb="45" eb="46">
      <t>カク</t>
    </rPh>
    <rPh sb="46" eb="48">
      <t>チイキ</t>
    </rPh>
    <rPh sb="49" eb="51">
      <t>ウンユ</t>
    </rPh>
    <rPh sb="51" eb="52">
      <t>キョク</t>
    </rPh>
    <rPh sb="53" eb="55">
      <t>シリョウ</t>
    </rPh>
    <rPh sb="55" eb="56">
      <t>トウ</t>
    </rPh>
    <rPh sb="57" eb="59">
      <t>サンショウ</t>
    </rPh>
    <phoneticPr fontId="1"/>
  </si>
  <si>
    <r>
      <t xml:space="preserve">北陸信越運輸局管内　小型車両の時間単価（下限額）
</t>
    </r>
    <r>
      <rPr>
        <b/>
        <sz val="9"/>
        <color rgb="FFC00000"/>
        <rFont val="Yu Gothic"/>
        <family val="3"/>
        <charset val="128"/>
        <scheme val="minor"/>
      </rPr>
      <t>北陸信越運輸局管外の場合は、手入力で再設定してください</t>
    </r>
    <rPh sb="0" eb="2">
      <t>ホクリク</t>
    </rPh>
    <rPh sb="2" eb="4">
      <t>シンエツ</t>
    </rPh>
    <rPh sb="4" eb="7">
      <t>ウンユキョク</t>
    </rPh>
    <rPh sb="7" eb="9">
      <t>カンナイ</t>
    </rPh>
    <rPh sb="10" eb="12">
      <t>コガタ</t>
    </rPh>
    <rPh sb="12" eb="14">
      <t>シャリョウ</t>
    </rPh>
    <rPh sb="15" eb="17">
      <t>ジカン</t>
    </rPh>
    <rPh sb="17" eb="19">
      <t>タンカ</t>
    </rPh>
    <rPh sb="20" eb="22">
      <t>カゲン</t>
    </rPh>
    <rPh sb="22" eb="23">
      <t>ガク</t>
    </rPh>
    <rPh sb="25" eb="27">
      <t>ホクリク</t>
    </rPh>
    <rPh sb="27" eb="29">
      <t>シンエツ</t>
    </rPh>
    <rPh sb="29" eb="31">
      <t>ウンユ</t>
    </rPh>
    <rPh sb="31" eb="32">
      <t>キョク</t>
    </rPh>
    <rPh sb="32" eb="33">
      <t>カン</t>
    </rPh>
    <rPh sb="33" eb="34">
      <t>ガイ</t>
    </rPh>
    <rPh sb="35" eb="37">
      <t>バアイ</t>
    </rPh>
    <phoneticPr fontId="1"/>
  </si>
  <si>
    <r>
      <t xml:space="preserve">北陸信越運輸局管内　新潟県A地区の場合の数値が入っています。
</t>
    </r>
    <r>
      <rPr>
        <b/>
        <sz val="9"/>
        <color rgb="FFC00000"/>
        <rFont val="Yu Gothic"/>
        <family val="3"/>
        <charset val="128"/>
        <scheme val="minor"/>
      </rPr>
      <t>北陸信越運輸局管外の場合は、手入力で再設定してください</t>
    </r>
    <rPh sb="0" eb="2">
      <t>ホクリク</t>
    </rPh>
    <rPh sb="2" eb="4">
      <t>シンエツ</t>
    </rPh>
    <rPh sb="4" eb="7">
      <t>ウンユキョク</t>
    </rPh>
    <rPh sb="7" eb="9">
      <t>カンナイ</t>
    </rPh>
    <rPh sb="10" eb="13">
      <t>ニイガタケン</t>
    </rPh>
    <rPh sb="14" eb="16">
      <t>チク</t>
    </rPh>
    <rPh sb="17" eb="19">
      <t>バアイ</t>
    </rPh>
    <rPh sb="20" eb="22">
      <t>スウチ</t>
    </rPh>
    <rPh sb="23" eb="24">
      <t>ハイ</t>
    </rPh>
    <phoneticPr fontId="1"/>
  </si>
  <si>
    <t>北海道</t>
  </si>
  <si>
    <t>神奈川</t>
  </si>
  <si>
    <t>和歌山</t>
  </si>
  <si>
    <t>鹿児島</t>
  </si>
  <si>
    <t>青森</t>
  </si>
  <si>
    <t>岩手</t>
  </si>
  <si>
    <t>宮城</t>
  </si>
  <si>
    <t>秋田</t>
  </si>
  <si>
    <t>山形</t>
  </si>
  <si>
    <t>福島</t>
  </si>
  <si>
    <t>茨城</t>
  </si>
  <si>
    <t>栃木</t>
  </si>
  <si>
    <t>群馬</t>
  </si>
  <si>
    <t>埼玉</t>
  </si>
  <si>
    <t>千葉</t>
  </si>
  <si>
    <t>東京</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</si>
  <si>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</si>
  <si>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</si>
  <si>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</si>
  <si>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</si>
  <si>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</si>
  <si>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</si>
  <si>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</si>
  <si>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</si>
  <si>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</si>
  <si>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</si>
  <si>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</si>
  <si>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</si>
  <si>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</si>
  <si>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</si>
  <si>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</si>
  <si>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</si>
  <si>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</si>
  <si>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</si>
  <si>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</si>
  <si>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</si>
  <si>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</si>
  <si>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</si>
  <si>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</si>
  <si>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</si>
  <si>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</si>
  <si>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</si>
  <si>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</si>
  <si>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</si>
  <si>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</si>
  <si>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</si>
  <si>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</si>
  <si>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都道府県</t>
    <rPh sb="0" eb="4">
      <t>トドウフケン</t>
    </rPh>
    <phoneticPr fontId="1"/>
  </si>
  <si>
    <t>該当市町村における都道府県最低賃金は自動で計算されます。</t>
    <rPh sb="0" eb="2">
      <t>ガイトウ</t>
    </rPh>
    <rPh sb="2" eb="5">
      <t>シチョウソン</t>
    </rPh>
    <rPh sb="9" eb="13">
      <t>トドウフケン</t>
    </rPh>
    <rPh sb="13" eb="15">
      <t>サイテイ</t>
    </rPh>
    <rPh sb="15" eb="17">
      <t>チンギン</t>
    </rPh>
    <rPh sb="18" eb="20">
      <t>ジドウ</t>
    </rPh>
    <rPh sb="21" eb="23">
      <t>ケイサン</t>
    </rPh>
    <phoneticPr fontId="1"/>
  </si>
  <si>
    <t>貸し切りバス単価（※北陸信越運輸局管内下限額が入力されています）</t>
    <rPh sb="0" eb="1">
      <t>カ</t>
    </rPh>
    <rPh sb="2" eb="3">
      <t>キ</t>
    </rPh>
    <rPh sb="6" eb="8">
      <t>タンカ</t>
    </rPh>
    <rPh sb="10" eb="12">
      <t>ホクリク</t>
    </rPh>
    <rPh sb="12" eb="14">
      <t>シンエツ</t>
    </rPh>
    <rPh sb="14" eb="16">
      <t>ウンユ</t>
    </rPh>
    <rPh sb="16" eb="17">
      <t>キョク</t>
    </rPh>
    <rPh sb="17" eb="19">
      <t>カンナイ</t>
    </rPh>
    <rPh sb="19" eb="21">
      <t>カゲン</t>
    </rPh>
    <rPh sb="21" eb="22">
      <t>ガク</t>
    </rPh>
    <rPh sb="23" eb="25">
      <t>ニュウリョク</t>
    </rPh>
    <phoneticPr fontId="1"/>
  </si>
  <si>
    <t>最低賃金（自動入力）</t>
    <rPh sb="0" eb="2">
      <t>サイテイ</t>
    </rPh>
    <rPh sb="2" eb="4">
      <t>チンギン</t>
    </rPh>
    <rPh sb="5" eb="7">
      <t>ジドウ</t>
    </rPh>
    <rPh sb="7" eb="9">
      <t>ニュウリョク</t>
    </rPh>
    <phoneticPr fontId="1"/>
  </si>
  <si>
    <t>松本市</t>
  </si>
  <si>
    <t>152129</t>
  </si>
  <si>
    <t>村上市</t>
  </si>
  <si>
    <t>152137</t>
  </si>
  <si>
    <t>燕市</t>
  </si>
  <si>
    <t>152161</t>
  </si>
  <si>
    <t>糸魚川市</t>
  </si>
  <si>
    <t>162019</t>
  </si>
  <si>
    <t>富山市</t>
  </si>
  <si>
    <t>162027</t>
  </si>
  <si>
    <t>高岡市</t>
  </si>
  <si>
    <t>162043</t>
  </si>
  <si>
    <t>魚津市</t>
  </si>
  <si>
    <t>162051</t>
  </si>
  <si>
    <t>氷見市</t>
  </si>
  <si>
    <t>162060</t>
  </si>
  <si>
    <t>滑川市</t>
  </si>
  <si>
    <t>162078</t>
  </si>
  <si>
    <t>黒部市</t>
  </si>
  <si>
    <t>162108</t>
  </si>
  <si>
    <t>南砺市</t>
  </si>
  <si>
    <t>162116</t>
  </si>
  <si>
    <t>射水市</t>
  </si>
  <si>
    <t>163210</t>
  </si>
  <si>
    <t>舟橋村</t>
  </si>
  <si>
    <t>163228</t>
  </si>
  <si>
    <t>上市町</t>
  </si>
  <si>
    <t>163236</t>
  </si>
  <si>
    <t>立山町</t>
  </si>
  <si>
    <t>163422</t>
  </si>
  <si>
    <t>入善町</t>
  </si>
  <si>
    <t>163431</t>
  </si>
  <si>
    <t>朝日町</t>
  </si>
  <si>
    <t>石川県</t>
  </si>
  <si>
    <t>172014</t>
  </si>
  <si>
    <t>金沢市</t>
  </si>
  <si>
    <t>金沢地区</t>
    <rPh sb="0" eb="2">
      <t>カナザワ</t>
    </rPh>
    <phoneticPr fontId="1"/>
  </si>
  <si>
    <t>172022</t>
  </si>
  <si>
    <t>七尾市</t>
  </si>
  <si>
    <t>石川地区</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</si>
  <si>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</si>
  <si>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</si>
  <si>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</si>
  <si>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</si>
  <si>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</si>
  <si>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</si>
  <si>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</si>
  <si>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</si>
  <si>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</si>
  <si>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</si>
  <si>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</si>
  <si>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</si>
  <si>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</si>
  <si>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</si>
  <si>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</si>
  <si>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</si>
  <si>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</si>
  <si>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</si>
  <si>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</si>
  <si>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</si>
  <si>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</si>
  <si>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</si>
  <si>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</si>
  <si>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</si>
  <si>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</si>
  <si>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</si>
  <si>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</si>
  <si>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</si>
  <si>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</si>
  <si>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</si>
  <si>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</si>
  <si>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</si>
  <si>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</si>
  <si>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</si>
  <si>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202011</t>
  </si>
  <si>
    <t>長野市</t>
  </si>
  <si>
    <t>202029</t>
  </si>
  <si>
    <t>202037</t>
  </si>
  <si>
    <t>上田市</t>
  </si>
  <si>
    <t>202045</t>
  </si>
  <si>
    <t>岡谷市</t>
  </si>
  <si>
    <t>202053</t>
  </si>
  <si>
    <t>飯田市</t>
  </si>
  <si>
    <t>202061</t>
  </si>
  <si>
    <t>諏訪市</t>
  </si>
  <si>
    <t>202070</t>
  </si>
  <si>
    <t>須坂市</t>
  </si>
  <si>
    <t>202088</t>
  </si>
  <si>
    <t>小諸市</t>
  </si>
  <si>
    <t>202096</t>
  </si>
  <si>
    <t>伊那市</t>
  </si>
  <si>
    <t>202100</t>
  </si>
  <si>
    <t>駒ヶ根市</t>
  </si>
  <si>
    <t>202118</t>
  </si>
  <si>
    <t>中野市</t>
  </si>
  <si>
    <t>202126</t>
  </si>
  <si>
    <t>大町市</t>
  </si>
  <si>
    <t>202134</t>
  </si>
  <si>
    <t>飯山市</t>
  </si>
  <si>
    <t>202142</t>
  </si>
  <si>
    <t>茅野市</t>
  </si>
  <si>
    <t>新潟県A地区（仮）</t>
    <rPh sb="0" eb="3">
      <t>ニイガタケン</t>
    </rPh>
    <rPh sb="4" eb="6">
      <t>チク</t>
    </rPh>
    <rPh sb="7" eb="8">
      <t>カリ</t>
    </rPh>
    <phoneticPr fontId="1"/>
  </si>
  <si>
    <r>
      <t xml:space="preserve">貸切バスを運行する際、１日に必要な車両台数
</t>
    </r>
    <r>
      <rPr>
        <b/>
        <u/>
        <sz val="9"/>
        <color rgb="FFC00000"/>
        <rFont val="Yu Gothic"/>
        <family val="3"/>
        <charset val="128"/>
        <scheme val="minor"/>
      </rPr>
      <t>利用者数や便数に応じて必要な台数を再設定してください</t>
    </r>
    <rPh sb="0" eb="2">
      <t>カシキリ</t>
    </rPh>
    <rPh sb="5" eb="7">
      <t>ウンコウ</t>
    </rPh>
    <rPh sb="9" eb="10">
      <t>サイ</t>
    </rPh>
    <rPh sb="12" eb="13">
      <t>ニチ</t>
    </rPh>
    <rPh sb="14" eb="16">
      <t>ヒツヨウ</t>
    </rPh>
    <rPh sb="17" eb="19">
      <t>シャリョウ</t>
    </rPh>
    <rPh sb="19" eb="21">
      <t>ダイスウ</t>
    </rPh>
    <rPh sb="22" eb="24">
      <t>リヨウ</t>
    </rPh>
    <rPh sb="24" eb="25">
      <t>シャ</t>
    </rPh>
    <rPh sb="25" eb="26">
      <t>スウ</t>
    </rPh>
    <rPh sb="27" eb="29">
      <t>ビンスウ</t>
    </rPh>
    <rPh sb="30" eb="31">
      <t>オウ</t>
    </rPh>
    <rPh sb="33" eb="35">
      <t>ヒツヨウ</t>
    </rPh>
    <rPh sb="36" eb="38">
      <t>ダイスウ</t>
    </rPh>
    <phoneticPr fontId="1"/>
  </si>
  <si>
    <t>■貸切バス料金</t>
    <rPh sb="1" eb="3">
      <t>カシキリ</t>
    </rPh>
    <rPh sb="5" eb="7">
      <t>リョウキン</t>
    </rPh>
    <phoneticPr fontId="1"/>
  </si>
  <si>
    <t>地域で貸切バスを借りる際の単価を設定します。各地の運輸局の資料等を参照してください。</t>
    <rPh sb="0" eb="2">
      <t>チイキ</t>
    </rPh>
    <rPh sb="3" eb="5">
      <t>カシキリ</t>
    </rPh>
    <rPh sb="8" eb="9">
      <t>カ</t>
    </rPh>
    <rPh sb="11" eb="12">
      <t>サイ</t>
    </rPh>
    <rPh sb="13" eb="15">
      <t>タンカ</t>
    </rPh>
    <rPh sb="16" eb="18">
      <t>セッテイ</t>
    </rPh>
    <rPh sb="22" eb="24">
      <t>カクチ</t>
    </rPh>
    <rPh sb="25" eb="27">
      <t>ウンユ</t>
    </rPh>
    <rPh sb="27" eb="28">
      <t>キョク</t>
    </rPh>
    <phoneticPr fontId="1"/>
  </si>
  <si>
    <t>実情に応じて手入力で再設定してください</t>
    <phoneticPr fontId="1"/>
  </si>
  <si>
    <t>県</t>
    <rPh sb="0" eb="1">
      <t>ケン</t>
    </rPh>
    <phoneticPr fontId="1"/>
  </si>
  <si>
    <t>都</t>
    <rPh sb="0" eb="1">
      <t>ト</t>
    </rPh>
    <phoneticPr fontId="1"/>
  </si>
  <si>
    <t>府</t>
    <rPh sb="0" eb="1">
      <t>フ</t>
    </rPh>
    <phoneticPr fontId="1"/>
  </si>
  <si>
    <t>※「〇〇市」のように記入してください</t>
    <rPh sb="4" eb="5">
      <t>シ</t>
    </rPh>
    <rPh sb="10" eb="12">
      <t>キニュウ</t>
    </rPh>
    <phoneticPr fontId="1"/>
  </si>
  <si>
    <t>【CSE】６．〔その他〕公共交通が廃止された場合、必要となるその他の移動に係る経費</t>
    <rPh sb="10" eb="11">
      <t>タ</t>
    </rPh>
    <rPh sb="12" eb="14">
      <t>コウキョウ</t>
    </rPh>
    <rPh sb="14" eb="16">
      <t>コウツウ</t>
    </rPh>
    <rPh sb="17" eb="19">
      <t>ハイシ</t>
    </rPh>
    <rPh sb="22" eb="24">
      <t>バアイ</t>
    </rPh>
    <rPh sb="25" eb="27">
      <t>ヒツヨウ</t>
    </rPh>
    <rPh sb="32" eb="33">
      <t>タ</t>
    </rPh>
    <rPh sb="34" eb="36">
      <t>イドウ</t>
    </rPh>
    <rPh sb="37" eb="38">
      <t>カカ</t>
    </rPh>
    <rPh sb="39" eb="41">
      <t>ケイヒ</t>
    </rPh>
    <phoneticPr fontId="1"/>
  </si>
  <si>
    <t>色のセルを修正する場合は、該当セルに入力</t>
    <rPh sb="0" eb="1">
      <t>イロ</t>
    </rPh>
    <rPh sb="5" eb="7">
      <t>シュウセイ</t>
    </rPh>
    <rPh sb="9" eb="11">
      <t>バアイ</t>
    </rPh>
    <rPh sb="13" eb="15">
      <t>ガイトウ</t>
    </rPh>
    <rPh sb="18" eb="20">
      <t>ニュウリョク</t>
    </rPh>
    <phoneticPr fontId="1"/>
  </si>
  <si>
    <r>
      <rPr>
        <b/>
        <sz val="11"/>
        <color theme="1"/>
        <rFont val="Yu Gothic"/>
        <family val="3"/>
        <charset val="128"/>
        <scheme val="minor"/>
      </rPr>
      <t>代替手段を運行する場合の移動時間帯については、移動目的ごとにサンプルを記入しています。</t>
    </r>
    <r>
      <rPr>
        <sz val="9"/>
        <color theme="1"/>
        <rFont val="Yu Gothic"/>
        <family val="3"/>
        <charset val="128"/>
        <scheme val="minor"/>
      </rPr>
      <t xml:space="preserve">
行き、帰りが発生する移動時間帯に「１」を入力し、緑に塗っています。
対象路線の代替に必要な移動の時間帯をお考えいただき、</t>
    </r>
    <r>
      <rPr>
        <b/>
        <u/>
        <sz val="10"/>
        <color rgb="FFC00000"/>
        <rFont val="Yu Gothic"/>
        <family val="3"/>
        <charset val="128"/>
        <scheme val="minor"/>
      </rPr>
      <t>実情に応じて「1」を入れたり、消したりしてください。</t>
    </r>
    <rPh sb="0" eb="2">
      <t>ダイタイ</t>
    </rPh>
    <rPh sb="2" eb="4">
      <t>シュダン</t>
    </rPh>
    <rPh sb="5" eb="7">
      <t>ウンコウ</t>
    </rPh>
    <rPh sb="9" eb="11">
      <t>バアイ</t>
    </rPh>
    <rPh sb="12" eb="14">
      <t>イドウ</t>
    </rPh>
    <rPh sb="14" eb="16">
      <t>ジカン</t>
    </rPh>
    <rPh sb="16" eb="17">
      <t>タイ</t>
    </rPh>
    <rPh sb="23" eb="25">
      <t>イドウ</t>
    </rPh>
    <rPh sb="25" eb="27">
      <t>モクテキ</t>
    </rPh>
    <rPh sb="35" eb="37">
      <t>キニュウ</t>
    </rPh>
    <rPh sb="44" eb="45">
      <t>イ</t>
    </rPh>
    <rPh sb="47" eb="48">
      <t>カエ</t>
    </rPh>
    <rPh sb="50" eb="52">
      <t>ハッセイ</t>
    </rPh>
    <rPh sb="54" eb="56">
      <t>イドウ</t>
    </rPh>
    <rPh sb="56" eb="58">
      <t>ジカン</t>
    </rPh>
    <rPh sb="58" eb="59">
      <t>タイ</t>
    </rPh>
    <rPh sb="64" eb="66">
      <t>ニュウリョク</t>
    </rPh>
    <rPh sb="68" eb="69">
      <t>ミドリ</t>
    </rPh>
    <rPh sb="70" eb="71">
      <t>ヌ</t>
    </rPh>
    <rPh sb="78" eb="80">
      <t>タイショウ</t>
    </rPh>
    <rPh sb="80" eb="82">
      <t>ロセン</t>
    </rPh>
    <rPh sb="83" eb="85">
      <t>ダイタイ</t>
    </rPh>
    <rPh sb="86" eb="88">
      <t>ヒツヨウ</t>
    </rPh>
    <rPh sb="89" eb="91">
      <t>イドウ</t>
    </rPh>
    <rPh sb="92" eb="95">
      <t>ジカンタイ</t>
    </rPh>
    <rPh sb="97" eb="98">
      <t>カンガ</t>
    </rPh>
    <rPh sb="104" eb="106">
      <t>ジツジョウ</t>
    </rPh>
    <rPh sb="107" eb="108">
      <t>オウ</t>
    </rPh>
    <rPh sb="114" eb="115">
      <t>イ</t>
    </rPh>
    <rPh sb="119" eb="120">
      <t>ケ</t>
    </rPh>
    <phoneticPr fontId="1"/>
  </si>
  <si>
    <r>
      <t xml:space="preserve">１日の運行時間を設定　
</t>
    </r>
    <r>
      <rPr>
        <u/>
        <sz val="8"/>
        <color rgb="FFC00000"/>
        <rFont val="Yu Gothic"/>
        <family val="3"/>
        <charset val="128"/>
        <scheme val="minor"/>
      </rPr>
      <t>「4_移動時刻」シートで設定してください</t>
    </r>
    <rPh sb="1" eb="2">
      <t>ニチ</t>
    </rPh>
    <rPh sb="3" eb="5">
      <t>ウンコウ</t>
    </rPh>
    <rPh sb="5" eb="7">
      <t>ジカン</t>
    </rPh>
    <rPh sb="8" eb="10">
      <t>セッテイ</t>
    </rPh>
    <rPh sb="16" eb="18">
      <t>セッテイ</t>
    </rPh>
    <phoneticPr fontId="1"/>
  </si>
  <si>
    <t>このような公共交通のクロスセクター効果は「そのような効果がある」ということは指摘されていますが、定量的に計測されているものではありません。</t>
    <phoneticPr fontId="1"/>
  </si>
  <si>
    <r>
      <t>　地域公共交通は住民や観光客の移動手段を確保するものとして、自治体においても確保・維持・活性化のための取組みが日々なされています。
　自治体が運行または運行を補助・支援するバスの多くは経費が収益を上回っており、”財政支出”が発生している状況ですが、地域に様々な効果をもたらしていると考えられます。このような公共交通の多面的な効果は公共交通の</t>
    </r>
    <r>
      <rPr>
        <b/>
        <u/>
        <sz val="11"/>
        <color theme="1"/>
        <rFont val="Yu Gothic"/>
        <family val="3"/>
        <charset val="128"/>
        <scheme val="minor"/>
      </rPr>
      <t>『クロスセクター効果』</t>
    </r>
    <r>
      <rPr>
        <sz val="11"/>
        <color theme="1"/>
        <rFont val="Yu Gothic"/>
        <family val="3"/>
        <charset val="128"/>
        <scheme val="minor"/>
      </rPr>
      <t>とよばれています。
　クロスセクター効果は、新たに自治体に策定が求められている「地域公共交通計画」においてもその視点を盛り込むことが重要と指摘されています。
　本ツールは、クロスセクター効果の一例として、自治体内を運行するバス路線が廃止となった場合、これまでの利用者の移動を確保するために行政としてどれくらいの費用が必要かを算出するものです。</t>
    </r>
    <rPh sb="1" eb="3">
      <t>チイキ</t>
    </rPh>
    <rPh sb="3" eb="5">
      <t>コウキョウ</t>
    </rPh>
    <rPh sb="5" eb="7">
      <t>コウツウ</t>
    </rPh>
    <rPh sb="8" eb="10">
      <t>ジュウミン</t>
    </rPh>
    <rPh sb="11" eb="13">
      <t>カンコウ</t>
    </rPh>
    <rPh sb="13" eb="14">
      <t>キャク</t>
    </rPh>
    <rPh sb="15" eb="17">
      <t>イドウ</t>
    </rPh>
    <rPh sb="17" eb="19">
      <t>シュダン</t>
    </rPh>
    <rPh sb="20" eb="22">
      <t>カクホ</t>
    </rPh>
    <rPh sb="30" eb="33">
      <t>ジチタイ</t>
    </rPh>
    <rPh sb="38" eb="40">
      <t>カクホ</t>
    </rPh>
    <rPh sb="41" eb="43">
      <t>イジ</t>
    </rPh>
    <rPh sb="44" eb="46">
      <t>カッセイ</t>
    </rPh>
    <rPh sb="46" eb="47">
      <t>カ</t>
    </rPh>
    <rPh sb="51" eb="53">
      <t>トリク</t>
    </rPh>
    <rPh sb="55" eb="57">
      <t>ヒビ</t>
    </rPh>
    <rPh sb="67" eb="70">
      <t>ジチタイ</t>
    </rPh>
    <rPh sb="71" eb="73">
      <t>ウンコウ</t>
    </rPh>
    <rPh sb="76" eb="78">
      <t>ウンコウ</t>
    </rPh>
    <rPh sb="79" eb="81">
      <t>ホジョ</t>
    </rPh>
    <rPh sb="82" eb="84">
      <t>シエン</t>
    </rPh>
    <rPh sb="89" eb="90">
      <t>オオ</t>
    </rPh>
    <rPh sb="92" eb="94">
      <t>ケイヒ</t>
    </rPh>
    <rPh sb="95" eb="97">
      <t>シュウエキ</t>
    </rPh>
    <rPh sb="98" eb="100">
      <t>ウワマワ</t>
    </rPh>
    <rPh sb="106" eb="108">
      <t>ザイセイ</t>
    </rPh>
    <rPh sb="108" eb="110">
      <t>シシュツ</t>
    </rPh>
    <rPh sb="118" eb="120">
      <t>ジョウキョウ</t>
    </rPh>
    <rPh sb="124" eb="126">
      <t>チイキ</t>
    </rPh>
    <rPh sb="127" eb="129">
      <t>サマザマ</t>
    </rPh>
    <rPh sb="130" eb="132">
      <t>コウカ</t>
    </rPh>
    <rPh sb="141" eb="142">
      <t>カンガ</t>
    </rPh>
    <rPh sb="153" eb="155">
      <t>コウキョウ</t>
    </rPh>
    <rPh sb="155" eb="157">
      <t>コウツウ</t>
    </rPh>
    <rPh sb="158" eb="161">
      <t>タメンテキ</t>
    </rPh>
    <rPh sb="162" eb="164">
      <t>コウカ</t>
    </rPh>
    <rPh sb="165" eb="167">
      <t>コウキョウ</t>
    </rPh>
    <rPh sb="167" eb="169">
      <t>コウツウ</t>
    </rPh>
    <rPh sb="178" eb="180">
      <t>コウカ</t>
    </rPh>
    <rPh sb="199" eb="201">
      <t>コウカ</t>
    </rPh>
    <rPh sb="203" eb="204">
      <t>アラ</t>
    </rPh>
    <rPh sb="206" eb="209">
      <t>ジチタイ</t>
    </rPh>
    <rPh sb="210" eb="212">
      <t>サクテイ</t>
    </rPh>
    <rPh sb="213" eb="214">
      <t>モト</t>
    </rPh>
    <rPh sb="221" eb="223">
      <t>チイキ</t>
    </rPh>
    <rPh sb="223" eb="225">
      <t>コウキョウ</t>
    </rPh>
    <rPh sb="225" eb="227">
      <t>コウツウ</t>
    </rPh>
    <rPh sb="227" eb="229">
      <t>ケイカク</t>
    </rPh>
    <rPh sb="237" eb="239">
      <t>シテン</t>
    </rPh>
    <rPh sb="240" eb="241">
      <t>モ</t>
    </rPh>
    <rPh sb="242" eb="243">
      <t>コ</t>
    </rPh>
    <rPh sb="247" eb="249">
      <t>ジュウヨウ</t>
    </rPh>
    <rPh sb="250" eb="252">
      <t>シテキ</t>
    </rPh>
    <phoneticPr fontId="1"/>
  </si>
  <si>
    <t>クロスセクター効果を算出します</t>
    <rPh sb="7" eb="9">
      <t>コウカ</t>
    </rPh>
    <rPh sb="10" eb="12">
      <t>サンシュツ</t>
    </rPh>
    <phoneticPr fontId="1"/>
  </si>
  <si>
    <r>
      <t>クロスセクター効果のなかでも、「人々の移動を効率的に確保する効果」については、定量的に把握することが可能です。
例えば、現在、自治体で確保している公共交通を廃止して、個別の移動を行政が確保した場合、行政コストは今よりも安価になるでしょうか。
自治体を運行するバス路線について、地域公共交通の</t>
    </r>
    <r>
      <rPr>
        <b/>
        <u/>
        <sz val="9"/>
        <color rgb="FFFF0000"/>
        <rFont val="Yu Gothic"/>
        <family val="3"/>
        <charset val="128"/>
        <scheme val="minor"/>
      </rPr>
      <t>クロスセクター効果の一部</t>
    </r>
    <r>
      <rPr>
        <sz val="9"/>
        <color theme="1"/>
        <rFont val="Yu Gothic"/>
        <family val="3"/>
        <charset val="128"/>
        <scheme val="minor"/>
      </rPr>
      <t>が算出できます。</t>
    </r>
    <rPh sb="56" eb="57">
      <t>タト</t>
    </rPh>
    <rPh sb="60" eb="62">
      <t>ゲンザイ</t>
    </rPh>
    <rPh sb="63" eb="66">
      <t>ジチタイ</t>
    </rPh>
    <rPh sb="67" eb="69">
      <t>カクホ</t>
    </rPh>
    <rPh sb="73" eb="75">
      <t>コウキョウ</t>
    </rPh>
    <rPh sb="75" eb="77">
      <t>コウツウ</t>
    </rPh>
    <rPh sb="78" eb="80">
      <t>ハイシ</t>
    </rPh>
    <rPh sb="83" eb="85">
      <t>コベツ</t>
    </rPh>
    <rPh sb="86" eb="88">
      <t>イドウ</t>
    </rPh>
    <rPh sb="89" eb="91">
      <t>ギョウセイ</t>
    </rPh>
    <rPh sb="92" eb="94">
      <t>カクホ</t>
    </rPh>
    <rPh sb="96" eb="98">
      <t>バアイ</t>
    </rPh>
    <rPh sb="99" eb="101">
      <t>ギョウセイ</t>
    </rPh>
    <rPh sb="105" eb="106">
      <t>イマ</t>
    </rPh>
    <rPh sb="109" eb="111">
      <t>アンカ</t>
    </rPh>
    <rPh sb="121" eb="124">
      <t>ジチタイ</t>
    </rPh>
    <rPh sb="125" eb="127">
      <t>ウンコウ</t>
    </rPh>
    <rPh sb="131" eb="133">
      <t>ロセン</t>
    </rPh>
    <rPh sb="138" eb="140">
      <t>チイキ</t>
    </rPh>
    <rPh sb="140" eb="142">
      <t>コウキョウ</t>
    </rPh>
    <rPh sb="142" eb="144">
      <t>コウツウ</t>
    </rPh>
    <rPh sb="152" eb="154">
      <t>コウカ</t>
    </rPh>
    <rPh sb="155" eb="157">
      <t>イチブ</t>
    </rPh>
    <rPh sb="158" eb="160">
      <t>サンシュツ</t>
    </rPh>
    <phoneticPr fontId="1"/>
  </si>
  <si>
    <t>算出に必要なデータとなります。必要に応じて入力・選択・修正してください。</t>
    <rPh sb="0" eb="2">
      <t>サンシュツ</t>
    </rPh>
    <rPh sb="3" eb="5">
      <t>ヒツヨウ</t>
    </rPh>
    <rPh sb="15" eb="17">
      <t>ヒツヨウ</t>
    </rPh>
    <rPh sb="18" eb="19">
      <t>オウ</t>
    </rPh>
    <rPh sb="21" eb="23">
      <t>ニュウリョク</t>
    </rPh>
    <rPh sb="24" eb="26">
      <t>センタク</t>
    </rPh>
    <rPh sb="27" eb="29">
      <t>シュウセイ</t>
    </rPh>
    <phoneticPr fontId="1"/>
  </si>
  <si>
    <t>自動計算されます。実態に合わない場合などは数式を消して直接入力ができます。</t>
    <rPh sb="0" eb="2">
      <t>ジドウ</t>
    </rPh>
    <rPh sb="2" eb="4">
      <t>ケイサン</t>
    </rPh>
    <rPh sb="9" eb="11">
      <t>ジッタイ</t>
    </rPh>
    <rPh sb="12" eb="13">
      <t>ア</t>
    </rPh>
    <rPh sb="16" eb="18">
      <t>バアイ</t>
    </rPh>
    <rPh sb="21" eb="23">
      <t>スウシキ</t>
    </rPh>
    <rPh sb="24" eb="25">
      <t>ケ</t>
    </rPh>
    <rPh sb="27" eb="29">
      <t>チョクセツ</t>
    </rPh>
    <rPh sb="29" eb="31">
      <t>ニュウリョク</t>
    </rPh>
    <phoneticPr fontId="1"/>
  </si>
  <si>
    <t>自動計算されます。入力や修正の必要はありません。</t>
    <rPh sb="0" eb="2">
      <t>ジドウ</t>
    </rPh>
    <rPh sb="2" eb="4">
      <t>ケイサン</t>
    </rPh>
    <rPh sb="9" eb="11">
      <t>ニュウリョク</t>
    </rPh>
    <rPh sb="12" eb="14">
      <t>シュウセイ</t>
    </rPh>
    <rPh sb="15" eb="17">
      <t>ヒツヨウ</t>
    </rPh>
    <phoneticPr fontId="1"/>
  </si>
  <si>
    <t>本ツールは、北陸信越運輸局が実施する「管内各自治体における公共交通への支出に伴う経済効果（クロスセクター効果等）に関する調査」の一環で作成したものです。</t>
    <rPh sb="0" eb="1">
      <t>モト</t>
    </rPh>
    <rPh sb="6" eb="8">
      <t>ホクリク</t>
    </rPh>
    <rPh sb="8" eb="10">
      <t>シンエツ</t>
    </rPh>
    <rPh sb="10" eb="12">
      <t>ウンユ</t>
    </rPh>
    <rPh sb="12" eb="13">
      <t>キョク</t>
    </rPh>
    <rPh sb="14" eb="16">
      <t>ジッシ</t>
    </rPh>
    <rPh sb="64" eb="66">
      <t>イッカン</t>
    </rPh>
    <rPh sb="67" eb="69">
      <t>サクセイ</t>
    </rPh>
    <phoneticPr fontId="1"/>
  </si>
  <si>
    <t>（令和３年３月版）</t>
    <rPh sb="1" eb="3">
      <t>レイワ</t>
    </rPh>
    <rPh sb="4" eb="5">
      <t>ネン</t>
    </rPh>
    <rPh sb="6" eb="7">
      <t>ガツ</t>
    </rPh>
    <rPh sb="7" eb="8">
      <t>バン</t>
    </rPh>
    <phoneticPr fontId="1"/>
  </si>
  <si>
    <t>公共交通への支出に伴う
クロスセクター効果の簡易算出ツール</t>
    <phoneticPr fontId="1"/>
  </si>
  <si>
    <t>【おことわり】
　このツールは、北陸信越運輸局が実施する「管内各自治体における公共交通への支出に伴う経済効果（クロスセクター効果等）に関する調査」の一環で作成したものです。本ツールの算出モデルは調査段階のものであり、北陸信越運輸局として規定した手法ではありません。
　本ツールは、地域公共交通施策に関する評価や見直しのため、自由に利用することができますが、上記の趣旨を踏まえ、利用者の責任においてご活用ください。出典を明記する場合は、「公共交通への支出に伴うクロスセクター効果の簡易算出ツール（令和３年３月版）」（北陸信越運輸局）としてください。</t>
    <rPh sb="97" eb="99">
      <t>チョウサ</t>
    </rPh>
    <phoneticPr fontId="1"/>
  </si>
  <si>
    <t>本ツールの算出モデルは調査段階のものであり、北陸信越運輸局として規定した手法ではありません。</t>
    <rPh sb="0" eb="1">
      <t>ホン</t>
    </rPh>
    <rPh sb="5" eb="7">
      <t>サンシュツ</t>
    </rPh>
    <rPh sb="11" eb="13">
      <t>チョウサ</t>
    </rPh>
    <rPh sb="13" eb="15">
      <t>ダンカイ</t>
    </rPh>
    <rPh sb="22" eb="24">
      <t>ホクリク</t>
    </rPh>
    <rPh sb="24" eb="26">
      <t>シンエツ</t>
    </rPh>
    <rPh sb="26" eb="28">
      <t>ウンユ</t>
    </rPh>
    <rPh sb="28" eb="29">
      <t>キョク</t>
    </rPh>
    <rPh sb="32" eb="34">
      <t>キテイ</t>
    </rPh>
    <rPh sb="36" eb="38">
      <t>シュホウ</t>
    </rPh>
    <phoneticPr fontId="1"/>
  </si>
  <si>
    <t>香芝市</t>
    <rPh sb="0" eb="3">
      <t>カシバシ</t>
    </rPh>
    <phoneticPr fontId="1"/>
  </si>
  <si>
    <t>奈良県</t>
    <rPh sb="0" eb="3">
      <t>ナラケン</t>
    </rPh>
    <phoneticPr fontId="1"/>
  </si>
  <si>
    <t>田尻ルート</t>
    <rPh sb="0" eb="2">
      <t>タジリ</t>
    </rPh>
    <phoneticPr fontId="1"/>
  </si>
  <si>
    <t>マイクロバス</t>
  </si>
  <si>
    <t>木曜日を除く平日　</t>
    <rPh sb="0" eb="3">
      <t>モクヨウビ</t>
    </rPh>
    <rPh sb="4" eb="5">
      <t>ノゾ</t>
    </rPh>
    <rPh sb="6" eb="8">
      <t>ヘイジツ</t>
    </rPh>
    <phoneticPr fontId="1"/>
  </si>
  <si>
    <t>広告</t>
    <rPh sb="0" eb="2">
      <t>コウコク</t>
    </rPh>
    <phoneticPr fontId="1"/>
  </si>
  <si>
    <t>田尻</t>
    <rPh sb="0" eb="2">
      <t>タジリ</t>
    </rPh>
    <phoneticPr fontId="1"/>
  </si>
  <si>
    <t>関屋西</t>
    <rPh sb="0" eb="3">
      <t>セキヤニシ</t>
    </rPh>
    <phoneticPr fontId="1"/>
  </si>
  <si>
    <t>近鉄関屋駅</t>
    <rPh sb="0" eb="5">
      <t>キンテツセキヤエキ</t>
    </rPh>
    <phoneticPr fontId="1"/>
  </si>
  <si>
    <t>青葉台D公園前</t>
    <rPh sb="0" eb="3">
      <t>アオバダイ</t>
    </rPh>
    <rPh sb="4" eb="7">
      <t>コウエンマエ</t>
    </rPh>
    <phoneticPr fontId="1"/>
  </si>
  <si>
    <t>祇園荘</t>
    <rPh sb="0" eb="3">
      <t>ギオンソウ</t>
    </rPh>
    <phoneticPr fontId="1"/>
  </si>
  <si>
    <t>関屋北</t>
    <rPh sb="0" eb="3">
      <t>セキヤキタ</t>
    </rPh>
    <phoneticPr fontId="1"/>
  </si>
  <si>
    <t>下池北側</t>
    <rPh sb="0" eb="1">
      <t>シタ</t>
    </rPh>
    <rPh sb="1" eb="2">
      <t>イケ</t>
    </rPh>
    <rPh sb="2" eb="4">
      <t>キタガワ</t>
    </rPh>
    <phoneticPr fontId="1"/>
  </si>
  <si>
    <t>あしびハイツ前</t>
    <rPh sb="6" eb="7">
      <t>マエ</t>
    </rPh>
    <phoneticPr fontId="1"/>
  </si>
  <si>
    <t>旭ヶ丘西</t>
    <rPh sb="0" eb="4">
      <t>アサヒガオカニシ</t>
    </rPh>
    <phoneticPr fontId="1"/>
  </si>
  <si>
    <t>万代前</t>
    <rPh sb="0" eb="3">
      <t>マンダイマエ</t>
    </rPh>
    <phoneticPr fontId="1"/>
  </si>
  <si>
    <t>近鉄二上駅北</t>
    <rPh sb="0" eb="5">
      <t>キンテツニジョウエキ</t>
    </rPh>
    <rPh sb="5" eb="6">
      <t>キタ</t>
    </rPh>
    <phoneticPr fontId="1"/>
  </si>
  <si>
    <t>逢坂八丁目</t>
    <rPh sb="0" eb="2">
      <t>オウサカ</t>
    </rPh>
    <rPh sb="2" eb="5">
      <t>ハッチョウメ</t>
    </rPh>
    <phoneticPr fontId="1"/>
  </si>
  <si>
    <t>総合福祉センター</t>
    <rPh sb="0" eb="4">
      <t>ソウゴウフクシ</t>
    </rPh>
    <phoneticPr fontId="1"/>
  </si>
  <si>
    <t>香芝市役所</t>
    <rPh sb="0" eb="5">
      <t>カシバシヤクショ</t>
    </rPh>
    <phoneticPr fontId="1"/>
  </si>
  <si>
    <t>万代</t>
    <rPh sb="0" eb="2">
      <t>マンダイ</t>
    </rPh>
    <phoneticPr fontId="1"/>
  </si>
  <si>
    <t>福祉センター・市役所</t>
    <rPh sb="0" eb="2">
      <t>フクシ</t>
    </rPh>
    <rPh sb="7" eb="10">
      <t>シヤクショ</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</si>
</sst>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_);[Red]\(0\)"/>
    <numFmt numFmtId="177" formatCode="0.0_);[Red]\(0.0\)"/>
    <numFmt numFmtId="178" formatCode="#,##0_ "/>
    <numFmt numFmtId="179" formatCode="0.0_ "/>
    <numFmt numFmtId="180" formatCode="#,##0_);[Red]\(#,##0\)"/>
    <numFmt numFmtId="181" formatCode="#,##0.0_ "/>
    <numFmt numFmtId="182" formatCode="0.0"/>
    <numFmt numFmtId="183" formatCode="#,##0.0_);[Red]\(#,##0.0\)"/>
    <numFmt numFmtId="184" formatCode="h:mm;@"/>
  </numFmts>
  <fonts count="101">
    <font>
      <sz val="11"/>
      <color theme="1"/>
      <name val="Yu Gothic"/>
      <family val="2"/>
      <scheme val="minor"/>
    </font>
    <font>
      <sz val="6"/>
      <name val="Yu Gothic"/>
      <family val="3"/>
      <charset val="128"/>
      <scheme val="minor"/>
    </font>
    <font>
      <sz val="6"/>
      <color theme="1"/>
      <name val="Yu Gothic"/>
      <family val="2"/>
      <scheme val="minor"/>
    </font>
    <font>
      <sz val="9"/>
      <color theme="1"/>
      <name val="Yu Gothic"/>
      <family val="3"/>
      <charset val="128"/>
      <scheme val="minor"/>
    </font>
    <font>
      <sz val="8"/>
      <color theme="1"/>
      <name val="Yu Gothic"/>
      <family val="3"/>
      <charset val="128"/>
      <scheme val="minor"/>
    </font>
    <font>
      <sz val="8"/>
      <name val="Yu Gothic"/>
      <family val="3"/>
      <charset val="128"/>
      <scheme val="minor"/>
    </font>
    <font>
      <sz val="9"/>
      <name val="Yu Gothic"/>
      <family val="3"/>
      <charset val="128"/>
      <scheme val="minor"/>
    </font>
    <font>
      <sz val="8"/>
      <color theme="9" tint="-0.499984740745262"/>
      <name val="Yu Gothic"/>
      <family val="3"/>
      <charset val="128"/>
      <scheme val="minor"/>
    </font>
    <font>
      <sz val="6"/>
      <name val="Yu Gothic"/>
      <family val="2"/>
      <charset val="128"/>
      <scheme val="minor"/>
    </font>
    <font>
      <sz val="9"/>
      <color theme="1"/>
      <name val="Yu Gothic"/>
      <family val="2"/>
      <scheme val="minor"/>
    </font>
    <font>
      <sz val="6"/>
      <color theme="0"/>
      <name val="Yu Gothic"/>
      <family val="3"/>
      <charset val="128"/>
      <scheme val="minor"/>
    </font>
    <font>
      <sz val="11"/>
      <name val="Meiryo UI"/>
      <family val="3"/>
      <charset val="128"/>
    </font>
    <font>
      <b/>
      <sz val="11"/>
      <color theme="0"/>
      <name val="Yu Gothic"/>
      <family val="3"/>
      <charset val="128"/>
      <scheme val="minor"/>
    </font>
    <font>
      <sz val="9"/>
      <color theme="9" tint="0.39997558519241921"/>
      <name val="Yu Gothic"/>
      <family val="2"/>
      <scheme val="minor"/>
    </font>
    <font>
      <sz val="12"/>
      <color theme="1"/>
      <name val="Yu Gothic"/>
      <family val="3"/>
      <charset val="128"/>
      <scheme val="minor"/>
    </font>
    <font>
      <sz val="9"/>
      <color theme="9" tint="-0.249977111117893"/>
      <name val="Yu Gothic"/>
      <family val="3"/>
      <charset val="128"/>
      <scheme val="minor"/>
    </font>
    <font>
      <sz val="8"/>
      <color theme="9" tint="-0.249977111117893"/>
      <name val="Yu Gothic"/>
      <family val="3"/>
      <charset val="128"/>
      <scheme val="minor"/>
    </font>
    <font>
      <sz val="9"/>
      <color theme="9" tint="-0.499984740745262"/>
      <name val="Yu Gothic"/>
      <family val="3"/>
      <charset val="128"/>
      <scheme val="minor"/>
    </font>
    <font>
      <sz val="11"/>
      <color theme="9" tint="-0.499984740745262"/>
      <name val="Yu Gothic"/>
      <family val="3"/>
      <charset val="128"/>
      <scheme val="minor"/>
    </font>
    <font>
      <b/>
      <sz val="9"/>
      <color theme="1"/>
      <name val="Yu Gothic"/>
      <family val="3"/>
      <charset val="128"/>
      <scheme val="minor"/>
    </font>
    <font>
      <b/>
      <sz val="9"/>
      <name val="Yu Gothic"/>
      <family val="3"/>
      <charset val="128"/>
      <scheme val="minor"/>
    </font>
    <font>
      <sz val="11"/>
      <color rgb="FF9C5700"/>
      <name val="Yu Gothic"/>
      <family val="2"/>
      <charset val="128"/>
      <scheme val="minor"/>
    </font>
    <font>
      <sz val="11"/>
      <color theme="1" tint="0.499984740745262"/>
      <name val="Yu Gothic"/>
      <family val="3"/>
      <charset val="128"/>
      <scheme val="minor"/>
    </font>
    <font>
      <sz val="8"/>
      <color theme="1" tint="0.499984740745262"/>
      <name val="Yu Gothic"/>
      <family val="3"/>
      <charset val="128"/>
      <scheme val="minor"/>
    </font>
    <font>
      <sz val="11"/>
      <color theme="1"/>
      <name val="Yu Gothic"/>
      <family val="3"/>
      <charset val="128"/>
      <scheme val="minor"/>
    </font>
    <font>
      <sz val="7"/>
      <color theme="9" tint="-0.249977111117893"/>
      <name val="Yu Gothic"/>
      <family val="3"/>
      <charset val="128"/>
      <scheme val="minor"/>
    </font>
    <font>
      <sz val="7"/>
      <color theme="1"/>
      <name val="Yu Gothic"/>
      <family val="3"/>
      <charset val="128"/>
      <scheme val="minor"/>
    </font>
    <font>
      <b/>
      <sz val="11"/>
      <color theme="1"/>
      <name val="Yu Gothic"/>
      <family val="3"/>
      <charset val="128"/>
      <scheme val="minor"/>
    </font>
    <font>
      <sz val="9"/>
      <color theme="9" tint="-0.249977111117893"/>
      <name val="Yu Gothic"/>
      <family val="2"/>
      <scheme val="minor"/>
    </font>
    <font>
      <sz val="8"/>
      <color theme="9" tint="-0.249977111117893"/>
      <name val="Yu Gothic"/>
      <family val="2"/>
      <scheme val="minor"/>
    </font>
    <font>
      <sz val="11"/>
      <color theme="0" tint="-0.499984740745262"/>
      <name val="Yu Gothic"/>
      <family val="2"/>
      <scheme val="minor"/>
    </font>
    <font>
      <sz val="11"/>
      <color theme="0" tint="-0.499984740745262"/>
      <name val="Yu Gothic"/>
      <family val="3"/>
      <charset val="128"/>
      <scheme val="minor"/>
    </font>
    <font>
      <b/>
      <u/>
      <sz val="8"/>
      <color rgb="FFC00000"/>
      <name val="Yu Gothic"/>
      <family val="3"/>
      <charset val="128"/>
      <scheme val="minor"/>
    </font>
    <font>
      <sz val="9"/>
      <color theme="1" tint="0.499984740745262"/>
      <name val="Yu Gothic"/>
      <family val="3"/>
      <charset val="128"/>
      <scheme val="minor"/>
    </font>
    <font>
      <sz val="11"/>
      <color theme="1"/>
      <name val="Yu Gothic"/>
      <family val="2"/>
      <scheme val="minor"/>
    </font>
    <font>
      <sz val="11"/>
      <color theme="0"/>
      <name val="Yu Gothic"/>
      <family val="2"/>
      <scheme val="minor"/>
    </font>
    <font>
      <b/>
      <sz val="16"/>
      <color theme="0"/>
      <name val="Yu Gothic"/>
      <family val="3"/>
      <charset val="128"/>
      <scheme val="minor"/>
    </font>
    <font>
      <sz val="16"/>
      <color theme="0"/>
      <name val="Yu Gothic"/>
      <family val="3"/>
      <charset val="128"/>
      <scheme val="minor"/>
    </font>
    <font>
      <b/>
      <sz val="8"/>
      <color theme="9" tint="-0.249977111117893"/>
      <name val="Yu Gothic"/>
      <family val="3"/>
      <charset val="128"/>
      <scheme val="minor"/>
    </font>
    <font>
      <u/>
      <sz val="9"/>
      <color rgb="FFFF0000"/>
      <name val="Yu Gothic"/>
      <family val="3"/>
      <charset val="128"/>
      <scheme val="minor"/>
    </font>
    <font>
      <b/>
      <u/>
      <sz val="9"/>
      <color rgb="FFFF0000"/>
      <name val="Yu Gothic"/>
      <family val="3"/>
      <charset val="128"/>
      <scheme val="minor"/>
    </font>
    <font>
      <sz val="11"/>
      <name val="ＭＳ Ｐゴシック"/>
      <family val="3"/>
      <charset val="128"/>
    </font>
    <font>
      <sz val="11"/>
      <color theme="0"/>
      <name val="Yu Gothic"/>
      <family val="3"/>
      <charset val="128"/>
      <scheme val="minor"/>
    </font>
    <font>
      <sz val="11"/>
      <color theme="1" tint="4.9989318521683403E-2"/>
      <name val="ＭＳ Ｐゴシック"/>
      <family val="3"/>
      <charset val="128"/>
    </font>
    <font>
      <sz val="10"/>
      <color theme="1"/>
      <name val="Yu Gothic"/>
      <family val="3"/>
      <charset val="128"/>
      <scheme val="minor"/>
    </font>
    <font>
      <b/>
      <sz val="11"/>
      <name val="Yu Gothic"/>
      <family val="3"/>
      <charset val="128"/>
      <scheme val="minor"/>
    </font>
    <font>
      <sz val="11"/>
      <name val="Yu Gothic"/>
      <family val="3"/>
      <charset val="128"/>
      <scheme val="minor"/>
    </font>
    <font>
      <sz val="11"/>
      <color theme="0"/>
      <name val="Meiryo UI"/>
      <family val="3"/>
      <charset val="128"/>
    </font>
    <font>
      <sz val="11"/>
      <color theme="9" tint="-0.249977111117893"/>
      <name val="Yu Gothic"/>
      <family val="3"/>
      <charset val="128"/>
      <scheme val="minor"/>
    </font>
    <font>
      <sz val="6"/>
      <color theme="1"/>
      <name val="Yu Gothic"/>
      <family val="3"/>
      <charset val="128"/>
      <scheme val="minor"/>
    </font>
    <font>
      <sz val="10"/>
      <color rgb="FF9C5700"/>
      <name val="Yu Gothic"/>
      <family val="2"/>
      <charset val="128"/>
      <scheme val="minor"/>
    </font>
    <font>
      <sz val="9"/>
      <color theme="0"/>
      <name val="Yu Gothic"/>
      <family val="3"/>
      <charset val="128"/>
      <scheme val="minor"/>
    </font>
    <font>
      <sz val="6"/>
      <color theme="0"/>
      <name val="Meiryo UI"/>
      <family val="3"/>
      <charset val="128"/>
    </font>
    <font>
      <sz val="9"/>
      <color rgb="FFC00000"/>
      <name val="Yu Gothic"/>
      <family val="3"/>
      <charset val="128"/>
      <scheme val="minor"/>
    </font>
    <font>
      <b/>
      <u/>
      <sz val="9"/>
      <color theme="9" tint="-0.499984740745262"/>
      <name val="Yu Gothic"/>
      <family val="3"/>
      <charset val="128"/>
      <scheme val="minor"/>
    </font>
    <font>
      <sz val="9"/>
      <color theme="5" tint="-0.249977111117893"/>
      <name val="Yu Gothic"/>
      <family val="2"/>
      <scheme val="minor"/>
    </font>
    <font>
      <sz val="11"/>
      <color theme="5" tint="-0.249977111117893"/>
      <name val="Yu Gothic"/>
      <family val="2"/>
      <scheme val="minor"/>
    </font>
    <font>
      <b/>
      <sz val="11"/>
      <color rgb="FFC00000"/>
      <name val="Yu Gothic"/>
      <family val="3"/>
      <charset val="128"/>
      <scheme val="minor"/>
    </font>
    <font>
      <b/>
      <sz val="10"/>
      <color theme="9" tint="-0.249977111117893"/>
      <name val="Yu Gothic"/>
      <family val="3"/>
      <charset val="128"/>
      <scheme val="minor"/>
    </font>
    <font>
      <b/>
      <sz val="9"/>
      <color rgb="FFC00000"/>
      <name val="Yu Gothic"/>
      <family val="3"/>
      <charset val="128"/>
      <scheme val="minor"/>
    </font>
    <font>
      <sz val="9"/>
      <color theme="0" tint="-0.249977111117893"/>
      <name val="Yu Gothic"/>
      <family val="3"/>
      <charset val="128"/>
      <scheme val="minor"/>
    </font>
    <font>
      <b/>
      <sz val="6"/>
      <color theme="0"/>
      <name val="Yu Gothic"/>
      <family val="3"/>
      <charset val="128"/>
      <scheme val="minor"/>
    </font>
    <font>
      <b/>
      <u/>
      <sz val="10"/>
      <color rgb="FFC00000"/>
      <name val="Yu Gothic"/>
      <family val="3"/>
      <charset val="128"/>
      <scheme val="minor"/>
    </font>
    <font>
      <sz val="10"/>
      <color theme="1"/>
      <name val="Yu Gothic"/>
      <family val="2"/>
      <scheme val="minor"/>
    </font>
    <font>
      <sz val="11"/>
      <color rgb="FFFF0000"/>
      <name val="Yu Gothic"/>
      <family val="2"/>
      <scheme val="minor"/>
    </font>
    <font>
      <b/>
      <sz val="10"/>
      <color theme="1"/>
      <name val="Yu Gothic"/>
      <family val="3"/>
      <charset val="128"/>
      <scheme val="minor"/>
    </font>
    <font>
      <b/>
      <sz val="12"/>
      <color theme="1"/>
      <name val="Yu Gothic"/>
      <family val="3"/>
      <charset val="128"/>
      <scheme val="minor"/>
    </font>
    <font>
      <b/>
      <sz val="9"/>
      <color theme="9" tint="-0.499984740745262"/>
      <name val="Yu Gothic"/>
      <family val="3"/>
      <charset val="128"/>
      <scheme val="minor"/>
    </font>
    <font>
      <b/>
      <sz val="10"/>
      <color rgb="FFC00000"/>
      <name val="Yu Gothic"/>
      <family val="3"/>
      <charset val="128"/>
      <scheme val="minor"/>
    </font>
    <font>
      <b/>
      <sz val="11"/>
      <color theme="9" tint="-0.499984740745262"/>
      <name val="Yu Gothic"/>
      <family val="3"/>
      <charset val="128"/>
      <scheme val="minor"/>
    </font>
    <font>
      <sz val="10"/>
      <color theme="1"/>
      <name val="ＭＳ ゴシック"/>
      <family val="3"/>
      <charset val="128"/>
    </font>
    <font>
      <sz val="10"/>
      <color theme="0"/>
      <name val="ＭＳ ゴシック"/>
      <family val="3"/>
      <charset val="128"/>
    </font>
    <font>
      <sz val="14"/>
      <color theme="1"/>
      <name val="Yu Gothic"/>
      <family val="3"/>
      <charset val="128"/>
      <scheme val="minor"/>
    </font>
    <font>
      <sz val="14"/>
      <name val="Yu Gothic"/>
      <family val="3"/>
      <charset val="128"/>
      <scheme val="minor"/>
    </font>
    <font>
      <b/>
      <u/>
      <sz val="14"/>
      <color theme="8" tint="-0.249977111117893"/>
      <name val="Yu Gothic"/>
      <family val="3"/>
      <charset val="128"/>
      <scheme val="minor"/>
    </font>
    <font>
      <b/>
      <u/>
      <sz val="11"/>
      <color theme="1"/>
      <name val="Yu Gothic"/>
      <family val="3"/>
      <charset val="128"/>
      <scheme val="minor"/>
    </font>
    <font>
      <sz val="9"/>
      <color theme="1"/>
      <name val="ＭＳ ゴシック"/>
      <family val="3"/>
      <charset val="128"/>
    </font>
    <font>
      <sz val="8"/>
      <color theme="1"/>
      <name val="ＭＳ ゴシック"/>
      <family val="3"/>
      <charset val="128"/>
    </font>
    <font>
      <sz val="10"/>
      <name val="Yu Gothic"/>
      <family val="3"/>
      <charset val="128"/>
      <scheme val="minor"/>
    </font>
    <font>
      <sz val="10"/>
      <color theme="9" tint="-0.499984740745262"/>
      <name val="Yu Gothic"/>
      <family val="3"/>
      <charset val="128"/>
      <scheme val="minor"/>
    </font>
    <font>
      <u/>
      <sz val="10"/>
      <color rgb="FFC00000"/>
      <name val="Yu Gothic"/>
      <family val="3"/>
      <charset val="128"/>
      <scheme val="minor"/>
    </font>
    <font>
      <u/>
      <sz val="11"/>
      <color theme="10"/>
      <name val="Yu Gothic"/>
      <family val="2"/>
      <scheme val="minor"/>
    </font>
    <font>
      <u/>
      <sz val="9"/>
      <color theme="10"/>
      <name val="Yu Gothic"/>
      <family val="3"/>
      <charset val="128"/>
      <scheme val="minor"/>
    </font>
    <font>
      <u/>
      <sz val="6"/>
      <color theme="10"/>
      <name val="Yu Gothic"/>
      <family val="3"/>
      <charset val="128"/>
      <scheme val="minor"/>
    </font>
    <font>
      <b/>
      <u/>
      <sz val="9"/>
      <color rgb="FFC00000"/>
      <name val="Yu Gothic"/>
      <family val="3"/>
      <charset val="128"/>
      <scheme val="minor"/>
    </font>
    <font>
      <sz val="12"/>
      <color theme="9" tint="-0.499984740745262"/>
      <name val="Yu Gothic"/>
      <family val="3"/>
      <charset val="128"/>
      <scheme val="minor"/>
    </font>
    <font>
      <u/>
      <sz val="12"/>
      <color rgb="FFC00000"/>
      <name val="Yu Gothic"/>
      <family val="3"/>
      <charset val="128"/>
      <scheme val="minor"/>
    </font>
    <font>
      <b/>
      <u/>
      <sz val="12"/>
      <name val="Yu Gothic"/>
      <family val="3"/>
      <charset val="128"/>
      <scheme val="minor"/>
    </font>
    <font>
      <sz val="9"/>
      <color theme="0" tint="-0.14999847407452621"/>
      <name val="Yu Gothic"/>
      <family val="3"/>
      <charset val="128"/>
      <scheme val="minor"/>
    </font>
    <font>
      <sz val="11"/>
      <color theme="0" tint="-0.14999847407452621"/>
      <name val="Yu Gothic"/>
      <family val="3"/>
      <charset val="128"/>
      <scheme val="minor"/>
    </font>
    <font>
      <sz val="11"/>
      <color theme="0" tint="-0.14999847407452621"/>
      <name val="Yu Gothic"/>
      <family val="2"/>
      <scheme val="minor"/>
    </font>
    <font>
      <sz val="11"/>
      <color theme="0" tint="-4.9989318521683403E-2"/>
      <name val="Yu Gothic"/>
      <family val="2"/>
      <scheme val="minor"/>
    </font>
    <font>
      <u/>
      <sz val="8"/>
      <color rgb="FFC00000"/>
      <name val="Yu Gothic"/>
      <family val="3"/>
      <charset val="128"/>
      <scheme val="minor"/>
    </font>
    <font>
      <b/>
      <u/>
      <sz val="10"/>
      <color theme="1"/>
      <name val="Yu Gothic"/>
      <family val="3"/>
      <charset val="128"/>
      <scheme val="minor"/>
    </font>
    <font>
      <b/>
      <sz val="8"/>
      <color rgb="FFC00000"/>
      <name val="Yu Gothic"/>
      <family val="3"/>
      <charset val="128"/>
      <scheme val="minor"/>
    </font>
    <font>
      <sz val="10"/>
      <color rgb="FF9C5700"/>
      <name val="Yu Gothic"/>
      <family val="3"/>
      <charset val="128"/>
      <scheme val="minor"/>
    </font>
    <font>
      <sz val="36"/>
      <color theme="1"/>
      <name val="メイリオ"/>
      <family val="3"/>
      <charset val="128"/>
    </font>
    <font>
      <sz val="26"/>
      <color theme="1"/>
      <name val="メイリオ"/>
      <family val="3"/>
      <charset val="128"/>
    </font>
    <font>
      <sz val="14"/>
      <color theme="1"/>
      <name val="メイリオ"/>
      <family val="3"/>
      <charset val="128"/>
    </font>
    <font>
      <sz val="12"/>
      <color theme="1"/>
      <name val="メイリオ"/>
      <family val="3"/>
      <charset val="128"/>
    </font>
    <font>
      <sz val="36"/>
      <color theme="1"/>
      <name val="AR P丸ゴシック体M"/>
      <family val="3"/>
      <charset val="128"/>
    </font>
  </fonts>
  <fills count="30">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4" tint="0.39997558519241921"/>
        <bgColor indexed="64"/>
      </patternFill>
    </fill>
    <fill>
      <patternFill patternType="solid">
        <fgColor rgb="FFFF99FF"/>
        <bgColor indexed="64"/>
      </patternFill>
    </fill>
    <fill>
      <patternFill patternType="solid">
        <fgColor theme="1"/>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rgb="FFFFEB9C"/>
      </patternFill>
    </fill>
    <fill>
      <patternFill patternType="solid">
        <fgColor theme="9"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499984740745262"/>
        <bgColor indexed="64"/>
      </patternFill>
    </fill>
    <fill>
      <patternFill patternType="solid">
        <fgColor rgb="FFFFFF00"/>
        <bgColor indexed="64"/>
      </patternFill>
    </fill>
    <fill>
      <patternFill patternType="solid">
        <fgColor theme="8"/>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3"/>
        <bgColor indexed="64"/>
      </patternFill>
    </fill>
    <fill>
      <patternFill patternType="solid">
        <fgColor theme="4"/>
        <bgColor indexed="64"/>
      </patternFill>
    </fill>
    <fill>
      <patternFill patternType="solid">
        <fgColor rgb="FF92D050"/>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rgb="FF7030A0"/>
        <bgColor indexed="64"/>
      </patternFill>
    </fill>
    <fill>
      <patternFill patternType="solid">
        <fgColor theme="5" tint="0.79998168889431442"/>
        <bgColor indexed="64"/>
      </patternFill>
    </fill>
    <fill>
      <patternFill patternType="solid">
        <fgColor theme="9" tint="-0.249977111117893"/>
        <bgColor indexed="64"/>
      </patternFill>
    </fill>
  </fills>
  <borders count="2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auto="1"/>
      </left>
      <right/>
      <top style="dotted">
        <color indexed="64"/>
      </top>
      <bottom style="dotted">
        <color indexed="64"/>
      </bottom>
      <diagonal/>
    </border>
    <border>
      <left/>
      <right style="thin">
        <color auto="1"/>
      </right>
      <top style="dotted">
        <color indexed="64"/>
      </top>
      <bottom style="dotted">
        <color indexed="64"/>
      </bottom>
      <diagonal/>
    </border>
    <border>
      <left style="hair">
        <color indexed="64"/>
      </left>
      <right/>
      <top style="thin">
        <color theme="2" tint="-0.24994659260841701"/>
      </top>
      <bottom style="thin">
        <color theme="2" tint="-0.24994659260841701"/>
      </bottom>
      <diagonal/>
    </border>
    <border>
      <left/>
      <right style="hair">
        <color indexed="64"/>
      </right>
      <top style="thin">
        <color theme="2" tint="-0.24994659260841701"/>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auto="1"/>
      </left>
      <right/>
      <top style="thin">
        <color auto="1"/>
      </top>
      <bottom style="hair">
        <color indexed="64"/>
      </bottom>
      <diagonal/>
    </border>
    <border>
      <left style="thin">
        <color auto="1"/>
      </left>
      <right/>
      <top style="hair">
        <color indexed="64"/>
      </top>
      <bottom style="thin">
        <color indexed="64"/>
      </bottom>
      <diagonal/>
    </border>
    <border>
      <left/>
      <right/>
      <top style="thin">
        <color theme="2" tint="-0.24994659260841701"/>
      </top>
      <bottom style="thin">
        <color theme="2" tint="-0.24994659260841701"/>
      </bottom>
      <diagonal/>
    </border>
    <border>
      <left/>
      <right/>
      <top/>
      <bottom style="thick">
        <color rgb="FF00B050"/>
      </bottom>
      <diagonal/>
    </border>
    <border>
      <left/>
      <right/>
      <top style="medium">
        <color rgb="FF00B050"/>
      </top>
      <bottom/>
      <diagonal/>
    </border>
    <border>
      <left/>
      <right/>
      <top/>
      <bottom style="medium">
        <color rgb="FF00B050"/>
      </bottom>
      <diagonal/>
    </border>
    <border>
      <left/>
      <right/>
      <top style="medium">
        <color auto="1"/>
      </top>
      <bottom style="thin">
        <color auto="1"/>
      </bottom>
      <diagonal/>
    </border>
    <border>
      <left/>
      <right/>
      <top/>
      <bottom style="thick">
        <color rgb="FFFFC000"/>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7" tint="-0.24994659260841701"/>
      </left>
      <right/>
      <top style="medium">
        <color theme="7" tint="-0.24994659260841701"/>
      </top>
      <bottom/>
      <diagonal/>
    </border>
    <border>
      <left/>
      <right/>
      <top style="medium">
        <color theme="7" tint="-0.24994659260841701"/>
      </top>
      <bottom/>
      <diagonal/>
    </border>
    <border>
      <left/>
      <right style="medium">
        <color theme="7" tint="-0.24994659260841701"/>
      </right>
      <top style="medium">
        <color theme="7" tint="-0.24994659260841701"/>
      </top>
      <bottom/>
      <diagonal/>
    </border>
    <border>
      <left style="medium">
        <color theme="7" tint="-0.24994659260841701"/>
      </left>
      <right/>
      <top/>
      <bottom/>
      <diagonal/>
    </border>
    <border>
      <left/>
      <right style="medium">
        <color theme="7" tint="-0.24994659260841701"/>
      </right>
      <top/>
      <bottom/>
      <diagonal/>
    </border>
    <border>
      <left style="medium">
        <color theme="7" tint="-0.24994659260841701"/>
      </left>
      <right/>
      <top/>
      <bottom style="medium">
        <color theme="7" tint="-0.24994659260841701"/>
      </bottom>
      <diagonal/>
    </border>
    <border>
      <left/>
      <right/>
      <top/>
      <bottom style="medium">
        <color theme="7" tint="-0.24994659260841701"/>
      </bottom>
      <diagonal/>
    </border>
    <border>
      <left/>
      <right style="medium">
        <color theme="7" tint="-0.24994659260841701"/>
      </right>
      <top/>
      <bottom style="medium">
        <color theme="7" tint="-0.2499465926084170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diagonal/>
    </border>
    <border>
      <left style="thin">
        <color auto="1"/>
      </left>
      <right/>
      <top/>
      <bottom style="double">
        <color auto="1"/>
      </bottom>
      <diagonal/>
    </border>
    <border>
      <left/>
      <right style="thin">
        <color auto="1"/>
      </right>
      <top/>
      <bottom style="double">
        <color auto="1"/>
      </bottom>
      <diagonal/>
    </border>
    <border>
      <left style="dashed">
        <color theme="7" tint="-0.24994659260841701"/>
      </left>
      <right/>
      <top style="dashed">
        <color theme="7" tint="-0.24994659260841701"/>
      </top>
      <bottom/>
      <diagonal/>
    </border>
    <border>
      <left/>
      <right/>
      <top style="dashed">
        <color theme="7" tint="-0.24994659260841701"/>
      </top>
      <bottom/>
      <diagonal/>
    </border>
    <border>
      <left/>
      <right style="dashed">
        <color theme="7" tint="-0.24994659260841701"/>
      </right>
      <top style="dashed">
        <color theme="7" tint="-0.24994659260841701"/>
      </top>
      <bottom/>
      <diagonal/>
    </border>
    <border>
      <left style="dashed">
        <color theme="7" tint="-0.24994659260841701"/>
      </left>
      <right/>
      <top/>
      <bottom/>
      <diagonal/>
    </border>
    <border>
      <left/>
      <right style="dashed">
        <color theme="7" tint="-0.24994659260841701"/>
      </right>
      <top/>
      <bottom/>
      <diagonal/>
    </border>
    <border>
      <left style="dashed">
        <color theme="7" tint="-0.24994659260841701"/>
      </left>
      <right/>
      <top/>
      <bottom style="medium">
        <color theme="7" tint="-0.24994659260841701"/>
      </bottom>
      <diagonal/>
    </border>
    <border>
      <left/>
      <right style="dashed">
        <color theme="7" tint="-0.24994659260841701"/>
      </right>
      <top/>
      <bottom style="medium">
        <color theme="7" tint="-0.24994659260841701"/>
      </bottom>
      <diagonal/>
    </border>
    <border>
      <left style="dotted">
        <color theme="7" tint="-0.24994659260841701"/>
      </left>
      <right/>
      <top style="dotted">
        <color theme="7" tint="-0.24994659260841701"/>
      </top>
      <bottom/>
      <diagonal/>
    </border>
    <border>
      <left/>
      <right/>
      <top style="dotted">
        <color theme="7" tint="-0.24994659260841701"/>
      </top>
      <bottom/>
      <diagonal/>
    </border>
    <border>
      <left/>
      <right style="dotted">
        <color theme="7" tint="-0.24994659260841701"/>
      </right>
      <top style="dotted">
        <color theme="7" tint="-0.24994659260841701"/>
      </top>
      <bottom/>
      <diagonal/>
    </border>
    <border>
      <left style="dotted">
        <color theme="7" tint="-0.24994659260841701"/>
      </left>
      <right/>
      <top/>
      <bottom/>
      <diagonal/>
    </border>
    <border>
      <left/>
      <right style="dotted">
        <color theme="7" tint="-0.24994659260841701"/>
      </right>
      <top/>
      <bottom/>
      <diagonal/>
    </border>
    <border>
      <left style="dotted">
        <color theme="7" tint="-0.24994659260841701"/>
      </left>
      <right/>
      <top/>
      <bottom style="medium">
        <color theme="7" tint="-0.24994659260841701"/>
      </bottom>
      <diagonal/>
    </border>
    <border>
      <left/>
      <right style="dotted">
        <color theme="7" tint="-0.24994659260841701"/>
      </right>
      <top/>
      <bottom style="medium">
        <color theme="7" tint="-0.24994659260841701"/>
      </bottom>
      <diagonal/>
    </border>
    <border>
      <left style="dotted">
        <color theme="7" tint="-0.24994659260841701"/>
      </left>
      <right/>
      <top/>
      <bottom style="dotted">
        <color theme="7" tint="-0.24994659260841701"/>
      </bottom>
      <diagonal/>
    </border>
    <border>
      <left/>
      <right/>
      <top/>
      <bottom style="dotted">
        <color theme="7" tint="-0.24994659260841701"/>
      </bottom>
      <diagonal/>
    </border>
    <border>
      <left/>
      <right style="dotted">
        <color theme="7" tint="-0.24994659260841701"/>
      </right>
      <top/>
      <bottom style="dotted">
        <color theme="7" tint="-0.24994659260841701"/>
      </bottom>
      <diagonal/>
    </border>
    <border>
      <left style="medium">
        <color rgb="FF00B050"/>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style="medium">
        <color rgb="FF00B050"/>
      </right>
      <top/>
      <bottom style="medium">
        <color rgb="FF00B050"/>
      </bottom>
      <diagonal/>
    </border>
    <border>
      <left style="thin">
        <color indexed="64"/>
      </left>
      <right style="thin">
        <color indexed="64"/>
      </right>
      <top style="dotted">
        <color indexed="64"/>
      </top>
      <bottom/>
      <diagonal/>
    </border>
    <border>
      <left style="thin">
        <color auto="1"/>
      </left>
      <right/>
      <top style="dotted">
        <color indexed="64"/>
      </top>
      <bottom/>
      <diagonal/>
    </border>
    <border>
      <left/>
      <right style="thin">
        <color auto="1"/>
      </right>
      <top style="dotted">
        <color indexed="64"/>
      </top>
      <bottom/>
      <diagonal/>
    </border>
    <border>
      <left style="thin">
        <color indexed="64"/>
      </left>
      <right style="thin">
        <color indexed="64"/>
      </right>
      <top/>
      <bottom style="dotted">
        <color indexed="64"/>
      </bottom>
      <diagonal/>
    </border>
    <border>
      <left style="thin">
        <color auto="1"/>
      </left>
      <right/>
      <top/>
      <bottom style="dotted">
        <color indexed="64"/>
      </bottom>
      <diagonal/>
    </border>
    <border>
      <left/>
      <right style="thin">
        <color auto="1"/>
      </right>
      <top/>
      <bottom style="dotted">
        <color indexed="64"/>
      </bottom>
      <diagonal/>
    </border>
    <border>
      <left/>
      <right/>
      <top style="dotted">
        <color indexed="64"/>
      </top>
      <bottom style="dotted">
        <color indexed="64"/>
      </bottom>
      <diagonal/>
    </border>
    <border>
      <left/>
      <right/>
      <top style="thin">
        <color auto="1"/>
      </top>
      <bottom style="hair">
        <color indexed="64"/>
      </bottom>
      <diagonal/>
    </border>
    <border>
      <left/>
      <right/>
      <top style="hair">
        <color indexed="64"/>
      </top>
      <bottom style="thin">
        <color indexed="64"/>
      </bottom>
      <diagonal/>
    </border>
    <border>
      <left style="hair">
        <color auto="1"/>
      </left>
      <right style="hair">
        <color auto="1"/>
      </right>
      <top/>
      <bottom style="thin">
        <color auto="1"/>
      </bottom>
      <diagonal/>
    </border>
    <border>
      <left/>
      <right/>
      <top/>
      <bottom style="dotted">
        <color indexed="64"/>
      </bottom>
      <diagonal/>
    </border>
    <border>
      <left/>
      <right/>
      <top style="dotted">
        <color indexed="64"/>
      </top>
      <bottom/>
      <diagonal/>
    </border>
    <border>
      <left/>
      <right/>
      <top/>
      <bottom style="double">
        <color auto="1"/>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double">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dashed">
        <color theme="7" tint="-0.24994659260841701"/>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hair">
        <color indexed="64"/>
      </right>
      <top style="thin">
        <color theme="1"/>
      </top>
      <bottom style="hair">
        <color indexed="64"/>
      </bottom>
      <diagonal/>
    </border>
    <border>
      <left style="hair">
        <color indexed="64"/>
      </left>
      <right style="hair">
        <color indexed="64"/>
      </right>
      <top style="thin">
        <color theme="1"/>
      </top>
      <bottom style="hair">
        <color indexed="64"/>
      </bottom>
      <diagonal/>
    </border>
    <border>
      <left style="hair">
        <color indexed="64"/>
      </left>
      <right style="thin">
        <color theme="1"/>
      </right>
      <top style="thin">
        <color theme="1"/>
      </top>
      <bottom style="hair">
        <color indexed="64"/>
      </bottom>
      <diagonal/>
    </border>
    <border>
      <left style="thin">
        <color theme="1"/>
      </left>
      <right style="hair">
        <color indexed="64"/>
      </right>
      <top style="hair">
        <color indexed="64"/>
      </top>
      <bottom style="thin">
        <color theme="1"/>
      </bottom>
      <diagonal/>
    </border>
    <border>
      <left style="hair">
        <color indexed="64"/>
      </left>
      <right style="hair">
        <color indexed="64"/>
      </right>
      <top style="hair">
        <color indexed="64"/>
      </top>
      <bottom style="thin">
        <color theme="1"/>
      </bottom>
      <diagonal/>
    </border>
    <border>
      <left style="hair">
        <color indexed="64"/>
      </left>
      <right style="thin">
        <color theme="1"/>
      </right>
      <top style="hair">
        <color indexed="64"/>
      </top>
      <bottom style="thin">
        <color theme="1"/>
      </bottom>
      <diagonal/>
    </border>
    <border>
      <left style="thin">
        <color auto="1"/>
      </left>
      <right/>
      <top style="thin">
        <color auto="1"/>
      </top>
      <bottom style="double">
        <color theme="1"/>
      </bottom>
      <diagonal/>
    </border>
    <border>
      <left/>
      <right/>
      <top style="thin">
        <color auto="1"/>
      </top>
      <bottom style="double">
        <color theme="1"/>
      </bottom>
      <diagonal/>
    </border>
    <border>
      <left/>
      <right style="thin">
        <color auto="1"/>
      </right>
      <top style="thin">
        <color auto="1"/>
      </top>
      <bottom style="double">
        <color theme="1"/>
      </bottom>
      <diagonal/>
    </border>
    <border>
      <left/>
      <right/>
      <top style="thin">
        <color theme="1"/>
      </top>
      <bottom style="thin">
        <color auto="1"/>
      </bottom>
      <diagonal/>
    </border>
    <border>
      <left/>
      <right style="thin">
        <color theme="1"/>
      </right>
      <top style="thin">
        <color theme="1"/>
      </top>
      <bottom style="thin">
        <color auto="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style="medium">
        <color auto="1"/>
      </left>
      <right/>
      <top/>
      <bottom style="thin">
        <color auto="1"/>
      </bottom>
      <diagonal/>
    </border>
    <border>
      <left/>
      <right/>
      <top/>
      <bottom style="double">
        <color theme="1"/>
      </bottom>
      <diagonal/>
    </border>
    <border>
      <left style="medium">
        <color auto="1"/>
      </left>
      <right/>
      <top style="thin">
        <color auto="1"/>
      </top>
      <bottom style="double">
        <color theme="1"/>
      </bottom>
      <diagonal/>
    </border>
    <border>
      <left style="medium">
        <color theme="1"/>
      </left>
      <right style="thin">
        <color auto="1"/>
      </right>
      <top style="medium">
        <color theme="1"/>
      </top>
      <bottom style="medium">
        <color theme="1"/>
      </bottom>
      <diagonal/>
    </border>
    <border>
      <left style="thin">
        <color auto="1"/>
      </left>
      <right/>
      <top style="medium">
        <color theme="1"/>
      </top>
      <bottom style="medium">
        <color theme="1"/>
      </bottom>
      <diagonal/>
    </border>
    <border>
      <left/>
      <right/>
      <top style="medium">
        <color theme="1"/>
      </top>
      <bottom style="medium">
        <color theme="1"/>
      </bottom>
      <diagonal/>
    </border>
    <border>
      <left style="thin">
        <color auto="1"/>
      </left>
      <right style="thin">
        <color auto="1"/>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auto="1"/>
      </right>
      <top style="medium">
        <color theme="1"/>
      </top>
      <bottom style="medium">
        <color theme="1"/>
      </bottom>
      <diagonal/>
    </border>
    <border>
      <left style="thin">
        <color auto="1"/>
      </left>
      <right style="thin">
        <color theme="1"/>
      </right>
      <top style="medium">
        <color theme="1"/>
      </top>
      <bottom style="medium">
        <color theme="1"/>
      </bottom>
      <diagonal/>
    </border>
    <border>
      <left style="thin">
        <color theme="1"/>
      </left>
      <right style="thin">
        <color auto="1"/>
      </right>
      <top/>
      <bottom style="dotted">
        <color indexed="64"/>
      </bottom>
      <diagonal/>
    </border>
    <border>
      <left style="thin">
        <color theme="1"/>
      </left>
      <right style="thin">
        <color auto="1"/>
      </right>
      <top style="dotted">
        <color indexed="64"/>
      </top>
      <bottom style="dotted">
        <color indexed="64"/>
      </bottom>
      <diagonal/>
    </border>
    <border>
      <left style="thin">
        <color auto="1"/>
      </left>
      <right style="thin">
        <color theme="1"/>
      </right>
      <top style="dotted">
        <color indexed="64"/>
      </top>
      <bottom style="dotted">
        <color indexed="64"/>
      </bottom>
      <diagonal/>
    </border>
    <border>
      <left style="thin">
        <color theme="1"/>
      </left>
      <right style="thin">
        <color auto="1"/>
      </right>
      <top style="dotted">
        <color indexed="64"/>
      </top>
      <bottom/>
      <diagonal/>
    </border>
    <border>
      <left style="thin">
        <color auto="1"/>
      </left>
      <right style="thin">
        <color theme="1"/>
      </right>
      <top style="dotted">
        <color indexed="64"/>
      </top>
      <bottom/>
      <diagonal/>
    </border>
    <border>
      <left style="thin">
        <color auto="1"/>
      </left>
      <right/>
      <top style="thin">
        <color theme="1"/>
      </top>
      <bottom style="thin">
        <color auto="1"/>
      </bottom>
      <diagonal/>
    </border>
    <border>
      <left style="thin">
        <color theme="1"/>
      </left>
      <right style="thin">
        <color indexed="64"/>
      </right>
      <top style="thin">
        <color indexed="64"/>
      </top>
      <bottom style="dotted">
        <color indexed="64"/>
      </bottom>
      <diagonal/>
    </border>
    <border>
      <left/>
      <right style="thin">
        <color theme="1"/>
      </right>
      <top style="thin">
        <color auto="1"/>
      </top>
      <bottom style="thin">
        <color auto="1"/>
      </bottom>
      <diagonal/>
    </border>
    <border>
      <left style="thin">
        <color theme="1"/>
      </left>
      <right style="thin">
        <color auto="1"/>
      </right>
      <top style="thin">
        <color auto="1"/>
      </top>
      <bottom style="thin">
        <color theme="1"/>
      </bottom>
      <diagonal/>
    </border>
    <border>
      <left style="thin">
        <color auto="1"/>
      </left>
      <right style="thin">
        <color auto="1"/>
      </right>
      <top style="thin">
        <color auto="1"/>
      </top>
      <bottom style="thin">
        <color theme="1"/>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theme="1"/>
      </right>
      <top style="thin">
        <color auto="1"/>
      </top>
      <bottom style="thin">
        <color theme="1"/>
      </bottom>
      <diagonal/>
    </border>
    <border>
      <left style="thin">
        <color theme="1"/>
      </left>
      <right style="thin">
        <color auto="1"/>
      </right>
      <top style="thin">
        <color theme="1"/>
      </top>
      <bottom style="thin">
        <color auto="1"/>
      </bottom>
      <diagonal/>
    </border>
    <border>
      <left style="thin">
        <color auto="1"/>
      </left>
      <right style="thin">
        <color auto="1"/>
      </right>
      <top style="thin">
        <color theme="1"/>
      </top>
      <bottom style="thin">
        <color auto="1"/>
      </bottom>
      <diagonal/>
    </border>
    <border>
      <left style="thin">
        <color auto="1"/>
      </left>
      <right style="thin">
        <color theme="1"/>
      </right>
      <top style="thin">
        <color theme="1"/>
      </top>
      <bottom style="thin">
        <color auto="1"/>
      </bottom>
      <diagonal/>
    </border>
    <border>
      <left style="thin">
        <color theme="1"/>
      </left>
      <right style="thin">
        <color auto="1"/>
      </right>
      <top/>
      <bottom style="thin">
        <color auto="1"/>
      </bottom>
      <diagonal/>
    </border>
    <border>
      <left style="thin">
        <color auto="1"/>
      </left>
      <right style="thin">
        <color theme="1"/>
      </right>
      <top/>
      <bottom style="thin">
        <color auto="1"/>
      </bottom>
      <diagonal/>
    </border>
    <border>
      <left style="thin">
        <color theme="1"/>
      </left>
      <right style="thin">
        <color auto="1"/>
      </right>
      <top/>
      <bottom style="thin">
        <color theme="1"/>
      </bottom>
      <diagonal/>
    </border>
    <border>
      <left style="thin">
        <color auto="1"/>
      </left>
      <right style="thin">
        <color auto="1"/>
      </right>
      <top/>
      <bottom style="thin">
        <color theme="1"/>
      </bottom>
      <diagonal/>
    </border>
    <border>
      <left style="thin">
        <color auto="1"/>
      </left>
      <right style="thin">
        <color theme="1"/>
      </right>
      <top/>
      <bottom style="thin">
        <color theme="1"/>
      </bottom>
      <diagonal/>
    </border>
    <border>
      <left style="thin">
        <color indexed="64"/>
      </left>
      <right style="thin">
        <color theme="1"/>
      </right>
      <top style="thin">
        <color indexed="64"/>
      </top>
      <bottom style="dotted">
        <color indexed="64"/>
      </bottom>
      <diagonal/>
    </border>
    <border>
      <left style="thin">
        <color indexed="64"/>
      </left>
      <right style="thin">
        <color theme="1"/>
      </right>
      <top style="thin">
        <color auto="1"/>
      </top>
      <bottom style="thin">
        <color theme="1"/>
      </bottom>
      <diagonal/>
    </border>
    <border>
      <left style="thin">
        <color theme="1"/>
      </left>
      <right style="thin">
        <color auto="1"/>
      </right>
      <top style="thin">
        <color auto="1"/>
      </top>
      <bottom style="thin">
        <color auto="1"/>
      </bottom>
      <diagonal/>
    </border>
    <border>
      <left style="thin">
        <color auto="1"/>
      </left>
      <right style="thin">
        <color theme="1"/>
      </right>
      <top style="thin">
        <color auto="1"/>
      </top>
      <bottom style="thin">
        <color auto="1"/>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style="thin">
        <color auto="1"/>
      </right>
      <top style="thin">
        <color auto="1"/>
      </top>
      <bottom style="thin">
        <color auto="1"/>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n">
        <color theme="1"/>
      </left>
      <right style="thin">
        <color theme="1"/>
      </right>
      <top style="thin">
        <color theme="1"/>
      </top>
      <bottom style="dotted">
        <color theme="1"/>
      </bottom>
      <diagonal/>
    </border>
    <border>
      <left/>
      <right/>
      <top style="thin">
        <color theme="1"/>
      </top>
      <bottom style="dotted">
        <color theme="1"/>
      </bottom>
      <diagonal/>
    </border>
    <border>
      <left/>
      <right style="thin">
        <color theme="1"/>
      </right>
      <top style="thin">
        <color theme="1"/>
      </top>
      <bottom style="dotted">
        <color theme="1"/>
      </bottom>
      <diagonal/>
    </border>
    <border>
      <left style="thin">
        <color theme="1"/>
      </left>
      <right style="thin">
        <color theme="1"/>
      </right>
      <top style="dotted">
        <color theme="1"/>
      </top>
      <bottom style="thin">
        <color theme="1"/>
      </bottom>
      <diagonal/>
    </border>
    <border>
      <left/>
      <right/>
      <top style="dotted">
        <color theme="1"/>
      </top>
      <bottom style="thin">
        <color theme="1"/>
      </bottom>
      <diagonal/>
    </border>
    <border>
      <left/>
      <right style="thin">
        <color theme="1"/>
      </right>
      <top style="dotted">
        <color theme="1"/>
      </top>
      <bottom style="thin">
        <color theme="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medium">
        <color auto="1"/>
      </left>
      <right/>
      <top/>
      <bottom/>
      <diagonal/>
    </border>
    <border>
      <left/>
      <right style="medium">
        <color auto="1"/>
      </right>
      <top/>
      <bottom/>
      <diagonal/>
    </border>
    <border>
      <left style="medium">
        <color auto="1"/>
      </left>
      <right style="hair">
        <color auto="1"/>
      </right>
      <top/>
      <bottom/>
      <diagonal/>
    </border>
    <border>
      <left style="hair">
        <color auto="1"/>
      </left>
      <right style="hair">
        <color auto="1"/>
      </right>
      <top/>
      <bottom/>
      <diagonal/>
    </border>
    <border>
      <left style="hair">
        <color auto="1"/>
      </left>
      <right style="medium">
        <color auto="1"/>
      </right>
      <top/>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hair">
        <color auto="1"/>
      </top>
      <bottom/>
      <diagonal/>
    </border>
    <border>
      <left style="medium">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hair">
        <color auto="1"/>
      </left>
      <right/>
      <top/>
      <bottom/>
      <diagonal/>
    </border>
    <border>
      <left style="hair">
        <color auto="1"/>
      </left>
      <right/>
      <top/>
      <bottom style="hair">
        <color auto="1"/>
      </bottom>
      <diagonal/>
    </border>
    <border>
      <left style="hair">
        <color auto="1"/>
      </left>
      <right/>
      <top style="hair">
        <color auto="1"/>
      </top>
      <bottom/>
      <diagonal/>
    </border>
    <border>
      <left style="hair">
        <color auto="1"/>
      </left>
      <right/>
      <top/>
      <bottom style="double">
        <color auto="1"/>
      </bottom>
      <diagonal/>
    </border>
    <border>
      <left/>
      <right style="hair">
        <color auto="1"/>
      </right>
      <top/>
      <bottom style="double">
        <color auto="1"/>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medium">
        <color auto="1"/>
      </left>
      <right/>
      <top style="thin">
        <color auto="1"/>
      </top>
      <bottom style="double">
        <color indexed="64"/>
      </bottom>
      <diagonal/>
    </border>
    <border>
      <left style="medium">
        <color rgb="FFC00000"/>
      </left>
      <right/>
      <top style="medium">
        <color rgb="FFC00000"/>
      </top>
      <bottom style="thin">
        <color auto="1"/>
      </bottom>
      <diagonal/>
    </border>
    <border>
      <left/>
      <right/>
      <top style="medium">
        <color rgb="FFC00000"/>
      </top>
      <bottom style="thin">
        <color auto="1"/>
      </bottom>
      <diagonal/>
    </border>
    <border>
      <left/>
      <right style="medium">
        <color rgb="FFC00000"/>
      </right>
      <top style="medium">
        <color rgb="FFC00000"/>
      </top>
      <bottom style="thin">
        <color auto="1"/>
      </bottom>
      <diagonal/>
    </border>
    <border>
      <left style="medium">
        <color rgb="FFC00000"/>
      </left>
      <right/>
      <top style="thin">
        <color auto="1"/>
      </top>
      <bottom style="thin">
        <color auto="1"/>
      </bottom>
      <diagonal/>
    </border>
    <border>
      <left/>
      <right style="medium">
        <color rgb="FFC00000"/>
      </right>
      <top style="thin">
        <color auto="1"/>
      </top>
      <bottom style="thin">
        <color auto="1"/>
      </bottom>
      <diagonal/>
    </border>
    <border>
      <left style="medium">
        <color rgb="FFC00000"/>
      </left>
      <right/>
      <top/>
      <bottom/>
      <diagonal/>
    </border>
    <border>
      <left style="medium">
        <color rgb="FFC00000"/>
      </left>
      <right/>
      <top style="thin">
        <color auto="1"/>
      </top>
      <bottom/>
      <diagonal/>
    </border>
    <border>
      <left/>
      <right style="medium">
        <color rgb="FFC00000"/>
      </right>
      <top style="thin">
        <color auto="1"/>
      </top>
      <bottom/>
      <diagonal/>
    </border>
    <border>
      <left style="medium">
        <color rgb="FFC00000"/>
      </left>
      <right/>
      <top style="thin">
        <color auto="1"/>
      </top>
      <bottom style="medium">
        <color rgb="FFC00000"/>
      </bottom>
      <diagonal/>
    </border>
    <border>
      <left/>
      <right/>
      <top style="thin">
        <color auto="1"/>
      </top>
      <bottom style="medium">
        <color rgb="FFC00000"/>
      </bottom>
      <diagonal/>
    </border>
    <border>
      <left/>
      <right style="medium">
        <color rgb="FFC00000"/>
      </right>
      <top style="thin">
        <color auto="1"/>
      </top>
      <bottom style="medium">
        <color rgb="FFC00000"/>
      </bottom>
      <diagonal/>
    </border>
    <border>
      <left/>
      <right style="thin">
        <color theme="1"/>
      </right>
      <top style="dotted">
        <color indexed="64"/>
      </top>
      <bottom style="dotted">
        <color indexed="64"/>
      </bottom>
      <diagonal/>
    </border>
    <border>
      <left/>
      <right style="thin">
        <color theme="1"/>
      </right>
      <top style="medium">
        <color theme="1"/>
      </top>
      <bottom style="medium">
        <color theme="1"/>
      </bottom>
      <diagonal/>
    </border>
    <border>
      <left style="thin">
        <color indexed="64"/>
      </left>
      <right/>
      <top style="medium">
        <color theme="1"/>
      </top>
      <bottom style="dotted">
        <color indexed="64"/>
      </bottom>
      <diagonal/>
    </border>
    <border>
      <left/>
      <right/>
      <top style="medium">
        <color theme="1"/>
      </top>
      <bottom style="dotted">
        <color indexed="64"/>
      </bottom>
      <diagonal/>
    </border>
    <border>
      <left/>
      <right style="thin">
        <color theme="1"/>
      </right>
      <top style="medium">
        <color theme="1"/>
      </top>
      <bottom style="dotted">
        <color indexed="64"/>
      </bottom>
      <diagonal/>
    </border>
    <border>
      <left style="thin">
        <color theme="1"/>
      </left>
      <right/>
      <top style="thin">
        <color indexed="64"/>
      </top>
      <bottom style="thin">
        <color auto="1"/>
      </bottom>
      <diagonal/>
    </border>
  </borders>
  <cellStyleXfs count="6">
    <xf numFmtId="0" fontId="0" fillId="0" borderId="0"/>
    <xf numFmtId="0" fontId="21" fillId="12" borderId="0" applyNumberFormat="0" applyBorder="0" applyAlignment="0" applyProtection="0">
      <alignment vertical="center"/>
    </xf>
    <xf numFmtId="38" fontId="34" fillId="0" borderId="0" applyFont="0" applyFill="0" applyBorder="0" applyAlignment="0" applyProtection="0">
      <alignment vertical="center"/>
    </xf>
    <xf numFmtId="0" fontId="24" fillId="0" borderId="0">
      <alignment vertical="center"/>
    </xf>
    <xf numFmtId="0" fontId="41" fillId="0" borderId="0"/>
    <xf numFmtId="0" fontId="81" fillId="0" borderId="0" applyNumberFormat="0" applyFill="0" applyBorder="0" applyAlignment="0" applyProtection="0"/>
  </cellStyleXfs>
  <cellXfs count="970">
    <xf numFmtId="0" fontId="0" fillId="0" borderId="0" xfId="0"/>
    <xf numFmtId="0" fontId="3" fillId="0" borderId="0" xfId="0" applyFont="1"/>
    <xf numFmtId="0" fontId="3" fillId="0" borderId="1" xfId="0" applyFont="1" applyBorder="1"/>
    <xf numFmtId="0" fontId="6" fillId="5" borderId="4" xfId="0" applyFont="1" applyFill="1" applyBorder="1" applyAlignment="1"/>
    <xf numFmtId="0" fontId="7" fillId="0" borderId="0" xfId="0" applyFont="1" applyAlignment="1">
      <alignment vertical="top"/>
    </xf>
    <xf numFmtId="0" fontId="0" fillId="0" borderId="0" xfId="0" applyAlignment="1">
      <alignment vertical="center"/>
    </xf>
    <xf numFmtId="0" fontId="0" fillId="0" borderId="1" xfId="0" applyBorder="1" applyAlignment="1">
      <alignment vertical="center"/>
    </xf>
    <xf numFmtId="176" fontId="0" fillId="0" borderId="1" xfId="0" applyNumberFormat="1" applyBorder="1" applyAlignment="1">
      <alignment vertical="center"/>
    </xf>
    <xf numFmtId="177" fontId="0" fillId="0" borderId="0" xfId="0" applyNumberFormat="1" applyAlignment="1">
      <alignment vertical="center"/>
    </xf>
    <xf numFmtId="177" fontId="0" fillId="0" borderId="1" xfId="0" applyNumberFormat="1" applyBorder="1" applyAlignment="1">
      <alignment vertical="center"/>
    </xf>
    <xf numFmtId="0" fontId="9" fillId="6" borderId="1" xfId="0" applyFont="1" applyFill="1" applyBorder="1"/>
    <xf numFmtId="0" fontId="6" fillId="5" borderId="9" xfId="0" applyFont="1" applyFill="1" applyBorder="1" applyAlignment="1"/>
    <xf numFmtId="0" fontId="6" fillId="5" borderId="17" xfId="0" applyFont="1" applyFill="1" applyBorder="1" applyAlignment="1"/>
    <xf numFmtId="0" fontId="3" fillId="0" borderId="0" xfId="0" applyFont="1" applyBorder="1"/>
    <xf numFmtId="0" fontId="0" fillId="10" borderId="28" xfId="0" applyFill="1" applyBorder="1" applyAlignment="1">
      <alignment vertical="center"/>
    </xf>
    <xf numFmtId="0" fontId="0" fillId="10" borderId="29" xfId="0" applyFill="1"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12" fillId="9" borderId="32" xfId="0" applyFont="1" applyFill="1" applyBorder="1" applyAlignment="1">
      <alignment vertical="center"/>
    </xf>
    <xf numFmtId="0" fontId="14" fillId="11" borderId="33" xfId="0" applyFont="1" applyFill="1" applyBorder="1"/>
    <xf numFmtId="0" fontId="3" fillId="0" borderId="34" xfId="0" applyFont="1" applyBorder="1"/>
    <xf numFmtId="0" fontId="3" fillId="0" borderId="35" xfId="0" applyFont="1" applyBorder="1"/>
    <xf numFmtId="0" fontId="0" fillId="4" borderId="0" xfId="0" applyFill="1"/>
    <xf numFmtId="0" fontId="2" fillId="4" borderId="0" xfId="0" applyFont="1" applyFill="1" applyAlignment="1">
      <alignment horizontal="right"/>
    </xf>
    <xf numFmtId="0" fontId="16" fillId="0" borderId="0" xfId="0" applyFont="1"/>
    <xf numFmtId="0" fontId="17" fillId="11" borderId="0" xfId="0" applyFont="1" applyFill="1" applyBorder="1"/>
    <xf numFmtId="0" fontId="20" fillId="0" borderId="34" xfId="0" applyFont="1" applyBorder="1"/>
    <xf numFmtId="0" fontId="19" fillId="0" borderId="0" xfId="0" applyFont="1"/>
    <xf numFmtId="0" fontId="21" fillId="12" borderId="37" xfId="1" applyBorder="1" applyAlignment="1"/>
    <xf numFmtId="0" fontId="9" fillId="0" borderId="0" xfId="0" applyFont="1" applyAlignment="1">
      <alignment horizontal="right"/>
    </xf>
    <xf numFmtId="0" fontId="27" fillId="0" borderId="0" xfId="0" applyFont="1"/>
    <xf numFmtId="0" fontId="0" fillId="0" borderId="44" xfId="0" applyBorder="1"/>
    <xf numFmtId="0" fontId="27" fillId="0" borderId="45" xfId="0" applyFont="1" applyBorder="1"/>
    <xf numFmtId="0" fontId="0" fillId="0" borderId="45" xfId="0" applyBorder="1"/>
    <xf numFmtId="0" fontId="0" fillId="0" borderId="46" xfId="0" applyBorder="1"/>
    <xf numFmtId="0" fontId="0" fillId="0" borderId="47" xfId="0" applyBorder="1"/>
    <xf numFmtId="0" fontId="0" fillId="0" borderId="0" xfId="0" applyBorder="1"/>
    <xf numFmtId="0" fontId="0" fillId="0" borderId="48" xfId="0" applyBorder="1"/>
    <xf numFmtId="0" fontId="0" fillId="0" borderId="49" xfId="0" applyBorder="1"/>
    <xf numFmtId="0" fontId="0" fillId="0" borderId="50" xfId="0" applyBorder="1"/>
    <xf numFmtId="0" fontId="0" fillId="0" borderId="51" xfId="0" applyBorder="1"/>
    <xf numFmtId="0" fontId="9" fillId="5" borderId="1" xfId="0" applyFont="1" applyFill="1" applyBorder="1" applyAlignment="1"/>
    <xf numFmtId="0" fontId="28" fillId="0" borderId="50" xfId="0" applyFont="1" applyBorder="1"/>
    <xf numFmtId="0" fontId="29" fillId="0" borderId="50" xfId="0" applyFont="1" applyBorder="1"/>
    <xf numFmtId="0" fontId="30" fillId="0" borderId="0" xfId="0" applyFont="1"/>
    <xf numFmtId="0" fontId="31" fillId="0" borderId="0" xfId="0" applyFont="1"/>
    <xf numFmtId="0" fontId="22" fillId="0" borderId="0" xfId="0" applyFont="1"/>
    <xf numFmtId="0" fontId="33" fillId="0" borderId="0" xfId="0" applyFont="1" applyBorder="1"/>
    <xf numFmtId="0" fontId="35" fillId="0" borderId="0" xfId="0" applyFont="1"/>
    <xf numFmtId="178" fontId="3" fillId="0" borderId="0" xfId="0" applyNumberFormat="1" applyFont="1"/>
    <xf numFmtId="0" fontId="0" fillId="15" borderId="0" xfId="0" applyFill="1"/>
    <xf numFmtId="0" fontId="2" fillId="15" borderId="0" xfId="0" applyFont="1" applyFill="1" applyAlignment="1">
      <alignment horizontal="right"/>
    </xf>
    <xf numFmtId="180" fontId="0" fillId="0" borderId="0" xfId="0" applyNumberFormat="1"/>
    <xf numFmtId="0" fontId="0" fillId="0" borderId="0" xfId="0" applyAlignment="1">
      <alignment horizontal="center" vertical="top"/>
    </xf>
    <xf numFmtId="178" fontId="0" fillId="0" borderId="0" xfId="0" applyNumberFormat="1"/>
    <xf numFmtId="0" fontId="22" fillId="0" borderId="1" xfId="0" applyFont="1" applyBorder="1"/>
    <xf numFmtId="0" fontId="0" fillId="0" borderId="1" xfId="0" applyBorder="1"/>
    <xf numFmtId="180" fontId="0" fillId="0" borderId="1" xfId="0" applyNumberFormat="1" applyBorder="1"/>
    <xf numFmtId="178" fontId="0" fillId="0" borderId="1" xfId="0" applyNumberFormat="1" applyBorder="1"/>
    <xf numFmtId="0" fontId="0" fillId="0" borderId="0" xfId="0" applyAlignment="1"/>
    <xf numFmtId="0" fontId="0" fillId="5" borderId="1" xfId="0" applyFill="1" applyBorder="1" applyAlignment="1"/>
    <xf numFmtId="0" fontId="3" fillId="15" borderId="0" xfId="0" applyFont="1" applyFill="1" applyBorder="1"/>
    <xf numFmtId="0" fontId="5" fillId="15" borderId="0" xfId="0" applyFont="1" applyFill="1" applyBorder="1" applyAlignment="1">
      <alignment horizontal="center"/>
    </xf>
    <xf numFmtId="0" fontId="6" fillId="15" borderId="0" xfId="0" applyFont="1" applyFill="1" applyBorder="1" applyAlignment="1"/>
    <xf numFmtId="0" fontId="7" fillId="0" borderId="0" xfId="0" applyFont="1" applyAlignment="1">
      <alignment vertical="center"/>
    </xf>
    <xf numFmtId="0" fontId="3" fillId="15" borderId="0" xfId="0" applyFont="1" applyFill="1" applyBorder="1" applyAlignment="1">
      <alignment horizontal="center" vertical="center"/>
    </xf>
    <xf numFmtId="0" fontId="0" fillId="15" borderId="0" xfId="0" applyFill="1" applyBorder="1" applyAlignment="1">
      <alignment horizontal="center" vertical="center"/>
    </xf>
    <xf numFmtId="0" fontId="23" fillId="15" borderId="0" xfId="0" applyFont="1" applyFill="1" applyBorder="1" applyAlignment="1"/>
    <xf numFmtId="0" fontId="22" fillId="15" borderId="0" xfId="0" applyFont="1" applyFill="1" applyBorder="1" applyAlignment="1"/>
    <xf numFmtId="0" fontId="4" fillId="15" borderId="0" xfId="0" applyFont="1" applyFill="1" applyBorder="1" applyAlignment="1"/>
    <xf numFmtId="0" fontId="0" fillId="15" borderId="0" xfId="0" applyFill="1" applyBorder="1" applyAlignment="1"/>
    <xf numFmtId="0" fontId="3" fillId="15" borderId="0" xfId="0" applyFont="1" applyFill="1" applyBorder="1" applyAlignment="1"/>
    <xf numFmtId="0" fontId="3" fillId="15" borderId="0" xfId="0" applyFont="1" applyFill="1" applyBorder="1" applyAlignment="1">
      <alignment horizontal="left" vertical="top"/>
    </xf>
    <xf numFmtId="0" fontId="14" fillId="0" borderId="0" xfId="0" applyFont="1"/>
    <xf numFmtId="56" fontId="0" fillId="0" borderId="0" xfId="0" applyNumberFormat="1"/>
    <xf numFmtId="0" fontId="9" fillId="5" borderId="4" xfId="0" applyFont="1" applyFill="1" applyBorder="1" applyAlignment="1"/>
    <xf numFmtId="49" fontId="43" fillId="17" borderId="1" xfId="4" applyNumberFormat="1" applyFont="1" applyFill="1" applyBorder="1" applyAlignment="1">
      <alignment vertical="center"/>
    </xf>
    <xf numFmtId="0" fontId="44" fillId="0" borderId="0" xfId="0" applyFont="1" applyBorder="1"/>
    <xf numFmtId="0" fontId="24" fillId="0" borderId="0" xfId="0" applyFont="1"/>
    <xf numFmtId="0" fontId="45" fillId="0" borderId="0" xfId="0" applyFont="1" applyBorder="1"/>
    <xf numFmtId="0" fontId="3" fillId="11" borderId="0" xfId="0" applyFont="1" applyFill="1" applyBorder="1"/>
    <xf numFmtId="0" fontId="45" fillId="0" borderId="34" xfId="0" applyFont="1" applyBorder="1"/>
    <xf numFmtId="0" fontId="24" fillId="5" borderId="1" xfId="0" applyFont="1" applyFill="1" applyBorder="1" applyAlignment="1"/>
    <xf numFmtId="0" fontId="46" fillId="5" borderId="4" xfId="0" applyFont="1" applyFill="1" applyBorder="1" applyAlignment="1">
      <alignment horizontal="center"/>
    </xf>
    <xf numFmtId="0" fontId="46" fillId="5" borderId="4" xfId="0" applyFont="1" applyFill="1" applyBorder="1" applyAlignment="1"/>
    <xf numFmtId="0" fontId="46" fillId="5" borderId="17" xfId="0" applyFont="1" applyFill="1" applyBorder="1" applyAlignment="1"/>
    <xf numFmtId="0" fontId="46" fillId="5" borderId="14" xfId="0" applyFont="1" applyFill="1" applyBorder="1" applyAlignment="1">
      <alignment horizontal="center"/>
    </xf>
    <xf numFmtId="0" fontId="46" fillId="5" borderId="13" xfId="0" applyFont="1" applyFill="1" applyBorder="1" applyAlignment="1">
      <alignment horizontal="center"/>
    </xf>
    <xf numFmtId="176" fontId="46" fillId="5" borderId="14" xfId="0" applyNumberFormat="1" applyFont="1" applyFill="1" applyBorder="1" applyAlignment="1">
      <alignment horizontal="center"/>
    </xf>
    <xf numFmtId="176" fontId="46" fillId="5" borderId="17" xfId="0" applyNumberFormat="1" applyFont="1" applyFill="1" applyBorder="1" applyAlignment="1">
      <alignment horizontal="center"/>
    </xf>
    <xf numFmtId="0" fontId="47" fillId="0" borderId="23" xfId="0" applyFont="1" applyBorder="1" applyAlignment="1">
      <alignment horizontal="center" vertical="center" textRotation="255"/>
    </xf>
    <xf numFmtId="0" fontId="46" fillId="5" borderId="25" xfId="0" applyFont="1" applyFill="1" applyBorder="1" applyAlignment="1">
      <alignment horizontal="center"/>
    </xf>
    <xf numFmtId="182" fontId="42" fillId="0" borderId="0" xfId="0" applyNumberFormat="1" applyFont="1"/>
    <xf numFmtId="181" fontId="42" fillId="0" borderId="0" xfId="0" applyNumberFormat="1" applyFont="1"/>
    <xf numFmtId="0" fontId="42" fillId="0" borderId="0" xfId="0" applyFont="1"/>
    <xf numFmtId="0" fontId="24" fillId="0" borderId="0" xfId="0" applyFont="1" applyFill="1"/>
    <xf numFmtId="0" fontId="24" fillId="0" borderId="0" xfId="0" applyFont="1" applyBorder="1"/>
    <xf numFmtId="176" fontId="46" fillId="5" borderId="56" xfId="0" applyNumberFormat="1" applyFont="1" applyFill="1" applyBorder="1" applyAlignment="1">
      <alignment horizontal="center"/>
    </xf>
    <xf numFmtId="0" fontId="24" fillId="0" borderId="45" xfId="0" applyFont="1" applyBorder="1"/>
    <xf numFmtId="0" fontId="24" fillId="0" borderId="0" xfId="0" applyFont="1" applyBorder="1" applyAlignment="1">
      <alignment horizontal="center" vertical="center"/>
    </xf>
    <xf numFmtId="0" fontId="50" fillId="12" borderId="37" xfId="1" applyFont="1" applyBorder="1" applyAlignment="1"/>
    <xf numFmtId="0" fontId="46" fillId="5" borderId="2" xfId="0" applyFont="1" applyFill="1" applyBorder="1" applyAlignment="1">
      <alignment horizontal="center"/>
    </xf>
    <xf numFmtId="49" fontId="24" fillId="0" borderId="1" xfId="3" applyNumberFormat="1" applyBorder="1">
      <alignment vertical="center"/>
    </xf>
    <xf numFmtId="0" fontId="3" fillId="15" borderId="0" xfId="0" applyFont="1" applyFill="1" applyBorder="1" applyAlignment="1">
      <alignment horizontal="left"/>
    </xf>
    <xf numFmtId="0" fontId="3" fillId="0" borderId="0" xfId="0" applyFont="1" applyBorder="1" applyAlignment="1">
      <alignment vertical="center"/>
    </xf>
    <xf numFmtId="0" fontId="3" fillId="0" borderId="60" xfId="0" applyFont="1" applyBorder="1"/>
    <xf numFmtId="0" fontId="27" fillId="0" borderId="61" xfId="0" applyFont="1" applyBorder="1"/>
    <xf numFmtId="0" fontId="19" fillId="0" borderId="61" xfId="0" applyFont="1" applyBorder="1"/>
    <xf numFmtId="0" fontId="0" fillId="0" borderId="62" xfId="0" applyBorder="1"/>
    <xf numFmtId="0" fontId="3" fillId="0" borderId="63" xfId="0" applyFont="1" applyBorder="1"/>
    <xf numFmtId="0" fontId="3" fillId="0" borderId="64" xfId="0" applyFont="1" applyBorder="1"/>
    <xf numFmtId="0" fontId="0" fillId="0" borderId="63" xfId="0" applyBorder="1"/>
    <xf numFmtId="0" fontId="0" fillId="0" borderId="64" xfId="0" applyBorder="1"/>
    <xf numFmtId="0" fontId="2" fillId="0" borderId="0" xfId="0" applyFont="1" applyBorder="1" applyAlignment="1">
      <alignment horizontal="right" vertical="top"/>
    </xf>
    <xf numFmtId="0" fontId="0" fillId="0" borderId="65" xfId="0" applyBorder="1"/>
    <xf numFmtId="0" fontId="9" fillId="0" borderId="50" xfId="0" applyFont="1" applyBorder="1" applyAlignment="1"/>
    <xf numFmtId="0" fontId="0" fillId="0" borderId="66" xfId="0" applyBorder="1"/>
    <xf numFmtId="0" fontId="0" fillId="0" borderId="67" xfId="0" applyBorder="1"/>
    <xf numFmtId="0" fontId="27" fillId="0" borderId="68" xfId="0" applyFont="1" applyBorder="1"/>
    <xf numFmtId="0" fontId="19" fillId="0" borderId="68" xfId="0" applyFont="1" applyBorder="1"/>
    <xf numFmtId="0" fontId="0" fillId="0" borderId="68" xfId="0" applyBorder="1"/>
    <xf numFmtId="0" fontId="0" fillId="0" borderId="69" xfId="0" applyBorder="1"/>
    <xf numFmtId="0" fontId="0" fillId="0" borderId="70" xfId="0" applyBorder="1"/>
    <xf numFmtId="0" fontId="0" fillId="0" borderId="71" xfId="0" applyBorder="1"/>
    <xf numFmtId="0" fontId="9" fillId="0" borderId="0" xfId="0" applyFont="1" applyBorder="1" applyAlignment="1">
      <alignment horizontal="right"/>
    </xf>
    <xf numFmtId="0" fontId="0" fillId="0" borderId="72" xfId="0" applyBorder="1"/>
    <xf numFmtId="0" fontId="0" fillId="0" borderId="73" xfId="0" applyBorder="1"/>
    <xf numFmtId="0" fontId="27" fillId="0" borderId="0" xfId="0" applyFont="1" applyBorder="1"/>
    <xf numFmtId="0" fontId="2" fillId="0" borderId="50" xfId="0" applyFont="1" applyBorder="1" applyAlignment="1">
      <alignment horizontal="right" vertical="top"/>
    </xf>
    <xf numFmtId="0" fontId="3" fillId="0" borderId="67" xfId="0" applyFont="1" applyBorder="1"/>
    <xf numFmtId="0" fontId="3" fillId="0" borderId="70" xfId="0" applyFont="1" applyBorder="1"/>
    <xf numFmtId="0" fontId="3" fillId="0" borderId="71" xfId="0" applyFont="1" applyBorder="1"/>
    <xf numFmtId="0" fontId="25" fillId="0" borderId="0" xfId="0" applyFont="1" applyBorder="1"/>
    <xf numFmtId="0" fontId="15" fillId="0" borderId="0" xfId="0" applyFont="1" applyBorder="1"/>
    <xf numFmtId="0" fontId="19" fillId="0" borderId="0" xfId="0" applyFont="1" applyBorder="1"/>
    <xf numFmtId="0" fontId="24" fillId="0" borderId="0" xfId="0" applyFont="1" applyFill="1" applyBorder="1" applyAlignment="1">
      <alignment vertical="top" wrapText="1" shrinkToFit="1"/>
    </xf>
    <xf numFmtId="0" fontId="51" fillId="2" borderId="1" xfId="0" applyFont="1" applyFill="1" applyBorder="1"/>
    <xf numFmtId="0" fontId="3" fillId="2" borderId="1" xfId="0" applyFont="1" applyFill="1" applyBorder="1"/>
    <xf numFmtId="0" fontId="0" fillId="0" borderId="74" xfId="0" applyBorder="1"/>
    <xf numFmtId="0" fontId="0" fillId="0" borderId="75" xfId="0" applyBorder="1"/>
    <xf numFmtId="0" fontId="0" fillId="0" borderId="76" xfId="0" applyBorder="1"/>
    <xf numFmtId="0" fontId="35" fillId="0" borderId="0" xfId="0" applyFont="1" applyBorder="1"/>
    <xf numFmtId="178" fontId="0" fillId="0" borderId="0" xfId="0" applyNumberFormat="1" applyBorder="1"/>
    <xf numFmtId="0" fontId="44" fillId="0" borderId="0" xfId="0" applyFont="1"/>
    <xf numFmtId="0" fontId="0" fillId="0" borderId="34" xfId="0" applyBorder="1"/>
    <xf numFmtId="0" fontId="0" fillId="0" borderId="78" xfId="0" applyBorder="1"/>
    <xf numFmtId="0" fontId="0" fillId="0" borderId="79" xfId="0" applyBorder="1"/>
    <xf numFmtId="0" fontId="0" fillId="0" borderId="80" xfId="0" applyBorder="1"/>
    <xf numFmtId="0" fontId="0" fillId="0" borderId="81" xfId="0" applyBorder="1"/>
    <xf numFmtId="0" fontId="0" fillId="0" borderId="35" xfId="0" applyBorder="1"/>
    <xf numFmtId="0" fontId="0" fillId="0" borderId="82" xfId="0" applyBorder="1"/>
    <xf numFmtId="0" fontId="0" fillId="0" borderId="77" xfId="0" applyBorder="1"/>
    <xf numFmtId="0" fontId="56" fillId="0" borderId="0" xfId="0" applyFont="1"/>
    <xf numFmtId="180" fontId="56" fillId="0" borderId="0" xfId="0" applyNumberFormat="1" applyFont="1"/>
    <xf numFmtId="180" fontId="3" fillId="0" borderId="0" xfId="0" applyNumberFormat="1" applyFont="1"/>
    <xf numFmtId="0" fontId="17" fillId="0" borderId="0" xfId="0" applyFont="1" applyAlignment="1">
      <alignment vertical="center"/>
    </xf>
    <xf numFmtId="0" fontId="47" fillId="0" borderId="83" xfId="0" applyFont="1" applyBorder="1" applyAlignment="1">
      <alignment horizontal="center" vertical="center" textRotation="255"/>
    </xf>
    <xf numFmtId="0" fontId="46" fillId="5" borderId="85" xfId="0" applyFont="1" applyFill="1" applyBorder="1" applyAlignment="1">
      <alignment horizontal="center"/>
    </xf>
    <xf numFmtId="0" fontId="47" fillId="0" borderId="86" xfId="0" applyFont="1" applyBorder="1" applyAlignment="1">
      <alignment horizontal="center" vertical="center" textRotation="255"/>
    </xf>
    <xf numFmtId="0" fontId="46" fillId="5" borderId="88" xfId="0" applyFont="1" applyFill="1" applyBorder="1" applyAlignment="1">
      <alignment horizontal="center"/>
    </xf>
    <xf numFmtId="0" fontId="58" fillId="0" borderId="0" xfId="0" applyFont="1"/>
    <xf numFmtId="0" fontId="46" fillId="5" borderId="3" xfId="0" applyFont="1" applyFill="1" applyBorder="1" applyAlignment="1"/>
    <xf numFmtId="0" fontId="46" fillId="5" borderId="4" xfId="0" applyFont="1" applyFill="1" applyBorder="1" applyAlignment="1"/>
    <xf numFmtId="0" fontId="6" fillId="5" borderId="4" xfId="0" applyFont="1" applyFill="1" applyBorder="1" applyAlignment="1"/>
    <xf numFmtId="0" fontId="6" fillId="5" borderId="3" xfId="0" applyFont="1" applyFill="1" applyBorder="1" applyAlignment="1"/>
    <xf numFmtId="176" fontId="46" fillId="5" borderId="13" xfId="0" applyNumberFormat="1" applyFont="1" applyFill="1" applyBorder="1" applyAlignment="1">
      <alignment horizontal="center"/>
    </xf>
    <xf numFmtId="0" fontId="55" fillId="0" borderId="92" xfId="0" applyFont="1" applyBorder="1" applyAlignment="1">
      <alignment vertical="center"/>
    </xf>
    <xf numFmtId="0" fontId="24" fillId="5" borderId="58" xfId="0" applyFont="1" applyFill="1" applyBorder="1" applyAlignment="1">
      <alignment vertical="center"/>
    </xf>
    <xf numFmtId="0" fontId="24" fillId="5" borderId="95" xfId="0" applyFont="1" applyFill="1" applyBorder="1" applyAlignment="1">
      <alignment vertical="center"/>
    </xf>
    <xf numFmtId="0" fontId="3" fillId="0" borderId="0" xfId="0" applyFont="1" applyBorder="1" applyAlignment="1">
      <alignment vertical="top" wrapText="1"/>
    </xf>
    <xf numFmtId="0" fontId="38" fillId="0" borderId="0" xfId="0" applyFont="1" applyBorder="1"/>
    <xf numFmtId="0" fontId="16" fillId="0" borderId="0" xfId="0" applyFont="1" applyBorder="1"/>
    <xf numFmtId="0" fontId="57" fillId="0" borderId="0" xfId="0" applyFont="1" applyBorder="1"/>
    <xf numFmtId="0" fontId="3" fillId="0" borderId="99" xfId="0" applyFont="1" applyBorder="1"/>
    <xf numFmtId="0" fontId="6" fillId="5" borderId="100" xfId="0" applyFont="1" applyFill="1" applyBorder="1" applyAlignment="1"/>
    <xf numFmtId="0" fontId="6" fillId="5" borderId="102" xfId="0" applyFont="1" applyFill="1" applyBorder="1" applyAlignment="1"/>
    <xf numFmtId="0" fontId="6" fillId="5" borderId="101" xfId="0" applyFont="1" applyFill="1" applyBorder="1" applyAlignment="1"/>
    <xf numFmtId="0" fontId="60" fillId="0" borderId="0" xfId="0" applyFont="1"/>
    <xf numFmtId="0" fontId="0" fillId="0" borderId="103" xfId="0" applyBorder="1" applyAlignment="1">
      <alignment vertical="center"/>
    </xf>
    <xf numFmtId="0" fontId="0" fillId="0" borderId="104" xfId="0" applyBorder="1" applyAlignment="1"/>
    <xf numFmtId="0" fontId="0" fillId="0" borderId="105" xfId="0" applyBorder="1" applyAlignment="1"/>
    <xf numFmtId="0" fontId="3" fillId="2" borderId="100" xfId="0" applyFont="1" applyFill="1" applyBorder="1"/>
    <xf numFmtId="0" fontId="24" fillId="3" borderId="2" xfId="0" applyFont="1" applyFill="1" applyBorder="1" applyAlignment="1">
      <alignment vertical="center"/>
    </xf>
    <xf numFmtId="0" fontId="24" fillId="3" borderId="3" xfId="0" applyFont="1" applyFill="1" applyBorder="1" applyAlignment="1">
      <alignment vertical="center"/>
    </xf>
    <xf numFmtId="0" fontId="24" fillId="5" borderId="59" xfId="0" applyFont="1" applyFill="1" applyBorder="1" applyAlignment="1">
      <alignment vertical="center"/>
    </xf>
    <xf numFmtId="0" fontId="46" fillId="5" borderId="124" xfId="0" applyFont="1" applyFill="1" applyBorder="1" applyAlignment="1">
      <alignment horizontal="center"/>
    </xf>
    <xf numFmtId="176" fontId="46" fillId="5" borderId="124" xfId="0" applyNumberFormat="1" applyFont="1" applyFill="1" applyBorder="1" applyAlignment="1">
      <alignment horizontal="center"/>
    </xf>
    <xf numFmtId="0" fontId="52" fillId="18" borderId="126" xfId="0" applyFont="1" applyFill="1" applyBorder="1" applyAlignment="1">
      <alignment horizontal="center" vertical="center" textRotation="255"/>
    </xf>
    <xf numFmtId="0" fontId="46" fillId="5" borderId="130" xfId="0" applyFont="1" applyFill="1" applyBorder="1" applyAlignment="1">
      <alignment horizontal="center"/>
    </xf>
    <xf numFmtId="0" fontId="6" fillId="5" borderId="4" xfId="0" applyFont="1" applyFill="1" applyBorder="1" applyAlignment="1"/>
    <xf numFmtId="0" fontId="27" fillId="0" borderId="158" xfId="0" applyFont="1" applyBorder="1"/>
    <xf numFmtId="0" fontId="0" fillId="0" borderId="159" xfId="0" applyBorder="1"/>
    <xf numFmtId="0" fontId="0" fillId="0" borderId="160" xfId="0" applyBorder="1"/>
    <xf numFmtId="0" fontId="0" fillId="0" borderId="162" xfId="0" applyBorder="1"/>
    <xf numFmtId="0" fontId="0" fillId="0" borderId="163" xfId="0" applyBorder="1"/>
    <xf numFmtId="0" fontId="0" fillId="0" borderId="164" xfId="0" applyBorder="1"/>
    <xf numFmtId="0" fontId="38" fillId="0" borderId="164" xfId="0" applyFont="1" applyBorder="1"/>
    <xf numFmtId="0" fontId="0" fillId="0" borderId="165" xfId="0" applyBorder="1"/>
    <xf numFmtId="0" fontId="6" fillId="5" borderId="166" xfId="0" applyFont="1" applyFill="1" applyBorder="1" applyAlignment="1"/>
    <xf numFmtId="0" fontId="6" fillId="5" borderId="169" xfId="0" applyFont="1" applyFill="1" applyBorder="1" applyAlignment="1"/>
    <xf numFmtId="0" fontId="46" fillId="5" borderId="13" xfId="0" applyFont="1" applyFill="1" applyBorder="1" applyAlignment="1"/>
    <xf numFmtId="0" fontId="46" fillId="5" borderId="14" xfId="0" applyFont="1" applyFill="1" applyBorder="1" applyAlignment="1"/>
    <xf numFmtId="0" fontId="64" fillId="0" borderId="0" xfId="0" applyFont="1"/>
    <xf numFmtId="0" fontId="64" fillId="0" borderId="0" xfId="0" applyFont="1" applyAlignment="1"/>
    <xf numFmtId="0" fontId="24" fillId="19" borderId="116" xfId="0" applyFont="1" applyFill="1" applyBorder="1" applyAlignment="1">
      <alignment vertical="center" shrinkToFit="1"/>
    </xf>
    <xf numFmtId="0" fontId="24" fillId="19" borderId="117" xfId="0" applyFont="1" applyFill="1" applyBorder="1" applyAlignment="1">
      <alignment vertical="center" shrinkToFit="1"/>
    </xf>
    <xf numFmtId="0" fontId="4" fillId="0" borderId="0" xfId="0" applyFont="1" applyBorder="1" applyAlignment="1">
      <alignment vertical="top" wrapText="1"/>
    </xf>
    <xf numFmtId="0" fontId="4" fillId="0" borderId="71" xfId="0" applyFont="1" applyBorder="1" applyAlignment="1">
      <alignment vertical="top" wrapText="1"/>
    </xf>
    <xf numFmtId="0" fontId="68" fillId="0" borderId="0" xfId="0" applyFont="1" applyBorder="1"/>
    <xf numFmtId="0" fontId="70" fillId="0" borderId="0" xfId="0" applyFont="1"/>
    <xf numFmtId="0" fontId="70" fillId="19" borderId="0" xfId="0" applyFont="1" applyFill="1"/>
    <xf numFmtId="0" fontId="71" fillId="20" borderId="0" xfId="0" applyFont="1" applyFill="1"/>
    <xf numFmtId="0" fontId="45" fillId="0" borderId="0" xfId="0" applyFont="1"/>
    <xf numFmtId="0" fontId="35" fillId="0" borderId="70" xfId="0" applyFont="1" applyBorder="1"/>
    <xf numFmtId="0" fontId="9" fillId="2" borderId="109" xfId="0" applyFont="1" applyFill="1" applyBorder="1" applyProtection="1">
      <protection locked="0"/>
    </xf>
    <xf numFmtId="0" fontId="13" fillId="2" borderId="110" xfId="0" applyFont="1" applyFill="1" applyBorder="1" applyAlignment="1" applyProtection="1">
      <alignment vertical="center"/>
      <protection locked="0"/>
    </xf>
    <xf numFmtId="0" fontId="13" fillId="2" borderId="111" xfId="0" applyFont="1" applyFill="1" applyBorder="1" applyAlignment="1" applyProtection="1">
      <alignment vertical="center"/>
      <protection locked="0"/>
    </xf>
    <xf numFmtId="0" fontId="9" fillId="2" borderId="112" xfId="0" applyFont="1" applyFill="1" applyBorder="1" applyProtection="1">
      <protection locked="0"/>
    </xf>
    <xf numFmtId="0" fontId="13" fillId="2" borderId="113" xfId="0" applyFont="1" applyFill="1" applyBorder="1" applyAlignment="1" applyProtection="1">
      <alignment vertical="center"/>
      <protection locked="0"/>
    </xf>
    <xf numFmtId="0" fontId="13" fillId="2" borderId="114" xfId="0" applyFont="1" applyFill="1" applyBorder="1" applyAlignment="1" applyProtection="1">
      <alignment vertical="center"/>
      <protection locked="0"/>
    </xf>
    <xf numFmtId="0" fontId="71" fillId="20" borderId="180" xfId="0" applyFont="1" applyFill="1" applyBorder="1"/>
    <xf numFmtId="0" fontId="71" fillId="20" borderId="181" xfId="0" applyFont="1" applyFill="1" applyBorder="1"/>
    <xf numFmtId="0" fontId="70" fillId="19" borderId="180" xfId="0" applyFont="1" applyFill="1" applyBorder="1"/>
    <xf numFmtId="0" fontId="70" fillId="19" borderId="181" xfId="0" applyFont="1" applyFill="1" applyBorder="1"/>
    <xf numFmtId="0" fontId="70" fillId="19" borderId="182" xfId="0" applyFont="1" applyFill="1" applyBorder="1"/>
    <xf numFmtId="0" fontId="70" fillId="0" borderId="180" xfId="0" applyFont="1" applyBorder="1"/>
    <xf numFmtId="0" fontId="70" fillId="0" borderId="181" xfId="0" applyFont="1" applyBorder="1"/>
    <xf numFmtId="0" fontId="70" fillId="0" borderId="182" xfId="0" applyFont="1" applyBorder="1"/>
    <xf numFmtId="0" fontId="71" fillId="22" borderId="180" xfId="0" applyFont="1" applyFill="1" applyBorder="1"/>
    <xf numFmtId="0" fontId="71" fillId="22" borderId="181" xfId="0" applyFont="1" applyFill="1" applyBorder="1"/>
    <xf numFmtId="0" fontId="71" fillId="22" borderId="182" xfId="0" applyFont="1" applyFill="1" applyBorder="1"/>
    <xf numFmtId="184" fontId="70" fillId="0" borderId="181" xfId="0" applyNumberFormat="1" applyFont="1" applyBorder="1"/>
    <xf numFmtId="38" fontId="70" fillId="0" borderId="181" xfId="0" applyNumberFormat="1" applyFont="1" applyBorder="1"/>
    <xf numFmtId="0" fontId="71" fillId="26" borderId="180" xfId="0" applyFont="1" applyFill="1" applyBorder="1"/>
    <xf numFmtId="0" fontId="71" fillId="26" borderId="181" xfId="0" applyFont="1" applyFill="1" applyBorder="1"/>
    <xf numFmtId="38" fontId="70" fillId="0" borderId="180" xfId="0" applyNumberFormat="1" applyFont="1" applyBorder="1"/>
    <xf numFmtId="0" fontId="70" fillId="5" borderId="183" xfId="0" applyFont="1" applyFill="1" applyBorder="1"/>
    <xf numFmtId="0" fontId="70" fillId="5" borderId="184" xfId="0" applyFont="1" applyFill="1" applyBorder="1"/>
    <xf numFmtId="0" fontId="70" fillId="5" borderId="185" xfId="0" applyFont="1" applyFill="1" applyBorder="1"/>
    <xf numFmtId="0" fontId="70" fillId="5" borderId="186" xfId="0" applyFont="1" applyFill="1" applyBorder="1"/>
    <xf numFmtId="0" fontId="70" fillId="5" borderId="187" xfId="0" applyFont="1" applyFill="1" applyBorder="1"/>
    <xf numFmtId="0" fontId="70" fillId="5" borderId="188" xfId="0" applyFont="1" applyFill="1" applyBorder="1"/>
    <xf numFmtId="0" fontId="70" fillId="5" borderId="189" xfId="0" applyFont="1" applyFill="1" applyBorder="1"/>
    <xf numFmtId="0" fontId="70" fillId="5" borderId="190" xfId="0" applyFont="1" applyFill="1" applyBorder="1"/>
    <xf numFmtId="0" fontId="70" fillId="2" borderId="191" xfId="0" applyFont="1" applyFill="1" applyBorder="1" applyAlignment="1">
      <alignment vertical="top"/>
    </xf>
    <xf numFmtId="0" fontId="70" fillId="2" borderId="192" xfId="0" applyFont="1" applyFill="1" applyBorder="1" applyAlignment="1">
      <alignment vertical="top"/>
    </xf>
    <xf numFmtId="0" fontId="70" fillId="2" borderId="193" xfId="0" applyFont="1" applyFill="1" applyBorder="1" applyAlignment="1">
      <alignment vertical="top"/>
    </xf>
    <xf numFmtId="0" fontId="70" fillId="2" borderId="95" xfId="0" applyFont="1" applyFill="1" applyBorder="1" applyAlignment="1">
      <alignment vertical="top"/>
    </xf>
    <xf numFmtId="0" fontId="71" fillId="20" borderId="194" xfId="0" applyFont="1" applyFill="1" applyBorder="1"/>
    <xf numFmtId="0" fontId="70" fillId="19" borderId="194" xfId="0" applyFont="1" applyFill="1" applyBorder="1"/>
    <xf numFmtId="0" fontId="70" fillId="5" borderId="195" xfId="0" applyFont="1" applyFill="1" applyBorder="1"/>
    <xf numFmtId="0" fontId="70" fillId="5" borderId="196" xfId="0" applyFont="1" applyFill="1" applyBorder="1"/>
    <xf numFmtId="0" fontId="70" fillId="2" borderId="197" xfId="0" applyFont="1" applyFill="1" applyBorder="1" applyAlignment="1">
      <alignment vertical="top"/>
    </xf>
    <xf numFmtId="0" fontId="70" fillId="0" borderId="194" xfId="0" applyFont="1" applyBorder="1"/>
    <xf numFmtId="0" fontId="76" fillId="2" borderId="192" xfId="0" applyFont="1" applyFill="1" applyBorder="1" applyAlignment="1">
      <alignment vertical="top" wrapText="1"/>
    </xf>
    <xf numFmtId="0" fontId="71" fillId="26" borderId="194" xfId="0" applyFont="1" applyFill="1" applyBorder="1"/>
    <xf numFmtId="0" fontId="9" fillId="0" borderId="50" xfId="0" applyFont="1" applyBorder="1" applyAlignment="1">
      <alignment horizontal="right" vertical="top"/>
    </xf>
    <xf numFmtId="0" fontId="51" fillId="0" borderId="0" xfId="0" applyFont="1" applyBorder="1"/>
    <xf numFmtId="0" fontId="42" fillId="0" borderId="0" xfId="0" applyFont="1" applyBorder="1"/>
    <xf numFmtId="0" fontId="0" fillId="0" borderId="7" xfId="0" applyBorder="1" applyAlignment="1"/>
    <xf numFmtId="0" fontId="0" fillId="5" borderId="1" xfId="0" applyFill="1" applyBorder="1" applyAlignment="1"/>
    <xf numFmtId="0" fontId="81" fillId="0" borderId="0" xfId="5"/>
    <xf numFmtId="0" fontId="9" fillId="0" borderId="0" xfId="0" applyFont="1"/>
    <xf numFmtId="0" fontId="82" fillId="0" borderId="0" xfId="5" applyFont="1"/>
    <xf numFmtId="0" fontId="4" fillId="0" borderId="0" xfId="0" applyFont="1"/>
    <xf numFmtId="0" fontId="83" fillId="0" borderId="0" xfId="5" applyFont="1"/>
    <xf numFmtId="0" fontId="49" fillId="0" borderId="0" xfId="0" applyFont="1"/>
    <xf numFmtId="0" fontId="0" fillId="0" borderId="207" xfId="0" applyBorder="1"/>
    <xf numFmtId="0" fontId="0" fillId="0" borderId="208" xfId="0" applyBorder="1" applyAlignment="1"/>
    <xf numFmtId="0" fontId="0" fillId="0" borderId="209" xfId="0" applyBorder="1" applyAlignment="1"/>
    <xf numFmtId="0" fontId="88" fillId="0" borderId="0" xfId="0" applyFont="1"/>
    <xf numFmtId="0" fontId="89" fillId="0" borderId="0" xfId="0" applyFont="1"/>
    <xf numFmtId="0" fontId="90" fillId="0" borderId="0" xfId="0" applyFont="1"/>
    <xf numFmtId="0" fontId="12" fillId="29" borderId="0" xfId="0" applyFont="1" applyFill="1"/>
    <xf numFmtId="0" fontId="42" fillId="29" borderId="0" xfId="0" applyFont="1" applyFill="1"/>
    <xf numFmtId="0" fontId="12" fillId="29" borderId="0" xfId="0" applyFont="1" applyFill="1" applyBorder="1"/>
    <xf numFmtId="0" fontId="42" fillId="29" borderId="0" xfId="0" applyFont="1" applyFill="1" applyBorder="1"/>
    <xf numFmtId="0" fontId="24" fillId="5" borderId="1" xfId="0" applyFont="1" applyFill="1" applyBorder="1"/>
    <xf numFmtId="0" fontId="91" fillId="0" borderId="0" xfId="0" applyFont="1"/>
    <xf numFmtId="0" fontId="59" fillId="0" borderId="0" xfId="0" applyFont="1"/>
    <xf numFmtId="0" fontId="45" fillId="0" borderId="13" xfId="0" applyFont="1" applyBorder="1"/>
    <xf numFmtId="0" fontId="20" fillId="0" borderId="13" xfId="0" applyFont="1" applyBorder="1"/>
    <xf numFmtId="0" fontId="4" fillId="0" borderId="0" xfId="0" applyFont="1" applyBorder="1" applyAlignment="1">
      <alignment horizontal="left" vertical="top"/>
    </xf>
    <xf numFmtId="0" fontId="17" fillId="0" borderId="0" xfId="0" applyFont="1" applyAlignment="1">
      <alignment vertical="top"/>
    </xf>
    <xf numFmtId="0" fontId="3" fillId="0" borderId="0" xfId="0" applyFont="1" applyBorder="1" applyAlignment="1">
      <alignment vertical="top" wrapText="1"/>
    </xf>
    <xf numFmtId="20" fontId="0" fillId="4" borderId="0" xfId="0" applyNumberFormat="1" applyFill="1"/>
    <xf numFmtId="0" fontId="59" fillId="0" borderId="0" xfId="0" applyFont="1" applyBorder="1"/>
    <xf numFmtId="0" fontId="94" fillId="0" borderId="0" xfId="0" applyFont="1" applyBorder="1"/>
    <xf numFmtId="0" fontId="95" fillId="12" borderId="37" xfId="1" applyFont="1" applyBorder="1" applyAlignment="1"/>
    <xf numFmtId="0" fontId="20" fillId="0" borderId="0" xfId="0" applyFont="1" applyBorder="1"/>
    <xf numFmtId="0" fontId="2" fillId="0" borderId="0" xfId="0" applyFont="1" applyFill="1" applyAlignment="1"/>
    <xf numFmtId="0" fontId="99" fillId="0" borderId="0" xfId="0" applyFont="1" applyFill="1" applyAlignment="1">
      <alignment vertical="center" wrapText="1"/>
    </xf>
    <xf numFmtId="0" fontId="96" fillId="0" borderId="0" xfId="0" applyFont="1" applyFill="1" applyAlignment="1">
      <alignment horizontal="center" wrapText="1"/>
    </xf>
    <xf numFmtId="0" fontId="2" fillId="0" borderId="0" xfId="0" applyFont="1" applyFill="1" applyAlignment="1">
      <alignment horizontal="center"/>
    </xf>
    <xf numFmtId="0" fontId="97" fillId="0" borderId="0" xfId="0" applyFont="1" applyFill="1" applyAlignment="1">
      <alignment horizontal="center" vertical="center"/>
    </xf>
    <xf numFmtId="0" fontId="100" fillId="0" borderId="0" xfId="0" applyFont="1" applyFill="1" applyAlignment="1">
      <alignment horizontal="center"/>
    </xf>
    <xf numFmtId="0" fontId="98" fillId="0" borderId="8" xfId="0" applyFont="1" applyFill="1" applyBorder="1" applyAlignment="1">
      <alignment horizontal="left" vertical="center" wrapText="1"/>
    </xf>
    <xf numFmtId="0" fontId="98" fillId="0" borderId="7" xfId="0" applyFont="1" applyFill="1" applyBorder="1" applyAlignment="1">
      <alignment horizontal="left" vertical="center" wrapText="1"/>
    </xf>
    <xf numFmtId="0" fontId="98" fillId="0" borderId="9" xfId="0" applyFont="1" applyFill="1" applyBorder="1" applyAlignment="1">
      <alignment horizontal="left" vertical="center" wrapText="1"/>
    </xf>
    <xf numFmtId="0" fontId="98" fillId="0" borderId="10" xfId="0" applyFont="1" applyFill="1" applyBorder="1" applyAlignment="1">
      <alignment horizontal="left" vertical="center" wrapText="1"/>
    </xf>
    <xf numFmtId="0" fontId="98" fillId="0" borderId="0" xfId="0" applyFont="1" applyFill="1" applyBorder="1" applyAlignment="1">
      <alignment horizontal="left" vertical="center" wrapText="1"/>
    </xf>
    <xf numFmtId="0" fontId="98" fillId="0" borderId="11" xfId="0" applyFont="1" applyFill="1" applyBorder="1" applyAlignment="1">
      <alignment horizontal="left" vertical="center" wrapText="1"/>
    </xf>
    <xf numFmtId="0" fontId="98" fillId="0" borderId="12" xfId="0" applyFont="1" applyFill="1" applyBorder="1" applyAlignment="1">
      <alignment horizontal="left" vertical="center" wrapText="1"/>
    </xf>
    <xf numFmtId="0" fontId="98" fillId="0" borderId="13" xfId="0" applyFont="1" applyFill="1" applyBorder="1" applyAlignment="1">
      <alignment horizontal="left" vertical="center" wrapText="1"/>
    </xf>
    <xf numFmtId="0" fontId="98" fillId="0" borderId="14" xfId="0" applyFont="1" applyFill="1" applyBorder="1" applyAlignment="1">
      <alignment horizontal="left" vertical="center" wrapText="1"/>
    </xf>
    <xf numFmtId="0" fontId="36" fillId="16" borderId="0" xfId="0" applyFont="1" applyFill="1" applyAlignment="1">
      <alignment horizontal="center" vertical="center"/>
    </xf>
    <xf numFmtId="0" fontId="37" fillId="16" borderId="0" xfId="0" applyFont="1" applyFill="1" applyAlignment="1">
      <alignment horizontal="center" vertical="center"/>
    </xf>
    <xf numFmtId="0" fontId="24"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0" applyFont="1" applyBorder="1" applyAlignment="1">
      <alignment horizontal="left" vertical="top" wrapText="1"/>
    </xf>
    <xf numFmtId="0" fontId="0" fillId="0" borderId="0" xfId="0" applyAlignment="1"/>
    <xf numFmtId="0" fontId="93" fillId="0" borderId="0" xfId="0" applyFont="1" applyBorder="1" applyAlignment="1">
      <alignment horizontal="left" vertical="top" wrapText="1"/>
    </xf>
    <xf numFmtId="0" fontId="44" fillId="0" borderId="0" xfId="0" applyFont="1" applyAlignment="1"/>
    <xf numFmtId="0" fontId="3" fillId="2" borderId="2"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14" borderId="96" xfId="0" applyFont="1" applyFill="1" applyBorder="1" applyAlignment="1">
      <alignment horizontal="center" vertical="center"/>
    </xf>
    <xf numFmtId="0" fontId="3" fillId="14" borderId="97" xfId="0" applyFont="1" applyFill="1" applyBorder="1" applyAlignment="1">
      <alignment horizontal="center" vertical="center"/>
    </xf>
    <xf numFmtId="0" fontId="3" fillId="14" borderId="98" xfId="0" applyFont="1" applyFill="1" applyBorder="1" applyAlignment="1">
      <alignment horizontal="center" vertical="center"/>
    </xf>
    <xf numFmtId="0" fontId="3" fillId="0" borderId="0" xfId="0" applyFont="1" applyBorder="1" applyAlignment="1">
      <alignment horizontal="left" vertical="center" wrapText="1"/>
    </xf>
    <xf numFmtId="0" fontId="3" fillId="19" borderId="96" xfId="0" applyFont="1" applyFill="1" applyBorder="1" applyAlignment="1">
      <alignment horizontal="center" vertical="center"/>
    </xf>
    <xf numFmtId="0" fontId="3" fillId="19" borderId="97" xfId="0" applyFont="1" applyFill="1" applyBorder="1" applyAlignment="1">
      <alignment horizontal="center" vertical="center"/>
    </xf>
    <xf numFmtId="0" fontId="3" fillId="19" borderId="98" xfId="0" applyFont="1" applyFill="1" applyBorder="1" applyAlignment="1">
      <alignment horizontal="center" vertical="center"/>
    </xf>
    <xf numFmtId="0" fontId="30" fillId="2" borderId="118" xfId="0" applyFont="1" applyFill="1" applyBorder="1" applyAlignment="1">
      <alignment horizontal="center"/>
    </xf>
    <xf numFmtId="0" fontId="31" fillId="2" borderId="200" xfId="0" applyFont="1" applyFill="1" applyBorder="1" applyAlignment="1">
      <alignment horizontal="center"/>
    </xf>
    <xf numFmtId="0" fontId="24" fillId="2" borderId="199" xfId="0" applyFont="1" applyFill="1" applyBorder="1" applyAlignment="1" applyProtection="1">
      <alignment horizontal="center"/>
      <protection locked="0"/>
    </xf>
    <xf numFmtId="0" fontId="0" fillId="0" borderId="118" xfId="0"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3" fillId="2" borderId="2" xfId="0" applyFont="1" applyFill="1" applyBorder="1" applyAlignment="1"/>
    <xf numFmtId="0" fontId="0" fillId="0" borderId="3" xfId="0" applyBorder="1" applyAlignment="1"/>
    <xf numFmtId="0" fontId="3" fillId="11" borderId="0" xfId="0" applyFont="1" applyFill="1" applyBorder="1" applyAlignment="1">
      <alignment horizontal="left" vertical="top" wrapText="1"/>
    </xf>
    <xf numFmtId="0" fontId="24" fillId="3" borderId="2"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2" xfId="0" applyFont="1" applyFill="1" applyBorder="1" applyAlignment="1">
      <alignment horizontal="center"/>
    </xf>
    <xf numFmtId="0" fontId="24" fillId="3" borderId="3" xfId="0" applyFont="1" applyFill="1" applyBorder="1" applyAlignment="1">
      <alignment horizontal="center"/>
    </xf>
    <xf numFmtId="0" fontId="24" fillId="3" borderId="4" xfId="0" applyFont="1" applyFill="1" applyBorder="1" applyAlignment="1">
      <alignment horizontal="center"/>
    </xf>
    <xf numFmtId="0" fontId="24" fillId="5" borderId="2" xfId="0" applyFont="1" applyFill="1" applyBorder="1" applyAlignment="1"/>
    <xf numFmtId="0" fontId="24" fillId="5" borderId="3" xfId="0" applyFont="1" applyFill="1" applyBorder="1" applyAlignment="1"/>
    <xf numFmtId="0" fontId="24" fillId="5" borderId="4" xfId="0" applyFont="1" applyFill="1" applyBorder="1" applyAlignment="1"/>
    <xf numFmtId="178" fontId="24" fillId="2" borderId="2" xfId="0" applyNumberFormat="1" applyFont="1" applyFill="1" applyBorder="1" applyAlignment="1">
      <alignment horizontal="right"/>
    </xf>
    <xf numFmtId="0" fontId="24" fillId="2" borderId="3" xfId="0" applyFont="1" applyFill="1" applyBorder="1" applyAlignment="1">
      <alignment horizontal="right"/>
    </xf>
    <xf numFmtId="0" fontId="46" fillId="5" borderId="3" xfId="0" applyFont="1" applyFill="1" applyBorder="1" applyAlignment="1"/>
    <xf numFmtId="0" fontId="24" fillId="0" borderId="4" xfId="0" applyFont="1" applyBorder="1" applyAlignment="1"/>
    <xf numFmtId="0" fontId="0" fillId="0" borderId="4" xfId="0" applyBorder="1" applyAlignment="1"/>
    <xf numFmtId="0" fontId="25" fillId="0" borderId="2" xfId="0" applyFont="1" applyBorder="1" applyAlignment="1">
      <alignment vertical="top" wrapText="1"/>
    </xf>
    <xf numFmtId="0" fontId="26" fillId="0" borderId="3" xfId="0" applyFont="1" applyBorder="1" applyAlignment="1">
      <alignment vertical="top"/>
    </xf>
    <xf numFmtId="0" fontId="24" fillId="3" borderId="1" xfId="0" applyFont="1" applyFill="1" applyBorder="1" applyAlignment="1">
      <alignment horizontal="center"/>
    </xf>
    <xf numFmtId="176" fontId="24" fillId="3" borderId="2" xfId="0" applyNumberFormat="1" applyFont="1" applyFill="1" applyBorder="1" applyAlignment="1">
      <alignment horizontal="center"/>
    </xf>
    <xf numFmtId="176" fontId="24" fillId="3" borderId="3" xfId="0" applyNumberFormat="1" applyFont="1" applyFill="1" applyBorder="1" applyAlignment="1">
      <alignment horizontal="center"/>
    </xf>
    <xf numFmtId="176" fontId="0" fillId="3" borderId="4" xfId="0" applyNumberFormat="1" applyFill="1" applyBorder="1" applyAlignment="1">
      <alignment horizontal="center"/>
    </xf>
    <xf numFmtId="0" fontId="0" fillId="2" borderId="1" xfId="0" applyFill="1" applyBorder="1" applyAlignment="1"/>
    <xf numFmtId="0" fontId="0" fillId="5" borderId="1" xfId="0" applyFill="1" applyBorder="1" applyAlignment="1"/>
    <xf numFmtId="0" fontId="3" fillId="3" borderId="1" xfId="0" applyFont="1" applyFill="1" applyBorder="1" applyAlignment="1">
      <alignment horizontal="center"/>
    </xf>
    <xf numFmtId="0" fontId="0" fillId="3" borderId="1" xfId="0" applyFill="1" applyBorder="1" applyAlignment="1">
      <alignment horizontal="center"/>
    </xf>
    <xf numFmtId="0" fontId="24" fillId="2" borderId="1" xfId="0" applyFont="1" applyFill="1" applyBorder="1"/>
    <xf numFmtId="0" fontId="25" fillId="0" borderId="8" xfId="0" applyFont="1" applyBorder="1" applyAlignment="1">
      <alignment vertical="top" wrapText="1"/>
    </xf>
    <xf numFmtId="0" fontId="26" fillId="0" borderId="7" xfId="0" applyFont="1" applyBorder="1" applyAlignment="1">
      <alignment vertical="top"/>
    </xf>
    <xf numFmtId="0" fontId="26" fillId="0" borderId="9" xfId="0" applyFont="1" applyBorder="1" applyAlignment="1">
      <alignment vertical="top"/>
    </xf>
    <xf numFmtId="0" fontId="0" fillId="0" borderId="12" xfId="0" applyBorder="1" applyAlignment="1">
      <alignment vertical="top"/>
    </xf>
    <xf numFmtId="0" fontId="0" fillId="0" borderId="13" xfId="0" applyBorder="1" applyAlignment="1">
      <alignment vertical="top"/>
    </xf>
    <xf numFmtId="0" fontId="0" fillId="0" borderId="14" xfId="0" applyBorder="1" applyAlignment="1">
      <alignment vertical="top"/>
    </xf>
    <xf numFmtId="0" fontId="24" fillId="3" borderId="5" xfId="0" applyFont="1" applyFill="1" applyBorder="1" applyAlignment="1">
      <alignment horizontal="center" vertical="center"/>
    </xf>
    <xf numFmtId="0" fontId="24" fillId="3" borderId="12" xfId="0" applyFont="1" applyFill="1" applyBorder="1" applyAlignment="1">
      <alignment horizontal="center" vertical="center"/>
    </xf>
    <xf numFmtId="0" fontId="24" fillId="3" borderId="1" xfId="0" applyFont="1" applyFill="1" applyBorder="1" applyAlignment="1">
      <alignment horizontal="center" vertical="center"/>
    </xf>
    <xf numFmtId="0" fontId="24" fillId="2" borderId="199" xfId="0" applyFont="1" applyFill="1" applyBorder="1" applyAlignment="1" applyProtection="1">
      <protection locked="0"/>
    </xf>
    <xf numFmtId="0" fontId="24" fillId="0" borderId="118" xfId="0" applyFont="1" applyBorder="1" applyAlignment="1" applyProtection="1">
      <protection locked="0"/>
    </xf>
    <xf numFmtId="0" fontId="24" fillId="0" borderId="119" xfId="0" applyFont="1" applyBorder="1" applyAlignment="1" applyProtection="1">
      <protection locked="0"/>
    </xf>
    <xf numFmtId="0" fontId="17" fillId="11" borderId="0" xfId="0" applyFont="1" applyFill="1" applyBorder="1" applyAlignment="1">
      <alignment vertical="top" wrapText="1" shrinkToFit="1"/>
    </xf>
    <xf numFmtId="0" fontId="18" fillId="11" borderId="0" xfId="0" applyFont="1" applyFill="1" applyAlignment="1">
      <alignment vertical="top" wrapText="1" shrinkToFit="1"/>
    </xf>
    <xf numFmtId="0" fontId="0" fillId="3" borderId="1" xfId="0" applyFill="1" applyBorder="1" applyAlignment="1"/>
    <xf numFmtId="0" fontId="24" fillId="2" borderId="1" xfId="0" applyFont="1" applyFill="1" applyBorder="1" applyAlignment="1"/>
    <xf numFmtId="178" fontId="24" fillId="2" borderId="2" xfId="0" applyNumberFormat="1" applyFont="1" applyFill="1" applyBorder="1" applyAlignment="1">
      <alignment shrinkToFit="1"/>
    </xf>
    <xf numFmtId="178" fontId="24" fillId="2" borderId="3" xfId="0" applyNumberFormat="1" applyFont="1" applyFill="1" applyBorder="1" applyAlignment="1">
      <alignment shrinkToFit="1"/>
    </xf>
    <xf numFmtId="178" fontId="24" fillId="2" borderId="4" xfId="0" applyNumberFormat="1" applyFont="1" applyFill="1" applyBorder="1" applyAlignment="1">
      <alignment shrinkToFit="1"/>
    </xf>
    <xf numFmtId="0" fontId="0" fillId="3" borderId="1" xfId="0" applyFont="1" applyFill="1" applyBorder="1" applyAlignment="1">
      <alignment horizontal="center" vertical="center"/>
    </xf>
    <xf numFmtId="0" fontId="24" fillId="2" borderId="1" xfId="0" applyFont="1" applyFill="1" applyBorder="1" applyAlignment="1">
      <alignment shrinkToFit="1"/>
    </xf>
    <xf numFmtId="0" fontId="3" fillId="11" borderId="0" xfId="0" applyFont="1" applyFill="1" applyBorder="1" applyAlignment="1">
      <alignment horizontal="left"/>
    </xf>
    <xf numFmtId="0" fontId="9" fillId="15" borderId="0" xfId="0" applyFont="1" applyFill="1" applyAlignment="1">
      <alignment vertical="top" wrapText="1"/>
    </xf>
    <xf numFmtId="0" fontId="0" fillId="0" borderId="0" xfId="0" applyAlignment="1">
      <alignment vertical="top"/>
    </xf>
    <xf numFmtId="0" fontId="24" fillId="4" borderId="3" xfId="0" applyNumberFormat="1" applyFont="1" applyFill="1" applyBorder="1" applyAlignment="1">
      <alignment horizontal="left" vertical="center"/>
    </xf>
    <xf numFmtId="0" fontId="24" fillId="0" borderId="3" xfId="0" applyFont="1" applyBorder="1" applyAlignment="1">
      <alignment horizontal="left" vertical="center"/>
    </xf>
    <xf numFmtId="0" fontId="3" fillId="11" borderId="0" xfId="0" applyFont="1" applyFill="1" applyBorder="1" applyAlignment="1">
      <alignment vertical="center" wrapText="1" shrinkToFit="1"/>
    </xf>
    <xf numFmtId="0" fontId="24" fillId="11" borderId="0" xfId="0" applyFont="1" applyFill="1" applyAlignment="1">
      <alignment vertical="center" wrapText="1" shrinkToFit="1"/>
    </xf>
    <xf numFmtId="178" fontId="24" fillId="2" borderId="103" xfId="0" applyNumberFormat="1" applyFont="1" applyFill="1" applyBorder="1" applyAlignment="1" applyProtection="1">
      <alignment horizontal="right"/>
      <protection locked="0"/>
    </xf>
    <xf numFmtId="178" fontId="24" fillId="2" borderId="104" xfId="0" applyNumberFormat="1" applyFont="1" applyFill="1" applyBorder="1" applyAlignment="1" applyProtection="1">
      <alignment horizontal="right"/>
      <protection locked="0"/>
    </xf>
    <xf numFmtId="178" fontId="24" fillId="2" borderId="105" xfId="0" applyNumberFormat="1" applyFont="1" applyFill="1" applyBorder="1" applyAlignment="1" applyProtection="1">
      <alignment horizontal="right"/>
      <protection locked="0"/>
    </xf>
    <xf numFmtId="0" fontId="24" fillId="3" borderId="6" xfId="0" applyFont="1" applyFill="1" applyBorder="1" applyAlignment="1">
      <alignment horizontal="center" vertical="center"/>
    </xf>
    <xf numFmtId="0" fontId="24" fillId="3" borderId="1" xfId="0" applyFont="1" applyFill="1" applyBorder="1" applyAlignment="1">
      <alignment horizontal="right"/>
    </xf>
    <xf numFmtId="0" fontId="24" fillId="3" borderId="6" xfId="0" applyFont="1" applyFill="1" applyBorder="1" applyAlignment="1">
      <alignment horizontal="right"/>
    </xf>
    <xf numFmtId="0" fontId="24" fillId="3" borderId="5" xfId="0" applyFont="1" applyFill="1" applyBorder="1" applyAlignment="1"/>
    <xf numFmtId="0" fontId="44" fillId="2" borderId="103" xfId="0" applyFont="1" applyFill="1" applyBorder="1" applyAlignment="1" applyProtection="1">
      <protection locked="0"/>
    </xf>
    <xf numFmtId="0" fontId="44" fillId="2" borderId="104" xfId="0" applyFont="1" applyFill="1" applyBorder="1" applyAlignment="1" applyProtection="1">
      <protection locked="0"/>
    </xf>
    <xf numFmtId="0" fontId="44" fillId="2" borderId="105" xfId="0" applyFont="1" applyFill="1" applyBorder="1" applyAlignment="1" applyProtection="1">
      <protection locked="0"/>
    </xf>
    <xf numFmtId="0" fontId="24" fillId="2" borderId="103" xfId="0" applyFont="1" applyFill="1" applyBorder="1" applyAlignment="1" applyProtection="1">
      <protection locked="0"/>
    </xf>
    <xf numFmtId="0" fontId="24" fillId="0" borderId="104" xfId="0" applyFont="1" applyBorder="1" applyAlignment="1" applyProtection="1">
      <protection locked="0"/>
    </xf>
    <xf numFmtId="0" fontId="24" fillId="0" borderId="105" xfId="0" applyFont="1" applyBorder="1" applyAlignment="1" applyProtection="1">
      <protection locked="0"/>
    </xf>
    <xf numFmtId="0" fontId="15" fillId="0" borderId="0" xfId="0" applyFont="1" applyAlignment="1">
      <alignment horizontal="left" vertical="top" wrapText="1"/>
    </xf>
    <xf numFmtId="0" fontId="0" fillId="0" borderId="0" xfId="0" applyAlignment="1">
      <alignment horizontal="left" vertical="top" wrapText="1"/>
    </xf>
    <xf numFmtId="0" fontId="3" fillId="3" borderId="1" xfId="0" applyFont="1"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3" fillId="3" borderId="8" xfId="0" applyFont="1" applyFill="1" applyBorder="1" applyAlignment="1">
      <alignment horizontal="center" vertical="center"/>
    </xf>
    <xf numFmtId="0" fontId="0" fillId="3" borderId="7" xfId="0" applyFill="1" applyBorder="1" applyAlignment="1">
      <alignment horizontal="center" vertical="center"/>
    </xf>
    <xf numFmtId="0" fontId="0" fillId="3" borderId="9" xfId="0" applyFill="1" applyBorder="1" applyAlignment="1">
      <alignment horizontal="center" vertical="center"/>
    </xf>
    <xf numFmtId="0" fontId="0" fillId="0" borderId="10"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3" fillId="3" borderId="5" xfId="0" applyFont="1" applyFill="1" applyBorder="1" applyAlignment="1">
      <alignment horizontal="right" vertical="center"/>
    </xf>
    <xf numFmtId="0" fontId="0" fillId="3" borderId="5" xfId="0" applyFill="1" applyBorder="1" applyAlignment="1">
      <alignment horizontal="right" vertical="center"/>
    </xf>
    <xf numFmtId="0" fontId="0" fillId="3" borderId="57" xfId="0" applyFill="1" applyBorder="1" applyAlignment="1">
      <alignment horizontal="right" vertical="center"/>
    </xf>
    <xf numFmtId="0" fontId="3" fillId="3" borderId="6" xfId="0" applyFont="1" applyFill="1" applyBorder="1" applyAlignment="1">
      <alignment horizontal="center"/>
    </xf>
    <xf numFmtId="0" fontId="0" fillId="3" borderId="6" xfId="0" applyFill="1" applyBorder="1" applyAlignment="1">
      <alignment horizontal="center"/>
    </xf>
    <xf numFmtId="0" fontId="24" fillId="3" borderId="1" xfId="0" applyFont="1" applyFill="1" applyBorder="1" applyAlignment="1"/>
    <xf numFmtId="0" fontId="24" fillId="3" borderId="2" xfId="0" applyFont="1" applyFill="1" applyBorder="1" applyAlignment="1"/>
    <xf numFmtId="0" fontId="10" fillId="6" borderId="1" xfId="0" applyFont="1" applyFill="1" applyBorder="1" applyAlignment="1">
      <alignment vertical="center" textRotation="255"/>
    </xf>
    <xf numFmtId="0" fontId="24" fillId="2" borderId="104" xfId="0" applyFont="1" applyFill="1" applyBorder="1" applyAlignment="1" applyProtection="1">
      <protection locked="0"/>
    </xf>
    <xf numFmtId="0" fontId="24" fillId="2" borderId="105" xfId="0" applyFont="1" applyFill="1" applyBorder="1" applyAlignment="1" applyProtection="1">
      <protection locked="0"/>
    </xf>
    <xf numFmtId="0" fontId="24" fillId="2" borderId="107" xfId="0" applyFont="1" applyFill="1" applyBorder="1" applyAlignment="1" applyProtection="1">
      <protection locked="0"/>
    </xf>
    <xf numFmtId="0" fontId="24" fillId="2" borderId="99" xfId="0" applyFont="1" applyFill="1" applyBorder="1" applyAlignment="1" applyProtection="1">
      <protection locked="0"/>
    </xf>
    <xf numFmtId="0" fontId="24" fillId="2" borderId="108" xfId="0" applyFont="1" applyFill="1" applyBorder="1" applyAlignment="1" applyProtection="1">
      <protection locked="0"/>
    </xf>
    <xf numFmtId="0" fontId="24" fillId="2" borderId="107" xfId="0" applyNumberFormat="1" applyFont="1" applyFill="1" applyBorder="1" applyAlignment="1" applyProtection="1">
      <protection locked="0"/>
    </xf>
    <xf numFmtId="0" fontId="24" fillId="2" borderId="99" xfId="0" applyNumberFormat="1" applyFont="1" applyFill="1" applyBorder="1" applyAlignment="1" applyProtection="1">
      <protection locked="0"/>
    </xf>
    <xf numFmtId="0" fontId="24" fillId="2" borderId="108" xfId="0" applyNumberFormat="1" applyFont="1" applyFill="1" applyBorder="1" applyAlignment="1" applyProtection="1">
      <protection locked="0"/>
    </xf>
    <xf numFmtId="0" fontId="24" fillId="4" borderId="13" xfId="0" applyNumberFormat="1" applyFont="1" applyFill="1" applyBorder="1" applyAlignment="1"/>
    <xf numFmtId="0" fontId="24" fillId="4" borderId="13" xfId="0" applyFont="1" applyFill="1" applyBorder="1" applyAlignment="1"/>
    <xf numFmtId="0" fontId="24" fillId="2" borderId="103" xfId="0" applyNumberFormat="1" applyFont="1" applyFill="1" applyBorder="1" applyAlignment="1" applyProtection="1">
      <protection locked="0"/>
    </xf>
    <xf numFmtId="0" fontId="24" fillId="2" borderId="104" xfId="0" applyNumberFormat="1" applyFont="1" applyFill="1" applyBorder="1" applyAlignment="1" applyProtection="1">
      <protection locked="0"/>
    </xf>
    <xf numFmtId="0" fontId="24" fillId="2" borderId="105" xfId="0" applyNumberFormat="1" applyFont="1" applyFill="1" applyBorder="1" applyAlignment="1" applyProtection="1">
      <protection locked="0"/>
    </xf>
    <xf numFmtId="0" fontId="24" fillId="4" borderId="3" xfId="0" applyNumberFormat="1" applyFont="1" applyFill="1" applyBorder="1" applyAlignment="1"/>
    <xf numFmtId="0" fontId="24" fillId="4" borderId="3" xfId="0" applyFont="1" applyFill="1" applyBorder="1" applyAlignment="1"/>
    <xf numFmtId="0" fontId="24" fillId="2" borderId="103" xfId="0" applyNumberFormat="1" applyFont="1" applyFill="1" applyBorder="1" applyAlignment="1" applyProtection="1">
      <alignment horizontal="center"/>
      <protection locked="0"/>
    </xf>
    <xf numFmtId="0" fontId="24" fillId="2" borderId="104" xfId="0" applyNumberFormat="1" applyFont="1" applyFill="1" applyBorder="1" applyAlignment="1" applyProtection="1">
      <alignment horizontal="center"/>
      <protection locked="0"/>
    </xf>
    <xf numFmtId="0" fontId="24" fillId="2" borderId="105" xfId="0" applyNumberFormat="1" applyFont="1" applyFill="1" applyBorder="1" applyAlignment="1" applyProtection="1">
      <alignment horizontal="center"/>
      <protection locked="0"/>
    </xf>
    <xf numFmtId="0" fontId="24" fillId="3" borderId="3" xfId="0" applyFont="1" applyFill="1" applyBorder="1" applyAlignment="1"/>
    <xf numFmtId="0" fontId="24" fillId="0" borderId="3" xfId="0" applyFont="1" applyBorder="1" applyAlignment="1"/>
    <xf numFmtId="0" fontId="24" fillId="3" borderId="12" xfId="0" applyFont="1" applyFill="1" applyBorder="1" applyAlignment="1"/>
    <xf numFmtId="0" fontId="24" fillId="2" borderId="103" xfId="0" applyFont="1" applyFill="1" applyBorder="1" applyAlignment="1" applyProtection="1">
      <alignment vertical="center"/>
      <protection locked="0"/>
    </xf>
    <xf numFmtId="0" fontId="24" fillId="0" borderId="104" xfId="0" applyFont="1" applyBorder="1" applyAlignment="1" applyProtection="1">
      <alignment vertical="center"/>
      <protection locked="0"/>
    </xf>
    <xf numFmtId="0" fontId="24" fillId="0" borderId="105" xfId="0" applyFont="1" applyBorder="1" applyAlignment="1" applyProtection="1">
      <alignment vertical="center"/>
      <protection locked="0"/>
    </xf>
    <xf numFmtId="0" fontId="24" fillId="3" borderId="5" xfId="0" applyFont="1" applyFill="1" applyBorder="1" applyAlignment="1">
      <alignment horizontal="center" vertical="center" wrapText="1"/>
    </xf>
    <xf numFmtId="184" fontId="24" fillId="2" borderId="103" xfId="0" applyNumberFormat="1" applyFont="1" applyFill="1" applyBorder="1" applyAlignment="1" applyProtection="1">
      <protection locked="0"/>
    </xf>
    <xf numFmtId="184" fontId="24" fillId="2" borderId="104" xfId="0" applyNumberFormat="1" applyFont="1" applyFill="1" applyBorder="1" applyAlignment="1" applyProtection="1">
      <protection locked="0"/>
    </xf>
    <xf numFmtId="184" fontId="24" fillId="2" borderId="105" xfId="0" applyNumberFormat="1" applyFont="1" applyFill="1" applyBorder="1" applyAlignment="1" applyProtection="1">
      <protection locked="0"/>
    </xf>
    <xf numFmtId="0" fontId="24" fillId="3" borderId="1" xfId="0" applyFont="1" applyFill="1" applyBorder="1" applyAlignment="1">
      <alignment horizontal="center" vertical="center" wrapText="1"/>
    </xf>
    <xf numFmtId="184" fontId="24" fillId="19" borderId="2" xfId="0" applyNumberFormat="1" applyFont="1" applyFill="1" applyBorder="1" applyAlignment="1"/>
    <xf numFmtId="184" fontId="24" fillId="19" borderId="3" xfId="0" applyNumberFormat="1" applyFont="1" applyFill="1" applyBorder="1" applyAlignment="1"/>
    <xf numFmtId="0" fontId="24" fillId="19" borderId="1" xfId="0" applyFont="1" applyFill="1" applyBorder="1" applyAlignment="1"/>
    <xf numFmtId="0" fontId="24" fillId="19" borderId="2" xfId="0" applyFont="1" applyFill="1" applyBorder="1" applyAlignment="1"/>
    <xf numFmtId="0" fontId="24" fillId="3" borderId="6" xfId="0" applyFont="1" applyFill="1" applyBorder="1" applyAlignment="1">
      <alignment horizontal="center"/>
    </xf>
    <xf numFmtId="38" fontId="24" fillId="14" borderId="2" xfId="2" applyFont="1" applyFill="1" applyBorder="1" applyAlignment="1" applyProtection="1">
      <protection locked="0"/>
    </xf>
    <xf numFmtId="38" fontId="24" fillId="14" borderId="3" xfId="2" applyFont="1" applyFill="1" applyBorder="1" applyAlignment="1" applyProtection="1">
      <protection locked="0"/>
    </xf>
    <xf numFmtId="0" fontId="3" fillId="3" borderId="57" xfId="0" applyFont="1" applyFill="1" applyBorder="1" applyAlignment="1"/>
    <xf numFmtId="0" fontId="0" fillId="3" borderId="57" xfId="0" applyFill="1" applyBorder="1" applyAlignment="1"/>
    <xf numFmtId="0" fontId="0" fillId="3" borderId="5" xfId="0" applyFill="1" applyBorder="1" applyAlignment="1"/>
    <xf numFmtId="0" fontId="3" fillId="2" borderId="103" xfId="0" applyFont="1" applyFill="1" applyBorder="1" applyAlignment="1" applyProtection="1">
      <protection locked="0"/>
    </xf>
    <xf numFmtId="0" fontId="3" fillId="2" borderId="104" xfId="0" applyFont="1" applyFill="1" applyBorder="1" applyAlignment="1" applyProtection="1">
      <protection locked="0"/>
    </xf>
    <xf numFmtId="0" fontId="3" fillId="2" borderId="105" xfId="0" applyFont="1" applyFill="1" applyBorder="1" applyAlignment="1" applyProtection="1">
      <protection locked="0"/>
    </xf>
    <xf numFmtId="0" fontId="3" fillId="2" borderId="103" xfId="0" applyFont="1" applyFill="1" applyBorder="1" applyAlignment="1" applyProtection="1">
      <alignment horizontal="left" vertical="top"/>
      <protection locked="0"/>
    </xf>
    <xf numFmtId="0" fontId="0" fillId="0" borderId="104" xfId="0" applyBorder="1" applyAlignment="1" applyProtection="1">
      <alignment horizontal="left" vertical="top"/>
      <protection locked="0"/>
    </xf>
    <xf numFmtId="0" fontId="0" fillId="0" borderId="105" xfId="0" applyBorder="1" applyAlignment="1" applyProtection="1">
      <alignment horizontal="left" vertical="top"/>
      <protection locked="0"/>
    </xf>
    <xf numFmtId="0" fontId="16" fillId="0" borderId="2" xfId="0" applyFont="1" applyBorder="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24" fillId="0" borderId="1" xfId="0" applyFont="1" applyBorder="1" applyAlignment="1"/>
    <xf numFmtId="0" fontId="3" fillId="0" borderId="0" xfId="0" applyFont="1" applyBorder="1" applyAlignment="1">
      <alignment vertical="top" wrapText="1"/>
    </xf>
    <xf numFmtId="0" fontId="3" fillId="0" borderId="0" xfId="0" applyFont="1" applyBorder="1" applyAlignment="1">
      <alignment vertical="top"/>
    </xf>
    <xf numFmtId="178" fontId="24" fillId="2" borderId="120" xfId="0" applyNumberFormat="1" applyFont="1" applyFill="1" applyBorder="1" applyAlignment="1" applyProtection="1">
      <alignment horizontal="right"/>
      <protection locked="0"/>
    </xf>
    <xf numFmtId="178" fontId="24" fillId="2" borderId="121" xfId="0" applyNumberFormat="1" applyFont="1" applyFill="1" applyBorder="1" applyAlignment="1" applyProtection="1">
      <alignment horizontal="right"/>
      <protection locked="0"/>
    </xf>
    <xf numFmtId="178" fontId="24" fillId="2" borderId="122" xfId="0" applyNumberFormat="1" applyFont="1" applyFill="1" applyBorder="1" applyAlignment="1" applyProtection="1">
      <alignment horizontal="right"/>
      <protection locked="0"/>
    </xf>
    <xf numFmtId="0" fontId="24" fillId="5" borderId="8" xfId="0" applyFont="1" applyFill="1" applyBorder="1" applyAlignment="1">
      <alignment horizontal="center" vertical="center"/>
    </xf>
    <xf numFmtId="0" fontId="24" fillId="5" borderId="7" xfId="0" applyFont="1" applyFill="1" applyBorder="1" applyAlignment="1">
      <alignment horizontal="center" vertical="center"/>
    </xf>
    <xf numFmtId="0" fontId="24" fillId="0" borderId="6" xfId="0" applyFont="1" applyBorder="1" applyAlignment="1"/>
    <xf numFmtId="0" fontId="63" fillId="5" borderId="169" xfId="0" applyFont="1" applyFill="1" applyBorder="1" applyAlignment="1">
      <alignment horizontal="center" wrapText="1"/>
    </xf>
    <xf numFmtId="0" fontId="0" fillId="5" borderId="19" xfId="0" applyFill="1" applyBorder="1" applyAlignment="1"/>
    <xf numFmtId="0" fontId="0" fillId="0" borderId="20" xfId="0" applyBorder="1" applyAlignment="1"/>
    <xf numFmtId="180" fontId="0" fillId="2" borderId="103" xfId="0" applyNumberFormat="1" applyFill="1" applyBorder="1" applyAlignment="1" applyProtection="1">
      <alignment horizontal="right"/>
      <protection locked="0"/>
    </xf>
    <xf numFmtId="180" fontId="0" fillId="0" borderId="104" xfId="0" applyNumberFormat="1" applyBorder="1" applyAlignment="1" applyProtection="1">
      <alignment horizontal="right"/>
      <protection locked="0"/>
    </xf>
    <xf numFmtId="180" fontId="0" fillId="0" borderId="105" xfId="0" applyNumberFormat="1" applyBorder="1" applyAlignment="1" applyProtection="1">
      <alignment horizontal="right"/>
      <protection locked="0"/>
    </xf>
    <xf numFmtId="0" fontId="0" fillId="5" borderId="161" xfId="0" applyFill="1" applyBorder="1" applyAlignment="1"/>
    <xf numFmtId="0" fontId="0" fillId="0" borderId="1" xfId="0" applyBorder="1" applyAlignment="1"/>
    <xf numFmtId="0" fontId="0" fillId="0" borderId="2" xfId="0" applyBorder="1" applyAlignment="1"/>
    <xf numFmtId="181" fontId="0" fillId="19" borderId="1" xfId="0" applyNumberFormat="1" applyFill="1" applyBorder="1" applyAlignment="1">
      <alignment horizontal="right"/>
    </xf>
    <xf numFmtId="181" fontId="0" fillId="19" borderId="2" xfId="0" applyNumberFormat="1" applyFill="1" applyBorder="1" applyAlignment="1">
      <alignment horizontal="right"/>
    </xf>
    <xf numFmtId="0" fontId="0" fillId="5" borderId="2" xfId="0" applyFill="1" applyBorder="1" applyAlignment="1"/>
    <xf numFmtId="178" fontId="0" fillId="2" borderId="103" xfId="0" applyNumberFormat="1" applyFill="1" applyBorder="1" applyAlignment="1" applyProtection="1">
      <protection locked="0"/>
    </xf>
    <xf numFmtId="178" fontId="0" fillId="2" borderId="104" xfId="0" applyNumberFormat="1" applyFill="1" applyBorder="1" applyAlignment="1" applyProtection="1">
      <protection locked="0"/>
    </xf>
    <xf numFmtId="178" fontId="0" fillId="2" borderId="105" xfId="0" applyNumberFormat="1" applyFill="1" applyBorder="1" applyAlignment="1" applyProtection="1">
      <protection locked="0"/>
    </xf>
    <xf numFmtId="0" fontId="63" fillId="5" borderId="166" xfId="0" applyFont="1" applyFill="1" applyBorder="1" applyAlignment="1">
      <alignment horizontal="center" shrinkToFit="1"/>
    </xf>
    <xf numFmtId="0" fontId="24" fillId="5" borderId="19" xfId="0" applyFont="1" applyFill="1" applyBorder="1" applyAlignment="1">
      <alignment horizontal="center" vertical="center"/>
    </xf>
    <xf numFmtId="0" fontId="24" fillId="5" borderId="20" xfId="0" applyFont="1" applyFill="1" applyBorder="1" applyAlignment="1">
      <alignment horizontal="center" vertical="center"/>
    </xf>
    <xf numFmtId="0" fontId="44" fillId="5" borderId="101" xfId="0" applyFont="1" applyFill="1" applyBorder="1" applyAlignment="1">
      <alignment horizontal="center"/>
    </xf>
    <xf numFmtId="0" fontId="27" fillId="5" borderId="102" xfId="0" applyFont="1" applyFill="1" applyBorder="1" applyAlignment="1">
      <alignment horizontal="center"/>
    </xf>
    <xf numFmtId="180" fontId="24" fillId="19" borderId="167" xfId="0" applyNumberFormat="1" applyFont="1" applyFill="1" applyBorder="1" applyAlignment="1">
      <alignment horizontal="right" vertical="top" shrinkToFit="1"/>
    </xf>
    <xf numFmtId="180" fontId="24" fillId="19" borderId="168" xfId="0" applyNumberFormat="1" applyFont="1" applyFill="1" applyBorder="1" applyAlignment="1">
      <alignment horizontal="right" vertical="top" shrinkToFit="1"/>
    </xf>
    <xf numFmtId="180" fontId="24" fillId="19" borderId="170" xfId="0" applyNumberFormat="1" applyFont="1" applyFill="1" applyBorder="1" applyAlignment="1">
      <alignment horizontal="right" vertical="top" shrinkToFit="1"/>
    </xf>
    <xf numFmtId="180" fontId="24" fillId="19" borderId="171" xfId="0" applyNumberFormat="1" applyFont="1" applyFill="1" applyBorder="1" applyAlignment="1">
      <alignment horizontal="right" vertical="top" shrinkToFit="1"/>
    </xf>
    <xf numFmtId="180" fontId="24" fillId="19" borderId="121" xfId="0" applyNumberFormat="1" applyFont="1" applyFill="1" applyBorder="1" applyAlignment="1">
      <alignment horizontal="right" vertical="top" shrinkToFit="1"/>
    </xf>
    <xf numFmtId="180" fontId="24" fillId="19" borderId="122" xfId="0" applyNumberFormat="1" applyFont="1" applyFill="1" applyBorder="1" applyAlignment="1">
      <alignment horizontal="right" vertical="top" shrinkToFit="1"/>
    </xf>
    <xf numFmtId="178" fontId="24" fillId="19" borderId="99" xfId="0" applyNumberFormat="1" applyFont="1" applyFill="1" applyBorder="1" applyAlignment="1">
      <alignment horizontal="right" vertical="top" shrinkToFit="1"/>
    </xf>
    <xf numFmtId="178" fontId="24" fillId="19" borderId="108" xfId="0" applyNumberFormat="1" applyFont="1" applyFill="1" applyBorder="1" applyAlignment="1">
      <alignment horizontal="right" vertical="top" shrinkToFit="1"/>
    </xf>
    <xf numFmtId="0" fontId="3" fillId="3" borderId="6" xfId="0" applyFont="1" applyFill="1" applyBorder="1" applyAlignment="1">
      <alignment horizontal="center" vertical="center"/>
    </xf>
    <xf numFmtId="0" fontId="0" fillId="3" borderId="6" xfId="0" applyFill="1" applyBorder="1" applyAlignment="1">
      <alignment horizontal="center" vertical="center"/>
    </xf>
    <xf numFmtId="0" fontId="0" fillId="0" borderId="6" xfId="0" applyBorder="1" applyAlignment="1"/>
    <xf numFmtId="0" fontId="0" fillId="5" borderId="100" xfId="0" applyFill="1" applyBorder="1" applyAlignment="1"/>
    <xf numFmtId="178" fontId="0" fillId="14" borderId="100" xfId="0" applyNumberFormat="1" applyFill="1" applyBorder="1" applyAlignment="1" applyProtection="1">
      <alignment horizontal="right"/>
      <protection locked="0"/>
    </xf>
    <xf numFmtId="0" fontId="24" fillId="5" borderId="15" xfId="0" applyFont="1" applyFill="1" applyBorder="1" applyAlignment="1">
      <alignment horizontal="center"/>
    </xf>
    <xf numFmtId="178" fontId="24" fillId="19" borderId="5" xfId="0" applyNumberFormat="1" applyFont="1" applyFill="1" applyBorder="1" applyAlignment="1">
      <alignment horizontal="right"/>
    </xf>
    <xf numFmtId="178" fontId="24" fillId="19" borderId="12" xfId="0" applyNumberFormat="1" applyFont="1" applyFill="1" applyBorder="1" applyAlignment="1">
      <alignment horizontal="right"/>
    </xf>
    <xf numFmtId="0" fontId="0" fillId="5" borderId="3" xfId="0" applyFill="1" applyBorder="1" applyAlignment="1"/>
    <xf numFmtId="0" fontId="0" fillId="5" borderId="7" xfId="0" applyFill="1" applyBorder="1" applyAlignment="1"/>
    <xf numFmtId="0" fontId="0" fillId="5" borderId="15" xfId="0" applyFill="1" applyBorder="1" applyAlignment="1">
      <alignment horizontal="center"/>
    </xf>
    <xf numFmtId="0" fontId="0" fillId="5" borderId="5" xfId="0" applyFill="1" applyBorder="1" applyAlignment="1">
      <alignment horizontal="center"/>
    </xf>
    <xf numFmtId="180" fontId="0" fillId="19" borderId="5" xfId="0" applyNumberFormat="1" applyFill="1" applyBorder="1" applyAlignment="1">
      <alignment horizontal="right"/>
    </xf>
    <xf numFmtId="180" fontId="0" fillId="19" borderId="12" xfId="0" applyNumberFormat="1" applyFill="1" applyBorder="1" applyAlignment="1">
      <alignment horizontal="right"/>
    </xf>
    <xf numFmtId="177" fontId="24" fillId="2" borderId="103" xfId="0" applyNumberFormat="1" applyFont="1" applyFill="1" applyBorder="1" applyAlignment="1" applyProtection="1">
      <protection locked="0"/>
    </xf>
    <xf numFmtId="177" fontId="24" fillId="0" borderId="104" xfId="0" applyNumberFormat="1" applyFont="1" applyBorder="1" applyAlignment="1" applyProtection="1">
      <protection locked="0"/>
    </xf>
    <xf numFmtId="177" fontId="24" fillId="0" borderId="105" xfId="0" applyNumberFormat="1" applyFont="1" applyBorder="1" applyAlignment="1" applyProtection="1">
      <protection locked="0"/>
    </xf>
    <xf numFmtId="0" fontId="3" fillId="0" borderId="0" xfId="0" applyFont="1" applyBorder="1" applyAlignment="1">
      <alignment horizontal="center"/>
    </xf>
    <xf numFmtId="0" fontId="3" fillId="0" borderId="0" xfId="0" applyFont="1" applyAlignment="1">
      <alignment horizontal="center"/>
    </xf>
    <xf numFmtId="0" fontId="24" fillId="7" borderId="100" xfId="0" applyFont="1" applyFill="1" applyBorder="1" applyAlignment="1">
      <alignment horizontal="center"/>
    </xf>
    <xf numFmtId="0" fontId="69" fillId="0" borderId="0" xfId="0" applyFont="1" applyAlignment="1">
      <alignment vertical="top" wrapText="1"/>
    </xf>
    <xf numFmtId="176" fontId="24" fillId="8" borderId="100" xfId="0" applyNumberFormat="1" applyFont="1" applyFill="1" applyBorder="1" applyAlignment="1">
      <alignment horizontal="center"/>
    </xf>
    <xf numFmtId="0" fontId="24" fillId="5" borderId="2" xfId="0" applyFont="1" applyFill="1" applyBorder="1" applyAlignment="1">
      <alignment horizontal="center"/>
    </xf>
    <xf numFmtId="0" fontId="24" fillId="5" borderId="3" xfId="0" applyFont="1" applyFill="1" applyBorder="1" applyAlignment="1">
      <alignment horizontal="center"/>
    </xf>
    <xf numFmtId="0" fontId="24" fillId="5" borderId="4" xfId="0" applyFont="1" applyFill="1" applyBorder="1" applyAlignment="1">
      <alignment horizontal="center"/>
    </xf>
    <xf numFmtId="180" fontId="24" fillId="14" borderId="21" xfId="0" applyNumberFormat="1" applyFont="1" applyFill="1" applyBorder="1" applyAlignment="1" applyProtection="1">
      <protection locked="0"/>
    </xf>
    <xf numFmtId="180" fontId="24" fillId="14" borderId="3" xfId="0" applyNumberFormat="1" applyFont="1" applyFill="1" applyBorder="1" applyAlignment="1" applyProtection="1">
      <protection locked="0"/>
    </xf>
    <xf numFmtId="0" fontId="24" fillId="3" borderId="8" xfId="0" applyFont="1" applyFill="1" applyBorder="1" applyAlignment="1">
      <alignment horizontal="center" vertical="center"/>
    </xf>
    <xf numFmtId="0" fontId="24" fillId="3" borderId="7" xfId="0" applyFont="1" applyFill="1" applyBorder="1" applyAlignment="1">
      <alignment horizontal="center" vertical="center"/>
    </xf>
    <xf numFmtId="0" fontId="24" fillId="0" borderId="7" xfId="0" applyFont="1" applyBorder="1" applyAlignment="1">
      <alignment horizontal="center" vertical="center"/>
    </xf>
    <xf numFmtId="0" fontId="24" fillId="0" borderId="9" xfId="0" applyFont="1" applyBorder="1" applyAlignment="1">
      <alignment horizontal="center" vertical="center"/>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4" fillId="0" borderId="14" xfId="0" applyFont="1" applyBorder="1" applyAlignment="1">
      <alignment horizontal="center" vertical="center"/>
    </xf>
    <xf numFmtId="178" fontId="24" fillId="2" borderId="107" xfId="0" applyNumberFormat="1" applyFont="1" applyFill="1" applyBorder="1" applyAlignment="1" applyProtection="1">
      <alignment horizontal="center"/>
      <protection locked="0"/>
    </xf>
    <xf numFmtId="178" fontId="24" fillId="2" borderId="99" xfId="0" applyNumberFormat="1" applyFont="1" applyFill="1" applyBorder="1" applyAlignment="1" applyProtection="1">
      <alignment horizontal="center"/>
      <protection locked="0"/>
    </xf>
    <xf numFmtId="178" fontId="24" fillId="2" borderId="108" xfId="0" applyNumberFormat="1" applyFont="1" applyFill="1" applyBorder="1" applyAlignment="1" applyProtection="1">
      <alignment horizontal="center"/>
      <protection locked="0"/>
    </xf>
    <xf numFmtId="178" fontId="24" fillId="5" borderId="12" xfId="0" applyNumberFormat="1" applyFont="1" applyFill="1" applyBorder="1" applyAlignment="1">
      <alignment horizontal="center"/>
    </xf>
    <xf numFmtId="178" fontId="24" fillId="5" borderId="13" xfId="0" applyNumberFormat="1" applyFont="1" applyFill="1" applyBorder="1" applyAlignment="1">
      <alignment horizontal="center"/>
    </xf>
    <xf numFmtId="180" fontId="24" fillId="19" borderId="13" xfId="0" applyNumberFormat="1" applyFont="1" applyFill="1" applyBorder="1" applyAlignment="1">
      <alignment horizontal="center"/>
    </xf>
    <xf numFmtId="180" fontId="24" fillId="19" borderId="13" xfId="0" applyNumberFormat="1" applyFont="1" applyFill="1" applyBorder="1" applyAlignment="1"/>
    <xf numFmtId="180" fontId="24" fillId="19" borderId="3" xfId="0" applyNumberFormat="1" applyFont="1" applyFill="1" applyBorder="1" applyAlignment="1"/>
    <xf numFmtId="0" fontId="24" fillId="3" borderId="10" xfId="0" applyFont="1" applyFill="1" applyBorder="1" applyAlignment="1">
      <alignment horizontal="center" vertical="center"/>
    </xf>
    <xf numFmtId="0" fontId="24" fillId="3" borderId="0" xfId="0" applyFont="1" applyFill="1" applyBorder="1" applyAlignment="1">
      <alignment horizontal="center" vertical="center"/>
    </xf>
    <xf numFmtId="0" fontId="24" fillId="3" borderId="13" xfId="0" applyFont="1" applyFill="1" applyBorder="1" applyAlignment="1">
      <alignment horizontal="center" vertical="center"/>
    </xf>
    <xf numFmtId="0" fontId="24" fillId="3" borderId="14" xfId="0" applyFont="1" applyFill="1" applyBorder="1" applyAlignment="1">
      <alignment horizontal="center" vertical="center"/>
    </xf>
    <xf numFmtId="0" fontId="24" fillId="7" borderId="2" xfId="0" applyFont="1" applyFill="1" applyBorder="1" applyAlignment="1">
      <alignment horizontal="center"/>
    </xf>
    <xf numFmtId="0" fontId="24" fillId="7" borderId="3" xfId="0" applyFont="1" applyFill="1" applyBorder="1" applyAlignment="1">
      <alignment horizont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176" fontId="24" fillId="8" borderId="21" xfId="0" applyNumberFormat="1" applyFont="1" applyFill="1" applyBorder="1" applyAlignment="1">
      <alignment horizontal="center"/>
    </xf>
    <xf numFmtId="176" fontId="24" fillId="8" borderId="3" xfId="0" applyNumberFormat="1" applyFont="1" applyFill="1" applyBorder="1" applyAlignment="1">
      <alignment horizontal="center"/>
    </xf>
    <xf numFmtId="176" fontId="24" fillId="8" borderId="4" xfId="0" applyNumberFormat="1" applyFont="1" applyFill="1" applyBorder="1" applyAlignment="1">
      <alignment horizontal="center"/>
    </xf>
    <xf numFmtId="176" fontId="24" fillId="3" borderId="21" xfId="0" applyNumberFormat="1" applyFont="1" applyFill="1" applyBorder="1" applyAlignment="1">
      <alignment horizontal="center" vertical="center"/>
    </xf>
    <xf numFmtId="176" fontId="24" fillId="0" borderId="3" xfId="0" applyNumberFormat="1" applyFont="1" applyBorder="1" applyAlignment="1">
      <alignment horizontal="center" vertical="center"/>
    </xf>
    <xf numFmtId="176" fontId="24" fillId="0" borderId="4" xfId="0" applyNumberFormat="1" applyFont="1" applyBorder="1" applyAlignment="1">
      <alignment horizontal="center" vertical="center"/>
    </xf>
    <xf numFmtId="176" fontId="24" fillId="3" borderId="8" xfId="0" applyNumberFormat="1" applyFont="1" applyFill="1" applyBorder="1" applyAlignment="1">
      <alignment horizontal="center" vertical="center"/>
    </xf>
    <xf numFmtId="176" fontId="24" fillId="0" borderId="7" xfId="0" applyNumberFormat="1" applyFont="1" applyBorder="1" applyAlignment="1">
      <alignment horizontal="center" vertical="center"/>
    </xf>
    <xf numFmtId="0" fontId="24" fillId="5" borderId="115" xfId="0" applyFont="1" applyFill="1" applyBorder="1" applyAlignment="1">
      <alignment horizontal="center"/>
    </xf>
    <xf numFmtId="0" fontId="24" fillId="5" borderId="116" xfId="0" applyFont="1" applyFill="1" applyBorder="1" applyAlignment="1">
      <alignment horizontal="center"/>
    </xf>
    <xf numFmtId="0" fontId="24" fillId="2" borderId="120" xfId="0" applyFont="1" applyFill="1" applyBorder="1" applyAlignment="1" applyProtection="1">
      <alignment horizontal="left" vertical="top" shrinkToFit="1"/>
      <protection locked="0"/>
    </xf>
    <xf numFmtId="0" fontId="24" fillId="2" borderId="121" xfId="0" applyFont="1" applyFill="1" applyBorder="1" applyAlignment="1" applyProtection="1">
      <alignment horizontal="left" vertical="top" shrinkToFit="1"/>
      <protection locked="0"/>
    </xf>
    <xf numFmtId="0" fontId="24" fillId="2" borderId="122" xfId="0" applyFont="1" applyFill="1" applyBorder="1" applyAlignment="1" applyProtection="1">
      <alignment horizontal="left" vertical="top" shrinkToFit="1"/>
      <protection locked="0"/>
    </xf>
    <xf numFmtId="0" fontId="24" fillId="5" borderId="12" xfId="0" applyFont="1" applyFill="1" applyBorder="1" applyAlignment="1">
      <alignment horizontal="center"/>
    </xf>
    <xf numFmtId="0" fontId="24" fillId="5" borderId="13" xfId="0" applyFont="1" applyFill="1" applyBorder="1" applyAlignment="1">
      <alignment horizontal="center"/>
    </xf>
    <xf numFmtId="180" fontId="24" fillId="19" borderId="123" xfId="0" applyNumberFormat="1" applyFont="1" applyFill="1" applyBorder="1" applyAlignment="1" applyProtection="1">
      <protection locked="0"/>
    </xf>
    <xf numFmtId="180" fontId="24" fillId="19" borderId="13" xfId="0" applyNumberFormat="1" applyFont="1" applyFill="1" applyBorder="1" applyAlignment="1" applyProtection="1">
      <protection locked="0"/>
    </xf>
    <xf numFmtId="180" fontId="24" fillId="14" borderId="201" xfId="0" applyNumberFormat="1" applyFont="1" applyFill="1" applyBorder="1" applyAlignment="1" applyProtection="1">
      <protection locked="0"/>
    </xf>
    <xf numFmtId="180" fontId="24" fillId="14" borderId="20" xfId="0" applyNumberFormat="1" applyFont="1" applyFill="1" applyBorder="1" applyAlignment="1" applyProtection="1">
      <protection locked="0"/>
    </xf>
    <xf numFmtId="177" fontId="24" fillId="19" borderId="12" xfId="0" applyNumberFormat="1" applyFont="1" applyFill="1" applyBorder="1" applyAlignment="1" applyProtection="1">
      <protection locked="0"/>
    </xf>
    <xf numFmtId="177" fontId="24" fillId="19" borderId="13" xfId="0" applyNumberFormat="1" applyFont="1" applyFill="1" applyBorder="1" applyAlignment="1" applyProtection="1">
      <protection locked="0"/>
    </xf>
    <xf numFmtId="180" fontId="24" fillId="14" borderId="125" xfId="0" applyNumberFormat="1" applyFont="1" applyFill="1" applyBorder="1" applyAlignment="1" applyProtection="1">
      <protection locked="0"/>
    </xf>
    <xf numFmtId="180" fontId="24" fillId="14" borderId="116" xfId="0" applyNumberFormat="1" applyFont="1" applyFill="1" applyBorder="1" applyAlignment="1" applyProtection="1">
      <protection locked="0"/>
    </xf>
    <xf numFmtId="177" fontId="24" fillId="2" borderId="120" xfId="0" applyNumberFormat="1" applyFont="1" applyFill="1" applyBorder="1" applyAlignment="1" applyProtection="1">
      <protection locked="0"/>
    </xf>
    <xf numFmtId="177" fontId="24" fillId="0" borderId="121" xfId="0" applyNumberFormat="1" applyFont="1" applyBorder="1" applyAlignment="1" applyProtection="1">
      <protection locked="0"/>
    </xf>
    <xf numFmtId="177" fontId="24" fillId="0" borderId="122" xfId="0" applyNumberFormat="1" applyFont="1" applyBorder="1" applyAlignment="1" applyProtection="1">
      <protection locked="0"/>
    </xf>
    <xf numFmtId="0" fontId="3" fillId="11" borderId="0" xfId="0" applyFont="1" applyFill="1" applyBorder="1" applyAlignment="1">
      <alignment vertical="top" wrapText="1" shrinkToFit="1"/>
    </xf>
    <xf numFmtId="0" fontId="24" fillId="11" borderId="0" xfId="0" applyFont="1" applyFill="1" applyAlignment="1">
      <alignment vertical="top" wrapText="1" shrinkToFit="1"/>
    </xf>
    <xf numFmtId="0" fontId="24" fillId="5" borderId="8" xfId="0" applyFont="1" applyFill="1" applyBorder="1" applyAlignment="1">
      <alignment horizontal="center"/>
    </xf>
    <xf numFmtId="0" fontId="24" fillId="5" borderId="7" xfId="0" applyFont="1" applyFill="1" applyBorder="1" applyAlignment="1">
      <alignment horizontal="center"/>
    </xf>
    <xf numFmtId="0" fontId="24" fillId="5" borderId="9" xfId="0" applyFont="1" applyFill="1" applyBorder="1" applyAlignment="1">
      <alignment horizontal="center"/>
    </xf>
    <xf numFmtId="179" fontId="24" fillId="19" borderId="5" xfId="0" applyNumberFormat="1" applyFont="1" applyFill="1" applyBorder="1" applyAlignment="1"/>
    <xf numFmtId="179" fontId="24" fillId="19" borderId="12" xfId="0" applyNumberFormat="1" applyFont="1" applyFill="1" applyBorder="1" applyAlignment="1"/>
    <xf numFmtId="0" fontId="24" fillId="5" borderId="8"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4" fillId="5" borderId="10"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2" borderId="199" xfId="0" applyFont="1" applyFill="1" applyBorder="1" applyAlignment="1" applyProtection="1">
      <alignment horizontal="left" vertical="center"/>
      <protection locked="0"/>
    </xf>
    <xf numFmtId="0" fontId="24" fillId="2" borderId="118" xfId="0" applyFont="1" applyFill="1" applyBorder="1" applyAlignment="1" applyProtection="1">
      <alignment horizontal="left" vertical="center"/>
      <protection locked="0"/>
    </xf>
    <xf numFmtId="0" fontId="24" fillId="2" borderId="200" xfId="0" applyFont="1" applyFill="1" applyBorder="1" applyAlignment="1" applyProtection="1">
      <alignment horizontal="left" vertical="center"/>
      <protection locked="0"/>
    </xf>
    <xf numFmtId="0" fontId="0" fillId="2" borderId="1" xfId="0" applyFont="1" applyFill="1" applyBorder="1" applyAlignment="1" applyProtection="1">
      <alignment horizontal="left" vertical="center"/>
      <protection locked="0"/>
    </xf>
    <xf numFmtId="181" fontId="24" fillId="26" borderId="14" xfId="0" applyNumberFormat="1" applyFont="1" applyFill="1" applyBorder="1" applyAlignment="1" applyProtection="1">
      <protection locked="0"/>
    </xf>
    <xf numFmtId="181" fontId="24" fillId="26" borderId="5" xfId="0" applyNumberFormat="1" applyFont="1" applyFill="1" applyBorder="1" applyAlignment="1" applyProtection="1">
      <protection locked="0"/>
    </xf>
    <xf numFmtId="181" fontId="24" fillId="26" borderId="12" xfId="0" applyNumberFormat="1" applyFont="1" applyFill="1" applyBorder="1" applyAlignment="1" applyProtection="1">
      <protection locked="0"/>
    </xf>
    <xf numFmtId="179" fontId="24" fillId="2" borderId="146" xfId="0" applyNumberFormat="1" applyFont="1" applyFill="1" applyBorder="1" applyAlignment="1" applyProtection="1">
      <protection locked="0"/>
    </xf>
    <xf numFmtId="179" fontId="24" fillId="2" borderId="147" xfId="0" applyNumberFormat="1" applyFont="1" applyFill="1" applyBorder="1" applyAlignment="1" applyProtection="1">
      <protection locked="0"/>
    </xf>
    <xf numFmtId="179" fontId="24" fillId="2" borderId="148" xfId="0" applyNumberFormat="1" applyFont="1" applyFill="1" applyBorder="1" applyAlignment="1" applyProtection="1">
      <protection locked="0"/>
    </xf>
    <xf numFmtId="0" fontId="24" fillId="2" borderId="218" xfId="0" applyFont="1" applyFill="1" applyBorder="1" applyAlignment="1" applyProtection="1">
      <alignment horizontal="left" vertical="center"/>
      <protection locked="0"/>
    </xf>
    <xf numFmtId="0" fontId="24" fillId="2" borderId="3" xfId="0" applyFont="1" applyFill="1" applyBorder="1" applyAlignment="1" applyProtection="1">
      <alignment horizontal="left" vertical="center"/>
      <protection locked="0"/>
    </xf>
    <xf numFmtId="0" fontId="24" fillId="2" borderId="4" xfId="0" applyFont="1" applyFill="1" applyBorder="1" applyAlignment="1" applyProtection="1">
      <alignment horizontal="left" vertical="center"/>
      <protection locked="0"/>
    </xf>
    <xf numFmtId="179" fontId="24" fillId="2" borderId="149" xfId="0" applyNumberFormat="1" applyFont="1" applyFill="1" applyBorder="1" applyAlignment="1" applyProtection="1">
      <protection locked="0"/>
    </xf>
    <xf numFmtId="179" fontId="24" fillId="2" borderId="5" xfId="0" applyNumberFormat="1" applyFont="1" applyFill="1" applyBorder="1" applyAlignment="1" applyProtection="1">
      <protection locked="0"/>
    </xf>
    <xf numFmtId="179" fontId="24" fillId="2" borderId="150" xfId="0" applyNumberFormat="1" applyFont="1" applyFill="1" applyBorder="1" applyAlignment="1" applyProtection="1">
      <protection locked="0"/>
    </xf>
    <xf numFmtId="0" fontId="24" fillId="2" borderId="141" xfId="0" applyFont="1" applyFill="1" applyBorder="1" applyAlignment="1" applyProtection="1">
      <alignment horizontal="left" vertical="center"/>
      <protection locked="0"/>
    </xf>
    <xf numFmtId="0" fontId="24" fillId="2" borderId="142" xfId="0" applyFont="1" applyFill="1" applyBorder="1" applyAlignment="1" applyProtection="1">
      <alignment horizontal="left" vertical="center"/>
      <protection locked="0"/>
    </xf>
    <xf numFmtId="0" fontId="24" fillId="2" borderId="155" xfId="0" applyFont="1" applyFill="1" applyBorder="1" applyAlignment="1" applyProtection="1">
      <alignment horizontal="left" vertical="center"/>
      <protection locked="0"/>
    </xf>
    <xf numFmtId="179" fontId="24" fillId="2" borderId="151" xfId="0" applyNumberFormat="1" applyFont="1" applyFill="1" applyBorder="1" applyAlignment="1" applyProtection="1">
      <protection locked="0"/>
    </xf>
    <xf numFmtId="179" fontId="24" fillId="2" borderId="152" xfId="0" applyNumberFormat="1" applyFont="1" applyFill="1" applyBorder="1" applyAlignment="1" applyProtection="1">
      <protection locked="0"/>
    </xf>
    <xf numFmtId="179" fontId="24" fillId="2" borderId="153" xfId="0" applyNumberFormat="1" applyFont="1" applyFill="1" applyBorder="1" applyAlignment="1" applyProtection="1">
      <protection locked="0"/>
    </xf>
    <xf numFmtId="0" fontId="24" fillId="2" borderId="138" xfId="0" applyFont="1" applyFill="1" applyBorder="1" applyAlignment="1" applyProtection="1">
      <alignment horizontal="left" vertical="center"/>
      <protection locked="0"/>
    </xf>
    <xf numFmtId="0" fontId="24" fillId="2" borderId="119" xfId="0" applyFont="1" applyFill="1" applyBorder="1" applyAlignment="1" applyProtection="1">
      <alignment horizontal="left" vertical="center"/>
      <protection locked="0"/>
    </xf>
    <xf numFmtId="0" fontId="24" fillId="2" borderId="139" xfId="0" applyFont="1" applyFill="1" applyBorder="1" applyAlignment="1" applyProtection="1">
      <alignment horizontal="left" vertical="center"/>
      <protection locked="0"/>
    </xf>
    <xf numFmtId="0" fontId="24" fillId="2" borderId="22" xfId="0" applyFont="1" applyFill="1" applyBorder="1" applyAlignment="1" applyProtection="1">
      <alignment horizontal="left" vertical="center"/>
      <protection locked="0"/>
    </xf>
    <xf numFmtId="0" fontId="24" fillId="2" borderId="154" xfId="0" applyFont="1" applyFill="1" applyBorder="1" applyAlignment="1" applyProtection="1">
      <alignment horizontal="left" vertical="center"/>
      <protection locked="0"/>
    </xf>
    <xf numFmtId="0" fontId="11" fillId="5" borderId="127" xfId="0" applyFont="1" applyFill="1" applyBorder="1" applyAlignment="1">
      <alignment horizontal="center" vertical="center"/>
    </xf>
    <xf numFmtId="0" fontId="0" fillId="5" borderId="128" xfId="0" applyFont="1" applyFill="1" applyBorder="1" applyAlignment="1"/>
    <xf numFmtId="179" fontId="24" fillId="2" borderId="156" xfId="0" applyNumberFormat="1" applyFont="1" applyFill="1" applyBorder="1" applyAlignment="1" applyProtection="1">
      <protection locked="0"/>
    </xf>
    <xf numFmtId="179" fontId="24" fillId="2" borderId="1" xfId="0" applyNumberFormat="1" applyFont="1" applyFill="1" applyBorder="1" applyAlignment="1" applyProtection="1">
      <protection locked="0"/>
    </xf>
    <xf numFmtId="179" fontId="24" fillId="2" borderId="157" xfId="0" applyNumberFormat="1" applyFont="1" applyFill="1" applyBorder="1" applyAlignment="1" applyProtection="1">
      <protection locked="0"/>
    </xf>
    <xf numFmtId="0" fontId="11" fillId="5" borderId="24" xfId="0" applyFont="1" applyFill="1" applyBorder="1" applyAlignment="1">
      <alignment horizontal="center" vertical="center"/>
    </xf>
    <xf numFmtId="0" fontId="0" fillId="5" borderId="89" xfId="0" applyFont="1" applyFill="1" applyBorder="1" applyAlignment="1"/>
    <xf numFmtId="0" fontId="11" fillId="5" borderId="87" xfId="0" applyFont="1" applyFill="1" applyBorder="1" applyAlignment="1">
      <alignment horizontal="center" vertical="center"/>
    </xf>
    <xf numFmtId="0" fontId="0" fillId="5" borderId="93" xfId="0" applyFont="1" applyFill="1" applyBorder="1" applyAlignment="1"/>
    <xf numFmtId="0" fontId="11" fillId="5" borderId="84" xfId="0" applyFont="1" applyFill="1" applyBorder="1" applyAlignment="1">
      <alignment horizontal="center" vertical="center"/>
    </xf>
    <xf numFmtId="0" fontId="0" fillId="5" borderId="94" xfId="0" applyFont="1" applyFill="1" applyBorder="1" applyAlignment="1"/>
    <xf numFmtId="0" fontId="0" fillId="2" borderId="133" xfId="0" applyFont="1" applyFill="1" applyBorder="1" applyAlignment="1" applyProtection="1">
      <alignment horizontal="left" vertical="center"/>
      <protection locked="0"/>
    </xf>
    <xf numFmtId="0" fontId="0" fillId="2" borderId="86" xfId="0" applyFont="1" applyFill="1" applyBorder="1" applyAlignment="1" applyProtection="1">
      <alignment horizontal="left" vertical="center"/>
      <protection locked="0"/>
    </xf>
    <xf numFmtId="179" fontId="0" fillId="2" borderId="215" xfId="0" applyNumberFormat="1" applyFont="1" applyFill="1" applyBorder="1" applyAlignment="1" applyProtection="1">
      <protection locked="0"/>
    </xf>
    <xf numFmtId="179" fontId="0" fillId="2" borderId="216" xfId="0" applyNumberFormat="1" applyFont="1" applyFill="1" applyBorder="1" applyAlignment="1" applyProtection="1">
      <protection locked="0"/>
    </xf>
    <xf numFmtId="179" fontId="0" fillId="2" borderId="217" xfId="0" applyNumberFormat="1" applyFont="1" applyFill="1" applyBorder="1" applyAlignment="1" applyProtection="1">
      <protection locked="0"/>
    </xf>
    <xf numFmtId="0" fontId="0" fillId="2" borderId="134" xfId="0" applyFont="1" applyFill="1" applyBorder="1" applyAlignment="1" applyProtection="1">
      <alignment horizontal="left" vertical="center"/>
      <protection locked="0"/>
    </xf>
    <xf numFmtId="0" fontId="0" fillId="2" borderId="23" xfId="0" applyFont="1" applyFill="1" applyBorder="1" applyAlignment="1" applyProtection="1">
      <alignment horizontal="left" vertical="center"/>
      <protection locked="0"/>
    </xf>
    <xf numFmtId="179" fontId="0" fillId="2" borderId="24" xfId="0" applyNumberFormat="1" applyFont="1" applyFill="1" applyBorder="1" applyAlignment="1" applyProtection="1">
      <protection locked="0"/>
    </xf>
    <xf numFmtId="179" fontId="0" fillId="2" borderId="89" xfId="0" applyNumberFormat="1" applyFont="1" applyFill="1" applyBorder="1" applyAlignment="1" applyProtection="1">
      <protection locked="0"/>
    </xf>
    <xf numFmtId="179" fontId="0" fillId="2" borderId="213" xfId="0" applyNumberFormat="1" applyFont="1" applyFill="1" applyBorder="1" applyAlignment="1" applyProtection="1">
      <protection locked="0"/>
    </xf>
    <xf numFmtId="0" fontId="0" fillId="2" borderId="131" xfId="0" applyFont="1" applyFill="1" applyBorder="1" applyAlignment="1" applyProtection="1">
      <alignment horizontal="left" vertical="center"/>
      <protection locked="0"/>
    </xf>
    <xf numFmtId="0" fontId="0" fillId="2" borderId="129" xfId="0" applyFont="1" applyFill="1" applyBorder="1" applyAlignment="1" applyProtection="1">
      <alignment horizontal="left" vertical="center"/>
      <protection locked="0"/>
    </xf>
    <xf numFmtId="179" fontId="0" fillId="2" borderId="127" xfId="0" applyNumberFormat="1" applyFont="1" applyFill="1" applyBorder="1" applyAlignment="1" applyProtection="1">
      <protection locked="0"/>
    </xf>
    <xf numFmtId="179" fontId="0" fillId="2" borderId="128" xfId="0" applyNumberFormat="1" applyFont="1" applyFill="1" applyBorder="1" applyAlignment="1" applyProtection="1">
      <protection locked="0"/>
    </xf>
    <xf numFmtId="179" fontId="0" fillId="2" borderId="214" xfId="0" applyNumberFormat="1" applyFont="1" applyFill="1" applyBorder="1" applyAlignment="1" applyProtection="1">
      <protection locked="0"/>
    </xf>
    <xf numFmtId="179" fontId="0" fillId="2" borderId="23" xfId="0" applyNumberFormat="1" applyFont="1" applyFill="1" applyBorder="1" applyAlignment="1" applyProtection="1">
      <protection locked="0"/>
    </xf>
    <xf numFmtId="179" fontId="0" fillId="2" borderId="135" xfId="0" applyNumberFormat="1" applyFont="1" applyFill="1" applyBorder="1" applyAlignment="1" applyProtection="1">
      <protection locked="0"/>
    </xf>
    <xf numFmtId="0" fontId="24" fillId="2" borderId="2" xfId="0" applyFont="1" applyFill="1" applyBorder="1" applyAlignment="1" applyProtection="1">
      <alignment horizontal="left" vertical="center"/>
      <protection locked="0"/>
    </xf>
    <xf numFmtId="0" fontId="24" fillId="2" borderId="140" xfId="0" applyFont="1" applyFill="1" applyBorder="1" applyAlignment="1" applyProtection="1">
      <alignment horizontal="left" vertical="center"/>
      <protection locked="0"/>
    </xf>
    <xf numFmtId="0" fontId="24" fillId="3" borderId="8" xfId="0" applyFont="1" applyFill="1" applyBorder="1" applyAlignment="1"/>
    <xf numFmtId="0" fontId="24" fillId="3" borderId="7" xfId="0" applyFont="1" applyFill="1" applyBorder="1" applyAlignment="1"/>
    <xf numFmtId="0" fontId="24" fillId="3" borderId="9" xfId="0" applyFont="1" applyFill="1" applyBorder="1" applyAlignment="1"/>
    <xf numFmtId="0" fontId="24" fillId="0" borderId="9" xfId="0" applyFont="1" applyBorder="1" applyAlignment="1"/>
    <xf numFmtId="0" fontId="0" fillId="2" borderId="136" xfId="0" applyFont="1" applyFill="1" applyBorder="1" applyAlignment="1" applyProtection="1">
      <alignment horizontal="left" vertical="center"/>
      <protection locked="0"/>
    </xf>
    <xf numFmtId="0" fontId="0" fillId="2" borderId="83" xfId="0" applyFont="1" applyFill="1" applyBorder="1" applyAlignment="1" applyProtection="1">
      <alignment horizontal="left" vertical="center"/>
      <protection locked="0"/>
    </xf>
    <xf numFmtId="179" fontId="0" fillId="2" borderId="83" xfId="0" applyNumberFormat="1" applyFont="1" applyFill="1" applyBorder="1" applyAlignment="1" applyProtection="1">
      <protection locked="0"/>
    </xf>
    <xf numFmtId="179" fontId="0" fillId="2" borderId="137" xfId="0" applyNumberFormat="1" applyFont="1" applyFill="1" applyBorder="1" applyAlignment="1" applyProtection="1">
      <protection locked="0"/>
    </xf>
    <xf numFmtId="179" fontId="0" fillId="2" borderId="129" xfId="0" applyNumberFormat="1" applyFont="1" applyFill="1" applyBorder="1" applyAlignment="1" applyProtection="1">
      <protection locked="0"/>
    </xf>
    <xf numFmtId="179" fontId="0" fillId="2" borderId="132" xfId="0" applyNumberFormat="1" applyFont="1" applyFill="1" applyBorder="1" applyAlignment="1" applyProtection="1">
      <protection locked="0"/>
    </xf>
    <xf numFmtId="181" fontId="24" fillId="19" borderId="1" xfId="0" applyNumberFormat="1" applyFont="1" applyFill="1" applyBorder="1" applyAlignment="1"/>
    <xf numFmtId="181" fontId="24" fillId="19" borderId="2" xfId="0" applyNumberFormat="1" applyFont="1" applyFill="1" applyBorder="1" applyAlignment="1"/>
    <xf numFmtId="181" fontId="24" fillId="19" borderId="5" xfId="0" applyNumberFormat="1" applyFont="1" applyFill="1" applyBorder="1" applyAlignment="1"/>
    <xf numFmtId="181" fontId="24" fillId="19" borderId="12" xfId="0" applyNumberFormat="1" applyFont="1" applyFill="1" applyBorder="1" applyAlignment="1"/>
    <xf numFmtId="0" fontId="24" fillId="2" borderId="143" xfId="0" applyFont="1" applyFill="1" applyBorder="1" applyAlignment="1" applyProtection="1">
      <alignment horizontal="left" vertical="center"/>
      <protection locked="0"/>
    </xf>
    <xf numFmtId="0" fontId="24" fillId="2" borderId="144" xfId="0" applyFont="1" applyFill="1" applyBorder="1" applyAlignment="1" applyProtection="1">
      <alignment horizontal="left" vertical="center"/>
      <protection locked="0"/>
    </xf>
    <xf numFmtId="0" fontId="24" fillId="2" borderId="145" xfId="0" applyFont="1" applyFill="1" applyBorder="1" applyAlignment="1" applyProtection="1">
      <alignment horizontal="left" vertical="center"/>
      <protection locked="0"/>
    </xf>
    <xf numFmtId="0" fontId="61" fillId="0" borderId="0" xfId="0" applyFont="1" applyBorder="1" applyAlignment="1">
      <alignment horizontal="left" vertical="center" wrapText="1"/>
    </xf>
    <xf numFmtId="0" fontId="61" fillId="0" borderId="11" xfId="0" applyFont="1" applyBorder="1" applyAlignment="1">
      <alignment horizontal="left" vertical="center" wrapText="1"/>
    </xf>
    <xf numFmtId="183" fontId="24" fillId="19" borderId="2" xfId="0" applyNumberFormat="1" applyFont="1" applyFill="1" applyBorder="1" applyAlignment="1">
      <alignment horizontal="right" vertical="center" wrapText="1"/>
    </xf>
    <xf numFmtId="183" fontId="24" fillId="19" borderId="3" xfId="0" applyNumberFormat="1" applyFont="1" applyFill="1" applyBorder="1" applyAlignment="1">
      <alignment horizontal="right" vertical="center" wrapText="1"/>
    </xf>
    <xf numFmtId="0" fontId="0" fillId="0" borderId="2" xfId="0" applyBorder="1" applyAlignment="1">
      <alignment vertical="center"/>
    </xf>
    <xf numFmtId="0" fontId="0" fillId="19" borderId="2" xfId="0" applyFill="1" applyBorder="1" applyAlignment="1"/>
    <xf numFmtId="0" fontId="0" fillId="19" borderId="3" xfId="0" applyFill="1" applyBorder="1" applyAlignment="1"/>
    <xf numFmtId="0" fontId="0" fillId="19" borderId="4" xfId="0" applyFill="1" applyBorder="1" applyAlignment="1"/>
    <xf numFmtId="0" fontId="0" fillId="0" borderId="30" xfId="0" applyBorder="1" applyAlignment="1">
      <alignment vertical="center"/>
    </xf>
    <xf numFmtId="0" fontId="0" fillId="0" borderId="90" xfId="0" applyBorder="1" applyAlignment="1">
      <alignment vertical="center"/>
    </xf>
    <xf numFmtId="0" fontId="0" fillId="0" borderId="7" xfId="0" applyBorder="1" applyAlignment="1"/>
    <xf numFmtId="0" fontId="0" fillId="0" borderId="9" xfId="0" applyBorder="1" applyAlignment="1"/>
    <xf numFmtId="0" fontId="0" fillId="0" borderId="31" xfId="0" applyBorder="1" applyAlignment="1">
      <alignment vertical="center"/>
    </xf>
    <xf numFmtId="0" fontId="0" fillId="0" borderId="91" xfId="0" applyBorder="1" applyAlignment="1">
      <alignment vertical="center"/>
    </xf>
    <xf numFmtId="0" fontId="0" fillId="0" borderId="13" xfId="0" applyBorder="1" applyAlignment="1"/>
    <xf numFmtId="0" fontId="0" fillId="0" borderId="14" xfId="0" applyBorder="1" applyAlignment="1"/>
    <xf numFmtId="0" fontId="3" fillId="11" borderId="0" xfId="0" applyNumberFormat="1" applyFont="1" applyFill="1" applyBorder="1" applyAlignment="1">
      <alignment vertical="top" wrapText="1"/>
    </xf>
    <xf numFmtId="0" fontId="12" fillId="9" borderId="26" xfId="0" applyFont="1" applyFill="1" applyBorder="1" applyAlignment="1">
      <alignment horizontal="left" vertical="center"/>
    </xf>
    <xf numFmtId="0" fontId="0" fillId="0" borderId="27" xfId="0" applyBorder="1" applyAlignment="1">
      <alignment horizontal="left" vertical="center"/>
    </xf>
    <xf numFmtId="0" fontId="0" fillId="0" borderId="2" xfId="0" applyBorder="1" applyAlignment="1">
      <alignment horizontal="right"/>
    </xf>
    <xf numFmtId="0" fontId="0" fillId="0" borderId="13" xfId="0" applyBorder="1" applyAlignment="1">
      <alignment horizontal="right"/>
    </xf>
    <xf numFmtId="0" fontId="0" fillId="0" borderId="3" xfId="0" applyBorder="1" applyAlignment="1">
      <alignment horizontal="right"/>
    </xf>
    <xf numFmtId="0" fontId="0" fillId="0" borderId="4" xfId="0" applyBorder="1" applyAlignment="1">
      <alignment horizontal="right"/>
    </xf>
    <xf numFmtId="0" fontId="0" fillId="0" borderId="32" xfId="0" applyBorder="1" applyAlignment="1">
      <alignment horizontal="left" vertical="center"/>
    </xf>
    <xf numFmtId="0" fontId="0" fillId="11" borderId="0" xfId="0" applyNumberFormat="1" applyFill="1" applyAlignment="1">
      <alignment vertical="top"/>
    </xf>
    <xf numFmtId="0" fontId="3" fillId="0" borderId="2" xfId="0" applyFont="1" applyBorder="1" applyAlignment="1"/>
    <xf numFmtId="0" fontId="3" fillId="0" borderId="3" xfId="0" applyFont="1" applyBorder="1" applyAlignment="1"/>
    <xf numFmtId="0" fontId="3" fillId="0" borderId="4" xfId="0" applyFont="1" applyBorder="1" applyAlignment="1"/>
    <xf numFmtId="0" fontId="66" fillId="0" borderId="106" xfId="0" applyFont="1" applyBorder="1" applyAlignment="1">
      <alignment horizontal="left" vertical="center"/>
    </xf>
    <xf numFmtId="178" fontId="24" fillId="19" borderId="2" xfId="0" applyNumberFormat="1" applyFont="1" applyFill="1" applyBorder="1" applyAlignment="1">
      <alignment horizontal="right"/>
    </xf>
    <xf numFmtId="0" fontId="24" fillId="19" borderId="3" xfId="0" applyFont="1" applyFill="1" applyBorder="1" applyAlignment="1">
      <alignment horizontal="right"/>
    </xf>
    <xf numFmtId="0" fontId="25" fillId="0" borderId="2" xfId="0" applyFont="1" applyBorder="1" applyAlignment="1">
      <alignment vertical="top"/>
    </xf>
    <xf numFmtId="0" fontId="26" fillId="0" borderId="4" xfId="0" applyFont="1" applyBorder="1" applyAlignment="1">
      <alignment vertical="top"/>
    </xf>
    <xf numFmtId="0" fontId="24" fillId="3" borderId="2" xfId="0" applyFont="1" applyFill="1" applyBorder="1" applyAlignment="1">
      <alignment horizontal="left" vertical="center"/>
    </xf>
    <xf numFmtId="0" fontId="24" fillId="3" borderId="3" xfId="0" applyFont="1" applyFill="1" applyBorder="1" applyAlignment="1">
      <alignment horizontal="left" vertical="center"/>
    </xf>
    <xf numFmtId="0" fontId="24" fillId="0" borderId="3" xfId="0" applyFont="1" applyBorder="1" applyAlignment="1">
      <alignment horizontal="left"/>
    </xf>
    <xf numFmtId="0" fontId="24" fillId="0" borderId="4" xfId="0" applyFont="1" applyBorder="1" applyAlignment="1">
      <alignment horizontal="left"/>
    </xf>
    <xf numFmtId="0" fontId="24" fillId="11" borderId="0" xfId="0" applyFont="1" applyFill="1" applyBorder="1" applyAlignment="1">
      <alignment vertical="top" wrapText="1" shrinkToFit="1"/>
    </xf>
    <xf numFmtId="0" fontId="24" fillId="3" borderId="4" xfId="0" applyFont="1" applyFill="1" applyBorder="1" applyAlignment="1">
      <alignment horizontal="left" vertical="center"/>
    </xf>
    <xf numFmtId="0" fontId="24" fillId="5" borderId="16" xfId="0" applyFont="1" applyFill="1" applyBorder="1" applyAlignment="1"/>
    <xf numFmtId="0" fontId="24" fillId="5" borderId="18" xfId="0" applyFont="1" applyFill="1" applyBorder="1" applyAlignment="1"/>
    <xf numFmtId="0" fontId="24" fillId="5" borderId="17" xfId="0" applyFont="1" applyFill="1" applyBorder="1" applyAlignment="1"/>
    <xf numFmtId="181" fontId="24" fillId="19" borderId="16" xfId="0" applyNumberFormat="1" applyFont="1" applyFill="1" applyBorder="1" applyAlignment="1">
      <alignment horizontal="right"/>
    </xf>
    <xf numFmtId="181" fontId="24" fillId="19" borderId="18" xfId="0" applyNumberFormat="1" applyFont="1" applyFill="1" applyBorder="1" applyAlignment="1">
      <alignment horizontal="right"/>
    </xf>
    <xf numFmtId="0" fontId="46" fillId="5" borderId="18" xfId="0" applyFont="1" applyFill="1" applyBorder="1" applyAlignment="1"/>
    <xf numFmtId="0" fontId="24" fillId="0" borderId="17" xfId="0" applyFont="1" applyBorder="1" applyAlignment="1"/>
    <xf numFmtId="0" fontId="25" fillId="0" borderId="16" xfId="0" applyFont="1" applyBorder="1" applyAlignment="1"/>
    <xf numFmtId="0" fontId="26" fillId="0" borderId="18" xfId="0" applyFont="1" applyBorder="1" applyAlignment="1"/>
    <xf numFmtId="0" fontId="26" fillId="0" borderId="17" xfId="0" applyFont="1" applyBorder="1" applyAlignment="1"/>
    <xf numFmtId="181" fontId="24" fillId="14" borderId="2" xfId="0" applyNumberFormat="1" applyFont="1" applyFill="1" applyBorder="1" applyAlignment="1" applyProtection="1">
      <alignment horizontal="right"/>
      <protection locked="0"/>
    </xf>
    <xf numFmtId="181" fontId="24" fillId="14" borderId="3" xfId="0" applyNumberFormat="1" applyFont="1" applyFill="1" applyBorder="1" applyAlignment="1" applyProtection="1">
      <alignment horizontal="right"/>
      <protection locked="0"/>
    </xf>
    <xf numFmtId="0" fontId="24" fillId="5" borderId="8" xfId="0" applyFont="1" applyFill="1" applyBorder="1" applyAlignment="1"/>
    <xf numFmtId="0" fontId="24" fillId="5" borderId="7" xfId="0" applyFont="1" applyFill="1" applyBorder="1" applyAlignment="1"/>
    <xf numFmtId="0" fontId="24" fillId="5" borderId="9" xfId="0" applyFont="1" applyFill="1" applyBorder="1" applyAlignment="1"/>
    <xf numFmtId="181" fontId="24" fillId="19" borderId="2" xfId="0" applyNumberFormat="1" applyFont="1" applyFill="1" applyBorder="1" applyAlignment="1">
      <alignment horizontal="right"/>
    </xf>
    <xf numFmtId="181" fontId="24" fillId="19" borderId="3" xfId="0" applyNumberFormat="1" applyFont="1" applyFill="1" applyBorder="1" applyAlignment="1">
      <alignment horizontal="right"/>
    </xf>
    <xf numFmtId="0" fontId="46" fillId="5" borderId="7" xfId="0" applyFont="1" applyFill="1" applyBorder="1" applyAlignment="1"/>
    <xf numFmtId="0" fontId="25" fillId="0" borderId="8" xfId="0" applyFont="1" applyBorder="1" applyAlignment="1">
      <alignment vertical="top"/>
    </xf>
    <xf numFmtId="178" fontId="24" fillId="2" borderId="2" xfId="0" applyNumberFormat="1" applyFont="1" applyFill="1" applyBorder="1" applyAlignment="1" applyProtection="1">
      <alignment horizontal="right"/>
      <protection locked="0"/>
    </xf>
    <xf numFmtId="0" fontId="24" fillId="0" borderId="3" xfId="0" applyFont="1" applyBorder="1" applyAlignment="1" applyProtection="1">
      <alignment horizontal="right"/>
      <protection locked="0"/>
    </xf>
    <xf numFmtId="0" fontId="16" fillId="0" borderId="2" xfId="0" applyFont="1" applyBorder="1" applyAlignment="1">
      <alignment vertical="top" wrapText="1"/>
    </xf>
    <xf numFmtId="0" fontId="4" fillId="0" borderId="3" xfId="0" applyFont="1" applyBorder="1" applyAlignment="1">
      <alignment vertical="top"/>
    </xf>
    <xf numFmtId="0" fontId="4" fillId="0" borderId="4" xfId="0" applyFont="1" applyBorder="1" applyAlignment="1">
      <alignment vertical="top"/>
    </xf>
    <xf numFmtId="0" fontId="3" fillId="5" borderId="2" xfId="0" applyFont="1" applyFill="1" applyBorder="1" applyAlignment="1">
      <alignment vertical="center"/>
    </xf>
    <xf numFmtId="0" fontId="3" fillId="5" borderId="3" xfId="0" applyFont="1" applyFill="1" applyBorder="1" applyAlignment="1">
      <alignment vertical="center"/>
    </xf>
    <xf numFmtId="0" fontId="3" fillId="5" borderId="4" xfId="0" applyFont="1" applyFill="1" applyBorder="1" applyAlignment="1">
      <alignment vertical="center"/>
    </xf>
    <xf numFmtId="0" fontId="4" fillId="0" borderId="3" xfId="0" applyFont="1" applyBorder="1" applyAlignment="1">
      <alignment vertical="top" wrapText="1"/>
    </xf>
    <xf numFmtId="0" fontId="4" fillId="0" borderId="4" xfId="0" applyFont="1" applyBorder="1" applyAlignment="1">
      <alignment vertical="top" wrapText="1"/>
    </xf>
    <xf numFmtId="0" fontId="16" fillId="0" borderId="2" xfId="0" applyFont="1" applyBorder="1" applyAlignment="1"/>
    <xf numFmtId="0" fontId="4" fillId="0" borderId="3" xfId="0" applyFont="1" applyBorder="1" applyAlignment="1"/>
    <xf numFmtId="0" fontId="4" fillId="0" borderId="4" xfId="0" applyFont="1" applyBorder="1" applyAlignment="1"/>
    <xf numFmtId="0" fontId="24" fillId="2" borderId="1" xfId="0" applyFont="1" applyFill="1" applyBorder="1" applyAlignment="1" applyProtection="1">
      <protection locked="0"/>
    </xf>
    <xf numFmtId="0" fontId="46" fillId="5" borderId="2" xfId="0" applyFont="1" applyFill="1" applyBorder="1" applyAlignment="1"/>
    <xf numFmtId="0" fontId="9" fillId="0" borderId="7" xfId="0" applyFont="1" applyBorder="1" applyAlignment="1"/>
    <xf numFmtId="0" fontId="24" fillId="19" borderId="38" xfId="0" applyFont="1" applyFill="1" applyBorder="1" applyAlignment="1"/>
    <xf numFmtId="0" fontId="24" fillId="19" borderId="39" xfId="0" applyFont="1" applyFill="1" applyBorder="1" applyAlignment="1"/>
    <xf numFmtId="0" fontId="24" fillId="19" borderId="40" xfId="0" applyFont="1" applyFill="1" applyBorder="1" applyAlignment="1"/>
    <xf numFmtId="0" fontId="46" fillId="5" borderId="21" xfId="0" applyFont="1" applyFill="1" applyBorder="1" applyAlignment="1"/>
    <xf numFmtId="0" fontId="4" fillId="3" borderId="8" xfId="0" applyFont="1" applyFill="1" applyBorder="1" applyAlignment="1">
      <alignment horizontal="center" vertical="center"/>
    </xf>
    <xf numFmtId="0" fontId="4" fillId="3" borderId="7" xfId="0" applyFont="1" applyFill="1" applyBorder="1" applyAlignment="1">
      <alignment horizontal="center" vertical="center"/>
    </xf>
    <xf numFmtId="0" fontId="4" fillId="0" borderId="7" xfId="0" applyFont="1" applyBorder="1" applyAlignment="1"/>
    <xf numFmtId="0" fontId="24" fillId="19" borderId="6" xfId="0" applyFont="1" applyFill="1" applyBorder="1" applyAlignment="1"/>
    <xf numFmtId="180" fontId="24" fillId="19" borderId="41" xfId="0" applyNumberFormat="1" applyFont="1" applyFill="1" applyBorder="1" applyAlignment="1"/>
    <xf numFmtId="180" fontId="24" fillId="19" borderId="42" xfId="0" applyNumberFormat="1" applyFont="1" applyFill="1" applyBorder="1" applyAlignment="1"/>
    <xf numFmtId="180" fontId="24" fillId="19" borderId="43" xfId="0" applyNumberFormat="1" applyFont="1" applyFill="1" applyBorder="1" applyAlignment="1"/>
    <xf numFmtId="0" fontId="24" fillId="0" borderId="3" xfId="0" applyFont="1" applyBorder="1" applyAlignment="1">
      <alignment horizontal="center"/>
    </xf>
    <xf numFmtId="0" fontId="24" fillId="0" borderId="4" xfId="0" applyFont="1" applyBorder="1" applyAlignment="1">
      <alignment horizontal="center"/>
    </xf>
    <xf numFmtId="176" fontId="24" fillId="13" borderId="52" xfId="0" applyNumberFormat="1" applyFont="1" applyFill="1" applyBorder="1" applyAlignment="1">
      <alignment horizontal="center"/>
    </xf>
    <xf numFmtId="0" fontId="24" fillId="13" borderId="36" xfId="0" applyFont="1" applyFill="1" applyBorder="1" applyAlignment="1">
      <alignment horizontal="center"/>
    </xf>
    <xf numFmtId="0" fontId="24" fillId="13" borderId="53" xfId="0" applyFont="1" applyFill="1" applyBorder="1" applyAlignment="1">
      <alignment horizontal="center"/>
    </xf>
    <xf numFmtId="38" fontId="24" fillId="19" borderId="1" xfId="2" applyFont="1" applyFill="1" applyBorder="1" applyAlignment="1"/>
    <xf numFmtId="0" fontId="1" fillId="5" borderId="2" xfId="0" applyFont="1" applyFill="1" applyBorder="1" applyAlignment="1"/>
    <xf numFmtId="0" fontId="49" fillId="0" borderId="4" xfId="0" applyFont="1" applyBorder="1" applyAlignment="1"/>
    <xf numFmtId="178" fontId="24" fillId="19" borderId="1" xfId="0" applyNumberFormat="1" applyFont="1" applyFill="1" applyBorder="1" applyAlignment="1"/>
    <xf numFmtId="181" fontId="24" fillId="19" borderId="8" xfId="0" applyNumberFormat="1" applyFont="1" applyFill="1" applyBorder="1" applyAlignment="1">
      <alignment horizontal="right"/>
    </xf>
    <xf numFmtId="181" fontId="24" fillId="19" borderId="7" xfId="0" applyNumberFormat="1" applyFont="1" applyFill="1" applyBorder="1" applyAlignment="1">
      <alignment horizontal="right"/>
    </xf>
    <xf numFmtId="0" fontId="48" fillId="0" borderId="2" xfId="0" applyFont="1" applyBorder="1" applyAlignment="1">
      <alignment vertical="top"/>
    </xf>
    <xf numFmtId="0" fontId="24" fillId="0" borderId="3" xfId="0" applyFont="1" applyBorder="1" applyAlignment="1">
      <alignment vertical="top"/>
    </xf>
    <xf numFmtId="0" fontId="24" fillId="0" borderId="4" xfId="0" applyFont="1" applyBorder="1" applyAlignment="1">
      <alignment vertical="top"/>
    </xf>
    <xf numFmtId="181" fontId="24" fillId="19" borderId="41" xfId="0" applyNumberFormat="1" applyFont="1" applyFill="1" applyBorder="1" applyAlignment="1">
      <alignment horizontal="right"/>
    </xf>
    <xf numFmtId="181" fontId="24" fillId="19" borderId="42" xfId="0" applyNumberFormat="1" applyFont="1" applyFill="1" applyBorder="1" applyAlignment="1">
      <alignment horizontal="right"/>
    </xf>
    <xf numFmtId="181" fontId="24" fillId="19" borderId="43" xfId="0" applyNumberFormat="1" applyFont="1" applyFill="1" applyBorder="1" applyAlignment="1">
      <alignment horizontal="right"/>
    </xf>
    <xf numFmtId="180" fontId="24" fillId="19" borderId="2" xfId="0" applyNumberFormat="1" applyFont="1" applyFill="1" applyBorder="1" applyAlignment="1"/>
    <xf numFmtId="180" fontId="24" fillId="19" borderId="21" xfId="0" applyNumberFormat="1" applyFont="1" applyFill="1" applyBorder="1" applyAlignment="1"/>
    <xf numFmtId="180" fontId="24" fillId="19" borderId="54" xfId="0" applyNumberFormat="1" applyFont="1" applyFill="1" applyBorder="1" applyAlignment="1"/>
    <xf numFmtId="180" fontId="24" fillId="19" borderId="55" xfId="0" applyNumberFormat="1" applyFont="1" applyFill="1" applyBorder="1" applyAlignment="1"/>
    <xf numFmtId="0" fontId="24" fillId="19" borderId="1" xfId="0" applyFont="1" applyFill="1" applyBorder="1" applyAlignment="1">
      <alignment shrinkToFit="1"/>
    </xf>
    <xf numFmtId="0" fontId="24" fillId="3" borderId="9" xfId="0" applyFont="1" applyFill="1" applyBorder="1" applyAlignment="1">
      <alignment horizontal="center" vertical="center"/>
    </xf>
    <xf numFmtId="180" fontId="24" fillId="19" borderId="4" xfId="0" applyNumberFormat="1" applyFont="1" applyFill="1" applyBorder="1" applyAlignment="1"/>
    <xf numFmtId="0" fontId="46" fillId="5" borderId="4" xfId="0" applyFont="1" applyFill="1" applyBorder="1" applyAlignment="1"/>
    <xf numFmtId="178" fontId="24" fillId="19" borderId="2" xfId="0" applyNumberFormat="1" applyFont="1" applyFill="1" applyBorder="1" applyAlignment="1"/>
    <xf numFmtId="178" fontId="24" fillId="19" borderId="3" xfId="0" applyNumberFormat="1" applyFont="1" applyFill="1" applyBorder="1" applyAlignment="1"/>
    <xf numFmtId="178" fontId="24" fillId="19" borderId="4" xfId="0" applyNumberFormat="1" applyFont="1" applyFill="1" applyBorder="1" applyAlignment="1"/>
    <xf numFmtId="0" fontId="0" fillId="0" borderId="71" xfId="0" applyBorder="1" applyAlignment="1"/>
    <xf numFmtId="178" fontId="24" fillId="19" borderId="2" xfId="0" applyNumberFormat="1" applyFont="1" applyFill="1" applyBorder="1" applyAlignment="1" applyProtection="1">
      <alignment horizontal="right"/>
      <protection locked="0"/>
    </xf>
    <xf numFmtId="0" fontId="24" fillId="19" borderId="3" xfId="0" applyFont="1" applyFill="1" applyBorder="1" applyAlignment="1" applyProtection="1">
      <alignment horizontal="right"/>
      <protection locked="0"/>
    </xf>
    <xf numFmtId="0" fontId="16" fillId="0" borderId="3" xfId="0" applyFont="1" applyBorder="1" applyAlignment="1"/>
    <xf numFmtId="0" fontId="16" fillId="0" borderId="4" xfId="0" applyFont="1" applyBorder="1" applyAlignment="1"/>
    <xf numFmtId="0" fontId="44" fillId="3" borderId="8" xfId="0" applyFont="1" applyFill="1" applyBorder="1" applyAlignment="1">
      <alignment horizontal="center" vertical="center"/>
    </xf>
    <xf numFmtId="0" fontId="44" fillId="3" borderId="7" xfId="0" applyFont="1" applyFill="1" applyBorder="1" applyAlignment="1">
      <alignment horizontal="center" vertical="center"/>
    </xf>
    <xf numFmtId="0" fontId="44" fillId="0" borderId="7" xfId="0" applyFont="1" applyBorder="1" applyAlignment="1"/>
    <xf numFmtId="0" fontId="44" fillId="0" borderId="3" xfId="0" applyFont="1" applyBorder="1" applyAlignment="1"/>
    <xf numFmtId="0" fontId="44" fillId="0" borderId="4" xfId="0" applyFont="1" applyBorder="1" applyAlignment="1"/>
    <xf numFmtId="178" fontId="24" fillId="19" borderId="8" xfId="0" applyNumberFormat="1" applyFont="1" applyFill="1" applyBorder="1" applyAlignment="1">
      <alignment horizontal="right"/>
    </xf>
    <xf numFmtId="0" fontId="24" fillId="19" borderId="7" xfId="0" applyFont="1" applyFill="1" applyBorder="1" applyAlignment="1">
      <alignment horizontal="right"/>
    </xf>
    <xf numFmtId="178" fontId="24" fillId="19" borderId="41" xfId="0" applyNumberFormat="1" applyFont="1" applyFill="1" applyBorder="1" applyAlignment="1">
      <alignment horizontal="right"/>
    </xf>
    <xf numFmtId="0" fontId="24" fillId="19" borderId="42" xfId="0" applyFont="1" applyFill="1" applyBorder="1" applyAlignment="1">
      <alignment horizontal="right"/>
    </xf>
    <xf numFmtId="0" fontId="24" fillId="19" borderId="43" xfId="0" applyFont="1" applyFill="1" applyBorder="1" applyAlignment="1">
      <alignment horizontal="right"/>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9" xfId="0" applyFont="1" applyFill="1" applyBorder="1" applyAlignment="1">
      <alignment horizontal="center" vertical="center"/>
    </xf>
    <xf numFmtId="180" fontId="44" fillId="19" borderId="2" xfId="0" applyNumberFormat="1" applyFont="1" applyFill="1" applyBorder="1" applyAlignment="1"/>
    <xf numFmtId="180" fontId="44" fillId="19" borderId="3" xfId="0" applyNumberFormat="1" applyFont="1" applyFill="1" applyBorder="1" applyAlignment="1"/>
    <xf numFmtId="180" fontId="44" fillId="19" borderId="4" xfId="0" applyNumberFormat="1" applyFont="1" applyFill="1" applyBorder="1" applyAlignment="1"/>
    <xf numFmtId="0" fontId="78" fillId="5" borderId="2" xfId="0" applyFont="1" applyFill="1" applyBorder="1" applyAlignment="1"/>
    <xf numFmtId="0" fontId="78" fillId="5" borderId="4" xfId="0" applyFont="1" applyFill="1" applyBorder="1" applyAlignment="1"/>
    <xf numFmtId="178" fontId="44" fillId="19" borderId="2" xfId="0" applyNumberFormat="1" applyFont="1" applyFill="1" applyBorder="1" applyAlignment="1"/>
    <xf numFmtId="178" fontId="44" fillId="19" borderId="3" xfId="0" applyNumberFormat="1" applyFont="1" applyFill="1" applyBorder="1" applyAlignment="1"/>
    <xf numFmtId="178" fontId="44" fillId="19" borderId="4" xfId="0" applyNumberFormat="1" applyFont="1" applyFill="1" applyBorder="1" applyAlignment="1"/>
    <xf numFmtId="180" fontId="44" fillId="19" borderId="41" xfId="0" applyNumberFormat="1" applyFont="1" applyFill="1" applyBorder="1" applyAlignment="1"/>
    <xf numFmtId="180" fontId="44" fillId="19" borderId="42" xfId="0" applyNumberFormat="1" applyFont="1" applyFill="1" applyBorder="1" applyAlignment="1"/>
    <xf numFmtId="180" fontId="44" fillId="19" borderId="43" xfId="0" applyNumberFormat="1" applyFont="1" applyFill="1" applyBorder="1" applyAlignment="1"/>
    <xf numFmtId="0" fontId="78" fillId="5" borderId="21" xfId="0" applyFont="1" applyFill="1" applyBorder="1" applyAlignment="1"/>
    <xf numFmtId="0" fontId="5" fillId="5" borderId="2" xfId="0" applyFont="1" applyFill="1" applyBorder="1" applyAlignment="1"/>
    <xf numFmtId="0" fontId="3" fillId="3" borderId="7" xfId="0" applyFont="1" applyFill="1" applyBorder="1" applyAlignment="1">
      <alignment horizontal="center" vertical="center"/>
    </xf>
    <xf numFmtId="0" fontId="3" fillId="0" borderId="7" xfId="0" applyFont="1" applyBorder="1" applyAlignment="1"/>
    <xf numFmtId="0" fontId="24" fillId="5" borderId="172" xfId="0" applyFont="1" applyFill="1" applyBorder="1" applyAlignment="1"/>
    <xf numFmtId="0" fontId="24" fillId="5" borderId="173" xfId="0" applyFont="1" applyFill="1" applyBorder="1" applyAlignment="1"/>
    <xf numFmtId="0" fontId="24" fillId="5" borderId="174" xfId="0" applyFont="1" applyFill="1" applyBorder="1" applyAlignment="1"/>
    <xf numFmtId="178" fontId="24" fillId="19" borderId="172" xfId="0" applyNumberFormat="1" applyFont="1" applyFill="1" applyBorder="1" applyAlignment="1">
      <alignment horizontal="right"/>
    </xf>
    <xf numFmtId="0" fontId="24" fillId="19" borderId="173" xfId="0" applyFont="1" applyFill="1" applyBorder="1" applyAlignment="1">
      <alignment horizontal="right"/>
    </xf>
    <xf numFmtId="0" fontId="46" fillId="5" borderId="173" xfId="0" applyFont="1" applyFill="1" applyBorder="1" applyAlignment="1"/>
    <xf numFmtId="0" fontId="24" fillId="0" borderId="174" xfId="0" applyFont="1" applyBorder="1" applyAlignment="1"/>
    <xf numFmtId="0" fontId="48" fillId="0" borderId="172" xfId="0" applyFont="1" applyBorder="1" applyAlignment="1">
      <alignment vertical="top" wrapText="1"/>
    </xf>
    <xf numFmtId="0" fontId="24" fillId="0" borderId="173" xfId="0" applyFont="1" applyBorder="1" applyAlignment="1">
      <alignment vertical="top"/>
    </xf>
    <xf numFmtId="0" fontId="24" fillId="0" borderId="174" xfId="0" applyFont="1" applyBorder="1" applyAlignment="1">
      <alignment vertical="top"/>
    </xf>
    <xf numFmtId="180" fontId="24" fillId="2" borderId="103" xfId="0" applyNumberFormat="1" applyFont="1" applyFill="1" applyBorder="1" applyAlignment="1" applyProtection="1">
      <protection locked="0"/>
    </xf>
    <xf numFmtId="180" fontId="24" fillId="2" borderId="104" xfId="0" applyNumberFormat="1" applyFont="1" applyFill="1" applyBorder="1" applyAlignment="1" applyProtection="1">
      <protection locked="0"/>
    </xf>
    <xf numFmtId="180" fontId="24" fillId="2" borderId="105" xfId="0" applyNumberFormat="1" applyFont="1" applyFill="1" applyBorder="1" applyAlignment="1" applyProtection="1">
      <protection locked="0"/>
    </xf>
    <xf numFmtId="0" fontId="67" fillId="0" borderId="0" xfId="0" applyFont="1" applyBorder="1" applyAlignment="1">
      <alignment vertical="top" wrapText="1"/>
    </xf>
    <xf numFmtId="0" fontId="0" fillId="0" borderId="0" xfId="0" applyBorder="1" applyAlignment="1"/>
    <xf numFmtId="0" fontId="44" fillId="5" borderId="2" xfId="0" applyFont="1" applyFill="1" applyBorder="1" applyAlignment="1">
      <alignment horizontal="center"/>
    </xf>
    <xf numFmtId="0" fontId="44" fillId="5" borderId="3" xfId="0" applyFont="1" applyFill="1" applyBorder="1" applyAlignment="1">
      <alignment horizontal="center"/>
    </xf>
    <xf numFmtId="0" fontId="24" fillId="0" borderId="7" xfId="0" applyFont="1" applyBorder="1" applyAlignment="1"/>
    <xf numFmtId="180" fontId="24" fillId="19" borderId="1" xfId="0" applyNumberFormat="1" applyFont="1" applyFill="1" applyBorder="1" applyAlignment="1"/>
    <xf numFmtId="0" fontId="24" fillId="5" borderId="175" xfId="0" applyFont="1" applyFill="1" applyBorder="1" applyAlignment="1"/>
    <xf numFmtId="0" fontId="24" fillId="5" borderId="176" xfId="0" applyFont="1" applyFill="1" applyBorder="1" applyAlignment="1"/>
    <xf numFmtId="0" fontId="24" fillId="5" borderId="177" xfId="0" applyFont="1" applyFill="1" applyBorder="1" applyAlignment="1"/>
    <xf numFmtId="178" fontId="24" fillId="19" borderId="175" xfId="0" applyNumberFormat="1" applyFont="1" applyFill="1" applyBorder="1" applyAlignment="1">
      <alignment horizontal="right"/>
    </xf>
    <xf numFmtId="0" fontId="24" fillId="19" borderId="176" xfId="0" applyFont="1" applyFill="1" applyBorder="1" applyAlignment="1">
      <alignment horizontal="right"/>
    </xf>
    <xf numFmtId="0" fontId="46" fillId="5" borderId="176" xfId="0" applyFont="1" applyFill="1" applyBorder="1" applyAlignment="1"/>
    <xf numFmtId="0" fontId="24" fillId="0" borderId="177" xfId="0" applyFont="1" applyBorder="1" applyAlignment="1"/>
    <xf numFmtId="0" fontId="48" fillId="0" borderId="175" xfId="0" applyFont="1" applyBorder="1" applyAlignment="1">
      <alignment vertical="top"/>
    </xf>
    <xf numFmtId="0" fontId="24" fillId="0" borderId="176" xfId="0" applyFont="1" applyBorder="1" applyAlignment="1">
      <alignment vertical="top"/>
    </xf>
    <xf numFmtId="0" fontId="24" fillId="0" borderId="177" xfId="0" applyFont="1" applyBorder="1" applyAlignment="1">
      <alignment vertical="top"/>
    </xf>
    <xf numFmtId="0" fontId="48" fillId="0" borderId="2" xfId="0" applyFont="1" applyBorder="1" applyAlignment="1"/>
    <xf numFmtId="180" fontId="24" fillId="19" borderId="2" xfId="0" applyNumberFormat="1" applyFont="1" applyFill="1" applyBorder="1" applyAlignment="1" applyProtection="1"/>
    <xf numFmtId="180" fontId="24" fillId="19" borderId="3" xfId="0" applyNumberFormat="1" applyFont="1" applyFill="1" applyBorder="1" applyAlignment="1" applyProtection="1"/>
    <xf numFmtId="180" fontId="24" fillId="19" borderId="21" xfId="0" applyNumberFormat="1" applyFont="1" applyFill="1" applyBorder="1" applyAlignment="1" applyProtection="1"/>
    <xf numFmtId="180" fontId="24" fillId="19" borderId="54" xfId="0" applyNumberFormat="1" applyFont="1" applyFill="1" applyBorder="1" applyAlignment="1" applyProtection="1"/>
    <xf numFmtId="180" fontId="24" fillId="19" borderId="55" xfId="0" applyNumberFormat="1" applyFont="1" applyFill="1" applyBorder="1" applyAlignment="1" applyProtection="1"/>
    <xf numFmtId="0" fontId="24" fillId="2" borderId="3" xfId="0" applyFont="1" applyFill="1" applyBorder="1" applyAlignment="1" applyProtection="1">
      <alignment horizontal="right"/>
      <protection locked="0"/>
    </xf>
    <xf numFmtId="0" fontId="84" fillId="0" borderId="2" xfId="0" applyFont="1" applyBorder="1" applyAlignment="1">
      <alignment vertical="top" wrapText="1"/>
    </xf>
    <xf numFmtId="0" fontId="24" fillId="19" borderId="3" xfId="0" applyFont="1" applyFill="1" applyBorder="1" applyAlignment="1"/>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4" fillId="5" borderId="16" xfId="0" applyFont="1" applyFill="1" applyBorder="1" applyAlignment="1"/>
    <xf numFmtId="0" fontId="4" fillId="5" borderId="18" xfId="0" applyFont="1" applyFill="1" applyBorder="1" applyAlignment="1"/>
    <xf numFmtId="0" fontId="4" fillId="5" borderId="17" xfId="0" applyFont="1" applyFill="1" applyBorder="1" applyAlignment="1"/>
    <xf numFmtId="0" fontId="6" fillId="5" borderId="18" xfId="0" applyFont="1" applyFill="1" applyBorder="1" applyAlignment="1"/>
    <xf numFmtId="0" fontId="0" fillId="0" borderId="17" xfId="0" applyBorder="1" applyAlignment="1"/>
    <xf numFmtId="0" fontId="4" fillId="5" borderId="2" xfId="0" applyFont="1" applyFill="1" applyBorder="1" applyAlignment="1"/>
    <xf numFmtId="0" fontId="4" fillId="5" borderId="3" xfId="0" applyFont="1" applyFill="1" applyBorder="1" applyAlignment="1"/>
    <xf numFmtId="0" fontId="4" fillId="5" borderId="4" xfId="0" applyFont="1" applyFill="1" applyBorder="1" applyAlignment="1"/>
    <xf numFmtId="0" fontId="6" fillId="5" borderId="3" xfId="0" applyFont="1" applyFill="1" applyBorder="1" applyAlignment="1"/>
    <xf numFmtId="0" fontId="4" fillId="5" borderId="8" xfId="0" applyFont="1" applyFill="1" applyBorder="1" applyAlignment="1"/>
    <xf numFmtId="0" fontId="4" fillId="5" borderId="7" xfId="0" applyFont="1" applyFill="1" applyBorder="1" applyAlignment="1"/>
    <xf numFmtId="0" fontId="4" fillId="5" borderId="9" xfId="0" applyFont="1" applyFill="1" applyBorder="1" applyAlignment="1"/>
    <xf numFmtId="0" fontId="6" fillId="5" borderId="7" xfId="0" applyFont="1" applyFill="1" applyBorder="1" applyAlignme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0" borderId="3" xfId="0" applyFont="1" applyBorder="1" applyAlignment="1">
      <alignment horizontal="left"/>
    </xf>
    <xf numFmtId="0" fontId="3" fillId="0" borderId="4" xfId="0" applyFont="1" applyBorder="1" applyAlignment="1">
      <alignment horizontal="left"/>
    </xf>
    <xf numFmtId="0" fontId="6" fillId="5" borderId="4" xfId="0" applyFont="1" applyFill="1" applyBorder="1" applyAlignment="1"/>
    <xf numFmtId="0" fontId="24" fillId="0" borderId="45" xfId="0" applyFont="1" applyBorder="1" applyAlignment="1">
      <alignment vertical="top" wrapText="1"/>
    </xf>
    <xf numFmtId="0" fontId="0" fillId="0" borderId="45" xfId="0" applyBorder="1" applyAlignment="1">
      <alignment vertical="top"/>
    </xf>
    <xf numFmtId="178" fontId="24" fillId="19" borderId="2" xfId="0" applyNumberFormat="1" applyFont="1" applyFill="1" applyBorder="1" applyAlignment="1">
      <alignment horizontal="right" vertical="center"/>
    </xf>
    <xf numFmtId="178" fontId="24" fillId="19" borderId="3" xfId="0" applyNumberFormat="1" applyFont="1" applyFill="1" applyBorder="1" applyAlignment="1">
      <alignment horizontal="right" vertical="center"/>
    </xf>
    <xf numFmtId="178" fontId="24" fillId="19" borderId="4" xfId="0" applyNumberFormat="1" applyFont="1" applyFill="1" applyBorder="1" applyAlignment="1">
      <alignment horizontal="right" vertical="center"/>
    </xf>
    <xf numFmtId="178" fontId="24" fillId="19" borderId="58" xfId="0" applyNumberFormat="1" applyFont="1" applyFill="1" applyBorder="1" applyAlignment="1">
      <alignment horizontal="right" vertical="center"/>
    </xf>
    <xf numFmtId="178" fontId="24" fillId="19" borderId="95" xfId="0" applyNumberFormat="1" applyFont="1" applyFill="1" applyBorder="1" applyAlignment="1">
      <alignment horizontal="right" vertical="center"/>
    </xf>
    <xf numFmtId="178" fontId="24" fillId="19" borderId="59" xfId="0" applyNumberFormat="1" applyFont="1" applyFill="1" applyBorder="1" applyAlignment="1">
      <alignment horizontal="right"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115" xfId="0" applyFont="1" applyFill="1" applyBorder="1" applyAlignment="1">
      <alignment horizontal="center" vertical="center"/>
    </xf>
    <xf numFmtId="0" fontId="24" fillId="5" borderId="116" xfId="0" applyFont="1" applyFill="1" applyBorder="1" applyAlignment="1">
      <alignment horizontal="center" vertical="center"/>
    </xf>
    <xf numFmtId="0" fontId="24" fillId="5" borderId="16"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7" xfId="0" applyFont="1" applyFill="1" applyBorder="1" applyAlignment="1">
      <alignment horizontal="center" vertical="center"/>
    </xf>
    <xf numFmtId="178" fontId="24" fillId="19" borderId="16" xfId="0" applyNumberFormat="1" applyFont="1" applyFill="1" applyBorder="1" applyAlignment="1">
      <alignment horizontal="center" vertical="center"/>
    </xf>
    <xf numFmtId="178" fontId="24" fillId="19" borderId="18" xfId="0" applyNumberFormat="1" applyFont="1" applyFill="1" applyBorder="1" applyAlignment="1">
      <alignment horizontal="center" vertical="center"/>
    </xf>
    <xf numFmtId="178" fontId="24" fillId="19" borderId="17" xfId="0" applyNumberFormat="1" applyFont="1" applyFill="1" applyBorder="1" applyAlignment="1">
      <alignment horizontal="center" vertical="center"/>
    </xf>
    <xf numFmtId="178" fontId="24" fillId="19" borderId="115" xfId="0" applyNumberFormat="1" applyFont="1" applyFill="1" applyBorder="1" applyAlignment="1">
      <alignment horizontal="right" vertical="center"/>
    </xf>
    <xf numFmtId="178" fontId="24" fillId="19" borderId="116" xfId="0" applyNumberFormat="1" applyFont="1" applyFill="1" applyBorder="1" applyAlignment="1">
      <alignment horizontal="right" vertical="center"/>
    </xf>
    <xf numFmtId="178" fontId="24" fillId="19" borderId="117" xfId="0" applyNumberFormat="1" applyFont="1" applyFill="1" applyBorder="1" applyAlignment="1">
      <alignment horizontal="right" vertical="center"/>
    </xf>
    <xf numFmtId="178" fontId="27" fillId="19" borderId="41" xfId="0" applyNumberFormat="1" applyFont="1" applyFill="1" applyBorder="1" applyAlignment="1"/>
    <xf numFmtId="178" fontId="27" fillId="19" borderId="42" xfId="0" applyNumberFormat="1" applyFont="1" applyFill="1" applyBorder="1" applyAlignment="1"/>
    <xf numFmtId="178" fontId="27" fillId="19" borderId="43" xfId="0" applyNumberFormat="1" applyFont="1" applyFill="1" applyBorder="1" applyAlignment="1"/>
    <xf numFmtId="178" fontId="0" fillId="19" borderId="1" xfId="0" applyNumberFormat="1" applyFill="1" applyBorder="1" applyAlignment="1"/>
    <xf numFmtId="178" fontId="0" fillId="19" borderId="2" xfId="0" applyNumberFormat="1" applyFill="1" applyBorder="1" applyAlignment="1"/>
    <xf numFmtId="0" fontId="9" fillId="19" borderId="2" xfId="0" applyFont="1" applyFill="1" applyBorder="1" applyAlignment="1"/>
    <xf numFmtId="0" fontId="9" fillId="19" borderId="3" xfId="0" applyFont="1" applyFill="1" applyBorder="1" applyAlignment="1"/>
    <xf numFmtId="0" fontId="9" fillId="19" borderId="4" xfId="0" applyFont="1" applyFill="1" applyBorder="1" applyAlignment="1"/>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19" borderId="210" xfId="0" applyFill="1" applyBorder="1" applyAlignment="1" applyProtection="1">
      <alignment horizontal="center" vertical="center" shrinkToFit="1"/>
      <protection locked="0"/>
    </xf>
    <xf numFmtId="0" fontId="0" fillId="19" borderId="211" xfId="0" applyFill="1" applyBorder="1" applyAlignment="1" applyProtection="1">
      <alignment horizontal="center" vertical="center" shrinkToFit="1"/>
      <protection locked="0"/>
    </xf>
    <xf numFmtId="0" fontId="0" fillId="19" borderId="212" xfId="0" applyFill="1" applyBorder="1" applyAlignment="1" applyProtection="1">
      <alignment horizontal="center" vertical="center" shrinkToFit="1"/>
      <protection locked="0"/>
    </xf>
    <xf numFmtId="0" fontId="0" fillId="5" borderId="8" xfId="0" applyFill="1" applyBorder="1" applyAlignment="1">
      <alignment horizontal="center" vertical="center"/>
    </xf>
    <xf numFmtId="0" fontId="0" fillId="5" borderId="7" xfId="0" applyFill="1" applyBorder="1" applyAlignment="1">
      <alignment horizontal="center" vertical="center"/>
    </xf>
    <xf numFmtId="0" fontId="0" fillId="5" borderId="9" xfId="0" applyFill="1" applyBorder="1" applyAlignment="1">
      <alignment horizontal="center" vertical="center"/>
    </xf>
    <xf numFmtId="0" fontId="0" fillId="5" borderId="12"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0" xfId="0" applyFill="1" applyBorder="1" applyAlignment="1">
      <alignment horizontal="center" vertical="center"/>
    </xf>
    <xf numFmtId="0" fontId="0" fillId="5" borderId="0" xfId="0" applyFill="1" applyBorder="1" applyAlignment="1">
      <alignment horizontal="center" vertical="center"/>
    </xf>
    <xf numFmtId="0" fontId="0" fillId="5" borderId="11" xfId="0" applyFill="1" applyBorder="1" applyAlignment="1">
      <alignment horizontal="center" vertical="center"/>
    </xf>
    <xf numFmtId="0" fontId="0" fillId="19" borderId="205" xfId="0" applyFill="1" applyBorder="1" applyAlignment="1" applyProtection="1">
      <alignment horizontal="center" vertical="center" shrinkToFit="1"/>
      <protection locked="0"/>
    </xf>
    <xf numFmtId="0" fontId="0" fillId="19" borderId="3" xfId="0" applyFill="1" applyBorder="1" applyAlignment="1" applyProtection="1">
      <alignment horizontal="center" vertical="center" shrinkToFit="1"/>
      <protection locked="0"/>
    </xf>
    <xf numFmtId="0" fontId="0" fillId="19" borderId="206" xfId="0" applyFill="1" applyBorder="1" applyAlignment="1" applyProtection="1">
      <alignment horizontal="center" vertical="center" shrinkToFit="1"/>
      <protection locked="0"/>
    </xf>
    <xf numFmtId="0" fontId="65" fillId="0" borderId="3" xfId="0" applyFont="1" applyBorder="1" applyAlignment="1">
      <alignment vertical="top" wrapText="1"/>
    </xf>
    <xf numFmtId="0" fontId="0" fillId="20" borderId="205" xfId="0" applyFill="1" applyBorder="1" applyAlignment="1" applyProtection="1">
      <alignment horizontal="center" vertical="center" shrinkToFit="1"/>
      <protection locked="0"/>
    </xf>
    <xf numFmtId="0" fontId="0" fillId="20" borderId="3" xfId="0" applyFill="1" applyBorder="1" applyAlignment="1" applyProtection="1">
      <alignment horizontal="center" vertical="center" shrinkToFit="1"/>
      <protection locked="0"/>
    </xf>
    <xf numFmtId="0" fontId="0" fillId="20" borderId="206" xfId="0" applyFill="1" applyBorder="1" applyAlignment="1" applyProtection="1">
      <alignment horizontal="center" vertical="center" shrinkToFit="1"/>
      <protection locked="0"/>
    </xf>
    <xf numFmtId="180" fontId="24" fillId="19" borderId="99" xfId="0" applyNumberFormat="1" applyFont="1" applyFill="1" applyBorder="1" applyAlignment="1">
      <alignment horizontal="right" vertical="top" shrinkToFit="1"/>
    </xf>
    <xf numFmtId="180" fontId="24" fillId="19" borderId="108" xfId="0" applyNumberFormat="1" applyFont="1" applyFill="1" applyBorder="1" applyAlignment="1">
      <alignment horizontal="right" vertical="top" shrinkToFit="1"/>
    </xf>
    <xf numFmtId="0" fontId="0" fillId="28" borderId="202" xfId="0" applyFill="1" applyBorder="1" applyAlignment="1">
      <alignment horizontal="center" vertical="center"/>
    </xf>
    <xf numFmtId="0" fontId="0" fillId="28" borderId="203" xfId="0" applyFill="1" applyBorder="1" applyAlignment="1">
      <alignment horizontal="center" vertical="center"/>
    </xf>
    <xf numFmtId="0" fontId="0" fillId="28" borderId="204" xfId="0" applyFill="1" applyBorder="1" applyAlignment="1">
      <alignment horizontal="center" vertical="center"/>
    </xf>
    <xf numFmtId="178" fontId="46" fillId="20" borderId="1" xfId="0" applyNumberFormat="1" applyFont="1" applyFill="1" applyBorder="1" applyAlignment="1"/>
    <xf numFmtId="178" fontId="46" fillId="20" borderId="2" xfId="0" applyNumberFormat="1" applyFont="1" applyFill="1" applyBorder="1" applyAlignment="1"/>
    <xf numFmtId="0" fontId="79" fillId="11" borderId="0" xfId="0" applyFont="1" applyFill="1" applyBorder="1" applyAlignment="1">
      <alignment vertical="top" wrapText="1" shrinkToFit="1"/>
    </xf>
    <xf numFmtId="0" fontId="6" fillId="20" borderId="2" xfId="0" applyFont="1" applyFill="1" applyBorder="1" applyAlignment="1"/>
    <xf numFmtId="0" fontId="6" fillId="20" borderId="3" xfId="0" applyFont="1" applyFill="1" applyBorder="1" applyAlignment="1"/>
    <xf numFmtId="0" fontId="6" fillId="20" borderId="4" xfId="0" applyFont="1" applyFill="1" applyBorder="1" applyAlignment="1"/>
    <xf numFmtId="0" fontId="63" fillId="5" borderId="166" xfId="0" applyFont="1" applyFill="1" applyBorder="1" applyAlignment="1">
      <alignment horizontal="center" wrapText="1"/>
    </xf>
    <xf numFmtId="0" fontId="71" fillId="23" borderId="178" xfId="0" applyFont="1" applyFill="1" applyBorder="1" applyAlignment="1">
      <alignment horizontal="left"/>
    </xf>
    <xf numFmtId="0" fontId="71" fillId="23" borderId="0" xfId="0" applyFont="1" applyFill="1" applyBorder="1" applyAlignment="1">
      <alignment horizontal="left"/>
    </xf>
    <xf numFmtId="0" fontId="71" fillId="23" borderId="179" xfId="0" applyFont="1" applyFill="1" applyBorder="1" applyAlignment="1">
      <alignment horizontal="left"/>
    </xf>
    <xf numFmtId="0" fontId="71" fillId="24" borderId="178" xfId="0" applyFont="1" applyFill="1" applyBorder="1" applyAlignment="1">
      <alignment horizontal="left"/>
    </xf>
    <xf numFmtId="0" fontId="71" fillId="24" borderId="0" xfId="0" applyFont="1" applyFill="1" applyBorder="1" applyAlignment="1">
      <alignment horizontal="left"/>
    </xf>
    <xf numFmtId="0" fontId="71" fillId="24" borderId="179" xfId="0" applyFont="1" applyFill="1" applyBorder="1" applyAlignment="1">
      <alignment horizontal="left"/>
    </xf>
    <xf numFmtId="0" fontId="70" fillId="2" borderId="197" xfId="0" applyFont="1" applyFill="1" applyBorder="1" applyAlignment="1">
      <alignment horizontal="left" vertical="top" wrapText="1"/>
    </xf>
    <xf numFmtId="0" fontId="70" fillId="2" borderId="95" xfId="0" applyFont="1" applyFill="1" applyBorder="1" applyAlignment="1">
      <alignment horizontal="left" vertical="top"/>
    </xf>
    <xf numFmtId="0" fontId="70" fillId="2" borderId="198" xfId="0" applyFont="1" applyFill="1" applyBorder="1" applyAlignment="1">
      <alignment horizontal="left" vertical="top"/>
    </xf>
    <xf numFmtId="0" fontId="77" fillId="2" borderId="191" xfId="0" applyFont="1" applyFill="1" applyBorder="1" applyAlignment="1">
      <alignment horizontal="left" vertical="top" wrapText="1"/>
    </xf>
    <xf numFmtId="0" fontId="77" fillId="2" borderId="192" xfId="0" applyFont="1" applyFill="1" applyBorder="1" applyAlignment="1">
      <alignment horizontal="left" vertical="top" wrapText="1"/>
    </xf>
    <xf numFmtId="0" fontId="71" fillId="20" borderId="178" xfId="0" applyFont="1" applyFill="1" applyBorder="1" applyAlignment="1">
      <alignment horizontal="left"/>
    </xf>
    <xf numFmtId="0" fontId="71" fillId="20" borderId="0" xfId="0" applyFont="1" applyFill="1" applyBorder="1" applyAlignment="1">
      <alignment horizontal="left"/>
    </xf>
    <xf numFmtId="0" fontId="71" fillId="20" borderId="179" xfId="0" applyFont="1" applyFill="1" applyBorder="1" applyAlignment="1">
      <alignment horizontal="left"/>
    </xf>
    <xf numFmtId="0" fontId="71" fillId="22" borderId="178" xfId="0" applyFont="1" applyFill="1" applyBorder="1" applyAlignment="1">
      <alignment horizontal="left"/>
    </xf>
    <xf numFmtId="0" fontId="71" fillId="22" borderId="0" xfId="0" applyFont="1" applyFill="1" applyBorder="1" applyAlignment="1">
      <alignment horizontal="left"/>
    </xf>
    <xf numFmtId="0" fontId="71" fillId="22" borderId="179" xfId="0" applyFont="1" applyFill="1" applyBorder="1" applyAlignment="1">
      <alignment horizontal="left"/>
    </xf>
    <xf numFmtId="0" fontId="71" fillId="26" borderId="178" xfId="0" applyFont="1" applyFill="1" applyBorder="1" applyAlignment="1">
      <alignment horizontal="left"/>
    </xf>
    <xf numFmtId="0" fontId="71" fillId="26" borderId="0" xfId="0" applyFont="1" applyFill="1" applyBorder="1" applyAlignment="1">
      <alignment horizontal="left"/>
    </xf>
    <xf numFmtId="0" fontId="71" fillId="26" borderId="179" xfId="0" applyFont="1" applyFill="1" applyBorder="1" applyAlignment="1">
      <alignment horizontal="left"/>
    </xf>
    <xf numFmtId="0" fontId="71" fillId="25" borderId="178" xfId="0" applyFont="1" applyFill="1" applyBorder="1" applyAlignment="1">
      <alignment horizontal="left"/>
    </xf>
    <xf numFmtId="0" fontId="71" fillId="25" borderId="0" xfId="0" applyFont="1" applyFill="1" applyBorder="1" applyAlignment="1">
      <alignment horizontal="left"/>
    </xf>
    <xf numFmtId="0" fontId="71" fillId="25" borderId="179" xfId="0" applyFont="1" applyFill="1" applyBorder="1" applyAlignment="1">
      <alignment horizontal="left"/>
    </xf>
    <xf numFmtId="0" fontId="71" fillId="27" borderId="178" xfId="0" applyFont="1" applyFill="1" applyBorder="1" applyAlignment="1">
      <alignment horizontal="left"/>
    </xf>
    <xf numFmtId="0" fontId="71" fillId="27" borderId="0" xfId="0" applyFont="1" applyFill="1" applyBorder="1" applyAlignment="1">
      <alignment horizontal="left"/>
    </xf>
    <xf numFmtId="0" fontId="71" fillId="27" borderId="179" xfId="0" applyFont="1" applyFill="1" applyBorder="1" applyAlignment="1">
      <alignment horizontal="left"/>
    </xf>
    <xf numFmtId="0" fontId="71" fillId="21" borderId="178" xfId="0" applyFont="1" applyFill="1" applyBorder="1" applyAlignment="1">
      <alignment horizontal="left"/>
    </xf>
    <xf numFmtId="0" fontId="71" fillId="21" borderId="0" xfId="0" applyFont="1" applyFill="1" applyBorder="1" applyAlignment="1">
      <alignment horizontal="left"/>
    </xf>
    <xf numFmtId="0" fontId="71" fillId="21" borderId="179" xfId="0" applyFont="1" applyFill="1" applyBorder="1" applyAlignment="1">
      <alignment horizontal="left"/>
    </xf>
  </cellXfs>
  <cellStyles count="6">
    <cellStyle name="どちらでもない" xfId="1" builtinId="28"/>
    <cellStyle name="ハイパーリンク" xfId="5" builtinId="8"/>
    <cellStyle name="桁区切り" xfId="2" builtinId="6"/>
    <cellStyle name="標準" xfId="0" builtinId="0"/>
    <cellStyle name="標準 2" xfId="3"/>
    <cellStyle name="標準_Sheet1" xfId="4"/>
  </cellStyles>
  <dxfs count="47">
    <dxf>
      <font>
        <b/>
        <i val="0"/>
      </font>
      <fill>
        <patternFill>
          <bgColor rgb="FFFFFF66"/>
        </patternFill>
      </fill>
    </dxf>
    <dxf>
      <font>
        <b/>
        <i val="0"/>
      </font>
      <fill>
        <patternFill>
          <bgColor rgb="FFFFFF66"/>
        </patternFill>
      </fill>
    </dxf>
    <dxf>
      <font>
        <b/>
        <i val="0"/>
      </font>
      <fill>
        <patternFill>
          <bgColor rgb="FFFFFF66"/>
        </patternFill>
      </fill>
    </dxf>
    <dxf>
      <font>
        <b/>
        <i val="0"/>
      </font>
      <fill>
        <patternFill>
          <bgColor rgb="FFFFFF66"/>
        </patternFill>
      </fill>
    </dxf>
    <dxf>
      <font>
        <b/>
        <i val="0"/>
      </font>
      <fill>
        <patternFill>
          <bgColor rgb="FFFFFF66"/>
        </patternFill>
      </fill>
    </dxf>
    <dxf>
      <font>
        <b/>
        <i val="0"/>
      </font>
      <fill>
        <patternFill>
          <bgColor rgb="FFFFFF66"/>
        </patternFill>
      </fill>
      <border>
        <vertical/>
        <horizontal/>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font>
    </dxf>
  </dxfs>
  <tableStyles count="0" defaultTableStyle="TableStyleMedium2" defaultPivotStyle="PivotStyleLight16"/>
  <colors>
    <mruColors>
      <color rgb="FF5B9BD5"/>
      <color rgb="FFFFFF66"/>
      <color rgb="FFFF9999"/>
      <color rgb="FFFF7C80"/>
      <color rgb="FF0000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957186438145269"/>
          <c:y val="0.14806019638502679"/>
          <c:w val="0.5082454027211265"/>
          <c:h val="0.76068096992463097"/>
        </c:manualLayout>
      </c:layout>
      <c:barChart>
        <c:barDir val="col"/>
        <c:grouping val="stacked"/>
        <c:varyColors val="0"/>
        <c:ser>
          <c:idx val="0"/>
          <c:order val="0"/>
          <c:tx>
            <c:strRef>
              <c:f>'1_路線概要'!$C$97</c:f>
              <c:strCache>
                <c:ptCount val="1"/>
                <c:pt idx="0">
                  <c:v>財政支出</c:v>
                </c:pt>
              </c:strCache>
            </c:strRef>
          </c:tx>
          <c:spPr>
            <a:solidFill>
              <a:schemeClr val="accent1">
                <a:lumMod val="20000"/>
                <a:lumOff val="80000"/>
              </a:schemeClr>
            </a:solidFill>
            <a:ln w="19050">
              <a:solidFill>
                <a:srgbClr val="002060"/>
              </a:solidFill>
            </a:ln>
            <a:effectLst/>
          </c:spPr>
          <c:invertIfNegative val="0"/>
          <c:dLbls>
            <c:dLbl>
              <c:idx val="0"/>
              <c:layout>
                <c:manualLayout>
                  <c:x val="0.35432820790377895"/>
                  <c:y val="-3.0511067589461733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4-0770-4094-BF65-A98BD60870EF}"/>
                </c:ext>
                <c:ext xmlns:c15="http://schemas.microsoft.com/office/drawing/2012/chart" uri="{CE6537A1-D6FC-4f65-9D91-7224C49458BB}">
                  <c15:layout>
                    <c:manualLayout>
                      <c:w val="0.33896052080486822"/>
                      <c:h val="0.26559475920761555"/>
                    </c:manualLayout>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'1_路線概要'!$AO$93</c:f>
            </c:multiLvlStrRef>
          </c:cat>
          <c:val>
            <c:numRef>
              <c:f>'1_路線概要'!$J$97</c:f>
              <c:numCache>
                <c:formatCode>#,##0_ </c:formatCode>
                <c:ptCount val="1"/>
                <c:pt idx="0">
                  <c:v>4776805.5326060094</c:v>
                </c:pt>
              </c:numCache>
            </c:numRef>
          </c:val>
          <c:extLst xmlns:c16r2="http://schemas.microsoft.com/office/drawing/2015/06/chart">
            <c:ext xmlns:c16="http://schemas.microsoft.com/office/drawing/2014/chart" uri="{C3380CC4-5D6E-409C-BE32-E72D297353CC}">
              <c16:uniqueId val="{00000000-0770-4094-BF65-A98BD60870EF}"/>
            </c:ext>
          </c:extLst>
        </c:ser>
        <c:ser>
          <c:idx val="1"/>
          <c:order val="1"/>
          <c:tx>
            <c:strRef>
              <c:f>'1_路線概要'!$C$96</c:f>
              <c:strCache>
                <c:ptCount val="1"/>
                <c:pt idx="0">
                  <c:v>収益</c:v>
                </c:pt>
              </c:strCache>
            </c:strRef>
          </c:tx>
          <c:spPr>
            <a:solidFill>
              <a:schemeClr val="accent2"/>
            </a:solidFill>
            <a:ln w="12700">
              <a:noFill/>
            </a:ln>
            <a:effectLst/>
          </c:spPr>
          <c:invertIfNegative val="0"/>
          <c:dPt>
            <c:idx val="0"/>
            <c:invertIfNegative val="0"/>
            <c:bubble3D val="0"/>
            <c:spPr>
              <a:solidFill>
                <a:sysClr val="window" lastClr="FFFFFF"/>
              </a:solidFill>
              <a:ln w="12700">
                <a:solidFill>
                  <a:schemeClr val="accent5">
                    <a:lumMod val="75000"/>
                  </a:schemeClr>
                </a:solidFill>
                <a:prstDash val="sysDash"/>
              </a:ln>
              <a:effectLst/>
            </c:spPr>
            <c:extLst xmlns:c16r2="http://schemas.microsoft.com/office/drawing/2015/06/chart">
              <c:ext xmlns:c16="http://schemas.microsoft.com/office/drawing/2014/chart" uri="{C3380CC4-5D6E-409C-BE32-E72D297353CC}">
                <c16:uniqueId val="{00000003-0770-4094-BF65-A98BD60870EF}"/>
              </c:ext>
            </c:extLst>
          </c:dPt>
          <c:dLbls>
            <c:dLbl>
              <c:idx val="0"/>
              <c:layout>
                <c:manualLayout>
                  <c:x val="0.35825349868627648"/>
                  <c:y val="-1.21868446470993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3-0770-4094-BF65-A98BD60870EF}"/>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'1_路線概要'!$AO$93</c:f>
            </c:multiLvlStrRef>
          </c:cat>
          <c:val>
            <c:numRef>
              <c:f>'1_路線概要'!$J$96</c:f>
              <c:numCache>
                <c:formatCode>#,##0_);[Red]\(#,##0\)</c:formatCode>
                <c:ptCount val="1"/>
                <c:pt idx="0">
                  <c:v>756105.8392524597</c:v>
                </c:pt>
              </c:numCache>
            </c:numRef>
          </c:val>
          <c:extLst xmlns:c16r2="http://schemas.microsoft.com/office/drawing/2015/06/chart">
            <c:ext xmlns:c16="http://schemas.microsoft.com/office/drawing/2014/chart" uri="{C3380CC4-5D6E-409C-BE32-E72D297353CC}">
              <c16:uniqueId val="{00000002-0770-4094-BF65-A98BD60870EF}"/>
            </c:ext>
          </c:extLst>
        </c:ser>
        <c:dLbls>
          <c:showLegendKey val="0"/>
          <c:showVal val="0"/>
          <c:showCatName val="0"/>
          <c:showSerName val="0"/>
          <c:showPercent val="0"/>
          <c:showBubbleSize val="0"/>
        </c:dLbls>
        <c:gapWidth val="150"/>
        <c:overlap val="100"/>
        <c:axId val="406676592"/>
        <c:axId val="406676984"/>
      </c:barChart>
      <c:catAx>
        <c:axId val="40667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676984"/>
        <c:crosses val="autoZero"/>
        <c:auto val="1"/>
        <c:lblAlgn val="ctr"/>
        <c:lblOffset val="100"/>
        <c:noMultiLvlLbl val="0"/>
      </c:catAx>
      <c:valAx>
        <c:axId val="4066769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67659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69081337964125"/>
          <c:y val="0.13100167644795191"/>
          <c:w val="0.78338506083447801"/>
          <c:h val="0.63326269116343947"/>
        </c:manualLayout>
      </c:layout>
      <c:barChart>
        <c:barDir val="col"/>
        <c:grouping val="stacked"/>
        <c:varyColors val="0"/>
        <c:ser>
          <c:idx val="0"/>
          <c:order val="0"/>
          <c:tx>
            <c:strRef>
              <c:f>クロスセクター効果算出!$AN$56</c:f>
              <c:strCache>
                <c:ptCount val="1"/>
                <c:pt idx="0">
                  <c:v>財政支出</c:v>
                </c:pt>
              </c:strCache>
            </c:strRef>
          </c:tx>
          <c:spPr>
            <a:solidFill>
              <a:schemeClr val="accent1">
                <a:lumMod val="20000"/>
                <a:lumOff val="80000"/>
              </a:schemeClr>
            </a:solidFill>
            <a:ln w="19050">
              <a:solidFill>
                <a:schemeClr val="accent5"/>
              </a:solidFill>
            </a:ln>
            <a:effectLst/>
          </c:spPr>
          <c:invertIfNegative val="0"/>
          <c:dLbls>
            <c:dLbl>
              <c:idx val="0"/>
              <c:layout>
                <c:manualLayout>
                  <c:x val="0.18616198256345584"/>
                  <c:y val="-1.110939759270186E-16"/>
                </c:manualLayout>
              </c:layout>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0-D854-466D-A4E0-92CDFC33C2A0}"/>
                </c:ext>
                <c:ext xmlns:c15="http://schemas.microsoft.com/office/drawing/2012/chart" uri="{CE6537A1-D6FC-4f65-9D91-7224C49458BB}">
                  <c15:layout>
                    <c:manualLayout>
                      <c:w val="0.22457635991781977"/>
                      <c:h val="0.26732573114120201"/>
                    </c:manualLayout>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Yu Gothic UI" panose="020B0500000000000000" pitchFamily="50" charset="-128"/>
                    <a:ea typeface="Yu Gothic UI" panose="020B0500000000000000" pitchFamily="50" charset="-128"/>
                    <a:cs typeface="+mn-cs"/>
                  </a:defRPr>
                </a:pPr>
                <a:endParaRPr lang="ja-JP"/>
              </a:p>
            </c:txPr>
            <c:showLegendKey val="0"/>
            <c:showVal val="1"/>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クロスセクター効果算出!$AO$55:$AP$55</c:f>
              <c:strCache>
                <c:ptCount val="2"/>
                <c:pt idx="0">
                  <c:v>公共交通</c:v>
                </c:pt>
                <c:pt idx="1">
                  <c:v>代替手段</c:v>
                </c:pt>
              </c:strCache>
            </c:strRef>
          </c:cat>
          <c:val>
            <c:numRef>
              <c:f>クロスセクター効果算出!$AO$56:$AP$56</c:f>
              <c:numCache>
                <c:formatCode>General</c:formatCode>
                <c:ptCount val="2"/>
                <c:pt idx="0" formatCode="#,##0_);[Red]\(#,##0\)">
                  <c:v>4776805.5326060094</c:v>
                </c:pt>
              </c:numCache>
            </c:numRef>
          </c:val>
          <c:extLst xmlns:c16r2="http://schemas.microsoft.com/office/drawing/2015/06/chart">
            <c:ext xmlns:c16="http://schemas.microsoft.com/office/drawing/2014/chart" uri="{C3380CC4-5D6E-409C-BE32-E72D297353CC}">
              <c16:uniqueId val="{00000000-5D8D-4B4F-9EE4-A696476FBAFF}"/>
            </c:ext>
          </c:extLst>
        </c:ser>
        <c:ser>
          <c:idx val="1"/>
          <c:order val="1"/>
          <c:tx>
            <c:strRef>
              <c:f>クロスセクター効果算出!$AN$57</c:f>
              <c:strCache>
                <c:ptCount val="1"/>
                <c:pt idx="0">
                  <c:v>代替費用</c:v>
                </c:pt>
              </c:strCache>
            </c:strRef>
          </c:tx>
          <c:spPr>
            <a:solidFill>
              <a:schemeClr val="bg1">
                <a:lumMod val="85000"/>
              </a:schemeClr>
            </a:solidFill>
            <a:ln w="19050">
              <a:solidFill>
                <a:schemeClr val="tx1">
                  <a:lumMod val="65000"/>
                  <a:lumOff val="35000"/>
                </a:schemeClr>
              </a:solidFill>
            </a:ln>
            <a:effectLst/>
          </c:spPr>
          <c:invertIfNegative val="0"/>
          <c:dLbls>
            <c:dLbl>
              <c:idx val="1"/>
              <c:layout>
                <c:manualLayout>
                  <c:x val="0.16237011705905569"/>
                  <c:y val="-4.2870716165280535E-2"/>
                </c:manualLayout>
              </c:layout>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1-940C-43B4-A4E2-EDE5AAEE1F7A}"/>
                </c:ext>
                <c:ext xmlns:c15="http://schemas.microsoft.com/office/drawing/2012/chart" uri="{CE6537A1-D6FC-4f65-9D91-7224C49458BB}">
                  <c15:layout>
                    <c:manualLayout>
                      <c:w val="0.17280047089280809"/>
                      <c:h val="0.20856880054793808"/>
                    </c:manualLayout>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Yu Gothic UI" panose="020B0500000000000000" pitchFamily="50" charset="-128"/>
                    <a:ea typeface="Yu Gothic UI" panose="020B0500000000000000" pitchFamily="50" charset="-128"/>
                    <a:cs typeface="+mn-cs"/>
                  </a:defRPr>
                </a:pPr>
                <a:endParaRPr lang="ja-JP"/>
              </a:p>
            </c:txPr>
            <c:showLegendKey val="0"/>
            <c:showVal val="1"/>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クロスセクター効果算出!$AO$55:$AP$55</c:f>
              <c:strCache>
                <c:ptCount val="2"/>
                <c:pt idx="0">
                  <c:v>公共交通</c:v>
                </c:pt>
                <c:pt idx="1">
                  <c:v>代替手段</c:v>
                </c:pt>
              </c:strCache>
            </c:strRef>
          </c:cat>
          <c:val>
            <c:numRef>
              <c:f>クロスセクター効果算出!$AO$57:$AP$57</c:f>
              <c:numCache>
                <c:formatCode>#,##0_ </c:formatCode>
                <c:ptCount val="2"/>
                <c:pt idx="1">
                  <c:v>0</c:v>
                </c:pt>
              </c:numCache>
            </c:numRef>
          </c:val>
          <c:extLst xmlns:c16r2="http://schemas.microsoft.com/office/drawing/2015/06/chart">
            <c:ext xmlns:c16="http://schemas.microsoft.com/office/drawing/2014/chart" uri="{C3380CC4-5D6E-409C-BE32-E72D297353CC}">
              <c16:uniqueId val="{00000001-5D8D-4B4F-9EE4-A696476FBAFF}"/>
            </c:ext>
          </c:extLst>
        </c:ser>
        <c:ser>
          <c:idx val="2"/>
          <c:order val="2"/>
          <c:tx>
            <c:strRef>
              <c:f>クロスセクター効果算出!$AN$58</c:f>
              <c:strCache>
                <c:ptCount val="1"/>
                <c:pt idx="0">
                  <c:v>クロスセクター効果</c:v>
                </c:pt>
              </c:strCache>
            </c:strRef>
          </c:tx>
          <c:spPr>
            <a:solidFill>
              <a:srgbClr val="FF9999"/>
            </a:solidFill>
            <a:ln w="28575">
              <a:solidFill>
                <a:srgbClr val="FF0000"/>
              </a:solidFill>
            </a:ln>
            <a:effectLst/>
          </c:spPr>
          <c:invertIfNegative val="0"/>
          <c:dLbls>
            <c:dLbl>
              <c:idx val="0"/>
              <c:layout>
                <c:manualLayout>
                  <c:x val="0.18263189925463677"/>
                  <c:y val="-1.2273976743436079E-2"/>
                </c:manualLayout>
              </c:layout>
              <c:tx>
                <c:rich>
                  <a:bodyPr/>
                  <a:lstStyle/>
                  <a:p>
                    <a:fld id="{1E340744-CF36-401C-B467-38A3F4B4E419}" type="SERIESNAME">
                      <a:rPr lang="ja-JP" altLang="en-US" sz="900"/>
                      <a:pPr/>
                      <a:t>[系列名]</a:t>
                    </a:fld>
                    <a:r>
                      <a:rPr lang="ja-JP" altLang="en-US" sz="900" baseline="0"/>
                      <a:t>
</a:t>
                    </a:r>
                    <a:fld id="{A8A88587-68D5-40C8-964F-F31CB51AC4B4}" type="VALUE">
                      <a:rPr lang="en-US" altLang="ja-JP" sz="900" baseline="0"/>
                      <a:pPr/>
                      <a:t>[値]</a:t>
                    </a:fld>
                    <a:endParaRPr lang="ja-JP" altLang="en-US" sz="900" baseline="0"/>
                  </a:p>
                </c:rich>
              </c:tx>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2-7157-4B14-9AAA-E9F3490250ED}"/>
                </c:ext>
                <c:ext xmlns:c15="http://schemas.microsoft.com/office/drawing/2012/chart" uri="{CE6537A1-D6FC-4f65-9D91-7224C49458BB}">
                  <c15:layout>
                    <c:manualLayout>
                      <c:w val="0.26120524292119179"/>
                      <c:h val="0.2118791172691559"/>
                    </c:manualLayout>
                  </c15:layout>
                  <c15:dlblFieldTable/>
                  <c15:showDataLabelsRange val="0"/>
                </c:ext>
              </c:extLst>
            </c:dLbl>
            <c:dLbl>
              <c:idx val="1"/>
              <c:delete val="1"/>
              <c:extLst xmlns:c16r2="http://schemas.microsoft.com/office/drawing/2015/06/chart">
                <c:ext xmlns:c16="http://schemas.microsoft.com/office/drawing/2014/chart" uri="{C3380CC4-5D6E-409C-BE32-E72D297353CC}">
                  <c16:uniqueId val="{00000001-7157-4B14-9AAA-E9F3490250ED}"/>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Yu Gothic UI" panose="020B0500000000000000" pitchFamily="50" charset="-128"/>
                    <a:ea typeface="Yu Gothic UI" panose="020B0500000000000000" pitchFamily="50" charset="-128"/>
                    <a:cs typeface="+mn-cs"/>
                  </a:defRPr>
                </a:pPr>
                <a:endParaRPr lang="ja-JP"/>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クロスセクター効果算出!$AO$55:$AP$55</c:f>
              <c:strCache>
                <c:ptCount val="2"/>
                <c:pt idx="0">
                  <c:v>公共交通</c:v>
                </c:pt>
                <c:pt idx="1">
                  <c:v>代替手段</c:v>
                </c:pt>
              </c:strCache>
            </c:strRef>
          </c:cat>
          <c:val>
            <c:numRef>
              <c:f>クロスセクター効果算出!$AO$58:$AP$58</c:f>
              <c:numCache>
                <c:formatCode>General</c:formatCode>
                <c:ptCount val="2"/>
                <c:pt idx="0" formatCode="#,##0_);[Red]\(#,##0\)">
                  <c:v>-4776805.5326060094</c:v>
                </c:pt>
                <c:pt idx="1">
                  <c:v>0</c:v>
                </c:pt>
              </c:numCache>
            </c:numRef>
          </c:val>
          <c:extLst xmlns:c16r2="http://schemas.microsoft.com/office/drawing/2015/06/chart">
            <c:ext xmlns:c16="http://schemas.microsoft.com/office/drawing/2014/chart" uri="{C3380CC4-5D6E-409C-BE32-E72D297353CC}">
              <c16:uniqueId val="{00000003-5D8D-4B4F-9EE4-A696476FBAFF}"/>
            </c:ext>
          </c:extLst>
        </c:ser>
        <c:dLbls>
          <c:showLegendKey val="0"/>
          <c:showVal val="0"/>
          <c:showCatName val="0"/>
          <c:showSerName val="0"/>
          <c:showPercent val="0"/>
          <c:showBubbleSize val="0"/>
        </c:dLbls>
        <c:gapWidth val="200"/>
        <c:overlap val="100"/>
        <c:axId val="478853672"/>
        <c:axId val="410172392"/>
      </c:barChart>
      <c:catAx>
        <c:axId val="47885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Yu Gothic UI" panose="020B0500000000000000" pitchFamily="50" charset="-128"/>
                <a:ea typeface="Yu Gothic UI" panose="020B0500000000000000" pitchFamily="50" charset="-128"/>
                <a:cs typeface="+mn-cs"/>
              </a:defRPr>
            </a:pPr>
            <a:endParaRPr lang="ja-JP"/>
          </a:p>
        </c:txPr>
        <c:crossAx val="410172392"/>
        <c:crosses val="autoZero"/>
        <c:auto val="1"/>
        <c:lblAlgn val="ctr"/>
        <c:lblOffset val="100"/>
        <c:noMultiLvlLbl val="0"/>
      </c:catAx>
      <c:valAx>
        <c:axId val="41017239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Yu Gothic UI" panose="020B0500000000000000" pitchFamily="50" charset="-128"/>
                <a:ea typeface="Yu Gothic UI" panose="020B0500000000000000" pitchFamily="50" charset="-128"/>
                <a:cs typeface="+mn-cs"/>
              </a:defRPr>
            </a:pPr>
            <a:endParaRPr lang="ja-JP"/>
          </a:p>
        </c:txPr>
        <c:crossAx val="478853672"/>
        <c:crosses val="autoZero"/>
        <c:crossBetween val="between"/>
      </c:valAx>
      <c:spPr>
        <a:noFill/>
        <a:ln>
          <a:noFill/>
        </a:ln>
        <a:effectLst/>
      </c:spPr>
    </c:plotArea>
    <c:legend>
      <c:legendPos val="b"/>
      <c:layout>
        <c:manualLayout>
          <c:xMode val="edge"/>
          <c:yMode val="edge"/>
          <c:x val="0.11113825938984738"/>
          <c:y val="0.89133445050919391"/>
          <c:w val="0.80218076372467861"/>
          <c:h val="0.108665549490806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Yu Gothic UI" panose="020B0500000000000000" pitchFamily="50" charset="-128"/>
              <a:ea typeface="Yu Gothic UI" panose="020B05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900">
          <a:solidFill>
            <a:schemeClr val="tx1"/>
          </a:solidFill>
          <a:latin typeface="Yu Gothic UI" panose="020B0500000000000000" pitchFamily="50" charset="-128"/>
          <a:ea typeface="Yu Gothic UI" panose="020B0500000000000000"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957186438145269"/>
          <c:y val="0.14806019638502679"/>
          <c:w val="0.5082454027211265"/>
          <c:h val="0.76068096992463097"/>
        </c:manualLayout>
      </c:layout>
      <c:barChart>
        <c:barDir val="col"/>
        <c:grouping val="stacked"/>
        <c:varyColors val="0"/>
        <c:ser>
          <c:idx val="0"/>
          <c:order val="0"/>
          <c:tx>
            <c:strRef>
              <c:f>'1_路線概要'!$C$97</c:f>
              <c:strCache>
                <c:ptCount val="1"/>
                <c:pt idx="0">
                  <c:v>財政支出</c:v>
                </c:pt>
              </c:strCache>
            </c:strRef>
          </c:tx>
          <c:spPr>
            <a:solidFill>
              <a:schemeClr val="accent1">
                <a:lumMod val="20000"/>
                <a:lumOff val="80000"/>
              </a:schemeClr>
            </a:solidFill>
            <a:ln w="19050">
              <a:solidFill>
                <a:srgbClr val="002060"/>
              </a:solidFill>
            </a:ln>
            <a:effectLst/>
          </c:spPr>
          <c:invertIfNegative val="0"/>
          <c:dLbls>
            <c:dLbl>
              <c:idx val="0"/>
              <c:layout>
                <c:manualLayout>
                  <c:x val="0.34366028610074995"/>
                  <c:y val="3.0471204087923779E-3"/>
                </c:manualLayout>
              </c:layout>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2-7358-42D4-B306-ACDC0F8EAEFF}"/>
                </c:ext>
                <c:ext xmlns:c15="http://schemas.microsoft.com/office/drawing/2012/chart" uri="{CE6537A1-D6FC-4f65-9D91-7224C49458BB}">
                  <c15:layout>
                    <c:manualLayout>
                      <c:w val="0.33896052080486822"/>
                      <c:h val="0.26559475920761555"/>
                    </c:manualLayout>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Yu Gothic UI" panose="020B0500000000000000" pitchFamily="50" charset="-128"/>
                    <a:ea typeface="Yu Gothic UI" panose="020B0500000000000000" pitchFamily="50" charset="-128"/>
                    <a:cs typeface="+mn-cs"/>
                  </a:defRPr>
                </a:pPr>
                <a:endParaRPr lang="ja-JP"/>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'1_路線概要'!$AO$93</c:f>
            </c:multiLvlStrRef>
          </c:cat>
          <c:val>
            <c:numRef>
              <c:f>'1_路線概要'!$J$97</c:f>
              <c:numCache>
                <c:formatCode>#,##0_ </c:formatCode>
                <c:ptCount val="1"/>
                <c:pt idx="0">
                  <c:v>4776805.5326060094</c:v>
                </c:pt>
              </c:numCache>
            </c:numRef>
          </c:val>
          <c:extLst xmlns:c16r2="http://schemas.microsoft.com/office/drawing/2015/06/chart">
            <c:ext xmlns:c16="http://schemas.microsoft.com/office/drawing/2014/chart" uri="{C3380CC4-5D6E-409C-BE32-E72D297353CC}">
              <c16:uniqueId val="{00000000-0770-4094-BF65-A98BD60870EF}"/>
            </c:ext>
          </c:extLst>
        </c:ser>
        <c:ser>
          <c:idx val="1"/>
          <c:order val="1"/>
          <c:tx>
            <c:strRef>
              <c:f>'1_路線概要'!$C$96</c:f>
              <c:strCache>
                <c:ptCount val="1"/>
                <c:pt idx="0">
                  <c:v>収益</c:v>
                </c:pt>
              </c:strCache>
            </c:strRef>
          </c:tx>
          <c:spPr>
            <a:solidFill>
              <a:schemeClr val="accent2"/>
            </a:solidFill>
            <a:ln w="12700">
              <a:noFill/>
            </a:ln>
            <a:effectLst/>
          </c:spPr>
          <c:invertIfNegative val="0"/>
          <c:dPt>
            <c:idx val="0"/>
            <c:invertIfNegative val="0"/>
            <c:bubble3D val="0"/>
            <c:spPr>
              <a:solidFill>
                <a:sysClr val="window" lastClr="FFFFFF"/>
              </a:solidFill>
              <a:ln w="12700">
                <a:solidFill>
                  <a:schemeClr val="accent5">
                    <a:lumMod val="75000"/>
                  </a:schemeClr>
                </a:solidFill>
                <a:prstDash val="sysDash"/>
              </a:ln>
              <a:effectLst/>
            </c:spPr>
            <c:extLst xmlns:c16r2="http://schemas.microsoft.com/office/drawing/2015/06/chart">
              <c:ext xmlns:c16="http://schemas.microsoft.com/office/drawing/2014/chart" uri="{C3380CC4-5D6E-409C-BE32-E72D297353CC}">
                <c16:uniqueId val="{00000003-0770-4094-BF65-A98BD60870EF}"/>
              </c:ext>
            </c:extLst>
          </c:dPt>
          <c:dLbls>
            <c:dLbl>
              <c:idx val="0"/>
              <c:layout>
                <c:manualLayout>
                  <c:x val="0.34981350166003999"/>
                  <c:y val="6.2738221338293747E-3"/>
                </c:manualLayout>
              </c:layout>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3-0770-4094-BF65-A98BD60870EF}"/>
                </c:ext>
                <c:ext xmlns:c15="http://schemas.microsoft.com/office/drawing/2012/chart" uri="{CE6537A1-D6FC-4f65-9D91-7224C49458BB}">
                  <c15:layout>
                    <c:manualLayout>
                      <c:w val="0.26589990572611388"/>
                      <c:h val="0.20806656224701361"/>
                    </c:manualLayout>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Yu Gothic UI" panose="020B0500000000000000" pitchFamily="50" charset="-128"/>
                    <a:ea typeface="Yu Gothic UI" panose="020B0500000000000000" pitchFamily="50" charset="-128"/>
                    <a:cs typeface="+mn-cs"/>
                  </a:defRPr>
                </a:pPr>
                <a:endParaRPr lang="ja-JP"/>
              </a:p>
            </c:txPr>
            <c:showLegendKey val="0"/>
            <c:showVal val="1"/>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'1_路線概要'!$AO$93</c:f>
            </c:multiLvlStrRef>
          </c:cat>
          <c:val>
            <c:numRef>
              <c:f>'1_路線概要'!$J$96</c:f>
              <c:numCache>
                <c:formatCode>#,##0_);[Red]\(#,##0\)</c:formatCode>
                <c:ptCount val="1"/>
                <c:pt idx="0">
                  <c:v>756105.8392524597</c:v>
                </c:pt>
              </c:numCache>
            </c:numRef>
          </c:val>
          <c:extLst xmlns:c16r2="http://schemas.microsoft.com/office/drawing/2015/06/chart">
            <c:ext xmlns:c16="http://schemas.microsoft.com/office/drawing/2014/chart" uri="{C3380CC4-5D6E-409C-BE32-E72D297353CC}">
              <c16:uniqueId val="{00000002-0770-4094-BF65-A98BD60870EF}"/>
            </c:ext>
          </c:extLst>
        </c:ser>
        <c:dLbls>
          <c:showLegendKey val="0"/>
          <c:showVal val="0"/>
          <c:showCatName val="0"/>
          <c:showSerName val="0"/>
          <c:showPercent val="0"/>
          <c:showBubbleSize val="0"/>
        </c:dLbls>
        <c:gapWidth val="150"/>
        <c:overlap val="100"/>
        <c:axId val="485535200"/>
        <c:axId val="485539120"/>
      </c:barChart>
      <c:catAx>
        <c:axId val="48553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Yu Gothic UI" panose="020B0500000000000000" pitchFamily="50" charset="-128"/>
                <a:ea typeface="Yu Gothic UI" panose="020B0500000000000000" pitchFamily="50" charset="-128"/>
                <a:cs typeface="+mn-cs"/>
              </a:defRPr>
            </a:pPr>
            <a:endParaRPr lang="ja-JP"/>
          </a:p>
        </c:txPr>
        <c:crossAx val="485539120"/>
        <c:crosses val="autoZero"/>
        <c:auto val="1"/>
        <c:lblAlgn val="ctr"/>
        <c:lblOffset val="100"/>
        <c:noMultiLvlLbl val="0"/>
      </c:catAx>
      <c:valAx>
        <c:axId val="4855391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Yu Gothic UI" panose="020B0500000000000000" pitchFamily="50" charset="-128"/>
                <a:ea typeface="Yu Gothic UI" panose="020B0500000000000000" pitchFamily="50" charset="-128"/>
                <a:cs typeface="+mn-cs"/>
              </a:defRPr>
            </a:pPr>
            <a:endParaRPr lang="ja-JP"/>
          </a:p>
        </c:txPr>
        <c:crossAx val="48553520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Yu Gothic UI" panose="020B0500000000000000" pitchFamily="50" charset="-128"/>
          <a:ea typeface="Yu Gothic UI" panose="020B0500000000000000" pitchFamily="50" charset="-128"/>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xml"/><Relationship Id="rId1" Type="http://schemas.openxmlformats.org/officeDocument/2006/relationships/image" Target="../media/image4.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4</xdr:col>
      <xdr:colOff>166345</xdr:colOff>
      <xdr:row>41</xdr:row>
      <xdr:rowOff>11207</xdr:rowOff>
    </xdr:from>
    <xdr:to>
      <xdr:col>29</xdr:col>
      <xdr:colOff>201707</xdr:colOff>
      <xdr:row>46</xdr:row>
      <xdr:rowOff>231510</xdr:rowOff>
    </xdr:to>
    <xdr:pic>
      <xdr:nvPicPr>
        <xdr:cNvPr id="4" name="図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8492" y="11127442"/>
          <a:ext cx="6758891" cy="1083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29</xdr:col>
      <xdr:colOff>230200</xdr:colOff>
      <xdr:row>1</xdr:row>
      <xdr:rowOff>94129</xdr:rowOff>
    </xdr:from>
    <xdr:to>
      <xdr:col>34</xdr:col>
      <xdr:colOff>20035</xdr:colOff>
      <xdr:row>6</xdr:row>
      <xdr:rowOff>204005</xdr:rowOff>
    </xdr:to>
    <xdr:pic>
      <xdr:nvPicPr>
        <xdr:cNvPr id="2" name="図 1">
          <a:extLst>
            <a:ext uri="{FF2B5EF4-FFF2-40B4-BE49-F238E27FC236}">
              <a16:creationId xmlns=""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7266"/>
        <a:stretch/>
      </xdr:blipFill>
      <xdr:spPr>
        <a:xfrm>
          <a:off x="7135825" y="275104"/>
          <a:ext cx="1055675" cy="1319551"/>
        </a:xfrm>
        <a:prstGeom prst="rect">
          <a:avLst/>
        </a:prstGeom>
      </xdr:spPr>
    </xdr:pic>
    <xdr:clientData/>
  </xdr:twoCellAnchor>
  <xdr:twoCellAnchor>
    <xdr:from>
      <xdr:col>1</xdr:col>
      <xdr:colOff>45075</xdr:colOff>
      <xdr:row>2</xdr:row>
      <xdr:rowOff>55469</xdr:rowOff>
    </xdr:from>
    <xdr:to>
      <xdr:col>28</xdr:col>
      <xdr:colOff>234763</xdr:colOff>
      <xdr:row>6</xdr:row>
      <xdr:rowOff>123825</xdr:rowOff>
    </xdr:to>
    <xdr:sp macro="" textlink="">
      <xdr:nvSpPr>
        <xdr:cNvPr id="3" name="吹き出し: 角を丸めた四角形 2">
          <a:extLst>
            <a:ext uri="{FF2B5EF4-FFF2-40B4-BE49-F238E27FC236}">
              <a16:creationId xmlns="" xmlns:a16="http://schemas.microsoft.com/office/drawing/2014/main" id="{00000000-0008-0000-0800-000003000000}"/>
            </a:ext>
          </a:extLst>
        </xdr:cNvPr>
        <xdr:cNvSpPr/>
      </xdr:nvSpPr>
      <xdr:spPr>
        <a:xfrm>
          <a:off x="283200" y="484094"/>
          <a:ext cx="6619063" cy="1030381"/>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t"/>
        <a:lstStyle/>
        <a:p>
          <a:pPr algn="l"/>
          <a:r>
            <a:rPr kumimoji="1" lang="ja-JP" altLang="en-US" sz="900">
              <a:solidFill>
                <a:schemeClr val="tx1"/>
              </a:solidFill>
            </a:rPr>
            <a:t>当該路線がなくなった場合、</a:t>
          </a:r>
          <a:r>
            <a:rPr kumimoji="1" lang="en-US" altLang="ja-JP" sz="900">
              <a:solidFill>
                <a:schemeClr val="tx1"/>
              </a:solidFill>
            </a:rPr>
            <a:t>『</a:t>
          </a:r>
          <a:r>
            <a:rPr kumimoji="1" lang="ja-JP" altLang="en-US" sz="900">
              <a:solidFill>
                <a:schemeClr val="tx1"/>
              </a:solidFill>
            </a:rPr>
            <a:t>小中学校への通学手段</a:t>
          </a:r>
          <a:r>
            <a:rPr kumimoji="1" lang="en-US" altLang="ja-JP" sz="900">
              <a:solidFill>
                <a:schemeClr val="tx1"/>
              </a:solidFill>
            </a:rPr>
            <a:t>』</a:t>
          </a:r>
          <a:r>
            <a:rPr kumimoji="1" lang="ja-JP" altLang="en-US" sz="900">
              <a:solidFill>
                <a:schemeClr val="tx1"/>
              </a:solidFill>
            </a:rPr>
            <a:t>を行政が担保するためにどれくらいの費用がかかるでしょうか。</a:t>
          </a:r>
          <a:endParaRPr kumimoji="1" lang="en-US" altLang="ja-JP" sz="900">
            <a:solidFill>
              <a:schemeClr val="tx1"/>
            </a:solidFill>
          </a:endParaRPr>
        </a:p>
        <a:p>
          <a:pPr algn="l"/>
          <a:r>
            <a:rPr kumimoji="1" lang="ja-JP" altLang="en-US" sz="900">
              <a:solidFill>
                <a:schemeClr val="tx1"/>
              </a:solidFill>
            </a:rPr>
            <a:t>バスがなかったらと仮定し、現在の通学利用者の移動を他の方法で実現させる場合の費用を試算します。</a:t>
          </a:r>
          <a:endParaRPr kumimoji="1" lang="en-US" altLang="ja-JP" sz="900">
            <a:solidFill>
              <a:schemeClr val="tx1"/>
            </a:solidFill>
          </a:endParaRPr>
        </a:p>
        <a:p>
          <a:pPr algn="l"/>
          <a:r>
            <a:rPr kumimoji="1" lang="ja-JP" altLang="en-US" sz="900">
              <a:solidFill>
                <a:schemeClr val="tx1"/>
              </a:solidFill>
            </a:rPr>
            <a:t>①行政が施設送迎バス（無料）を出す</a:t>
          </a:r>
          <a:endParaRPr kumimoji="1" lang="en-US" altLang="ja-JP" sz="900">
            <a:solidFill>
              <a:schemeClr val="tx1"/>
            </a:solidFill>
          </a:endParaRPr>
        </a:p>
        <a:p>
          <a:pPr algn="l"/>
          <a:r>
            <a:rPr kumimoji="1" lang="ja-JP" altLang="en-US" sz="900">
              <a:solidFill>
                <a:schemeClr val="tx1"/>
              </a:solidFill>
            </a:rPr>
            <a:t>②スクール利用者に対し、タクシー券を配布する</a:t>
          </a:r>
          <a:endParaRPr kumimoji="1" lang="en-US" altLang="ja-JP" sz="900">
            <a:solidFill>
              <a:schemeClr val="tx1"/>
            </a:solidFill>
          </a:endParaRPr>
        </a:p>
      </xdr:txBody>
    </xdr:sp>
    <xdr:clientData/>
  </xdr:twoCellAnchor>
  <xdr:twoCellAnchor>
    <xdr:from>
      <xdr:col>15</xdr:col>
      <xdr:colOff>132522</xdr:colOff>
      <xdr:row>28</xdr:row>
      <xdr:rowOff>33131</xdr:rowOff>
    </xdr:from>
    <xdr:to>
      <xdr:col>17</xdr:col>
      <xdr:colOff>173935</xdr:colOff>
      <xdr:row>30</xdr:row>
      <xdr:rowOff>124240</xdr:rowOff>
    </xdr:to>
    <xdr:sp macro="" textlink="">
      <xdr:nvSpPr>
        <xdr:cNvPr id="4" name="矢印: 右 3">
          <a:extLst>
            <a:ext uri="{FF2B5EF4-FFF2-40B4-BE49-F238E27FC236}">
              <a16:creationId xmlns="" xmlns:a16="http://schemas.microsoft.com/office/drawing/2014/main" id="{00000000-0008-0000-0800-000004000000}"/>
            </a:ext>
          </a:extLst>
        </xdr:cNvPr>
        <xdr:cNvSpPr/>
      </xdr:nvSpPr>
      <xdr:spPr>
        <a:xfrm>
          <a:off x="3704397" y="7624556"/>
          <a:ext cx="517663" cy="56735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30</xdr:col>
      <xdr:colOff>39700</xdr:colOff>
      <xdr:row>1</xdr:row>
      <xdr:rowOff>122704</xdr:rowOff>
    </xdr:from>
    <xdr:to>
      <xdr:col>34</xdr:col>
      <xdr:colOff>142875</xdr:colOff>
      <xdr:row>6</xdr:row>
      <xdr:rowOff>232580</xdr:rowOff>
    </xdr:to>
    <xdr:pic>
      <xdr:nvPicPr>
        <xdr:cNvPr id="2" name="図 1">
          <a:extLst>
            <a:ext uri="{FF2B5EF4-FFF2-40B4-BE49-F238E27FC236}">
              <a16:creationId xmlns=""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4280"/>
        <a:stretch/>
      </xdr:blipFill>
      <xdr:spPr>
        <a:xfrm>
          <a:off x="7183450" y="303679"/>
          <a:ext cx="1093775" cy="1319551"/>
        </a:xfrm>
        <a:prstGeom prst="rect">
          <a:avLst/>
        </a:prstGeom>
      </xdr:spPr>
    </xdr:pic>
    <xdr:clientData/>
  </xdr:twoCellAnchor>
  <xdr:twoCellAnchor>
    <xdr:from>
      <xdr:col>1</xdr:col>
      <xdr:colOff>45075</xdr:colOff>
      <xdr:row>2</xdr:row>
      <xdr:rowOff>55469</xdr:rowOff>
    </xdr:from>
    <xdr:to>
      <xdr:col>28</xdr:col>
      <xdr:colOff>234763</xdr:colOff>
      <xdr:row>6</xdr:row>
      <xdr:rowOff>180975</xdr:rowOff>
    </xdr:to>
    <xdr:sp macro="" textlink="">
      <xdr:nvSpPr>
        <xdr:cNvPr id="3" name="吹き出し: 角を丸めた四角形 2">
          <a:extLst>
            <a:ext uri="{FF2B5EF4-FFF2-40B4-BE49-F238E27FC236}">
              <a16:creationId xmlns="" xmlns:a16="http://schemas.microsoft.com/office/drawing/2014/main" id="{00000000-0008-0000-0900-000003000000}"/>
            </a:ext>
          </a:extLst>
        </xdr:cNvPr>
        <xdr:cNvSpPr/>
      </xdr:nvSpPr>
      <xdr:spPr>
        <a:xfrm>
          <a:off x="283200" y="484094"/>
          <a:ext cx="6619063" cy="1087531"/>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t"/>
        <a:lstStyle/>
        <a:p>
          <a:pPr algn="l"/>
          <a:r>
            <a:rPr kumimoji="1" lang="ja-JP" altLang="en-US" sz="900">
              <a:solidFill>
                <a:schemeClr val="tx1"/>
              </a:solidFill>
            </a:rPr>
            <a:t>当該路線がなくなった場合、</a:t>
          </a:r>
          <a:r>
            <a:rPr kumimoji="1" lang="en-US" altLang="ja-JP" sz="900">
              <a:solidFill>
                <a:schemeClr val="tx1"/>
              </a:solidFill>
            </a:rPr>
            <a:t>『</a:t>
          </a:r>
          <a:r>
            <a:rPr kumimoji="1" lang="ja-JP" altLang="en-US" sz="900">
              <a:solidFill>
                <a:schemeClr val="tx1"/>
              </a:solidFill>
            </a:rPr>
            <a:t>通院手段</a:t>
          </a:r>
          <a:r>
            <a:rPr kumimoji="1" lang="en-US" altLang="ja-JP" sz="900">
              <a:solidFill>
                <a:schemeClr val="tx1"/>
              </a:solidFill>
            </a:rPr>
            <a:t>』</a:t>
          </a:r>
          <a:r>
            <a:rPr kumimoji="1" lang="ja-JP" altLang="en-US" sz="900">
              <a:solidFill>
                <a:schemeClr val="tx1"/>
              </a:solidFill>
            </a:rPr>
            <a:t>を行政が担保するためにどれくらいの費用がかかるでしょうか。</a:t>
          </a:r>
          <a:endParaRPr kumimoji="1" lang="en-US" altLang="ja-JP" sz="900">
            <a:solidFill>
              <a:schemeClr val="tx1"/>
            </a:solidFill>
          </a:endParaRPr>
        </a:p>
        <a:p>
          <a:pPr algn="l"/>
          <a:r>
            <a:rPr kumimoji="1" lang="ja-JP" altLang="en-US" sz="900">
              <a:solidFill>
                <a:schemeClr val="tx1"/>
              </a:solidFill>
            </a:rPr>
            <a:t>バスがなかったらと仮定し、現在の通院利用者のサービス受給を他の方法で実現させる場合の費用を試算します。</a:t>
          </a:r>
          <a:endParaRPr kumimoji="1" lang="en-US" altLang="ja-JP" sz="900">
            <a:solidFill>
              <a:schemeClr val="tx1"/>
            </a:solidFill>
          </a:endParaRPr>
        </a:p>
        <a:p>
          <a:pPr algn="l"/>
          <a:r>
            <a:rPr kumimoji="1" lang="ja-JP" altLang="en-US" sz="900">
              <a:solidFill>
                <a:schemeClr val="tx1"/>
              </a:solidFill>
            </a:rPr>
            <a:t>①行政が施設送迎バス（無料）を出す</a:t>
          </a:r>
          <a:endParaRPr kumimoji="1" lang="en-US" altLang="ja-JP" sz="900">
            <a:solidFill>
              <a:schemeClr val="tx1"/>
            </a:solidFill>
          </a:endParaRPr>
        </a:p>
        <a:p>
          <a:pPr algn="l"/>
          <a:r>
            <a:rPr kumimoji="1" lang="ja-JP" altLang="en-US" sz="900">
              <a:solidFill>
                <a:schemeClr val="tx1"/>
              </a:solidFill>
            </a:rPr>
            <a:t>②通院利用者に対し、タクシー券を配布する</a:t>
          </a:r>
          <a:endParaRPr kumimoji="1" lang="en-US" altLang="ja-JP" sz="900">
            <a:solidFill>
              <a:schemeClr val="tx1"/>
            </a:solidFill>
          </a:endParaRPr>
        </a:p>
        <a:p>
          <a:pPr algn="l"/>
          <a:r>
            <a:rPr kumimoji="1" lang="ja-JP" altLang="en-US" sz="900">
              <a:solidFill>
                <a:schemeClr val="tx1"/>
              </a:solidFill>
            </a:rPr>
            <a:t>③医師と看護師が往診に出向き、自宅で診療を行う</a:t>
          </a:r>
          <a:endParaRPr kumimoji="1" lang="en-US" altLang="ja-JP" sz="900">
            <a:solidFill>
              <a:schemeClr val="tx1"/>
            </a:solidFill>
          </a:endParaRPr>
        </a:p>
      </xdr:txBody>
    </xdr:sp>
    <xdr:clientData/>
  </xdr:twoCellAnchor>
  <xdr:twoCellAnchor>
    <xdr:from>
      <xdr:col>15</xdr:col>
      <xdr:colOff>142047</xdr:colOff>
      <xdr:row>28</xdr:row>
      <xdr:rowOff>90281</xdr:rowOff>
    </xdr:from>
    <xdr:to>
      <xdr:col>17</xdr:col>
      <xdr:colOff>183460</xdr:colOff>
      <xdr:row>30</xdr:row>
      <xdr:rowOff>181390</xdr:rowOff>
    </xdr:to>
    <xdr:sp macro="" textlink="">
      <xdr:nvSpPr>
        <xdr:cNvPr id="4" name="矢印: 右 3">
          <a:extLst>
            <a:ext uri="{FF2B5EF4-FFF2-40B4-BE49-F238E27FC236}">
              <a16:creationId xmlns="" xmlns:a16="http://schemas.microsoft.com/office/drawing/2014/main" id="{00000000-0008-0000-0900-000004000000}"/>
            </a:ext>
          </a:extLst>
        </xdr:cNvPr>
        <xdr:cNvSpPr/>
      </xdr:nvSpPr>
      <xdr:spPr>
        <a:xfrm>
          <a:off x="3713922" y="7681706"/>
          <a:ext cx="517663" cy="56735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118639</xdr:colOff>
      <xdr:row>62</xdr:row>
      <xdr:rowOff>43900</xdr:rowOff>
    </xdr:from>
    <xdr:to>
      <xdr:col>15</xdr:col>
      <xdr:colOff>218660</xdr:colOff>
      <xdr:row>62</xdr:row>
      <xdr:rowOff>352427</xdr:rowOff>
    </xdr:to>
    <xdr:sp macro="" textlink="">
      <xdr:nvSpPr>
        <xdr:cNvPr id="5" name="矢印: 右 4">
          <a:extLst>
            <a:ext uri="{FF2B5EF4-FFF2-40B4-BE49-F238E27FC236}">
              <a16:creationId xmlns="" xmlns:a16="http://schemas.microsoft.com/office/drawing/2014/main" id="{00000000-0008-0000-0900-000005000000}"/>
            </a:ext>
          </a:extLst>
        </xdr:cNvPr>
        <xdr:cNvSpPr/>
      </xdr:nvSpPr>
      <xdr:spPr>
        <a:xfrm rot="5400000">
          <a:off x="3467198" y="15650091"/>
          <a:ext cx="308527" cy="33814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29</xdr:col>
      <xdr:colOff>77800</xdr:colOff>
      <xdr:row>1</xdr:row>
      <xdr:rowOff>113179</xdr:rowOff>
    </xdr:from>
    <xdr:to>
      <xdr:col>33</xdr:col>
      <xdr:colOff>172688</xdr:colOff>
      <xdr:row>6</xdr:row>
      <xdr:rowOff>223055</xdr:rowOff>
    </xdr:to>
    <xdr:pic>
      <xdr:nvPicPr>
        <xdr:cNvPr id="2" name="図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3425" y="294154"/>
          <a:ext cx="1275988" cy="1319551"/>
        </a:xfrm>
        <a:prstGeom prst="rect">
          <a:avLst/>
        </a:prstGeom>
      </xdr:spPr>
    </xdr:pic>
    <xdr:clientData/>
  </xdr:twoCellAnchor>
  <xdr:twoCellAnchor>
    <xdr:from>
      <xdr:col>1</xdr:col>
      <xdr:colOff>45075</xdr:colOff>
      <xdr:row>2</xdr:row>
      <xdr:rowOff>55469</xdr:rowOff>
    </xdr:from>
    <xdr:to>
      <xdr:col>28</xdr:col>
      <xdr:colOff>234763</xdr:colOff>
      <xdr:row>6</xdr:row>
      <xdr:rowOff>200026</xdr:rowOff>
    </xdr:to>
    <xdr:sp macro="" textlink="">
      <xdr:nvSpPr>
        <xdr:cNvPr id="3" name="吹き出し: 角を丸めた四角形 2">
          <a:extLst>
            <a:ext uri="{FF2B5EF4-FFF2-40B4-BE49-F238E27FC236}">
              <a16:creationId xmlns="" xmlns:a16="http://schemas.microsoft.com/office/drawing/2014/main" id="{00000000-0008-0000-0A00-000003000000}"/>
            </a:ext>
          </a:extLst>
        </xdr:cNvPr>
        <xdr:cNvSpPr/>
      </xdr:nvSpPr>
      <xdr:spPr>
        <a:xfrm>
          <a:off x="283200" y="484094"/>
          <a:ext cx="6619063" cy="1106582"/>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900">
              <a:solidFill>
                <a:schemeClr val="tx1"/>
              </a:solidFill>
            </a:rPr>
            <a:t>当該路線がなくなった場合、</a:t>
          </a:r>
          <a:r>
            <a:rPr kumimoji="1" lang="en-US" altLang="ja-JP" sz="900">
              <a:solidFill>
                <a:schemeClr val="tx1"/>
              </a:solidFill>
            </a:rPr>
            <a:t>『</a:t>
          </a:r>
          <a:r>
            <a:rPr kumimoji="1" lang="ja-JP" altLang="en-US" sz="900">
              <a:solidFill>
                <a:schemeClr val="tx1"/>
              </a:solidFill>
            </a:rPr>
            <a:t>買い物手段</a:t>
          </a:r>
          <a:r>
            <a:rPr kumimoji="1" lang="en-US" altLang="ja-JP" sz="900">
              <a:solidFill>
                <a:schemeClr val="tx1"/>
              </a:solidFill>
            </a:rPr>
            <a:t>』</a:t>
          </a:r>
          <a:r>
            <a:rPr kumimoji="1" lang="ja-JP" altLang="en-US" sz="900">
              <a:solidFill>
                <a:schemeClr val="tx1"/>
              </a:solidFill>
            </a:rPr>
            <a:t>を行政が担保するためにどれくらいの費用がかかるでしょうか。</a:t>
          </a:r>
          <a:endParaRPr kumimoji="1" lang="en-US" altLang="ja-JP" sz="900">
            <a:solidFill>
              <a:schemeClr val="tx1"/>
            </a:solidFill>
          </a:endParaRPr>
        </a:p>
        <a:p>
          <a:pPr algn="l"/>
          <a:r>
            <a:rPr kumimoji="1" lang="ja-JP" altLang="en-US" sz="900">
              <a:solidFill>
                <a:schemeClr val="tx1"/>
              </a:solidFill>
            </a:rPr>
            <a:t>バスがなかったらと仮定し、現在の利用者の買い物を他の方法で実現させる場合の費用を試算します。</a:t>
          </a:r>
          <a:endParaRPr kumimoji="1" lang="en-US" altLang="ja-JP" sz="900">
            <a:solidFill>
              <a:schemeClr val="tx1"/>
            </a:solidFill>
          </a:endParaRPr>
        </a:p>
        <a:p>
          <a:pPr algn="l"/>
          <a:r>
            <a:rPr kumimoji="1" lang="ja-JP" altLang="en-US" sz="900">
              <a:solidFill>
                <a:schemeClr val="tx1"/>
              </a:solidFill>
            </a:rPr>
            <a:t>①行政が施設送迎バス（無料）を出す</a:t>
          </a:r>
          <a:endParaRPr kumimoji="1" lang="en-US" altLang="ja-JP" sz="900">
            <a:solidFill>
              <a:schemeClr val="tx1"/>
            </a:solidFill>
          </a:endParaRPr>
        </a:p>
        <a:p>
          <a:pPr algn="l"/>
          <a:r>
            <a:rPr kumimoji="1" lang="ja-JP" altLang="en-US" sz="900">
              <a:solidFill>
                <a:schemeClr val="tx1"/>
              </a:solidFill>
            </a:rPr>
            <a:t>②買い物利用者に対し、タクシー券を配布する</a:t>
          </a:r>
          <a:endParaRPr kumimoji="1" lang="en-US" altLang="ja-JP" sz="900">
            <a:solidFill>
              <a:schemeClr val="tx1"/>
            </a:solidFill>
          </a:endParaRPr>
        </a:p>
        <a:p>
          <a:pPr algn="l"/>
          <a:r>
            <a:rPr kumimoji="1" lang="ja-JP" altLang="en-US" sz="900">
              <a:solidFill>
                <a:schemeClr val="tx1"/>
              </a:solidFill>
            </a:rPr>
            <a:t>③移動販売を実施する</a:t>
          </a:r>
          <a:endParaRPr kumimoji="1" lang="en-US" altLang="ja-JP" sz="900">
            <a:solidFill>
              <a:schemeClr val="tx1"/>
            </a:solidFill>
          </a:endParaRPr>
        </a:p>
      </xdr:txBody>
    </xdr:sp>
    <xdr:clientData/>
  </xdr:twoCellAnchor>
  <xdr:twoCellAnchor>
    <xdr:from>
      <xdr:col>15</xdr:col>
      <xdr:colOff>132522</xdr:colOff>
      <xdr:row>28</xdr:row>
      <xdr:rowOff>33131</xdr:rowOff>
    </xdr:from>
    <xdr:to>
      <xdr:col>17</xdr:col>
      <xdr:colOff>173935</xdr:colOff>
      <xdr:row>30</xdr:row>
      <xdr:rowOff>124240</xdr:rowOff>
    </xdr:to>
    <xdr:sp macro="" textlink="">
      <xdr:nvSpPr>
        <xdr:cNvPr id="4" name="矢印: 右 3">
          <a:extLst>
            <a:ext uri="{FF2B5EF4-FFF2-40B4-BE49-F238E27FC236}">
              <a16:creationId xmlns="" xmlns:a16="http://schemas.microsoft.com/office/drawing/2014/main" id="{00000000-0008-0000-0A00-000004000000}"/>
            </a:ext>
          </a:extLst>
        </xdr:cNvPr>
        <xdr:cNvSpPr/>
      </xdr:nvSpPr>
      <xdr:spPr>
        <a:xfrm>
          <a:off x="3704397" y="7472156"/>
          <a:ext cx="517663" cy="56735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29</xdr:col>
      <xdr:colOff>144475</xdr:colOff>
      <xdr:row>1</xdr:row>
      <xdr:rowOff>141754</xdr:rowOff>
    </xdr:from>
    <xdr:to>
      <xdr:col>34</xdr:col>
      <xdr:colOff>182213</xdr:colOff>
      <xdr:row>7</xdr:row>
      <xdr:rowOff>3980</xdr:rowOff>
    </xdr:to>
    <xdr:pic>
      <xdr:nvPicPr>
        <xdr:cNvPr id="2" name="図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50100" y="322729"/>
          <a:ext cx="1275988" cy="1319551"/>
        </a:xfrm>
        <a:prstGeom prst="rect">
          <a:avLst/>
        </a:prstGeom>
      </xdr:spPr>
    </xdr:pic>
    <xdr:clientData/>
  </xdr:twoCellAnchor>
  <xdr:twoCellAnchor>
    <xdr:from>
      <xdr:col>1</xdr:col>
      <xdr:colOff>45075</xdr:colOff>
      <xdr:row>2</xdr:row>
      <xdr:rowOff>55470</xdr:rowOff>
    </xdr:from>
    <xdr:to>
      <xdr:col>28</xdr:col>
      <xdr:colOff>234763</xdr:colOff>
      <xdr:row>6</xdr:row>
      <xdr:rowOff>209551</xdr:rowOff>
    </xdr:to>
    <xdr:sp macro="" textlink="">
      <xdr:nvSpPr>
        <xdr:cNvPr id="3" name="吹き出し: 角を丸めた四角形 2">
          <a:extLst>
            <a:ext uri="{FF2B5EF4-FFF2-40B4-BE49-F238E27FC236}">
              <a16:creationId xmlns="" xmlns:a16="http://schemas.microsoft.com/office/drawing/2014/main" id="{00000000-0008-0000-0C00-000003000000}"/>
            </a:ext>
          </a:extLst>
        </xdr:cNvPr>
        <xdr:cNvSpPr/>
      </xdr:nvSpPr>
      <xdr:spPr>
        <a:xfrm>
          <a:off x="283200" y="484095"/>
          <a:ext cx="6619063" cy="1116106"/>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t"/>
        <a:lstStyle/>
        <a:p>
          <a:pPr algn="l"/>
          <a:r>
            <a:rPr kumimoji="1" lang="ja-JP" altLang="en-US" sz="900">
              <a:solidFill>
                <a:schemeClr val="tx1"/>
              </a:solidFill>
            </a:rPr>
            <a:t>その他にも、温浴施設など地域住民にとって必要な移動は存在します</a:t>
          </a:r>
          <a:r>
            <a:rPr kumimoji="1" lang="ja-JP" altLang="en-US" sz="900">
              <a:solidFill>
                <a:schemeClr val="tx1"/>
              </a:solidFill>
              <a:latin typeface="+mn-lt"/>
              <a:ea typeface="+mn-ea"/>
              <a:cs typeface="+mn-cs"/>
            </a:rPr>
            <a:t>。</a:t>
          </a:r>
          <a:r>
            <a:rPr kumimoji="1" lang="ja-JP" altLang="ja-JP" sz="900">
              <a:solidFill>
                <a:schemeClr val="tx1"/>
              </a:solidFill>
              <a:latin typeface="+mn-lt"/>
              <a:ea typeface="+mn-ea"/>
              <a:cs typeface="+mn-cs"/>
            </a:rPr>
            <a:t>当該路線がなくなった場合、</a:t>
          </a:r>
          <a:r>
            <a:rPr kumimoji="1" lang="en-US" altLang="ja-JP" sz="900">
              <a:solidFill>
                <a:schemeClr val="tx1"/>
              </a:solidFill>
              <a:latin typeface="+mn-lt"/>
              <a:ea typeface="+mn-ea"/>
              <a:cs typeface="+mn-cs"/>
            </a:rPr>
            <a:t>『</a:t>
          </a:r>
          <a:r>
            <a:rPr kumimoji="1" lang="ja-JP" altLang="en-US" sz="900">
              <a:solidFill>
                <a:schemeClr val="tx1"/>
              </a:solidFill>
              <a:latin typeface="+mn-lt"/>
              <a:ea typeface="+mn-ea"/>
              <a:cs typeface="+mn-cs"/>
            </a:rPr>
            <a:t>その他</a:t>
          </a:r>
          <a:r>
            <a:rPr kumimoji="1" lang="en-US" altLang="ja-JP" sz="900">
              <a:solidFill>
                <a:schemeClr val="tx1"/>
              </a:solidFill>
              <a:latin typeface="+mn-lt"/>
              <a:ea typeface="+mn-ea"/>
              <a:cs typeface="+mn-cs"/>
            </a:rPr>
            <a:t>』</a:t>
          </a:r>
          <a:r>
            <a:rPr kumimoji="1" lang="ja-JP" altLang="en-US" sz="900">
              <a:solidFill>
                <a:schemeClr val="tx1"/>
              </a:solidFill>
              <a:latin typeface="+mn-lt"/>
              <a:ea typeface="+mn-ea"/>
              <a:cs typeface="+mn-cs"/>
            </a:rPr>
            <a:t>の移動を行政</a:t>
          </a:r>
          <a:r>
            <a:rPr kumimoji="1" lang="ja-JP" altLang="en-US" sz="900">
              <a:solidFill>
                <a:schemeClr val="tx1"/>
              </a:solidFill>
            </a:rPr>
            <a:t>が担保するためにどれくらいの費用がかかるでしょうか。</a:t>
          </a:r>
          <a:endParaRPr kumimoji="1" lang="en-US" altLang="ja-JP" sz="900">
            <a:solidFill>
              <a:schemeClr val="tx1"/>
            </a:solidFill>
          </a:endParaRPr>
        </a:p>
        <a:p>
          <a:pPr algn="l"/>
          <a:r>
            <a:rPr kumimoji="1" lang="ja-JP" altLang="en-US" sz="900">
              <a:solidFill>
                <a:schemeClr val="tx1"/>
              </a:solidFill>
            </a:rPr>
            <a:t>バスがなかったらと仮定し、現在のその他利用の移動を他の方法で実現させる場合の費用を試算します。</a:t>
          </a:r>
          <a:endParaRPr kumimoji="1" lang="en-US" altLang="ja-JP" sz="900">
            <a:solidFill>
              <a:schemeClr val="tx1"/>
            </a:solidFill>
          </a:endParaRPr>
        </a:p>
        <a:p>
          <a:pPr algn="l"/>
          <a:r>
            <a:rPr kumimoji="1" lang="ja-JP" altLang="en-US" sz="900">
              <a:solidFill>
                <a:schemeClr val="tx1"/>
              </a:solidFill>
            </a:rPr>
            <a:t>①行政が施設送迎バス（無料）を出す</a:t>
          </a:r>
          <a:endParaRPr kumimoji="1" lang="en-US" altLang="ja-JP" sz="900">
            <a:solidFill>
              <a:schemeClr val="tx1"/>
            </a:solidFill>
          </a:endParaRPr>
        </a:p>
        <a:p>
          <a:pPr algn="l"/>
          <a:r>
            <a:rPr kumimoji="1" lang="ja-JP" altLang="en-US" sz="900">
              <a:solidFill>
                <a:schemeClr val="tx1"/>
              </a:solidFill>
            </a:rPr>
            <a:t>②その他利用者に対し、タクシー券を配布する</a:t>
          </a:r>
          <a:endParaRPr kumimoji="1" lang="en-US" altLang="ja-JP" sz="900">
            <a:solidFill>
              <a:schemeClr val="tx1"/>
            </a:solidFill>
          </a:endParaRPr>
        </a:p>
      </xdr:txBody>
    </xdr:sp>
    <xdr:clientData/>
  </xdr:twoCellAnchor>
  <xdr:twoCellAnchor>
    <xdr:from>
      <xdr:col>15</xdr:col>
      <xdr:colOff>132522</xdr:colOff>
      <xdr:row>28</xdr:row>
      <xdr:rowOff>33131</xdr:rowOff>
    </xdr:from>
    <xdr:to>
      <xdr:col>17</xdr:col>
      <xdr:colOff>173935</xdr:colOff>
      <xdr:row>30</xdr:row>
      <xdr:rowOff>124240</xdr:rowOff>
    </xdr:to>
    <xdr:sp macro="" textlink="">
      <xdr:nvSpPr>
        <xdr:cNvPr id="4" name="矢印: 右 3">
          <a:extLst>
            <a:ext uri="{FF2B5EF4-FFF2-40B4-BE49-F238E27FC236}">
              <a16:creationId xmlns="" xmlns:a16="http://schemas.microsoft.com/office/drawing/2014/main" id="{00000000-0008-0000-0C00-000004000000}"/>
            </a:ext>
          </a:extLst>
        </xdr:cNvPr>
        <xdr:cNvSpPr/>
      </xdr:nvSpPr>
      <xdr:spPr>
        <a:xfrm>
          <a:off x="3704397" y="7624556"/>
          <a:ext cx="517663" cy="56735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29</xdr:col>
      <xdr:colOff>230200</xdr:colOff>
      <xdr:row>1</xdr:row>
      <xdr:rowOff>122704</xdr:rowOff>
    </xdr:from>
    <xdr:to>
      <xdr:col>34</xdr:col>
      <xdr:colOff>28575</xdr:colOff>
      <xdr:row>6</xdr:row>
      <xdr:rowOff>232580</xdr:rowOff>
    </xdr:to>
    <xdr:pic>
      <xdr:nvPicPr>
        <xdr:cNvPr id="2" name="図 1">
          <a:extLst>
            <a:ext uri="{FF2B5EF4-FFF2-40B4-BE49-F238E27FC236}">
              <a16:creationId xmlns=""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759"/>
        <a:stretch/>
      </xdr:blipFill>
      <xdr:spPr>
        <a:xfrm>
          <a:off x="7402525" y="303679"/>
          <a:ext cx="1036625" cy="1319551"/>
        </a:xfrm>
        <a:prstGeom prst="rect">
          <a:avLst/>
        </a:prstGeom>
      </xdr:spPr>
    </xdr:pic>
    <xdr:clientData/>
  </xdr:twoCellAnchor>
  <xdr:twoCellAnchor>
    <xdr:from>
      <xdr:col>1</xdr:col>
      <xdr:colOff>45075</xdr:colOff>
      <xdr:row>2</xdr:row>
      <xdr:rowOff>55469</xdr:rowOff>
    </xdr:from>
    <xdr:to>
      <xdr:col>28</xdr:col>
      <xdr:colOff>234763</xdr:colOff>
      <xdr:row>6</xdr:row>
      <xdr:rowOff>123825</xdr:rowOff>
    </xdr:to>
    <xdr:sp macro="" textlink="">
      <xdr:nvSpPr>
        <xdr:cNvPr id="3" name="吹き出し: 角を丸めた四角形 2">
          <a:extLst>
            <a:ext uri="{FF2B5EF4-FFF2-40B4-BE49-F238E27FC236}">
              <a16:creationId xmlns="" xmlns:a16="http://schemas.microsoft.com/office/drawing/2014/main" id="{00000000-0008-0000-0B00-000003000000}"/>
            </a:ext>
          </a:extLst>
        </xdr:cNvPr>
        <xdr:cNvSpPr/>
      </xdr:nvSpPr>
      <xdr:spPr>
        <a:xfrm>
          <a:off x="283200" y="484094"/>
          <a:ext cx="6619063" cy="1030381"/>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t"/>
        <a:lstStyle/>
        <a:p>
          <a:pPr algn="l"/>
          <a:r>
            <a:rPr kumimoji="1" lang="ja-JP" altLang="en-US" sz="900">
              <a:solidFill>
                <a:schemeClr val="tx1"/>
              </a:solidFill>
            </a:rPr>
            <a:t>当該路線がなくなった場合、</a:t>
          </a:r>
          <a:r>
            <a:rPr kumimoji="1" lang="en-US" altLang="ja-JP" sz="900">
              <a:solidFill>
                <a:schemeClr val="tx1"/>
              </a:solidFill>
            </a:rPr>
            <a:t>『</a:t>
          </a:r>
          <a:r>
            <a:rPr kumimoji="1" lang="ja-JP" altLang="en-US" sz="900">
              <a:solidFill>
                <a:schemeClr val="tx1"/>
              </a:solidFill>
            </a:rPr>
            <a:t>観光客の二次交通</a:t>
          </a:r>
          <a:r>
            <a:rPr kumimoji="1" lang="en-US" altLang="ja-JP" sz="900">
              <a:solidFill>
                <a:schemeClr val="tx1"/>
              </a:solidFill>
            </a:rPr>
            <a:t>』</a:t>
          </a:r>
          <a:r>
            <a:rPr kumimoji="1" lang="ja-JP" altLang="en-US" sz="900">
              <a:solidFill>
                <a:schemeClr val="tx1"/>
              </a:solidFill>
            </a:rPr>
            <a:t>を行政が担保するためにどれくらいの費用がかかるでしょうか。</a:t>
          </a:r>
          <a:endParaRPr kumimoji="1" lang="en-US" altLang="ja-JP" sz="900">
            <a:solidFill>
              <a:schemeClr val="tx1"/>
            </a:solidFill>
          </a:endParaRPr>
        </a:p>
        <a:p>
          <a:pPr algn="l"/>
          <a:r>
            <a:rPr kumimoji="1" lang="ja-JP" altLang="en-US" sz="900">
              <a:solidFill>
                <a:schemeClr val="tx1"/>
              </a:solidFill>
            </a:rPr>
            <a:t>バスがなかったらと仮定し、現在の観光利用者の移動を他の方法で実現させる場合の費用を試算します。</a:t>
          </a:r>
          <a:endParaRPr kumimoji="1" lang="en-US" altLang="ja-JP" sz="900">
            <a:solidFill>
              <a:schemeClr val="tx1"/>
            </a:solidFill>
          </a:endParaRPr>
        </a:p>
        <a:p>
          <a:pPr algn="l"/>
          <a:r>
            <a:rPr kumimoji="1" lang="ja-JP" altLang="en-US" sz="900">
              <a:solidFill>
                <a:schemeClr val="tx1"/>
              </a:solidFill>
            </a:rPr>
            <a:t>①行政が観光送迎バス（無料）を出す</a:t>
          </a:r>
          <a:endParaRPr kumimoji="1" lang="en-US" altLang="ja-JP" sz="900">
            <a:solidFill>
              <a:schemeClr val="tx1"/>
            </a:solidFill>
          </a:endParaRPr>
        </a:p>
        <a:p>
          <a:pPr algn="l"/>
          <a:r>
            <a:rPr kumimoji="1" lang="ja-JP" altLang="en-US" sz="900">
              <a:solidFill>
                <a:schemeClr val="tx1"/>
              </a:solidFill>
            </a:rPr>
            <a:t>②観光利用者に対し、タクシー券を配布する</a:t>
          </a:r>
          <a:endParaRPr kumimoji="1" lang="en-US" altLang="ja-JP" sz="900">
            <a:solidFill>
              <a:schemeClr val="tx1"/>
            </a:solidFill>
          </a:endParaRPr>
        </a:p>
      </xdr:txBody>
    </xdr:sp>
    <xdr:clientData/>
  </xdr:twoCellAnchor>
  <xdr:twoCellAnchor>
    <xdr:from>
      <xdr:col>15</xdr:col>
      <xdr:colOff>132522</xdr:colOff>
      <xdr:row>29</xdr:row>
      <xdr:rowOff>33131</xdr:rowOff>
    </xdr:from>
    <xdr:to>
      <xdr:col>17</xdr:col>
      <xdr:colOff>173935</xdr:colOff>
      <xdr:row>31</xdr:row>
      <xdr:rowOff>124240</xdr:rowOff>
    </xdr:to>
    <xdr:sp macro="" textlink="">
      <xdr:nvSpPr>
        <xdr:cNvPr id="4" name="矢印: 右 3">
          <a:extLst>
            <a:ext uri="{FF2B5EF4-FFF2-40B4-BE49-F238E27FC236}">
              <a16:creationId xmlns="" xmlns:a16="http://schemas.microsoft.com/office/drawing/2014/main" id="{00000000-0008-0000-0B00-000004000000}"/>
            </a:ext>
          </a:extLst>
        </xdr:cNvPr>
        <xdr:cNvSpPr/>
      </xdr:nvSpPr>
      <xdr:spPr>
        <a:xfrm>
          <a:off x="3704397" y="7624556"/>
          <a:ext cx="517663" cy="56735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31</xdr:col>
      <xdr:colOff>87325</xdr:colOff>
      <xdr:row>1</xdr:row>
      <xdr:rowOff>122704</xdr:rowOff>
    </xdr:from>
    <xdr:to>
      <xdr:col>35</xdr:col>
      <xdr:colOff>57150</xdr:colOff>
      <xdr:row>6</xdr:row>
      <xdr:rowOff>232580</xdr:rowOff>
    </xdr:to>
    <xdr:pic>
      <xdr:nvPicPr>
        <xdr:cNvPr id="2" name="図 1">
          <a:extLst>
            <a:ext uri="{FF2B5EF4-FFF2-40B4-BE49-F238E27FC236}">
              <a16:creationId xmlns=""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5773"/>
        <a:stretch/>
      </xdr:blipFill>
      <xdr:spPr>
        <a:xfrm>
          <a:off x="7469200" y="303679"/>
          <a:ext cx="1074725" cy="1319551"/>
        </a:xfrm>
        <a:prstGeom prst="rect">
          <a:avLst/>
        </a:prstGeom>
      </xdr:spPr>
    </xdr:pic>
    <xdr:clientData/>
  </xdr:twoCellAnchor>
  <xdr:twoCellAnchor>
    <xdr:from>
      <xdr:col>1</xdr:col>
      <xdr:colOff>47625</xdr:colOff>
      <xdr:row>2</xdr:row>
      <xdr:rowOff>74519</xdr:rowOff>
    </xdr:from>
    <xdr:to>
      <xdr:col>28</xdr:col>
      <xdr:colOff>177613</xdr:colOff>
      <xdr:row>4</xdr:row>
      <xdr:rowOff>200025</xdr:rowOff>
    </xdr:to>
    <xdr:sp macro="" textlink="">
      <xdr:nvSpPr>
        <xdr:cNvPr id="3" name="吹き出し: 角を丸めた四角形 2">
          <a:extLst>
            <a:ext uri="{FF2B5EF4-FFF2-40B4-BE49-F238E27FC236}">
              <a16:creationId xmlns="" xmlns:a16="http://schemas.microsoft.com/office/drawing/2014/main" id="{00000000-0008-0000-0D00-000003000000}"/>
            </a:ext>
          </a:extLst>
        </xdr:cNvPr>
        <xdr:cNvSpPr/>
      </xdr:nvSpPr>
      <xdr:spPr>
        <a:xfrm>
          <a:off x="285750" y="503144"/>
          <a:ext cx="6559363" cy="611281"/>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t"/>
        <a:lstStyle/>
        <a:p>
          <a:pPr algn="l"/>
          <a:r>
            <a:rPr kumimoji="1" lang="ja-JP" altLang="en-US" sz="900">
              <a:solidFill>
                <a:schemeClr val="tx1"/>
              </a:solidFill>
            </a:rPr>
            <a:t>情報入力お疲れさまでした。</a:t>
          </a:r>
          <a:r>
            <a:rPr kumimoji="1" lang="en-US" altLang="ja-JP" sz="900">
              <a:solidFill>
                <a:schemeClr val="tx1"/>
              </a:solidFill>
            </a:rPr>
            <a:t/>
          </a:r>
          <a:br>
            <a:rPr kumimoji="1" lang="en-US" altLang="ja-JP" sz="900">
              <a:solidFill>
                <a:schemeClr val="tx1"/>
              </a:solidFill>
            </a:rPr>
          </a:br>
          <a:r>
            <a:rPr kumimoji="1" lang="ja-JP" altLang="en-US" sz="900">
              <a:solidFill>
                <a:schemeClr val="tx1"/>
              </a:solidFill>
            </a:rPr>
            <a:t>ここまで入れていただいた、情報をもとに当該路線のクロスセクター効果を算出していきます。</a:t>
          </a:r>
          <a:endParaRPr kumimoji="1" lang="en-US" altLang="ja-JP" sz="900">
            <a:solidFill>
              <a:schemeClr val="tx1"/>
            </a:solidFill>
          </a:endParaRPr>
        </a:p>
      </xdr:txBody>
    </xdr:sp>
    <xdr:clientData/>
  </xdr:twoCellAnchor>
  <xdr:twoCellAnchor>
    <xdr:from>
      <xdr:col>16</xdr:col>
      <xdr:colOff>114300</xdr:colOff>
      <xdr:row>53</xdr:row>
      <xdr:rowOff>32601</xdr:rowOff>
    </xdr:from>
    <xdr:to>
      <xdr:col>36</xdr:col>
      <xdr:colOff>100053</xdr:colOff>
      <xdr:row>61</xdr:row>
      <xdr:rowOff>188199</xdr:rowOff>
    </xdr:to>
    <xdr:graphicFrame macro="">
      <xdr:nvGraphicFramePr>
        <xdr:cNvPr id="9" name="グラフ 8">
          <a:extLst>
            <a:ext uri="{FF2B5EF4-FFF2-40B4-BE49-F238E27FC236}">
              <a16:creationId xmlns="" xmlns:a16="http://schemas.microsoft.com/office/drawing/2014/main" id="{00000000-0008-0000-0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45943</xdr:colOff>
      <xdr:row>52</xdr:row>
      <xdr:rowOff>203948</xdr:rowOff>
    </xdr:from>
    <xdr:to>
      <xdr:col>42</xdr:col>
      <xdr:colOff>393325</xdr:colOff>
      <xdr:row>58</xdr:row>
      <xdr:rowOff>146237</xdr:rowOff>
    </xdr:to>
    <xdr:sp macro="" textlink="">
      <xdr:nvSpPr>
        <xdr:cNvPr id="4" name="正方形/長方形 3">
          <a:extLst>
            <a:ext uri="{FF2B5EF4-FFF2-40B4-BE49-F238E27FC236}">
              <a16:creationId xmlns="" xmlns:a16="http://schemas.microsoft.com/office/drawing/2014/main" id="{00000000-0008-0000-0D00-000004000000}"/>
            </a:ext>
          </a:extLst>
        </xdr:cNvPr>
        <xdr:cNvSpPr/>
      </xdr:nvSpPr>
      <xdr:spPr>
        <a:xfrm>
          <a:off x="8951818" y="13405598"/>
          <a:ext cx="3290607" cy="138056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グラフ用</a:t>
          </a:r>
        </a:p>
      </xdr:txBody>
    </xdr:sp>
    <xdr:clientData/>
  </xdr:twoCellAnchor>
  <xdr:twoCellAnchor>
    <xdr:from>
      <xdr:col>18</xdr:col>
      <xdr:colOff>190502</xdr:colOff>
      <xdr:row>17</xdr:row>
      <xdr:rowOff>33619</xdr:rowOff>
    </xdr:from>
    <xdr:to>
      <xdr:col>32</xdr:col>
      <xdr:colOff>24849</xdr:colOff>
      <xdr:row>22</xdr:row>
      <xdr:rowOff>265811</xdr:rowOff>
    </xdr:to>
    <xdr:graphicFrame macro="">
      <xdr:nvGraphicFramePr>
        <xdr:cNvPr id="7" name="グラフ 6">
          <a:extLst>
            <a:ext uri="{FF2B5EF4-FFF2-40B4-BE49-F238E27FC236}">
              <a16:creationId xmlns=""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0.04204</cdr:x>
      <cdr:y>0.0172</cdr:y>
    </cdr:from>
    <cdr:to>
      <cdr:x>0.11613</cdr:x>
      <cdr:y>0.10427</cdr:y>
    </cdr:to>
    <cdr:sp macro="" textlink="">
      <cdr:nvSpPr>
        <cdr:cNvPr id="2" name="テキスト ボックス 1">
          <a:extLst xmlns:a="http://schemas.openxmlformats.org/drawingml/2006/main">
            <a:ext uri="{FF2B5EF4-FFF2-40B4-BE49-F238E27FC236}">
              <a16:creationId xmlns="" xmlns:a16="http://schemas.microsoft.com/office/drawing/2014/main" id="{C92BA638-0134-470D-82DD-B8EF7E4E3C71}"/>
            </a:ext>
          </a:extLst>
        </cdr:cNvPr>
        <cdr:cNvSpPr txBox="1"/>
      </cdr:nvSpPr>
      <cdr:spPr>
        <a:xfrm xmlns:a="http://schemas.openxmlformats.org/drawingml/2006/main">
          <a:off x="174641" y="33929"/>
          <a:ext cx="307777" cy="171714"/>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ja-JP" altLang="en-US" sz="800"/>
            <a:t>（円）</a:t>
          </a:r>
        </a:p>
      </cdr:txBody>
    </cdr:sp>
  </cdr:relSizeAnchor>
  <cdr:relSizeAnchor xmlns:cdr="http://schemas.openxmlformats.org/drawingml/2006/chartDrawing">
    <cdr:from>
      <cdr:x>0.04204</cdr:x>
      <cdr:y>0.0172</cdr:y>
    </cdr:from>
    <cdr:to>
      <cdr:x>0.11613</cdr:x>
      <cdr:y>0.10427</cdr:y>
    </cdr:to>
    <cdr:sp macro="" textlink="">
      <cdr:nvSpPr>
        <cdr:cNvPr id="3" name="テキスト ボックス 1">
          <a:extLst xmlns:a="http://schemas.openxmlformats.org/drawingml/2006/main">
            <a:ext uri="{FF2B5EF4-FFF2-40B4-BE49-F238E27FC236}">
              <a16:creationId xmlns="" xmlns:a16="http://schemas.microsoft.com/office/drawing/2014/main" id="{C92BA638-0134-470D-82DD-B8EF7E4E3C71}"/>
            </a:ext>
          </a:extLst>
        </cdr:cNvPr>
        <cdr:cNvSpPr txBox="1"/>
      </cdr:nvSpPr>
      <cdr:spPr>
        <a:xfrm xmlns:a="http://schemas.openxmlformats.org/drawingml/2006/main">
          <a:off x="174641" y="33929"/>
          <a:ext cx="307777" cy="171714"/>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ja-JP" altLang="en-US" sz="800"/>
            <a:t>（円）</a:t>
          </a:r>
        </a:p>
      </cdr:txBody>
    </cdr:sp>
  </cdr:relSizeAnchor>
</c:userShapes>
</file>

<file path=xl/drawings/drawing17.xml><?xml version="1.0" encoding="utf-8"?>
<c:userShapes xmlns:c="http://schemas.openxmlformats.org/drawingml/2006/chart">
  <cdr:relSizeAnchor xmlns:cdr="http://schemas.openxmlformats.org/drawingml/2006/chartDrawing">
    <cdr:from>
      <cdr:x>0.05297</cdr:x>
      <cdr:y>0.029</cdr:y>
    </cdr:from>
    <cdr:to>
      <cdr:x>0.21772</cdr:x>
      <cdr:y>0.12141</cdr:y>
    </cdr:to>
    <cdr:sp macro="" textlink="">
      <cdr:nvSpPr>
        <cdr:cNvPr id="2" name="テキスト ボックス 1">
          <a:extLst xmlns:a="http://schemas.openxmlformats.org/drawingml/2006/main">
            <a:ext uri="{FF2B5EF4-FFF2-40B4-BE49-F238E27FC236}">
              <a16:creationId xmlns="" xmlns:a16="http://schemas.microsoft.com/office/drawing/2014/main" id="{A443CBCD-3ACD-477A-BF88-274AECFF8693}"/>
            </a:ext>
          </a:extLst>
        </cdr:cNvPr>
        <cdr:cNvSpPr txBox="1"/>
      </cdr:nvSpPr>
      <cdr:spPr>
        <a:xfrm xmlns:a="http://schemas.openxmlformats.org/drawingml/2006/main">
          <a:off x="147498" y="60621"/>
          <a:ext cx="458758" cy="193194"/>
        </a:xfrm>
        <a:prstGeom xmlns:a="http://schemas.openxmlformats.org/drawingml/2006/main" prst="rect">
          <a:avLst/>
        </a:prstGeom>
      </cdr:spPr>
      <cdr:txBody>
        <a:bodyPr xmlns:a="http://schemas.openxmlformats.org/drawingml/2006/main" vertOverflow="clip" horzOverflow="clip" wrap="square" lIns="0" tIns="0" rIns="0" bIns="0" rtlCol="0">
          <a:spAutoFit/>
        </a:bodyPr>
        <a:lstStyle xmlns:a="http://schemas.openxmlformats.org/drawingml/2006/main"/>
        <a:p xmlns:a="http://schemas.openxmlformats.org/drawingml/2006/main">
          <a:r>
            <a:rPr lang="ja-JP" altLang="en-US" sz="900"/>
            <a:t>（円）</a:t>
          </a:r>
        </a:p>
      </cdr:txBody>
    </cdr:sp>
  </cdr:relSizeAnchor>
  <cdr:relSizeAnchor xmlns:cdr="http://schemas.openxmlformats.org/drawingml/2006/chartDrawing">
    <cdr:from>
      <cdr:x>0.24494</cdr:x>
      <cdr:y>0.02504</cdr:y>
    </cdr:from>
    <cdr:to>
      <cdr:x>0.83369</cdr:x>
      <cdr:y>0.11745</cdr:y>
    </cdr:to>
    <cdr:sp macro="" textlink="">
      <cdr:nvSpPr>
        <cdr:cNvPr id="3" name="テキスト ボックス 2">
          <a:extLst xmlns:a="http://schemas.openxmlformats.org/drawingml/2006/main">
            <a:ext uri="{FF2B5EF4-FFF2-40B4-BE49-F238E27FC236}">
              <a16:creationId xmlns="" xmlns:a16="http://schemas.microsoft.com/office/drawing/2014/main" id="{43D97399-50D0-4AD4-BE90-287A3F008B26}"/>
            </a:ext>
          </a:extLst>
        </cdr:cNvPr>
        <cdr:cNvSpPr txBox="1"/>
      </cdr:nvSpPr>
      <cdr:spPr>
        <a:xfrm xmlns:a="http://schemas.openxmlformats.org/drawingml/2006/main">
          <a:off x="746967" y="52319"/>
          <a:ext cx="1795466" cy="193084"/>
        </a:xfrm>
        <a:prstGeom xmlns:a="http://schemas.openxmlformats.org/drawingml/2006/main" prst="rect">
          <a:avLst/>
        </a:prstGeom>
      </cdr:spPr>
      <cdr:txBody>
        <a:bodyPr xmlns:a="http://schemas.openxmlformats.org/drawingml/2006/main" vertOverflow="clip" horzOverflow="clip" wrap="square" lIns="0" tIns="0" rIns="0" bIns="0" rtlCol="0">
          <a:spAutoFit/>
        </a:bodyPr>
        <a:lstStyle xmlns:a="http://schemas.openxmlformats.org/drawingml/2006/main"/>
        <a:p xmlns:a="http://schemas.openxmlformats.org/drawingml/2006/main">
          <a:r>
            <a:rPr lang="ja-JP" altLang="en-US" sz="900" b="1"/>
            <a:t>路線運行にかかっている費用</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30</xdr:col>
      <xdr:colOff>136729</xdr:colOff>
      <xdr:row>13</xdr:row>
      <xdr:rowOff>126017</xdr:rowOff>
    </xdr:from>
    <xdr:to>
      <xdr:col>33</xdr:col>
      <xdr:colOff>134978</xdr:colOff>
      <xdr:row>17</xdr:row>
      <xdr:rowOff>27332</xdr:rowOff>
    </xdr:to>
    <xdr:pic>
      <xdr:nvPicPr>
        <xdr:cNvPr id="2" name="図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96435" y="4989370"/>
          <a:ext cx="789944" cy="775374"/>
        </a:xfrm>
        <a:prstGeom prst="rect">
          <a:avLst/>
        </a:prstGeom>
      </xdr:spPr>
    </xdr:pic>
    <xdr:clientData/>
  </xdr:twoCellAnchor>
  <xdr:twoCellAnchor editAs="oneCell">
    <xdr:from>
      <xdr:col>2</xdr:col>
      <xdr:colOff>8084</xdr:colOff>
      <xdr:row>18</xdr:row>
      <xdr:rowOff>6569</xdr:rowOff>
    </xdr:from>
    <xdr:to>
      <xdr:col>27</xdr:col>
      <xdr:colOff>238125</xdr:colOff>
      <xdr:row>31</xdr:row>
      <xdr:rowOff>17154</xdr:rowOff>
    </xdr:to>
    <xdr:pic>
      <xdr:nvPicPr>
        <xdr:cNvPr id="6" name="図 5">
          <a:extLst>
            <a:ext uri="{FF2B5EF4-FFF2-40B4-BE49-F238E27FC236}">
              <a16:creationId xmlns="" xmlns:a16="http://schemas.microsoft.com/office/drawing/2014/main" id="{96AEF42F-05B9-491D-A0FA-A88C0B2454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1661" y="5618992"/>
          <a:ext cx="7003781" cy="3161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230200</xdr:colOff>
      <xdr:row>1</xdr:row>
      <xdr:rowOff>122704</xdr:rowOff>
    </xdr:from>
    <xdr:to>
      <xdr:col>34</xdr:col>
      <xdr:colOff>172689</xdr:colOff>
      <xdr:row>6</xdr:row>
      <xdr:rowOff>168861</xdr:rowOff>
    </xdr:to>
    <xdr:pic>
      <xdr:nvPicPr>
        <xdr:cNvPr id="2" name="図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5825" y="303679"/>
          <a:ext cx="1275988" cy="1265357"/>
        </a:xfrm>
        <a:prstGeom prst="rect">
          <a:avLst/>
        </a:prstGeom>
      </xdr:spPr>
    </xdr:pic>
    <xdr:clientData/>
  </xdr:twoCellAnchor>
  <xdr:twoCellAnchor>
    <xdr:from>
      <xdr:col>1</xdr:col>
      <xdr:colOff>142875</xdr:colOff>
      <xdr:row>2</xdr:row>
      <xdr:rowOff>103095</xdr:rowOff>
    </xdr:from>
    <xdr:to>
      <xdr:col>28</xdr:col>
      <xdr:colOff>177613</xdr:colOff>
      <xdr:row>5</xdr:row>
      <xdr:rowOff>1</xdr:rowOff>
    </xdr:to>
    <xdr:sp macro="" textlink="">
      <xdr:nvSpPr>
        <xdr:cNvPr id="3" name="吹き出し: 角を丸めた四角形 2">
          <a:extLst>
            <a:ext uri="{FF2B5EF4-FFF2-40B4-BE49-F238E27FC236}">
              <a16:creationId xmlns="" xmlns:a16="http://schemas.microsoft.com/office/drawing/2014/main" id="{00000000-0008-0000-0200-000003000000}"/>
            </a:ext>
          </a:extLst>
        </xdr:cNvPr>
        <xdr:cNvSpPr/>
      </xdr:nvSpPr>
      <xdr:spPr>
        <a:xfrm>
          <a:off x="409575" y="541245"/>
          <a:ext cx="7235638" cy="620806"/>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まず、貴自治体の基本情報についてお答えください。</a:t>
          </a:r>
          <a:endParaRPr kumimoji="1" lang="en-US" altLang="ja-JP" sz="900">
            <a:solidFill>
              <a:schemeClr val="tx1"/>
            </a:solidFill>
          </a:endParaRPr>
        </a:p>
        <a:p>
          <a:pPr algn="l"/>
          <a:r>
            <a:rPr kumimoji="1" lang="ja-JP" altLang="en-US" sz="900">
              <a:solidFill>
                <a:schemeClr val="tx1"/>
              </a:solidFill>
            </a:rPr>
            <a:t>タクシー運賃、最低賃金は、後ほど代替費用の算出に使います。</a:t>
          </a:r>
          <a:endParaRPr kumimoji="1" lang="en-US" altLang="ja-JP" sz="900">
            <a:solidFill>
              <a:schemeClr val="tx1"/>
            </a:solidFill>
          </a:endParaRPr>
        </a:p>
        <a:p>
          <a:pPr algn="l"/>
          <a:endParaRPr kumimoji="1" lang="ja-JP" altLang="en-US" sz="900">
            <a:solidFill>
              <a:schemeClr val="tx1"/>
            </a:solidFill>
          </a:endParaRPr>
        </a:p>
      </xdr:txBody>
    </xdr:sp>
    <xdr:clientData/>
  </xdr:twoCellAnchor>
  <xdr:twoCellAnchor>
    <xdr:from>
      <xdr:col>0</xdr:col>
      <xdr:colOff>23682</xdr:colOff>
      <xdr:row>35</xdr:row>
      <xdr:rowOff>233240</xdr:rowOff>
    </xdr:from>
    <xdr:to>
      <xdr:col>33</xdr:col>
      <xdr:colOff>219076</xdr:colOff>
      <xdr:row>247</xdr:row>
      <xdr:rowOff>102577</xdr:rowOff>
    </xdr:to>
    <xdr:sp macro="" textlink="">
      <xdr:nvSpPr>
        <xdr:cNvPr id="4" name="正方形/長方形 3">
          <a:extLst>
            <a:ext uri="{FF2B5EF4-FFF2-40B4-BE49-F238E27FC236}">
              <a16:creationId xmlns="" xmlns:a16="http://schemas.microsoft.com/office/drawing/2014/main" id="{00000000-0008-0000-0200-000004000000}"/>
            </a:ext>
          </a:extLst>
        </xdr:cNvPr>
        <xdr:cNvSpPr/>
      </xdr:nvSpPr>
      <xdr:spPr>
        <a:xfrm>
          <a:off x="23682" y="8767640"/>
          <a:ext cx="8063044" cy="821837"/>
        </a:xfrm>
        <a:prstGeom prst="rect">
          <a:avLst/>
        </a:prstGeom>
        <a:solidFill>
          <a:srgbClr val="5B9BD5">
            <a:alpha val="40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数式が入っています</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29</xdr:col>
      <xdr:colOff>115900</xdr:colOff>
      <xdr:row>1</xdr:row>
      <xdr:rowOff>132229</xdr:rowOff>
    </xdr:from>
    <xdr:to>
      <xdr:col>32</xdr:col>
      <xdr:colOff>257175</xdr:colOff>
      <xdr:row>6</xdr:row>
      <xdr:rowOff>178386</xdr:rowOff>
    </xdr:to>
    <xdr:pic>
      <xdr:nvPicPr>
        <xdr:cNvPr id="2" name="図 1">
          <a:extLst>
            <a:ext uri="{FF2B5EF4-FFF2-40B4-BE49-F238E27FC236}">
              <a16:creationId xmlns=""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0252"/>
        <a:stretch/>
      </xdr:blipFill>
      <xdr:spPr>
        <a:xfrm>
          <a:off x="7021525" y="313204"/>
          <a:ext cx="1017575" cy="1265357"/>
        </a:xfrm>
        <a:prstGeom prst="rect">
          <a:avLst/>
        </a:prstGeom>
      </xdr:spPr>
    </xdr:pic>
    <xdr:clientData/>
  </xdr:twoCellAnchor>
  <xdr:twoCellAnchor>
    <xdr:from>
      <xdr:col>1</xdr:col>
      <xdr:colOff>104775</xdr:colOff>
      <xdr:row>2</xdr:row>
      <xdr:rowOff>103094</xdr:rowOff>
    </xdr:from>
    <xdr:to>
      <xdr:col>28</xdr:col>
      <xdr:colOff>177613</xdr:colOff>
      <xdr:row>6</xdr:row>
      <xdr:rowOff>111258</xdr:rowOff>
    </xdr:to>
    <xdr:sp macro="" textlink="">
      <xdr:nvSpPr>
        <xdr:cNvPr id="3" name="吹き出し: 角を丸めた四角形 2">
          <a:extLst>
            <a:ext uri="{FF2B5EF4-FFF2-40B4-BE49-F238E27FC236}">
              <a16:creationId xmlns="" xmlns:a16="http://schemas.microsoft.com/office/drawing/2014/main" id="{00000000-0008-0000-0300-000003000000}"/>
            </a:ext>
          </a:extLst>
        </xdr:cNvPr>
        <xdr:cNvSpPr/>
      </xdr:nvSpPr>
      <xdr:spPr>
        <a:xfrm>
          <a:off x="342900" y="541244"/>
          <a:ext cx="6502213" cy="970189"/>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クロスセクター効果を算出するために貴自治体の路線についてお答えください。</a:t>
          </a:r>
          <a:endParaRPr kumimoji="1" lang="en-US" altLang="ja-JP" sz="900">
            <a:solidFill>
              <a:schemeClr val="tx1"/>
            </a:solidFill>
          </a:endParaRPr>
        </a:p>
        <a:p>
          <a:pPr algn="l"/>
          <a:r>
            <a:rPr kumimoji="1" lang="ja-JP" altLang="en-US" sz="900">
              <a:solidFill>
                <a:schemeClr val="tx1"/>
              </a:solidFill>
            </a:rPr>
            <a:t>貴自治体を運行する公共交通のうち、クロスセクター効果を算出してみようと思う路線についてお答えください。</a:t>
          </a:r>
          <a:endParaRPr kumimoji="1" lang="en-US" altLang="ja-JP" sz="900">
            <a:solidFill>
              <a:schemeClr val="tx1"/>
            </a:solidFill>
          </a:endParaRPr>
        </a:p>
        <a:p>
          <a:pPr algn="l"/>
          <a:r>
            <a:rPr kumimoji="1" lang="ja-JP" altLang="en-US" sz="900">
              <a:solidFill>
                <a:schemeClr val="tx1"/>
              </a:solidFill>
            </a:rPr>
            <a:t>設定する路線は、民間事業者が運行している路線でも自治体が運行しているコニュニティバスでもなんでも結構です。</a:t>
          </a:r>
          <a:endParaRPr kumimoji="1" lang="en-US" altLang="ja-JP" sz="900">
            <a:solidFill>
              <a:schemeClr val="tx1"/>
            </a:solidFill>
          </a:endParaRPr>
        </a:p>
        <a:p>
          <a:pPr algn="l"/>
          <a:r>
            <a:rPr kumimoji="1" lang="ja-JP" altLang="en-US" sz="900">
              <a:solidFill>
                <a:schemeClr val="tx1"/>
              </a:solidFill>
            </a:rPr>
            <a:t>ただし、クロスセクター効果を出すには利用者や運行距離など一定の情報が必要です。</a:t>
          </a:r>
        </a:p>
      </xdr:txBody>
    </xdr:sp>
    <xdr:clientData/>
  </xdr:twoCellAnchor>
  <xdr:twoCellAnchor>
    <xdr:from>
      <xdr:col>17</xdr:col>
      <xdr:colOff>172663</xdr:colOff>
      <xdr:row>92</xdr:row>
      <xdr:rowOff>48590</xdr:rowOff>
    </xdr:from>
    <xdr:to>
      <xdr:col>32</xdr:col>
      <xdr:colOff>76199</xdr:colOff>
      <xdr:row>100</xdr:row>
      <xdr:rowOff>193082</xdr:rowOff>
    </xdr:to>
    <xdr:graphicFrame macro="">
      <xdr:nvGraphicFramePr>
        <xdr:cNvPr id="5" name="グラフ 4">
          <a:extLst>
            <a:ext uri="{FF2B5EF4-FFF2-40B4-BE49-F238E27FC236}">
              <a16:creationId xmlns=""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8283</xdr:colOff>
      <xdr:row>48</xdr:row>
      <xdr:rowOff>99392</xdr:rowOff>
    </xdr:from>
    <xdr:to>
      <xdr:col>20</xdr:col>
      <xdr:colOff>140804</xdr:colOff>
      <xdr:row>54</xdr:row>
      <xdr:rowOff>190500</xdr:rowOff>
    </xdr:to>
    <xdr:sp macro="" textlink="">
      <xdr:nvSpPr>
        <xdr:cNvPr id="4" name="フリーフォーム: 図形 3">
          <a:extLst>
            <a:ext uri="{FF2B5EF4-FFF2-40B4-BE49-F238E27FC236}">
              <a16:creationId xmlns="" xmlns:a16="http://schemas.microsoft.com/office/drawing/2014/main" id="{00000000-0008-0000-0300-000004000000}"/>
            </a:ext>
          </a:extLst>
        </xdr:cNvPr>
        <xdr:cNvSpPr/>
      </xdr:nvSpPr>
      <xdr:spPr>
        <a:xfrm>
          <a:off x="4572000" y="11736457"/>
          <a:ext cx="372717" cy="1532282"/>
        </a:xfrm>
        <a:custGeom>
          <a:avLst/>
          <a:gdLst>
            <a:gd name="connsiteX0" fmla="*/ 0 w 629478"/>
            <a:gd name="connsiteY0" fmla="*/ 0 h 1532282"/>
            <a:gd name="connsiteX1" fmla="*/ 629478 w 629478"/>
            <a:gd name="connsiteY1" fmla="*/ 0 h 1532282"/>
            <a:gd name="connsiteX2" fmla="*/ 629478 w 629478"/>
            <a:gd name="connsiteY2" fmla="*/ 1532282 h 1532282"/>
          </a:gdLst>
          <a:ahLst/>
          <a:cxnLst>
            <a:cxn ang="0">
              <a:pos x="connsiteX0" y="connsiteY0"/>
            </a:cxn>
            <a:cxn ang="0">
              <a:pos x="connsiteX1" y="connsiteY1"/>
            </a:cxn>
            <a:cxn ang="0">
              <a:pos x="connsiteX2" y="connsiteY2"/>
            </a:cxn>
          </a:cxnLst>
          <a:rect l="l" t="t" r="r" b="b"/>
          <a:pathLst>
            <a:path w="629478" h="1532282">
              <a:moveTo>
                <a:pt x="0" y="0"/>
              </a:moveTo>
              <a:lnTo>
                <a:pt x="629478" y="0"/>
              </a:lnTo>
              <a:lnTo>
                <a:pt x="629478" y="1532282"/>
              </a:lnTo>
            </a:path>
          </a:pathLst>
        </a:custGeom>
        <a:noFill/>
        <a:ln>
          <a:solidFill>
            <a:srgbClr val="C0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161925</xdr:colOff>
      <xdr:row>81</xdr:row>
      <xdr:rowOff>66675</xdr:rowOff>
    </xdr:from>
    <xdr:to>
      <xdr:col>14</xdr:col>
      <xdr:colOff>66675</xdr:colOff>
      <xdr:row>81</xdr:row>
      <xdr:rowOff>209550</xdr:rowOff>
    </xdr:to>
    <xdr:sp macro="" textlink="">
      <xdr:nvSpPr>
        <xdr:cNvPr id="6" name="矢印: 右 5">
          <a:extLst>
            <a:ext uri="{FF2B5EF4-FFF2-40B4-BE49-F238E27FC236}">
              <a16:creationId xmlns="" xmlns:a16="http://schemas.microsoft.com/office/drawing/2014/main" id="{00000000-0008-0000-0300-000006000000}"/>
            </a:ext>
          </a:extLst>
        </xdr:cNvPr>
        <xdr:cNvSpPr/>
      </xdr:nvSpPr>
      <xdr:spPr>
        <a:xfrm>
          <a:off x="3019425" y="23850600"/>
          <a:ext cx="381000" cy="142875"/>
        </a:xfrm>
        <a:prstGeom prst="rightArrow">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237647</xdr:colOff>
      <xdr:row>64</xdr:row>
      <xdr:rowOff>33131</xdr:rowOff>
    </xdr:from>
    <xdr:to>
      <xdr:col>22</xdr:col>
      <xdr:colOff>39026</xdr:colOff>
      <xdr:row>64</xdr:row>
      <xdr:rowOff>1458760</xdr:rowOff>
    </xdr:to>
    <xdr:pic>
      <xdr:nvPicPr>
        <xdr:cNvPr id="9" name="図 8">
          <a:extLst>
            <a:ext uri="{FF2B5EF4-FFF2-40B4-BE49-F238E27FC236}">
              <a16:creationId xmlns=""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552"/>
        <a:stretch/>
      </xdr:blipFill>
      <xdr:spPr bwMode="auto">
        <a:xfrm>
          <a:off x="475772" y="16463756"/>
          <a:ext cx="5962693" cy="1425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66261</xdr:colOff>
      <xdr:row>43</xdr:row>
      <xdr:rowOff>8283</xdr:rowOff>
    </xdr:from>
    <xdr:to>
      <xdr:col>2</xdr:col>
      <xdr:colOff>24848</xdr:colOff>
      <xdr:row>51</xdr:row>
      <xdr:rowOff>8282</xdr:rowOff>
    </xdr:to>
    <xdr:sp macro="" textlink="">
      <xdr:nvSpPr>
        <xdr:cNvPr id="11" name="フリーフォーム: 図形 10">
          <a:extLst>
            <a:ext uri="{FF2B5EF4-FFF2-40B4-BE49-F238E27FC236}">
              <a16:creationId xmlns="" xmlns:a16="http://schemas.microsoft.com/office/drawing/2014/main" id="{00000000-0008-0000-0300-00000B000000}"/>
            </a:ext>
          </a:extLst>
        </xdr:cNvPr>
        <xdr:cNvSpPr/>
      </xdr:nvSpPr>
      <xdr:spPr>
        <a:xfrm>
          <a:off x="306457" y="10651435"/>
          <a:ext cx="198782" cy="1938130"/>
        </a:xfrm>
        <a:custGeom>
          <a:avLst/>
          <a:gdLst>
            <a:gd name="connsiteX0" fmla="*/ 157369 w 198782"/>
            <a:gd name="connsiteY0" fmla="*/ 0 h 1938130"/>
            <a:gd name="connsiteX1" fmla="*/ 0 w 198782"/>
            <a:gd name="connsiteY1" fmla="*/ 0 h 1938130"/>
            <a:gd name="connsiteX2" fmla="*/ 0 w 198782"/>
            <a:gd name="connsiteY2" fmla="*/ 1938130 h 1938130"/>
            <a:gd name="connsiteX3" fmla="*/ 198782 w 198782"/>
            <a:gd name="connsiteY3" fmla="*/ 1938130 h 1938130"/>
          </a:gdLst>
          <a:ahLst/>
          <a:cxnLst>
            <a:cxn ang="0">
              <a:pos x="connsiteX0" y="connsiteY0"/>
            </a:cxn>
            <a:cxn ang="0">
              <a:pos x="connsiteX1" y="connsiteY1"/>
            </a:cxn>
            <a:cxn ang="0">
              <a:pos x="connsiteX2" y="connsiteY2"/>
            </a:cxn>
            <a:cxn ang="0">
              <a:pos x="connsiteX3" y="connsiteY3"/>
            </a:cxn>
          </a:cxnLst>
          <a:rect l="l" t="t" r="r" b="b"/>
          <a:pathLst>
            <a:path w="198782" h="1938130">
              <a:moveTo>
                <a:pt x="157369" y="0"/>
              </a:moveTo>
              <a:lnTo>
                <a:pt x="0" y="0"/>
              </a:lnTo>
              <a:lnTo>
                <a:pt x="0" y="1938130"/>
              </a:lnTo>
              <a:lnTo>
                <a:pt x="198782" y="1938130"/>
              </a:lnTo>
            </a:path>
          </a:pathLst>
        </a:custGeom>
        <a:noFill/>
        <a:ln w="38100">
          <a:solidFill>
            <a:srgbClr val="C00000"/>
          </a:solidFill>
          <a:headEnd type="triangl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30646</xdr:colOff>
      <xdr:row>43</xdr:row>
      <xdr:rowOff>178077</xdr:rowOff>
    </xdr:from>
    <xdr:to>
      <xdr:col>1</xdr:col>
      <xdr:colOff>219076</xdr:colOff>
      <xdr:row>49</xdr:row>
      <xdr:rowOff>190500</xdr:rowOff>
    </xdr:to>
    <xdr:sp macro="" textlink="">
      <xdr:nvSpPr>
        <xdr:cNvPr id="8" name="テキスト ボックス 7">
          <a:extLst>
            <a:ext uri="{FF2B5EF4-FFF2-40B4-BE49-F238E27FC236}">
              <a16:creationId xmlns="" xmlns:a16="http://schemas.microsoft.com/office/drawing/2014/main" id="{00000000-0008-0000-0300-000008000000}"/>
            </a:ext>
          </a:extLst>
        </xdr:cNvPr>
        <xdr:cNvSpPr txBox="1"/>
      </xdr:nvSpPr>
      <xdr:spPr>
        <a:xfrm>
          <a:off x="268771" y="10750827"/>
          <a:ext cx="188430" cy="1460223"/>
        </a:xfrm>
        <a:prstGeom prst="rect">
          <a:avLst/>
        </a:prstGeom>
        <a:solidFill>
          <a:schemeClr val="bg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100"/>
            <a:t>どちらかを入力</a:t>
          </a:r>
        </a:p>
      </xdr:txBody>
    </xdr:sp>
    <xdr:clientData/>
  </xdr:twoCellAnchor>
  <xdr:twoCellAnchor editAs="oneCell">
    <xdr:from>
      <xdr:col>3</xdr:col>
      <xdr:colOff>0</xdr:colOff>
      <xdr:row>24</xdr:row>
      <xdr:rowOff>0</xdr:rowOff>
    </xdr:from>
    <xdr:to>
      <xdr:col>25</xdr:col>
      <xdr:colOff>262703</xdr:colOff>
      <xdr:row>28</xdr:row>
      <xdr:rowOff>165652</xdr:rowOff>
    </xdr:to>
    <xdr:pic>
      <xdr:nvPicPr>
        <xdr:cNvPr id="7" name="図 6">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720587" y="5822674"/>
          <a:ext cx="6770467" cy="112643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0.05297</cdr:x>
      <cdr:y>0.029</cdr:y>
    </cdr:from>
    <cdr:to>
      <cdr:x>0.21772</cdr:x>
      <cdr:y>0.12141</cdr:y>
    </cdr:to>
    <cdr:sp macro="" textlink="">
      <cdr:nvSpPr>
        <cdr:cNvPr id="2" name="テキスト ボックス 1">
          <a:extLst xmlns:a="http://schemas.openxmlformats.org/drawingml/2006/main">
            <a:ext uri="{FF2B5EF4-FFF2-40B4-BE49-F238E27FC236}">
              <a16:creationId xmlns="" xmlns:a16="http://schemas.microsoft.com/office/drawing/2014/main" id="{A443CBCD-3ACD-477A-BF88-274AECFF8693}"/>
            </a:ext>
          </a:extLst>
        </cdr:cNvPr>
        <cdr:cNvSpPr txBox="1"/>
      </cdr:nvSpPr>
      <cdr:spPr>
        <a:xfrm xmlns:a="http://schemas.openxmlformats.org/drawingml/2006/main">
          <a:off x="147498" y="60621"/>
          <a:ext cx="458758" cy="193194"/>
        </a:xfrm>
        <a:prstGeom xmlns:a="http://schemas.openxmlformats.org/drawingml/2006/main" prst="rect">
          <a:avLst/>
        </a:prstGeom>
      </cdr:spPr>
      <cdr:txBody>
        <a:bodyPr xmlns:a="http://schemas.openxmlformats.org/drawingml/2006/main" vertOverflow="clip" horzOverflow="clip" wrap="square" lIns="0" tIns="0" rIns="0" bIns="0" rtlCol="0">
          <a:spAutoFit/>
        </a:bodyPr>
        <a:lstStyle xmlns:a="http://schemas.openxmlformats.org/drawingml/2006/main"/>
        <a:p xmlns:a="http://schemas.openxmlformats.org/drawingml/2006/main">
          <a:r>
            <a:rPr lang="ja-JP" altLang="en-US" sz="900"/>
            <a:t>（円）</a:t>
          </a:r>
        </a:p>
      </cdr:txBody>
    </cdr:sp>
  </cdr:relSizeAnchor>
  <cdr:relSizeAnchor xmlns:cdr="http://schemas.openxmlformats.org/drawingml/2006/chartDrawing">
    <cdr:from>
      <cdr:x>0.24494</cdr:x>
      <cdr:y>0.02504</cdr:y>
    </cdr:from>
    <cdr:to>
      <cdr:x>0.83369</cdr:x>
      <cdr:y>0.11745</cdr:y>
    </cdr:to>
    <cdr:sp macro="" textlink="">
      <cdr:nvSpPr>
        <cdr:cNvPr id="3" name="テキスト ボックス 2">
          <a:extLst xmlns:a="http://schemas.openxmlformats.org/drawingml/2006/main">
            <a:ext uri="{FF2B5EF4-FFF2-40B4-BE49-F238E27FC236}">
              <a16:creationId xmlns="" xmlns:a16="http://schemas.microsoft.com/office/drawing/2014/main" id="{43D97399-50D0-4AD4-BE90-287A3F008B26}"/>
            </a:ext>
          </a:extLst>
        </cdr:cNvPr>
        <cdr:cNvSpPr txBox="1"/>
      </cdr:nvSpPr>
      <cdr:spPr>
        <a:xfrm xmlns:a="http://schemas.openxmlformats.org/drawingml/2006/main">
          <a:off x="746967" y="52319"/>
          <a:ext cx="1795466" cy="193084"/>
        </a:xfrm>
        <a:prstGeom xmlns:a="http://schemas.openxmlformats.org/drawingml/2006/main" prst="rect">
          <a:avLst/>
        </a:prstGeom>
      </cdr:spPr>
      <cdr:txBody>
        <a:bodyPr xmlns:a="http://schemas.openxmlformats.org/drawingml/2006/main" vertOverflow="clip" horzOverflow="clip" wrap="square" lIns="0" tIns="0" rIns="0" bIns="0" rtlCol="0">
          <a:spAutoFit/>
        </a:bodyPr>
        <a:lstStyle xmlns:a="http://schemas.openxmlformats.org/drawingml/2006/main"/>
        <a:p xmlns:a="http://schemas.openxmlformats.org/drawingml/2006/main">
          <a:r>
            <a:rPr lang="ja-JP" altLang="en-US" sz="900" b="1"/>
            <a:t>路線運行にかかっている費用</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29</xdr:col>
      <xdr:colOff>218604</xdr:colOff>
      <xdr:row>1</xdr:row>
      <xdr:rowOff>151279</xdr:rowOff>
    </xdr:from>
    <xdr:to>
      <xdr:col>33</xdr:col>
      <xdr:colOff>219075</xdr:colOff>
      <xdr:row>6</xdr:row>
      <xdr:rowOff>226011</xdr:rowOff>
    </xdr:to>
    <xdr:pic>
      <xdr:nvPicPr>
        <xdr:cNvPr id="2" name="図 1">
          <a:extLst>
            <a:ext uri="{FF2B5EF4-FFF2-40B4-BE49-F238E27FC236}">
              <a16:creationId xmlns=""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6357"/>
        <a:stretch/>
      </xdr:blipFill>
      <xdr:spPr>
        <a:xfrm>
          <a:off x="7124229" y="332254"/>
          <a:ext cx="1067271" cy="1293932"/>
        </a:xfrm>
        <a:prstGeom prst="rect">
          <a:avLst/>
        </a:prstGeom>
      </xdr:spPr>
    </xdr:pic>
    <xdr:clientData/>
  </xdr:twoCellAnchor>
  <xdr:twoCellAnchor>
    <xdr:from>
      <xdr:col>1</xdr:col>
      <xdr:colOff>54600</xdr:colOff>
      <xdr:row>2</xdr:row>
      <xdr:rowOff>112619</xdr:rowOff>
    </xdr:from>
    <xdr:to>
      <xdr:col>29</xdr:col>
      <xdr:colOff>6163</xdr:colOff>
      <xdr:row>6</xdr:row>
      <xdr:rowOff>49696</xdr:rowOff>
    </xdr:to>
    <xdr:sp macro="" textlink="">
      <xdr:nvSpPr>
        <xdr:cNvPr id="3" name="吹き出し: 角を丸めた四角形 2">
          <a:extLst>
            <a:ext uri="{FF2B5EF4-FFF2-40B4-BE49-F238E27FC236}">
              <a16:creationId xmlns="" xmlns:a16="http://schemas.microsoft.com/office/drawing/2014/main" id="{00000000-0008-0000-0400-000003000000}"/>
            </a:ext>
          </a:extLst>
        </xdr:cNvPr>
        <xdr:cNvSpPr/>
      </xdr:nvSpPr>
      <xdr:spPr>
        <a:xfrm>
          <a:off x="298533" y="554021"/>
          <a:ext cx="6781685" cy="1888541"/>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設定した路線の利用状況についてお答えください。</a:t>
          </a:r>
          <a:endParaRPr kumimoji="1" lang="en-US" altLang="ja-JP" sz="900">
            <a:solidFill>
              <a:schemeClr val="tx1"/>
            </a:solidFill>
          </a:endParaRPr>
        </a:p>
        <a:p>
          <a:pPr algn="l"/>
          <a:r>
            <a:rPr kumimoji="1" lang="ja-JP" altLang="en-US" sz="900">
              <a:solidFill>
                <a:schemeClr val="tx1"/>
              </a:solidFill>
            </a:rPr>
            <a:t>この路線を利用しているひとは、どのような目的で利用している人が多いですか。</a:t>
          </a:r>
          <a:endParaRPr kumimoji="1" lang="en-US" altLang="ja-JP" sz="900">
            <a:solidFill>
              <a:schemeClr val="tx1"/>
            </a:solidFill>
          </a:endParaRPr>
        </a:p>
        <a:p>
          <a:pPr algn="l"/>
          <a:r>
            <a:rPr kumimoji="1" lang="ja-JP" altLang="en-US" sz="900">
              <a:solidFill>
                <a:schemeClr val="tx1"/>
              </a:solidFill>
            </a:rPr>
            <a:t>この路線がどのような移動を担っているかを整理しましょう。</a:t>
          </a:r>
        </a:p>
      </xdr:txBody>
    </xdr:sp>
    <xdr:clientData/>
  </xdr:twoCellAnchor>
  <xdr:twoCellAnchor editAs="oneCell">
    <xdr:from>
      <xdr:col>1</xdr:col>
      <xdr:colOff>180975</xdr:colOff>
      <xdr:row>18</xdr:row>
      <xdr:rowOff>57151</xdr:rowOff>
    </xdr:from>
    <xdr:to>
      <xdr:col>31</xdr:col>
      <xdr:colOff>41529</xdr:colOff>
      <xdr:row>18</xdr:row>
      <xdr:rowOff>1689601</xdr:rowOff>
    </xdr:to>
    <xdr:pic>
      <xdr:nvPicPr>
        <xdr:cNvPr id="5" name="図 4">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 y="5133976"/>
          <a:ext cx="7861554" cy="1632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29</xdr:col>
      <xdr:colOff>220675</xdr:colOff>
      <xdr:row>1</xdr:row>
      <xdr:rowOff>94129</xdr:rowOff>
    </xdr:from>
    <xdr:to>
      <xdr:col>33</xdr:col>
      <xdr:colOff>180975</xdr:colOff>
      <xdr:row>6</xdr:row>
      <xdr:rowOff>197436</xdr:rowOff>
    </xdr:to>
    <xdr:pic>
      <xdr:nvPicPr>
        <xdr:cNvPr id="2" name="図 1">
          <a:extLst>
            <a:ext uri="{FF2B5EF4-FFF2-40B4-BE49-F238E27FC236}">
              <a16:creationId xmlns=""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9505"/>
        <a:stretch/>
      </xdr:blipFill>
      <xdr:spPr>
        <a:xfrm>
          <a:off x="7126300" y="275104"/>
          <a:ext cx="1027100" cy="1322507"/>
        </a:xfrm>
        <a:prstGeom prst="rect">
          <a:avLst/>
        </a:prstGeom>
      </xdr:spPr>
    </xdr:pic>
    <xdr:clientData/>
  </xdr:twoCellAnchor>
  <xdr:twoCellAnchor>
    <xdr:from>
      <xdr:col>1</xdr:col>
      <xdr:colOff>54600</xdr:colOff>
      <xdr:row>2</xdr:row>
      <xdr:rowOff>112619</xdr:rowOff>
    </xdr:from>
    <xdr:to>
      <xdr:col>29</xdr:col>
      <xdr:colOff>6163</xdr:colOff>
      <xdr:row>6</xdr:row>
      <xdr:rowOff>120783</xdr:rowOff>
    </xdr:to>
    <xdr:sp macro="" textlink="">
      <xdr:nvSpPr>
        <xdr:cNvPr id="3" name="吹き出し: 角を丸めた四角形 2">
          <a:extLst>
            <a:ext uri="{FF2B5EF4-FFF2-40B4-BE49-F238E27FC236}">
              <a16:creationId xmlns="" xmlns:a16="http://schemas.microsoft.com/office/drawing/2014/main" id="{00000000-0008-0000-0500-000003000000}"/>
            </a:ext>
          </a:extLst>
        </xdr:cNvPr>
        <xdr:cNvSpPr/>
      </xdr:nvSpPr>
      <xdr:spPr>
        <a:xfrm>
          <a:off x="297585" y="549991"/>
          <a:ext cx="6755134" cy="980103"/>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次に、それぞれの利用者が移動している距離を算出します。</a:t>
          </a:r>
          <a:endParaRPr kumimoji="1" lang="en-US" altLang="ja-JP" sz="900">
            <a:solidFill>
              <a:schemeClr val="tx1"/>
            </a:solidFill>
          </a:endParaRPr>
        </a:p>
        <a:p>
          <a:pPr algn="l"/>
          <a:r>
            <a:rPr kumimoji="1" lang="ja-JP" altLang="en-US" sz="900">
              <a:solidFill>
                <a:schemeClr val="tx1"/>
              </a:solidFill>
            </a:rPr>
            <a:t>この路線はどれくらいの距離、利用者を運んでいますか。バスの路線長について整理し、利用者が目的別にどれくらいの距離を移動しているかを算出しましょう。</a:t>
          </a:r>
          <a:endParaRPr kumimoji="1" lang="en-US" altLang="ja-JP" sz="900">
            <a:solidFill>
              <a:schemeClr val="tx1"/>
            </a:solidFill>
          </a:endParaRPr>
        </a:p>
        <a:p>
          <a:pPr algn="l"/>
          <a:endParaRPr kumimoji="1" lang="en-US" altLang="ja-JP" sz="900">
            <a:solidFill>
              <a:schemeClr val="tx1"/>
            </a:solidFill>
          </a:endParaRPr>
        </a:p>
      </xdr:txBody>
    </xdr:sp>
    <xdr:clientData/>
  </xdr:twoCellAnchor>
  <xdr:oneCellAnchor>
    <xdr:from>
      <xdr:col>22</xdr:col>
      <xdr:colOff>99392</xdr:colOff>
      <xdr:row>12</xdr:row>
      <xdr:rowOff>23532</xdr:rowOff>
    </xdr:from>
    <xdr:ext cx="3105978" cy="672300"/>
    <xdr:sp macro="" textlink="">
      <xdr:nvSpPr>
        <xdr:cNvPr id="7" name="テキスト ボックス 6">
          <a:extLst>
            <a:ext uri="{FF2B5EF4-FFF2-40B4-BE49-F238E27FC236}">
              <a16:creationId xmlns="" xmlns:a16="http://schemas.microsoft.com/office/drawing/2014/main" id="{00000000-0008-0000-0500-000007000000}"/>
            </a:ext>
          </a:extLst>
        </xdr:cNvPr>
        <xdr:cNvSpPr txBox="1"/>
      </xdr:nvSpPr>
      <xdr:spPr>
        <a:xfrm>
          <a:off x="5383696" y="3725858"/>
          <a:ext cx="3105978" cy="672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b="1" u="sng">
              <a:solidFill>
                <a:srgbClr val="C00000"/>
              </a:solidFill>
            </a:rPr>
            <a:t>主に利用されているバス停</a:t>
          </a:r>
          <a:r>
            <a:rPr kumimoji="1" lang="ja-JP" altLang="en-US" sz="900"/>
            <a:t>と</a:t>
          </a:r>
          <a:r>
            <a:rPr kumimoji="1" lang="ja-JP" altLang="en-US" sz="900" b="1" u="sng">
              <a:solidFill>
                <a:srgbClr val="C00000"/>
              </a:solidFill>
            </a:rPr>
            <a:t>周辺施設</a:t>
          </a:r>
          <a:r>
            <a:rPr kumimoji="1" lang="ja-JP" altLang="en-US" sz="900"/>
            <a:t>をご記入ください。</a:t>
          </a:r>
          <a:endParaRPr kumimoji="1" lang="en-US" altLang="ja-JP" sz="900"/>
        </a:p>
        <a:p>
          <a:r>
            <a:rPr kumimoji="1" lang="ja-JP" altLang="ja-JP" sz="900">
              <a:solidFill>
                <a:schemeClr val="tx1"/>
              </a:solidFill>
              <a:latin typeface="+mn-lt"/>
              <a:ea typeface="+mn-ea"/>
              <a:cs typeface="+mn-cs"/>
            </a:rPr>
            <a:t>各バス停の起点からの距離をもとに、</a:t>
          </a:r>
          <a:r>
            <a:rPr kumimoji="1" lang="ja-JP" altLang="en-US" sz="900">
              <a:solidFill>
                <a:schemeClr val="tx1"/>
              </a:solidFill>
              <a:latin typeface="+mn-lt"/>
              <a:ea typeface="+mn-ea"/>
              <a:cs typeface="+mn-cs"/>
            </a:rPr>
            <a:t>移動目的ごとの</a:t>
          </a:r>
          <a:r>
            <a:rPr kumimoji="1" lang="ja-JP" altLang="ja-JP" sz="900">
              <a:solidFill>
                <a:schemeClr val="tx1"/>
              </a:solidFill>
              <a:latin typeface="+mn-lt"/>
              <a:ea typeface="+mn-ea"/>
              <a:cs typeface="+mn-cs"/>
            </a:rPr>
            <a:t>バス停間の距離を求めます。</a:t>
          </a:r>
        </a:p>
      </xdr:txBody>
    </xdr:sp>
    <xdr:clientData/>
  </xdr:oneCellAnchor>
  <xdr:twoCellAnchor>
    <xdr:from>
      <xdr:col>36</xdr:col>
      <xdr:colOff>166528</xdr:colOff>
      <xdr:row>15</xdr:row>
      <xdr:rowOff>145868</xdr:rowOff>
    </xdr:from>
    <xdr:to>
      <xdr:col>54</xdr:col>
      <xdr:colOff>161307</xdr:colOff>
      <xdr:row>32</xdr:row>
      <xdr:rowOff>5866</xdr:rowOff>
    </xdr:to>
    <xdr:grpSp>
      <xdr:nvGrpSpPr>
        <xdr:cNvPr id="5" name="グループ化 4">
          <a:extLst>
            <a:ext uri="{FF2B5EF4-FFF2-40B4-BE49-F238E27FC236}">
              <a16:creationId xmlns="" xmlns:a16="http://schemas.microsoft.com/office/drawing/2014/main" id="{00000000-0008-0000-0500-000005000000}"/>
            </a:ext>
          </a:extLst>
        </xdr:cNvPr>
        <xdr:cNvGrpSpPr/>
      </xdr:nvGrpSpPr>
      <xdr:grpSpPr>
        <a:xfrm>
          <a:off x="9662953" y="4555943"/>
          <a:ext cx="3080879" cy="3908123"/>
          <a:chOff x="8502973" y="4392635"/>
          <a:chExt cx="3080879" cy="3908122"/>
        </a:xfrm>
      </xdr:grpSpPr>
      <xdr:pic>
        <xdr:nvPicPr>
          <xdr:cNvPr id="8" name="図 7">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2"/>
          <a:stretch>
            <a:fillRect/>
          </a:stretch>
        </xdr:blipFill>
        <xdr:spPr>
          <a:xfrm>
            <a:off x="8502973" y="4392635"/>
            <a:ext cx="3080879" cy="3908122"/>
          </a:xfrm>
          <a:prstGeom prst="rect">
            <a:avLst/>
          </a:prstGeom>
        </xdr:spPr>
      </xdr:pic>
      <xdr:sp macro="" textlink="">
        <xdr:nvSpPr>
          <xdr:cNvPr id="4" name="テキスト ボックス 3">
            <a:extLst>
              <a:ext uri="{FF2B5EF4-FFF2-40B4-BE49-F238E27FC236}">
                <a16:creationId xmlns="" xmlns:a16="http://schemas.microsoft.com/office/drawing/2014/main" id="{00000000-0008-0000-0500-000004000000}"/>
              </a:ext>
            </a:extLst>
          </xdr:cNvPr>
          <xdr:cNvSpPr txBox="1"/>
        </xdr:nvSpPr>
        <xdr:spPr>
          <a:xfrm>
            <a:off x="8568417" y="4840064"/>
            <a:ext cx="2905125"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000">
                <a:solidFill>
                  <a:srgbClr val="FF0000"/>
                </a:solidFill>
              </a:rPr>
              <a:t>記入例</a:t>
            </a:r>
          </a:p>
        </xdr:txBody>
      </xdr:sp>
    </xdr:grpSp>
    <xdr:clientData/>
  </xdr:twoCellAnchor>
  <xdr:twoCellAnchor editAs="oneCell">
    <xdr:from>
      <xdr:col>22</xdr:col>
      <xdr:colOff>163810</xdr:colOff>
      <xdr:row>15</xdr:row>
      <xdr:rowOff>104224</xdr:rowOff>
    </xdr:from>
    <xdr:to>
      <xdr:col>32</xdr:col>
      <xdr:colOff>1127</xdr:colOff>
      <xdr:row>27</xdr:row>
      <xdr:rowOff>161926</xdr:rowOff>
    </xdr:to>
    <xdr:pic>
      <xdr:nvPicPr>
        <xdr:cNvPr id="9" name="図 8">
          <a:extLst>
            <a:ext uri="{FF2B5EF4-FFF2-40B4-BE49-F238E27FC236}">
              <a16:creationId xmlns=""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02560" y="4514299"/>
          <a:ext cx="2504317" cy="2915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182217</xdr:colOff>
      <xdr:row>28</xdr:row>
      <xdr:rowOff>238880</xdr:rowOff>
    </xdr:from>
    <xdr:ext cx="3105978" cy="233205"/>
    <xdr:sp macro="" textlink="">
      <xdr:nvSpPr>
        <xdr:cNvPr id="11" name="テキスト ボックス 10">
          <a:extLst>
            <a:ext uri="{FF2B5EF4-FFF2-40B4-BE49-F238E27FC236}">
              <a16:creationId xmlns="" xmlns:a16="http://schemas.microsoft.com/office/drawing/2014/main" id="{00000000-0008-0000-0500-00000B000000}"/>
            </a:ext>
          </a:extLst>
        </xdr:cNvPr>
        <xdr:cNvSpPr txBox="1"/>
      </xdr:nvSpPr>
      <xdr:spPr>
        <a:xfrm>
          <a:off x="5466521" y="7792619"/>
          <a:ext cx="310597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en-US" altLang="ja-JP" sz="900">
            <a:solidFill>
              <a:schemeClr val="tx1"/>
            </a:solidFill>
            <a:latin typeface="+mn-lt"/>
            <a:ea typeface="+mn-ea"/>
            <a:cs typeface="+mn-cs"/>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41</xdr:col>
      <xdr:colOff>68275</xdr:colOff>
      <xdr:row>1</xdr:row>
      <xdr:rowOff>46504</xdr:rowOff>
    </xdr:from>
    <xdr:to>
      <xdr:col>46</xdr:col>
      <xdr:colOff>152400</xdr:colOff>
      <xdr:row>6</xdr:row>
      <xdr:rowOff>187911</xdr:rowOff>
    </xdr:to>
    <xdr:pic>
      <xdr:nvPicPr>
        <xdr:cNvPr id="4" name="図 3">
          <a:extLst>
            <a:ext uri="{FF2B5EF4-FFF2-40B4-BE49-F238E27FC236}">
              <a16:creationId xmlns=""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31"/>
        <a:stretch/>
      </xdr:blipFill>
      <xdr:spPr>
        <a:xfrm>
          <a:off x="8031175" y="227479"/>
          <a:ext cx="1055675" cy="1360607"/>
        </a:xfrm>
        <a:prstGeom prst="rect">
          <a:avLst/>
        </a:prstGeom>
      </xdr:spPr>
    </xdr:pic>
    <xdr:clientData/>
  </xdr:twoCellAnchor>
  <xdr:twoCellAnchor>
    <xdr:from>
      <xdr:col>2</xdr:col>
      <xdr:colOff>54600</xdr:colOff>
      <xdr:row>2</xdr:row>
      <xdr:rowOff>112620</xdr:rowOff>
    </xdr:from>
    <xdr:to>
      <xdr:col>40</xdr:col>
      <xdr:colOff>9525</xdr:colOff>
      <xdr:row>5</xdr:row>
      <xdr:rowOff>229914</xdr:rowOff>
    </xdr:to>
    <xdr:sp macro="" textlink="">
      <xdr:nvSpPr>
        <xdr:cNvPr id="5" name="吹き出し: 角を丸めた四角形 4">
          <a:extLst>
            <a:ext uri="{FF2B5EF4-FFF2-40B4-BE49-F238E27FC236}">
              <a16:creationId xmlns="" xmlns:a16="http://schemas.microsoft.com/office/drawing/2014/main" id="{00000000-0008-0000-0600-000005000000}"/>
            </a:ext>
          </a:extLst>
        </xdr:cNvPr>
        <xdr:cNvSpPr/>
      </xdr:nvSpPr>
      <xdr:spPr>
        <a:xfrm>
          <a:off x="225393" y="552741"/>
          <a:ext cx="7831115" cy="839880"/>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この路線が「なくなった場合」、いままで利用してきた人の移動を他の代替手段でカバーしなければなりません。</a:t>
          </a:r>
          <a:endParaRPr kumimoji="1" lang="en-US" altLang="ja-JP" sz="900">
            <a:solidFill>
              <a:schemeClr val="tx1"/>
            </a:solidFill>
          </a:endParaRPr>
        </a:p>
        <a:p>
          <a:pPr algn="l"/>
          <a:r>
            <a:rPr kumimoji="1" lang="ja-JP" altLang="en-US" sz="900">
              <a:solidFill>
                <a:schemeClr val="tx1"/>
              </a:solidFill>
            </a:rPr>
            <a:t>このとき、それぞれの移動についてどの時間帯に移動を確保する必要がありますか。</a:t>
          </a:r>
          <a:endParaRPr kumimoji="1" lang="en-US" altLang="ja-JP" sz="900">
            <a:solidFill>
              <a:schemeClr val="tx1"/>
            </a:solidFill>
          </a:endParaRPr>
        </a:p>
        <a:p>
          <a:pPr algn="l"/>
          <a:r>
            <a:rPr kumimoji="1" lang="ja-JP" altLang="en-US" sz="900">
              <a:solidFill>
                <a:schemeClr val="tx1"/>
              </a:solidFill>
            </a:rPr>
            <a:t>目的別に現在利用されている移動の時間帯について、お答えください。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29</xdr:col>
      <xdr:colOff>182575</xdr:colOff>
      <xdr:row>1</xdr:row>
      <xdr:rowOff>84604</xdr:rowOff>
    </xdr:from>
    <xdr:to>
      <xdr:col>33</xdr:col>
      <xdr:colOff>190500</xdr:colOff>
      <xdr:row>6</xdr:row>
      <xdr:rowOff>194480</xdr:rowOff>
    </xdr:to>
    <xdr:pic>
      <xdr:nvPicPr>
        <xdr:cNvPr id="2" name="図 1">
          <a:extLst>
            <a:ext uri="{FF2B5EF4-FFF2-40B4-BE49-F238E27FC236}">
              <a16:creationId xmlns=""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1745"/>
        <a:stretch/>
      </xdr:blipFill>
      <xdr:spPr>
        <a:xfrm>
          <a:off x="7088200" y="265579"/>
          <a:ext cx="998525" cy="1319551"/>
        </a:xfrm>
        <a:prstGeom prst="rect">
          <a:avLst/>
        </a:prstGeom>
      </xdr:spPr>
    </xdr:pic>
    <xdr:clientData/>
  </xdr:twoCellAnchor>
  <xdr:twoCellAnchor>
    <xdr:from>
      <xdr:col>1</xdr:col>
      <xdr:colOff>76199</xdr:colOff>
      <xdr:row>2</xdr:row>
      <xdr:rowOff>55469</xdr:rowOff>
    </xdr:from>
    <xdr:to>
      <xdr:col>28</xdr:col>
      <xdr:colOff>186405</xdr:colOff>
      <xdr:row>6</xdr:row>
      <xdr:rowOff>133350</xdr:rowOff>
    </xdr:to>
    <xdr:sp macro="" textlink="">
      <xdr:nvSpPr>
        <xdr:cNvPr id="3" name="吹き出し: 角を丸めた四角形 2">
          <a:extLst>
            <a:ext uri="{FF2B5EF4-FFF2-40B4-BE49-F238E27FC236}">
              <a16:creationId xmlns="" xmlns:a16="http://schemas.microsoft.com/office/drawing/2014/main" id="{00000000-0008-0000-0700-000003000000}"/>
            </a:ext>
          </a:extLst>
        </xdr:cNvPr>
        <xdr:cNvSpPr/>
      </xdr:nvSpPr>
      <xdr:spPr>
        <a:xfrm>
          <a:off x="314324" y="484094"/>
          <a:ext cx="6539581" cy="1039906"/>
        </a:xfrm>
        <a:prstGeom prst="wedgeRoundRectCallout">
          <a:avLst>
            <a:gd name="adj1" fmla="val 53042"/>
            <a:gd name="adj2" fmla="val -29167"/>
            <a:gd name="adj3" fmla="val 16667"/>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8000" bIns="18000" rtlCol="0" anchor="t"/>
        <a:lstStyle/>
        <a:p>
          <a:pPr algn="l"/>
          <a:r>
            <a:rPr kumimoji="1" lang="ja-JP" altLang="en-US" sz="900">
              <a:solidFill>
                <a:schemeClr val="tx1"/>
              </a:solidFill>
            </a:rPr>
            <a:t>当該路線がなくなった場合、</a:t>
          </a:r>
          <a:r>
            <a:rPr kumimoji="1" lang="en-US" altLang="ja-JP" sz="900">
              <a:solidFill>
                <a:schemeClr val="tx1"/>
              </a:solidFill>
            </a:rPr>
            <a:t>『</a:t>
          </a:r>
          <a:r>
            <a:rPr kumimoji="1" lang="ja-JP" altLang="en-US" sz="900">
              <a:solidFill>
                <a:schemeClr val="tx1"/>
              </a:solidFill>
            </a:rPr>
            <a:t>高校等への通学手段</a:t>
          </a:r>
          <a:r>
            <a:rPr kumimoji="1" lang="en-US" altLang="ja-JP" sz="900">
              <a:solidFill>
                <a:schemeClr val="tx1"/>
              </a:solidFill>
            </a:rPr>
            <a:t>』</a:t>
          </a:r>
          <a:r>
            <a:rPr kumimoji="1" lang="ja-JP" altLang="en-US" sz="900">
              <a:solidFill>
                <a:schemeClr val="tx1"/>
              </a:solidFill>
            </a:rPr>
            <a:t>を行政が担保するためにどれくらいの費用がかかるでしょうか。</a:t>
          </a:r>
          <a:endParaRPr kumimoji="1" lang="en-US" altLang="ja-JP" sz="900">
            <a:solidFill>
              <a:schemeClr val="tx1"/>
            </a:solidFill>
          </a:endParaRPr>
        </a:p>
        <a:p>
          <a:pPr algn="l"/>
          <a:r>
            <a:rPr kumimoji="1" lang="ja-JP" altLang="en-US" sz="900">
              <a:solidFill>
                <a:schemeClr val="tx1"/>
              </a:solidFill>
            </a:rPr>
            <a:t>バスがなかったらと仮定し、現在の通学利用者の移動を他の方法で実現させる場合の費用を試算します。</a:t>
          </a:r>
          <a:endParaRPr kumimoji="1" lang="en-US" altLang="ja-JP" sz="900">
            <a:solidFill>
              <a:schemeClr val="tx1"/>
            </a:solidFill>
          </a:endParaRPr>
        </a:p>
        <a:p>
          <a:pPr algn="l"/>
          <a:r>
            <a:rPr kumimoji="1" lang="ja-JP" altLang="en-US" sz="900">
              <a:solidFill>
                <a:schemeClr val="tx1"/>
              </a:solidFill>
            </a:rPr>
            <a:t>①行政が通学用貸切バス（無料）を出す</a:t>
          </a:r>
          <a:endParaRPr kumimoji="1" lang="en-US" altLang="ja-JP" sz="900">
            <a:solidFill>
              <a:schemeClr val="tx1"/>
            </a:solidFill>
          </a:endParaRPr>
        </a:p>
        <a:p>
          <a:pPr algn="l"/>
          <a:r>
            <a:rPr kumimoji="1" lang="ja-JP" altLang="en-US" sz="900">
              <a:solidFill>
                <a:schemeClr val="tx1"/>
              </a:solidFill>
            </a:rPr>
            <a:t>②通学利用者に対し、タクシー券を配布する</a:t>
          </a:r>
          <a:endParaRPr kumimoji="1" lang="en-US" altLang="ja-JP" sz="900">
            <a:solidFill>
              <a:schemeClr val="tx1"/>
            </a:solidFill>
          </a:endParaRPr>
        </a:p>
      </xdr:txBody>
    </xdr:sp>
    <xdr:clientData/>
  </xdr:twoCellAnchor>
  <xdr:twoCellAnchor>
    <xdr:from>
      <xdr:col>15</xdr:col>
      <xdr:colOff>132522</xdr:colOff>
      <xdr:row>28</xdr:row>
      <xdr:rowOff>33131</xdr:rowOff>
    </xdr:from>
    <xdr:to>
      <xdr:col>17</xdr:col>
      <xdr:colOff>173935</xdr:colOff>
      <xdr:row>30</xdr:row>
      <xdr:rowOff>124240</xdr:rowOff>
    </xdr:to>
    <xdr:sp macro="" textlink="">
      <xdr:nvSpPr>
        <xdr:cNvPr id="4" name="矢印: 右 3">
          <a:extLst>
            <a:ext uri="{FF2B5EF4-FFF2-40B4-BE49-F238E27FC236}">
              <a16:creationId xmlns="" xmlns:a16="http://schemas.microsoft.com/office/drawing/2014/main" id="{00000000-0008-0000-0700-000004000000}"/>
            </a:ext>
          </a:extLst>
        </xdr:cNvPr>
        <xdr:cNvSpPr/>
      </xdr:nvSpPr>
      <xdr:spPr>
        <a:xfrm>
          <a:off x="3704397" y="7624556"/>
          <a:ext cx="517663" cy="56735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roudoukijun/minimumichiran/" TargetMode="External"/><Relationship Id="rId2" Type="http://schemas.openxmlformats.org/officeDocument/2006/relationships/hyperlink" Target="https://wwwtb.mlit.go.jp/hokushin/content/000105241.pdf" TargetMode="External"/><Relationship Id="rId1" Type="http://schemas.openxmlformats.org/officeDocument/2006/relationships/hyperlink" Target="https://wwwtb.mlit.go.jp/hokushin/content/000105241.pdf"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www.mhlw.go.jp/stf/seisakunitsuite/bunya/koyou_roudou/roudoukijun/minimumichiran/"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AO59"/>
  <sheetViews>
    <sheetView showGridLines="0" tabSelected="1" topLeftCell="A7" zoomScale="85" zoomScaleNormal="85" zoomScaleSheetLayoutView="100" workbookViewId="0">
      <selection activeCell="B9" sqref="B9:AH12"/>
    </sheetView>
  </sheetViews>
  <sheetFormatPr defaultColWidth="2.25" defaultRowHeight="18.75"/>
  <cols>
    <col min="1" max="1" width="3.125" customWidth="1"/>
    <col min="2" max="34" width="3.5" customWidth="1"/>
    <col min="35" max="35" width="3.125" customWidth="1"/>
    <col min="36" max="36" width="2.5" bestFit="1" customWidth="1"/>
  </cols>
  <sheetData>
    <row r="1" spans="1:35" ht="14.25" customHeight="1">
      <c r="A1" s="5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row>
    <row r="2" spans="1:35" ht="14.25" customHeight="1">
      <c r="A2" s="5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51"/>
    </row>
    <row r="3" spans="1:35" ht="14.25" customHeight="1">
      <c r="A3" s="5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51"/>
    </row>
    <row r="4" spans="1:35" ht="14.25" customHeight="1">
      <c r="A4" s="50"/>
      <c r="B4" s="290"/>
      <c r="C4" s="290"/>
      <c r="D4" s="290"/>
      <c r="E4" s="290"/>
      <c r="F4" s="290"/>
      <c r="G4" s="290"/>
      <c r="H4" s="290"/>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51"/>
    </row>
    <row r="5" spans="1:35" ht="14.25" customHeight="1">
      <c r="A5" s="50"/>
      <c r="B5" s="290"/>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51"/>
    </row>
    <row r="6" spans="1:35" ht="14.25" customHeight="1">
      <c r="A6" s="50"/>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51"/>
    </row>
    <row r="7" spans="1:35">
      <c r="A7" s="1"/>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1"/>
    </row>
    <row r="8" spans="1:35">
      <c r="A8" s="1"/>
      <c r="B8" s="290"/>
      <c r="C8" s="290"/>
      <c r="D8" s="290"/>
      <c r="E8" s="290"/>
      <c r="F8" s="290"/>
      <c r="G8" s="290"/>
      <c r="H8" s="290"/>
      <c r="I8" s="290"/>
      <c r="J8" s="290"/>
      <c r="K8" s="290"/>
      <c r="L8" s="290"/>
      <c r="M8" s="290"/>
      <c r="N8" s="290"/>
      <c r="O8" s="290"/>
      <c r="P8" s="290"/>
      <c r="Q8" s="290"/>
      <c r="R8" s="290"/>
      <c r="S8" s="290"/>
      <c r="T8" s="290"/>
      <c r="U8" s="290"/>
      <c r="V8" s="290"/>
      <c r="W8" s="290"/>
      <c r="X8" s="290"/>
      <c r="Y8" s="290"/>
      <c r="Z8" s="290"/>
      <c r="AA8" s="290"/>
      <c r="AB8" s="290"/>
      <c r="AC8" s="290"/>
      <c r="AD8" s="290"/>
      <c r="AE8" s="290"/>
      <c r="AF8" s="290"/>
      <c r="AG8" s="290"/>
      <c r="AH8" s="290"/>
      <c r="AI8" s="1"/>
    </row>
    <row r="9" spans="1:35" ht="62.25" customHeight="1">
      <c r="A9" s="1"/>
      <c r="B9" s="292" t="s">
        <v>978</v>
      </c>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1"/>
    </row>
    <row r="10" spans="1:35" ht="62.25" customHeight="1">
      <c r="A10" s="1"/>
      <c r="B10" s="293"/>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1"/>
    </row>
    <row r="11" spans="1:35" ht="62.25" customHeight="1">
      <c r="A11" s="1"/>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1"/>
    </row>
    <row r="12" spans="1:35">
      <c r="A12" s="1"/>
      <c r="B12" s="293"/>
      <c r="C12" s="293"/>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1"/>
    </row>
    <row r="13" spans="1:35">
      <c r="A13" s="1"/>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1"/>
    </row>
    <row r="14" spans="1:35" ht="13.5" customHeight="1">
      <c r="A14" s="1"/>
      <c r="B14" s="294" t="s">
        <v>977</v>
      </c>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c r="AI14" s="1"/>
    </row>
    <row r="15" spans="1:35">
      <c r="A15" s="1"/>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c r="AG15" s="294"/>
      <c r="AH15" s="294"/>
      <c r="AI15" s="1"/>
    </row>
    <row r="16" spans="1:35">
      <c r="A16" s="1"/>
      <c r="B16" s="294"/>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1"/>
    </row>
    <row r="17" spans="1:35">
      <c r="A17" s="1"/>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1"/>
    </row>
    <row r="18" spans="1:35">
      <c r="A18" s="1"/>
      <c r="B18" s="290"/>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c r="AA18" s="290"/>
      <c r="AB18" s="290"/>
      <c r="AC18" s="290"/>
      <c r="AD18" s="290"/>
      <c r="AE18" s="290"/>
      <c r="AF18" s="290"/>
      <c r="AG18" s="290"/>
      <c r="AH18" s="290"/>
      <c r="AI18" s="1"/>
    </row>
    <row r="19" spans="1:35">
      <c r="A19" s="1"/>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1"/>
    </row>
    <row r="20" spans="1:35">
      <c r="A20" s="1"/>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1"/>
    </row>
    <row r="21" spans="1:35" ht="18.75" customHeight="1">
      <c r="A21" s="1"/>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1"/>
    </row>
    <row r="22" spans="1:35" ht="18.75" customHeight="1">
      <c r="A22" s="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1"/>
    </row>
    <row r="23" spans="1:35" ht="18.75" customHeight="1">
      <c r="A23" s="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1"/>
    </row>
    <row r="24" spans="1:35" ht="18.75" customHeight="1">
      <c r="A24" s="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1"/>
    </row>
    <row r="25" spans="1:35" ht="14.25" customHeight="1">
      <c r="A25" s="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1"/>
    </row>
    <row r="26" spans="1:35" ht="24" customHeight="1">
      <c r="A26" s="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1"/>
    </row>
    <row r="27" spans="1:35" ht="18.75" customHeight="1">
      <c r="A27" s="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1"/>
    </row>
    <row r="28" spans="1:35" ht="18.75" customHeight="1">
      <c r="A28" s="1"/>
      <c r="B28" s="296" t="s">
        <v>979</v>
      </c>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8"/>
      <c r="AI28" s="1"/>
    </row>
    <row r="29" spans="1:35" ht="18.75" customHeight="1">
      <c r="A29" s="1"/>
      <c r="B29" s="299"/>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1"/>
      <c r="AI29" s="1"/>
    </row>
    <row r="30" spans="1:35" ht="18.75" customHeight="1">
      <c r="A30" s="1"/>
      <c r="B30" s="299"/>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1"/>
      <c r="AI30" s="1"/>
    </row>
    <row r="31" spans="1:35" ht="18.75" customHeight="1">
      <c r="A31" s="1"/>
      <c r="B31" s="299"/>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1"/>
      <c r="AI31" s="1"/>
    </row>
    <row r="32" spans="1:35" ht="18.75" customHeight="1">
      <c r="A32" s="1"/>
      <c r="B32" s="299"/>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1"/>
      <c r="AI32" s="1"/>
    </row>
    <row r="33" spans="1:41" ht="18.75" customHeight="1">
      <c r="A33" s="1"/>
      <c r="B33" s="299"/>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1"/>
      <c r="AI33" s="1"/>
    </row>
    <row r="34" spans="1:41" ht="18.75" customHeight="1">
      <c r="A34" s="1"/>
      <c r="B34" s="299"/>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1"/>
      <c r="AI34" s="1"/>
    </row>
    <row r="35" spans="1:41" ht="18.75" customHeight="1">
      <c r="A35" s="1"/>
      <c r="B35" s="299"/>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1"/>
      <c r="AI35" s="1"/>
    </row>
    <row r="36" spans="1:41" ht="18.75" customHeight="1">
      <c r="A36" s="1"/>
      <c r="B36" s="299"/>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1"/>
      <c r="AI36" s="1"/>
    </row>
    <row r="37" spans="1:41">
      <c r="A37" s="1"/>
      <c r="B37" s="299"/>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1"/>
      <c r="AI37" s="1"/>
    </row>
    <row r="38" spans="1:41">
      <c r="A38" s="1"/>
      <c r="B38" s="302"/>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4"/>
      <c r="AI38" s="1"/>
    </row>
    <row r="39" spans="1:41" ht="18.75" customHeight="1">
      <c r="A39" s="1"/>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1"/>
    </row>
    <row r="40" spans="1:41" ht="33" customHeight="1">
      <c r="A40" s="1"/>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1"/>
    </row>
    <row r="41" spans="1:41" ht="18.75" customHeight="1">
      <c r="A41" s="1"/>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295"/>
      <c r="AF41" s="295"/>
      <c r="AG41" s="295"/>
      <c r="AH41" s="295"/>
      <c r="AI41" s="1"/>
    </row>
    <row r="42" spans="1:41" ht="17.25" customHeight="1">
      <c r="A42" s="1"/>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295"/>
      <c r="AG42" s="295"/>
      <c r="AH42" s="295"/>
      <c r="AI42" s="284"/>
      <c r="AJ42" s="284"/>
      <c r="AK42" s="284"/>
      <c r="AL42" s="284"/>
      <c r="AM42" s="284"/>
      <c r="AN42" s="284"/>
      <c r="AO42" s="284"/>
    </row>
    <row r="43" spans="1:41" ht="6" customHeight="1">
      <c r="A43" s="1"/>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95"/>
      <c r="AG43" s="295"/>
      <c r="AH43" s="295"/>
      <c r="AI43" s="1"/>
    </row>
    <row r="44" spans="1:41" ht="18.75" customHeight="1">
      <c r="A44" s="1"/>
      <c r="B44" s="295"/>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295"/>
      <c r="AF44" s="295"/>
      <c r="AG44" s="295"/>
      <c r="AH44" s="295"/>
      <c r="AI44" s="1"/>
    </row>
    <row r="45" spans="1:41" ht="7.5" customHeight="1">
      <c r="A45" s="1"/>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c r="AI45" s="1"/>
    </row>
    <row r="46" spans="1:41" ht="17.25" customHeight="1">
      <c r="A46" s="1"/>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295"/>
      <c r="AF46" s="295"/>
      <c r="AG46" s="295"/>
      <c r="AH46" s="295"/>
      <c r="AI46" s="1"/>
    </row>
    <row r="47" spans="1:41">
      <c r="A47" s="1"/>
      <c r="B47" s="295"/>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1"/>
    </row>
    <row r="48" spans="1:41" ht="33" customHeight="1">
      <c r="A48" s="1"/>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1"/>
    </row>
    <row r="51" spans="1:35">
      <c r="A51" s="1"/>
      <c r="B51" s="1"/>
      <c r="AI51" s="1"/>
    </row>
    <row r="57" spans="1:35">
      <c r="AI57" s="24"/>
    </row>
    <row r="58" spans="1:35">
      <c r="AI58" s="24"/>
    </row>
    <row r="59" spans="1:35">
      <c r="AI59" s="24"/>
    </row>
  </sheetData>
  <mergeCells count="4">
    <mergeCell ref="B9:AH12"/>
    <mergeCell ref="B14:AH16"/>
    <mergeCell ref="B40:AH47"/>
    <mergeCell ref="B28:AH38"/>
  </mergeCells>
  <phoneticPr fontId="1"/>
  <pageMargins left="0.7" right="0.7" top="0.75" bottom="0.75" header="0.3" footer="0.3"/>
  <pageSetup paperSize="9" scale="69" fitToHeight="0" orientation="portrait" r:id="rId1"/>
  <rowBreaks count="1" manualBreakCount="1">
    <brk id="48" max="3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BA76"/>
  <sheetViews>
    <sheetView showGridLines="0" zoomScaleNormal="100" zoomScaleSheetLayoutView="100" workbookViewId="0">
      <selection activeCell="C11" sqref="C11"/>
    </sheetView>
  </sheetViews>
  <sheetFormatPr defaultColWidth="2.25" defaultRowHeight="18.75"/>
  <cols>
    <col min="1" max="1" width="3.125" customWidth="1"/>
    <col min="2" max="35" width="3.25" customWidth="1"/>
    <col min="36" max="36" width="2.5" bestFit="1" customWidth="1"/>
    <col min="40" max="53" width="12.125" hidden="1" customWidth="1"/>
  </cols>
  <sheetData>
    <row r="1" spans="1:53"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3" t="s">
        <v>799</v>
      </c>
      <c r="AM1" s="13"/>
      <c r="AN1" s="22"/>
      <c r="AO1" s="22"/>
      <c r="AP1" s="22"/>
      <c r="AQ1" s="22"/>
      <c r="AR1" s="22"/>
      <c r="AS1" s="22"/>
      <c r="AT1" s="22"/>
      <c r="AU1" s="22"/>
      <c r="AV1" s="22"/>
      <c r="AW1" s="22"/>
      <c r="AX1" s="22"/>
      <c r="AY1" s="22"/>
    </row>
    <row r="2" spans="1:53" ht="19.5" thickBot="1">
      <c r="A2" s="1"/>
      <c r="B2" s="288" t="s">
        <v>566</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1"/>
      <c r="AF2" s="1"/>
      <c r="AG2" s="1"/>
      <c r="AH2" s="1"/>
      <c r="AI2" s="1"/>
      <c r="AM2" s="13"/>
      <c r="AN2" s="2"/>
      <c r="AO2" s="2"/>
      <c r="AP2" s="2"/>
      <c r="AQ2" s="2"/>
      <c r="AR2" s="2"/>
      <c r="AS2" s="2"/>
      <c r="AT2" s="2"/>
      <c r="AU2" s="2"/>
      <c r="AV2" s="2"/>
      <c r="AW2" s="2"/>
      <c r="AX2" s="2"/>
      <c r="AY2" s="2"/>
      <c r="AZ2" s="2"/>
      <c r="BA2" s="2"/>
    </row>
    <row r="3" spans="1:53"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M3" s="13"/>
      <c r="AN3" s="2" t="s">
        <v>4</v>
      </c>
      <c r="AO3" s="2" t="s">
        <v>4</v>
      </c>
      <c r="AP3" s="2" t="s">
        <v>4</v>
      </c>
      <c r="AQ3" s="2" t="s">
        <v>4</v>
      </c>
      <c r="AR3" s="2" t="s">
        <v>4</v>
      </c>
      <c r="AS3" s="2" t="s">
        <v>4</v>
      </c>
      <c r="AT3" s="2" t="s">
        <v>4</v>
      </c>
      <c r="AU3" s="2" t="s">
        <v>4</v>
      </c>
      <c r="AV3" s="2" t="s">
        <v>4</v>
      </c>
      <c r="AW3" s="2" t="s">
        <v>4</v>
      </c>
      <c r="AX3" s="2"/>
      <c r="AY3" s="2"/>
      <c r="AZ3" s="2"/>
      <c r="BA3" s="2"/>
    </row>
    <row r="4" spans="1:5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M4" s="13"/>
      <c r="AN4" s="2" t="s">
        <v>44</v>
      </c>
      <c r="AO4" s="2"/>
      <c r="AP4" s="2"/>
      <c r="AQ4" s="2"/>
      <c r="AR4" s="2"/>
      <c r="AS4" s="2"/>
      <c r="AT4" s="2"/>
      <c r="AU4" s="2"/>
      <c r="AV4" s="2"/>
      <c r="AW4" s="2"/>
      <c r="AX4" s="2"/>
      <c r="AY4" s="2"/>
      <c r="AZ4" s="2"/>
      <c r="BA4" s="2"/>
    </row>
    <row r="5" spans="1:5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M5" s="13"/>
      <c r="AN5" s="2" t="s">
        <v>45</v>
      </c>
      <c r="AO5" s="2"/>
      <c r="AP5" s="2"/>
      <c r="AQ5" s="2"/>
      <c r="AR5" s="2"/>
      <c r="AS5" s="2"/>
      <c r="AT5" s="2"/>
      <c r="AU5" s="2"/>
      <c r="AV5" s="2"/>
      <c r="AW5" s="2"/>
      <c r="AX5" s="2"/>
      <c r="AY5" s="2"/>
      <c r="AZ5" s="2"/>
      <c r="BA5" s="2"/>
    </row>
    <row r="6" spans="1:5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M6" s="13"/>
      <c r="AN6" s="2"/>
      <c r="AO6" s="2"/>
      <c r="AP6" s="2"/>
      <c r="AQ6" s="2"/>
      <c r="AR6" s="2"/>
      <c r="AS6" s="2"/>
      <c r="AT6" s="2"/>
      <c r="AU6" s="2"/>
      <c r="AV6" s="2"/>
      <c r="AW6" s="2"/>
      <c r="AX6" s="2"/>
      <c r="AY6" s="2"/>
      <c r="AZ6" s="2"/>
      <c r="BA6" s="2"/>
    </row>
    <row r="7" spans="1:53" ht="19.5" thickBot="1">
      <c r="A7" s="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M7" s="13"/>
      <c r="AN7" s="2"/>
      <c r="AO7" s="2"/>
      <c r="AP7" s="2"/>
      <c r="AQ7" s="2"/>
      <c r="AR7" s="2"/>
      <c r="AS7" s="2"/>
      <c r="AT7" s="2"/>
      <c r="AU7" s="2"/>
      <c r="AV7" s="2"/>
      <c r="AW7" s="2"/>
      <c r="AX7" s="2"/>
      <c r="AY7" s="2"/>
      <c r="AZ7" s="2"/>
      <c r="BA7" s="2"/>
    </row>
    <row r="8" spans="1:53" ht="38.25" customHeight="1">
      <c r="A8" s="1"/>
      <c r="B8" s="700" t="str">
        <f>IF('2_利用者'!AG25=0,"対象路線では、通院の利用がみられないため本シートの編集は不要です","")</f>
        <v/>
      </c>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M8" s="13"/>
      <c r="AN8" s="2"/>
      <c r="AO8" s="2"/>
      <c r="AP8" s="2"/>
      <c r="AQ8" s="2"/>
      <c r="AR8" s="2"/>
      <c r="AS8" s="2"/>
      <c r="AT8" s="2"/>
      <c r="AU8" s="2"/>
      <c r="AV8" s="2"/>
      <c r="AW8" s="2"/>
      <c r="AX8" s="2"/>
      <c r="AY8" s="2"/>
      <c r="AZ8" s="2"/>
      <c r="BA8" s="2"/>
    </row>
    <row r="9" spans="1:53">
      <c r="A9" s="1"/>
      <c r="B9" s="105"/>
      <c r="C9" s="106" t="s">
        <v>122</v>
      </c>
      <c r="D9" s="107"/>
      <c r="E9" s="107"/>
      <c r="F9" s="107"/>
      <c r="G9" s="107"/>
      <c r="H9" s="107"/>
      <c r="I9" s="107"/>
      <c r="J9" s="107"/>
      <c r="K9" s="107"/>
      <c r="L9" s="107"/>
      <c r="M9" s="107"/>
      <c r="N9" s="107"/>
      <c r="O9" s="107"/>
      <c r="P9" s="107"/>
      <c r="Q9" s="107"/>
      <c r="R9" s="107"/>
      <c r="S9" s="107"/>
      <c r="T9" s="107"/>
      <c r="U9" s="107"/>
      <c r="V9" s="106"/>
      <c r="W9" s="106"/>
      <c r="X9" s="106"/>
      <c r="Y9" s="106"/>
      <c r="Z9" s="106"/>
      <c r="AA9" s="106"/>
      <c r="AB9" s="106"/>
      <c r="AC9" s="106"/>
      <c r="AD9" s="106"/>
      <c r="AE9" s="106"/>
      <c r="AF9" s="106"/>
      <c r="AG9" s="106"/>
      <c r="AH9" s="106"/>
      <c r="AI9" s="108"/>
      <c r="AM9" s="13"/>
      <c r="AN9" s="2"/>
      <c r="AO9" s="2"/>
      <c r="AP9" s="2"/>
      <c r="AQ9" s="2"/>
      <c r="AR9" s="2"/>
      <c r="AS9" s="2"/>
      <c r="AT9" s="2"/>
      <c r="AU9" s="2"/>
      <c r="AV9" s="2"/>
      <c r="AW9" s="2"/>
      <c r="AX9" s="2"/>
      <c r="AY9" s="2"/>
      <c r="AZ9" s="2"/>
      <c r="BA9" s="2"/>
    </row>
    <row r="10" spans="1:53" ht="72" customHeight="1">
      <c r="A10" s="1"/>
      <c r="B10" s="109"/>
      <c r="C10" s="584" t="s">
        <v>485</v>
      </c>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110"/>
      <c r="AM10" s="13"/>
      <c r="AO10" s="13"/>
      <c r="AP10" s="13"/>
      <c r="AQ10" s="13"/>
      <c r="AR10" s="13"/>
      <c r="AS10" s="13"/>
      <c r="AT10" s="13"/>
      <c r="AU10" s="13"/>
      <c r="AV10" s="13"/>
      <c r="AW10" s="13"/>
      <c r="AX10" s="13"/>
      <c r="AY10" s="13"/>
      <c r="AZ10" s="13"/>
      <c r="BA10" s="13"/>
    </row>
    <row r="11" spans="1:53" ht="14.25" customHeight="1">
      <c r="B11" s="111"/>
      <c r="C11" s="137"/>
      <c r="D11" s="104" t="s">
        <v>499</v>
      </c>
      <c r="E11" s="1"/>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112"/>
    </row>
    <row r="12" spans="1:53">
      <c r="B12" s="111"/>
      <c r="C12" s="705" t="s">
        <v>117</v>
      </c>
      <c r="D12" s="706"/>
      <c r="E12" s="706"/>
      <c r="F12" s="706"/>
      <c r="G12" s="706"/>
      <c r="H12" s="706"/>
      <c r="I12" s="706"/>
      <c r="J12" s="706"/>
      <c r="K12" s="706"/>
      <c r="L12" s="706"/>
      <c r="M12" s="706"/>
      <c r="N12" s="706"/>
      <c r="O12" s="706"/>
      <c r="P12" s="706"/>
      <c r="Q12" s="706"/>
      <c r="R12" s="706"/>
      <c r="S12" s="706"/>
      <c r="T12" s="706"/>
      <c r="U12" s="706"/>
      <c r="V12" s="706"/>
      <c r="W12" s="706"/>
      <c r="X12" s="710"/>
      <c r="Y12" s="337" t="s">
        <v>100</v>
      </c>
      <c r="Z12" s="338"/>
      <c r="AA12" s="338"/>
      <c r="AB12" s="338"/>
      <c r="AC12" s="338"/>
      <c r="AD12" s="338"/>
      <c r="AE12" s="338"/>
      <c r="AF12" s="338"/>
      <c r="AG12" s="338"/>
      <c r="AH12" s="339"/>
      <c r="AI12" s="112"/>
    </row>
    <row r="13" spans="1:53">
      <c r="B13" s="111"/>
      <c r="C13" s="340" t="s">
        <v>101</v>
      </c>
      <c r="D13" s="341"/>
      <c r="E13" s="341"/>
      <c r="F13" s="341"/>
      <c r="G13" s="341"/>
      <c r="H13" s="341"/>
      <c r="I13" s="341"/>
      <c r="J13" s="341"/>
      <c r="K13" s="341"/>
      <c r="L13" s="341"/>
      <c r="M13" s="342"/>
      <c r="N13" s="701">
        <f>'0_地域情報'!$N$18</f>
        <v>4340</v>
      </c>
      <c r="O13" s="702"/>
      <c r="P13" s="702"/>
      <c r="Q13" s="702"/>
      <c r="R13" s="702"/>
      <c r="S13" s="702"/>
      <c r="T13" s="702"/>
      <c r="U13" s="702"/>
      <c r="V13" s="702"/>
      <c r="W13" s="345" t="s">
        <v>123</v>
      </c>
      <c r="X13" s="346"/>
      <c r="Y13" s="348" t="s">
        <v>114</v>
      </c>
      <c r="Z13" s="349"/>
      <c r="AA13" s="349"/>
      <c r="AB13" s="349"/>
      <c r="AC13" s="349"/>
      <c r="AD13" s="349"/>
      <c r="AE13" s="349"/>
      <c r="AF13" s="349"/>
      <c r="AG13" s="349"/>
      <c r="AH13" s="704"/>
      <c r="AI13" s="112"/>
    </row>
    <row r="14" spans="1:53">
      <c r="B14" s="111"/>
      <c r="C14" s="340" t="s">
        <v>102</v>
      </c>
      <c r="D14" s="341"/>
      <c r="E14" s="341"/>
      <c r="F14" s="341"/>
      <c r="G14" s="341"/>
      <c r="H14" s="341"/>
      <c r="I14" s="341"/>
      <c r="J14" s="341"/>
      <c r="K14" s="341"/>
      <c r="L14" s="341"/>
      <c r="M14" s="342"/>
      <c r="N14" s="701">
        <f>'0_地域情報'!$N$19</f>
        <v>90</v>
      </c>
      <c r="O14" s="702"/>
      <c r="P14" s="702"/>
      <c r="Q14" s="702"/>
      <c r="R14" s="702"/>
      <c r="S14" s="702"/>
      <c r="T14" s="702"/>
      <c r="U14" s="702"/>
      <c r="V14" s="702"/>
      <c r="W14" s="345" t="s">
        <v>103</v>
      </c>
      <c r="X14" s="346"/>
      <c r="Y14" s="703" t="s">
        <v>116</v>
      </c>
      <c r="Z14" s="349"/>
      <c r="AA14" s="349"/>
      <c r="AB14" s="349"/>
      <c r="AC14" s="349"/>
      <c r="AD14" s="349"/>
      <c r="AE14" s="349"/>
      <c r="AF14" s="349"/>
      <c r="AG14" s="349"/>
      <c r="AH14" s="704"/>
      <c r="AI14" s="112"/>
    </row>
    <row r="15" spans="1:53">
      <c r="B15" s="111"/>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113" t="s">
        <v>115</v>
      </c>
      <c r="AI15" s="112"/>
      <c r="AN15" s="13"/>
    </row>
    <row r="16" spans="1:53" ht="19.5" customHeight="1">
      <c r="B16" s="111"/>
      <c r="C16" s="705" t="s">
        <v>104</v>
      </c>
      <c r="D16" s="706"/>
      <c r="E16" s="706"/>
      <c r="F16" s="706"/>
      <c r="G16" s="706"/>
      <c r="H16" s="706"/>
      <c r="I16" s="707"/>
      <c r="J16" s="707"/>
      <c r="K16" s="707"/>
      <c r="L16" s="707"/>
      <c r="M16" s="707"/>
      <c r="N16" s="706"/>
      <c r="O16" s="706"/>
      <c r="P16" s="706"/>
      <c r="Q16" s="706"/>
      <c r="R16" s="706"/>
      <c r="S16" s="706"/>
      <c r="T16" s="707"/>
      <c r="U16" s="707"/>
      <c r="V16" s="707"/>
      <c r="W16" s="707"/>
      <c r="X16" s="708"/>
      <c r="Y16" s="337" t="s">
        <v>100</v>
      </c>
      <c r="Z16" s="338"/>
      <c r="AA16" s="338"/>
      <c r="AB16" s="338"/>
      <c r="AC16" s="338"/>
      <c r="AD16" s="338"/>
      <c r="AE16" s="338"/>
      <c r="AF16" s="338"/>
      <c r="AG16" s="338"/>
      <c r="AH16" s="339"/>
      <c r="AI16" s="112"/>
    </row>
    <row r="17" spans="2:35" ht="27" customHeight="1">
      <c r="B17" s="111"/>
      <c r="C17" s="340" t="s">
        <v>105</v>
      </c>
      <c r="D17" s="341"/>
      <c r="E17" s="341"/>
      <c r="F17" s="341"/>
      <c r="G17" s="341"/>
      <c r="H17" s="341"/>
      <c r="I17" s="341"/>
      <c r="J17" s="341"/>
      <c r="K17" s="341"/>
      <c r="L17" s="341"/>
      <c r="M17" s="342"/>
      <c r="N17" s="721">
        <f>+IF('4_移動時刻'!M48=0,"シート4より自動計算",'4_移動時刻'!M48)</f>
        <v>4</v>
      </c>
      <c r="O17" s="722"/>
      <c r="P17" s="722"/>
      <c r="Q17" s="722"/>
      <c r="R17" s="722"/>
      <c r="S17" s="722"/>
      <c r="T17" s="722"/>
      <c r="U17" s="722"/>
      <c r="V17" s="722"/>
      <c r="W17" s="345" t="s">
        <v>11</v>
      </c>
      <c r="X17" s="346"/>
      <c r="Y17" s="348" t="s">
        <v>968</v>
      </c>
      <c r="Z17" s="349"/>
      <c r="AA17" s="349"/>
      <c r="AB17" s="349"/>
      <c r="AC17" s="349"/>
      <c r="AD17" s="349"/>
      <c r="AE17" s="349"/>
      <c r="AF17" s="349"/>
      <c r="AG17" s="349"/>
      <c r="AH17" s="704"/>
      <c r="AI17" s="112"/>
    </row>
    <row r="18" spans="2:35" ht="22.5" customHeight="1" thickBot="1">
      <c r="B18" s="111"/>
      <c r="C18" s="723" t="s">
        <v>106</v>
      </c>
      <c r="D18" s="724"/>
      <c r="E18" s="724"/>
      <c r="F18" s="724"/>
      <c r="G18" s="724"/>
      <c r="H18" s="724"/>
      <c r="I18" s="724"/>
      <c r="J18" s="724"/>
      <c r="K18" s="724"/>
      <c r="L18" s="724"/>
      <c r="M18" s="725"/>
      <c r="N18" s="726">
        <v>2</v>
      </c>
      <c r="O18" s="727"/>
      <c r="P18" s="727"/>
      <c r="Q18" s="727"/>
      <c r="R18" s="727"/>
      <c r="S18" s="727"/>
      <c r="T18" s="727"/>
      <c r="U18" s="727"/>
      <c r="V18" s="727"/>
      <c r="W18" s="728" t="s">
        <v>11</v>
      </c>
      <c r="X18" s="658"/>
      <c r="Y18" s="729" t="s">
        <v>112</v>
      </c>
      <c r="Z18" s="360"/>
      <c r="AA18" s="360"/>
      <c r="AB18" s="360"/>
      <c r="AC18" s="360"/>
      <c r="AD18" s="360"/>
      <c r="AE18" s="360"/>
      <c r="AF18" s="360"/>
      <c r="AG18" s="360"/>
      <c r="AH18" s="361"/>
      <c r="AI18" s="112"/>
    </row>
    <row r="19" spans="2:35" ht="22.5" customHeight="1" thickTop="1">
      <c r="B19" s="111"/>
      <c r="C19" s="711" t="s">
        <v>107</v>
      </c>
      <c r="D19" s="712"/>
      <c r="E19" s="712"/>
      <c r="F19" s="712"/>
      <c r="G19" s="712"/>
      <c r="H19" s="712"/>
      <c r="I19" s="712"/>
      <c r="J19" s="712"/>
      <c r="K19" s="712"/>
      <c r="L19" s="712"/>
      <c r="M19" s="713"/>
      <c r="N19" s="714">
        <f>SUM(N17:V18)</f>
        <v>6</v>
      </c>
      <c r="O19" s="715"/>
      <c r="P19" s="715"/>
      <c r="Q19" s="715"/>
      <c r="R19" s="715"/>
      <c r="S19" s="715"/>
      <c r="T19" s="715"/>
      <c r="U19" s="715"/>
      <c r="V19" s="715"/>
      <c r="W19" s="716" t="s">
        <v>11</v>
      </c>
      <c r="X19" s="717"/>
      <c r="Y19" s="718"/>
      <c r="Z19" s="719"/>
      <c r="AA19" s="719"/>
      <c r="AB19" s="719"/>
      <c r="AC19" s="719"/>
      <c r="AD19" s="719"/>
      <c r="AE19" s="719"/>
      <c r="AF19" s="719"/>
      <c r="AG19" s="719"/>
      <c r="AH19" s="720"/>
      <c r="AI19" s="112"/>
    </row>
    <row r="20" spans="2:35">
      <c r="B20" s="111"/>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113" t="s">
        <v>113</v>
      </c>
      <c r="AI20" s="112"/>
    </row>
    <row r="21" spans="2:35">
      <c r="B21" s="111"/>
      <c r="C21" s="705" t="s">
        <v>108</v>
      </c>
      <c r="D21" s="706"/>
      <c r="E21" s="706"/>
      <c r="F21" s="706"/>
      <c r="G21" s="706"/>
      <c r="H21" s="706"/>
      <c r="I21" s="707"/>
      <c r="J21" s="707"/>
      <c r="K21" s="707"/>
      <c r="L21" s="707"/>
      <c r="M21" s="707"/>
      <c r="N21" s="706"/>
      <c r="O21" s="706"/>
      <c r="P21" s="706"/>
      <c r="Q21" s="706"/>
      <c r="R21" s="706"/>
      <c r="S21" s="706"/>
      <c r="T21" s="707"/>
      <c r="U21" s="707"/>
      <c r="V21" s="707"/>
      <c r="W21" s="707"/>
      <c r="X21" s="708"/>
      <c r="Y21" s="337" t="s">
        <v>100</v>
      </c>
      <c r="Z21" s="338"/>
      <c r="AA21" s="338"/>
      <c r="AB21" s="338"/>
      <c r="AC21" s="338"/>
      <c r="AD21" s="338"/>
      <c r="AE21" s="338"/>
      <c r="AF21" s="338"/>
      <c r="AG21" s="338"/>
      <c r="AH21" s="339"/>
      <c r="AI21" s="112"/>
    </row>
    <row r="22" spans="2:35" ht="18.75" customHeight="1">
      <c r="B22" s="111"/>
      <c r="C22" s="340" t="s">
        <v>215</v>
      </c>
      <c r="D22" s="341"/>
      <c r="E22" s="341"/>
      <c r="F22" s="341"/>
      <c r="G22" s="341"/>
      <c r="H22" s="341"/>
      <c r="I22" s="341"/>
      <c r="J22" s="341"/>
      <c r="K22" s="341"/>
      <c r="L22" s="341"/>
      <c r="M22" s="342"/>
      <c r="N22" s="726">
        <f>+IF(ISERROR(SUM('3_路線長'!AE65:AH65)),"シート３より自動計算",SUM('3_路線長'!AE65:AH65))</f>
        <v>0</v>
      </c>
      <c r="O22" s="727"/>
      <c r="P22" s="727"/>
      <c r="Q22" s="727"/>
      <c r="R22" s="727"/>
      <c r="S22" s="727"/>
      <c r="T22" s="727"/>
      <c r="U22" s="727"/>
      <c r="V22" s="727"/>
      <c r="W22" s="345" t="s">
        <v>68</v>
      </c>
      <c r="X22" s="346"/>
      <c r="Y22" s="740"/>
      <c r="Z22" s="788"/>
      <c r="AA22" s="788"/>
      <c r="AB22" s="788"/>
      <c r="AC22" s="788"/>
      <c r="AD22" s="788"/>
      <c r="AE22" s="788"/>
      <c r="AF22" s="788"/>
      <c r="AG22" s="788"/>
      <c r="AH22" s="789"/>
      <c r="AI22" s="112"/>
    </row>
    <row r="23" spans="2:35">
      <c r="B23" s="111"/>
      <c r="C23" s="36"/>
      <c r="D23" s="36"/>
      <c r="E23" s="36"/>
      <c r="F23" s="36"/>
      <c r="G23" s="36"/>
      <c r="H23" s="36"/>
      <c r="I23" s="36"/>
      <c r="J23" s="36"/>
      <c r="K23" s="36"/>
      <c r="L23" s="36"/>
      <c r="M23" s="36"/>
      <c r="N23" s="208" t="s">
        <v>587</v>
      </c>
      <c r="O23" s="36"/>
      <c r="P23" s="36"/>
      <c r="Q23" s="36"/>
      <c r="R23" s="36"/>
      <c r="S23" s="36"/>
      <c r="T23" s="36"/>
      <c r="U23" s="36"/>
      <c r="V23" s="36"/>
      <c r="W23" s="36"/>
      <c r="X23" s="36"/>
      <c r="Y23" s="36"/>
      <c r="Z23" s="36"/>
      <c r="AA23" s="36"/>
      <c r="AB23" s="36"/>
      <c r="AC23" s="36"/>
      <c r="AD23" s="36"/>
      <c r="AE23" s="36"/>
      <c r="AF23" s="36"/>
      <c r="AG23" s="36"/>
      <c r="AH23" s="36"/>
      <c r="AI23" s="112"/>
    </row>
    <row r="24" spans="2:35">
      <c r="B24" s="111"/>
      <c r="C24" s="705" t="s">
        <v>119</v>
      </c>
      <c r="D24" s="706"/>
      <c r="E24" s="706"/>
      <c r="F24" s="706"/>
      <c r="G24" s="706"/>
      <c r="H24" s="706"/>
      <c r="I24" s="707"/>
      <c r="J24" s="707"/>
      <c r="K24" s="707"/>
      <c r="L24" s="707"/>
      <c r="M24" s="707"/>
      <c r="N24" s="706"/>
      <c r="O24" s="706"/>
      <c r="P24" s="706"/>
      <c r="Q24" s="706"/>
      <c r="R24" s="706"/>
      <c r="S24" s="706"/>
      <c r="T24" s="707"/>
      <c r="U24" s="707"/>
      <c r="V24" s="707"/>
      <c r="W24" s="707"/>
      <c r="X24" s="708"/>
      <c r="Y24" s="337" t="s">
        <v>100</v>
      </c>
      <c r="Z24" s="338"/>
      <c r="AA24" s="338"/>
      <c r="AB24" s="338"/>
      <c r="AC24" s="338"/>
      <c r="AD24" s="338"/>
      <c r="AE24" s="338"/>
      <c r="AF24" s="338"/>
      <c r="AG24" s="338"/>
      <c r="AH24" s="339"/>
      <c r="AI24" s="112"/>
    </row>
    <row r="25" spans="2:35" ht="50.25" customHeight="1">
      <c r="B25" s="111"/>
      <c r="C25" s="340" t="s">
        <v>118</v>
      </c>
      <c r="D25" s="341"/>
      <c r="E25" s="341"/>
      <c r="F25" s="341"/>
      <c r="G25" s="341"/>
      <c r="H25" s="341"/>
      <c r="I25" s="341"/>
      <c r="J25" s="341"/>
      <c r="K25" s="341"/>
      <c r="L25" s="341"/>
      <c r="M25" s="342"/>
      <c r="N25" s="730">
        <v>1</v>
      </c>
      <c r="O25" s="731"/>
      <c r="P25" s="731"/>
      <c r="Q25" s="731"/>
      <c r="R25" s="731"/>
      <c r="S25" s="731"/>
      <c r="T25" s="731"/>
      <c r="U25" s="731"/>
      <c r="V25" s="731"/>
      <c r="W25" s="345" t="s">
        <v>17</v>
      </c>
      <c r="X25" s="346"/>
      <c r="Y25" s="732" t="s">
        <v>957</v>
      </c>
      <c r="Z25" s="733"/>
      <c r="AA25" s="733"/>
      <c r="AB25" s="733"/>
      <c r="AC25" s="733"/>
      <c r="AD25" s="733"/>
      <c r="AE25" s="733"/>
      <c r="AF25" s="733"/>
      <c r="AG25" s="733"/>
      <c r="AH25" s="734"/>
      <c r="AI25" s="112"/>
    </row>
    <row r="26" spans="2:35" ht="40.5" customHeight="1">
      <c r="B26" s="111"/>
      <c r="C26" s="735" t="s">
        <v>169</v>
      </c>
      <c r="D26" s="736"/>
      <c r="E26" s="736"/>
      <c r="F26" s="736"/>
      <c r="G26" s="736"/>
      <c r="H26" s="736"/>
      <c r="I26" s="736"/>
      <c r="J26" s="736"/>
      <c r="K26" s="736"/>
      <c r="L26" s="736"/>
      <c r="M26" s="737"/>
      <c r="N26" s="730">
        <v>2</v>
      </c>
      <c r="O26" s="731"/>
      <c r="P26" s="731"/>
      <c r="Q26" s="731"/>
      <c r="R26" s="731"/>
      <c r="S26" s="731"/>
      <c r="T26" s="731"/>
      <c r="U26" s="731"/>
      <c r="V26" s="731"/>
      <c r="W26" s="345" t="s">
        <v>170</v>
      </c>
      <c r="X26" s="346"/>
      <c r="Y26" s="732" t="s">
        <v>791</v>
      </c>
      <c r="Z26" s="738"/>
      <c r="AA26" s="738"/>
      <c r="AB26" s="738"/>
      <c r="AC26" s="738"/>
      <c r="AD26" s="738"/>
      <c r="AE26" s="738"/>
      <c r="AF26" s="738"/>
      <c r="AG26" s="738"/>
      <c r="AH26" s="739"/>
      <c r="AI26" s="112"/>
    </row>
    <row r="27" spans="2:35">
      <c r="B27" s="111"/>
      <c r="C27" s="36"/>
      <c r="D27" s="36"/>
      <c r="E27" s="36"/>
      <c r="F27" s="36"/>
      <c r="G27" s="36"/>
      <c r="H27" s="172" t="s">
        <v>580</v>
      </c>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112"/>
    </row>
    <row r="28" spans="2:35">
      <c r="B28" s="111"/>
      <c r="C28" s="367" t="s">
        <v>21</v>
      </c>
      <c r="D28" s="367"/>
      <c r="E28" s="367"/>
      <c r="F28" s="367"/>
      <c r="G28" s="367"/>
      <c r="H28" s="367" t="s">
        <v>20</v>
      </c>
      <c r="I28" s="367"/>
      <c r="J28" s="367"/>
      <c r="K28" s="367"/>
      <c r="L28" s="367" t="s">
        <v>120</v>
      </c>
      <c r="M28" s="367"/>
      <c r="N28" s="367"/>
      <c r="O28" s="367"/>
      <c r="P28" s="36"/>
      <c r="Q28" s="36"/>
      <c r="R28" s="36"/>
      <c r="S28" s="334" t="s">
        <v>32</v>
      </c>
      <c r="T28" s="335"/>
      <c r="U28" s="335"/>
      <c r="V28" s="335"/>
      <c r="W28" s="440"/>
      <c r="X28" s="346"/>
      <c r="Y28" s="36"/>
      <c r="Z28" s="36"/>
      <c r="AA28" s="36"/>
      <c r="AB28" s="36"/>
      <c r="AC28" s="36"/>
      <c r="AD28" s="36"/>
      <c r="AE28" s="36"/>
      <c r="AF28" s="36"/>
      <c r="AG28" s="36"/>
      <c r="AH28" s="36"/>
      <c r="AI28" s="112"/>
    </row>
    <row r="29" spans="2:35">
      <c r="B29" s="111"/>
      <c r="C29" s="350" t="s">
        <v>27</v>
      </c>
      <c r="D29" s="350"/>
      <c r="E29" s="350"/>
      <c r="F29" s="350"/>
      <c r="G29" s="350"/>
      <c r="H29" s="743" t="s">
        <v>4</v>
      </c>
      <c r="I29" s="743"/>
      <c r="J29" s="743"/>
      <c r="K29" s="743"/>
      <c r="L29" s="452">
        <v>245</v>
      </c>
      <c r="M29" s="452"/>
      <c r="N29" s="452"/>
      <c r="O29" s="452"/>
      <c r="P29" s="36"/>
      <c r="Q29" s="36"/>
      <c r="R29" s="36"/>
      <c r="S29" s="452">
        <f>IF(H29="運行",L29,0)</f>
        <v>0</v>
      </c>
      <c r="T29" s="452"/>
      <c r="U29" s="452"/>
      <c r="V29" s="452"/>
      <c r="W29" s="744" t="s">
        <v>121</v>
      </c>
      <c r="X29" s="346"/>
      <c r="Y29" s="36"/>
      <c r="Z29" s="36"/>
      <c r="AA29" s="36"/>
      <c r="AB29" s="36"/>
      <c r="AC29" s="36"/>
      <c r="AD29" s="36"/>
      <c r="AE29" s="36"/>
      <c r="AF29" s="36"/>
      <c r="AG29" s="36"/>
      <c r="AH29" s="36"/>
      <c r="AI29" s="112"/>
    </row>
    <row r="30" spans="2:35">
      <c r="B30" s="111"/>
      <c r="C30" s="350" t="s">
        <v>28</v>
      </c>
      <c r="D30" s="350"/>
      <c r="E30" s="350"/>
      <c r="F30" s="350"/>
      <c r="G30" s="350"/>
      <c r="H30" s="743" t="s">
        <v>4</v>
      </c>
      <c r="I30" s="743"/>
      <c r="J30" s="743"/>
      <c r="K30" s="743"/>
      <c r="L30" s="452">
        <v>52</v>
      </c>
      <c r="M30" s="452"/>
      <c r="N30" s="452"/>
      <c r="O30" s="452"/>
      <c r="P30" s="36"/>
      <c r="Q30" s="36"/>
      <c r="R30" s="36"/>
      <c r="S30" s="452">
        <f>IF(H30="運行",L30,0)</f>
        <v>0</v>
      </c>
      <c r="T30" s="452"/>
      <c r="U30" s="452"/>
      <c r="V30" s="452"/>
      <c r="W30" s="744" t="s">
        <v>121</v>
      </c>
      <c r="X30" s="346"/>
      <c r="Y30" s="36"/>
      <c r="Z30" s="36"/>
      <c r="AA30" s="36"/>
      <c r="AB30" s="36"/>
      <c r="AC30" s="36"/>
      <c r="AD30" s="36"/>
      <c r="AE30" s="36"/>
      <c r="AF30" s="36"/>
      <c r="AG30" s="36"/>
      <c r="AH30" s="36"/>
      <c r="AI30" s="112"/>
    </row>
    <row r="31" spans="2:35" ht="19.5" thickBot="1">
      <c r="B31" s="111"/>
      <c r="C31" s="350" t="s">
        <v>29</v>
      </c>
      <c r="D31" s="350"/>
      <c r="E31" s="350"/>
      <c r="F31" s="350"/>
      <c r="G31" s="350"/>
      <c r="H31" s="743" t="s">
        <v>4</v>
      </c>
      <c r="I31" s="743"/>
      <c r="J31" s="743"/>
      <c r="K31" s="743"/>
      <c r="L31" s="452">
        <v>68</v>
      </c>
      <c r="M31" s="452"/>
      <c r="N31" s="452"/>
      <c r="O31" s="452"/>
      <c r="P31" s="36"/>
      <c r="Q31" s="36"/>
      <c r="R31" s="36"/>
      <c r="S31" s="753">
        <f>IF(H31="運行",L31,0)</f>
        <v>0</v>
      </c>
      <c r="T31" s="753"/>
      <c r="U31" s="753"/>
      <c r="V31" s="753"/>
      <c r="W31" s="744" t="s">
        <v>121</v>
      </c>
      <c r="X31" s="346"/>
      <c r="Y31" s="36"/>
      <c r="Z31" s="36"/>
      <c r="AA31" s="36"/>
      <c r="AB31" s="36"/>
      <c r="AC31" s="36"/>
      <c r="AD31" s="36"/>
      <c r="AE31" s="36"/>
      <c r="AF31" s="36"/>
      <c r="AG31" s="36"/>
      <c r="AH31" s="36"/>
      <c r="AI31" s="112"/>
    </row>
    <row r="32" spans="2:35" ht="19.5" thickBot="1">
      <c r="B32" s="111"/>
      <c r="C32" s="36"/>
      <c r="D32" s="36"/>
      <c r="E32" s="36"/>
      <c r="F32" s="36"/>
      <c r="G32" s="36"/>
      <c r="H32" s="36"/>
      <c r="I32" s="36"/>
      <c r="J32" s="36"/>
      <c r="K32" s="36"/>
      <c r="L32" s="745">
        <f>SUM(L29:O31)</f>
        <v>365</v>
      </c>
      <c r="M32" s="745"/>
      <c r="N32" s="745"/>
      <c r="O32" s="745"/>
      <c r="P32" s="36"/>
      <c r="Q32" s="36"/>
      <c r="R32" s="36"/>
      <c r="S32" s="746">
        <f>SUM(S29:V31)</f>
        <v>0</v>
      </c>
      <c r="T32" s="747"/>
      <c r="U32" s="747"/>
      <c r="V32" s="748"/>
      <c r="W32" s="749" t="s">
        <v>121</v>
      </c>
      <c r="X32" s="346"/>
      <c r="Y32" s="36"/>
      <c r="Z32" s="36"/>
      <c r="AA32" s="36"/>
      <c r="AB32" s="36"/>
      <c r="AC32" s="36"/>
      <c r="AD32" s="36"/>
      <c r="AE32" s="36"/>
      <c r="AF32" s="36"/>
      <c r="AG32" s="36"/>
      <c r="AH32" s="36"/>
      <c r="AI32" s="112"/>
    </row>
    <row r="33" spans="2:35" ht="19.5" thickBot="1">
      <c r="B33" s="114"/>
      <c r="C33" s="39"/>
      <c r="D33" s="39"/>
      <c r="E33" s="39"/>
      <c r="F33" s="39"/>
      <c r="G33" s="39"/>
      <c r="H33" s="39"/>
      <c r="I33" s="39"/>
      <c r="J33" s="39"/>
      <c r="K33" s="39"/>
      <c r="L33" s="115"/>
      <c r="M33" s="115"/>
      <c r="N33" s="115"/>
      <c r="O33" s="115"/>
      <c r="P33" s="115"/>
      <c r="Q33" s="115"/>
      <c r="R33" s="115"/>
      <c r="S33" s="115"/>
      <c r="T33" s="115"/>
      <c r="U33" s="115"/>
      <c r="V33" s="115"/>
      <c r="W33" s="115"/>
      <c r="X33" s="115"/>
      <c r="Y33" s="115"/>
      <c r="Z33" s="115"/>
      <c r="AA33" s="115"/>
      <c r="AB33" s="115"/>
      <c r="AC33" s="39"/>
      <c r="AD33" s="39"/>
      <c r="AE33" s="39"/>
      <c r="AF33" s="39"/>
      <c r="AG33" s="39"/>
      <c r="AH33" s="39"/>
      <c r="AI33" s="116"/>
    </row>
    <row r="34" spans="2:35">
      <c r="B34" s="31"/>
      <c r="C34" s="32" t="s">
        <v>124</v>
      </c>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4"/>
    </row>
    <row r="35" spans="2:35" ht="19.5" thickBot="1">
      <c r="B35" s="35"/>
      <c r="C35" s="334" t="s">
        <v>127</v>
      </c>
      <c r="D35" s="335"/>
      <c r="E35" s="335"/>
      <c r="F35" s="335"/>
      <c r="G35" s="440"/>
      <c r="H35" s="346"/>
      <c r="I35" s="96" t="s">
        <v>125</v>
      </c>
      <c r="J35" s="334" t="s">
        <v>126</v>
      </c>
      <c r="K35" s="335"/>
      <c r="L35" s="335"/>
      <c r="M35" s="335"/>
      <c r="N35" s="440"/>
      <c r="O35" s="346"/>
      <c r="P35" s="96" t="s">
        <v>125</v>
      </c>
      <c r="Q35" s="334" t="s">
        <v>32</v>
      </c>
      <c r="R35" s="335"/>
      <c r="S35" s="335"/>
      <c r="T35" s="335"/>
      <c r="U35" s="440"/>
      <c r="V35" s="346"/>
      <c r="W35" s="96" t="s">
        <v>129</v>
      </c>
      <c r="X35" s="405" t="s">
        <v>131</v>
      </c>
      <c r="Y35" s="817"/>
      <c r="Z35" s="817"/>
      <c r="AA35" s="817"/>
      <c r="AB35" s="818"/>
      <c r="AC35" s="818"/>
      <c r="AD35" s="698"/>
      <c r="AE35" s="699"/>
      <c r="AF35" s="36"/>
      <c r="AG35" s="36"/>
      <c r="AH35" s="36"/>
      <c r="AI35" s="37"/>
    </row>
    <row r="36" spans="2:35" ht="19.5" thickBot="1">
      <c r="B36" s="35"/>
      <c r="C36" s="762">
        <f>+IF(ISERROR(N13*N19+N14*N22*2),"",N13*N19+N14*N22*N26*2)</f>
        <v>26040</v>
      </c>
      <c r="D36" s="762"/>
      <c r="E36" s="762"/>
      <c r="F36" s="762"/>
      <c r="G36" s="816" t="s">
        <v>128</v>
      </c>
      <c r="H36" s="742"/>
      <c r="I36" s="96"/>
      <c r="J36" s="765">
        <f>+N25</f>
        <v>1</v>
      </c>
      <c r="K36" s="452"/>
      <c r="L36" s="452"/>
      <c r="M36" s="452"/>
      <c r="N36" s="744" t="s">
        <v>17</v>
      </c>
      <c r="O36" s="346"/>
      <c r="P36" s="96"/>
      <c r="Q36" s="765">
        <f>+S32</f>
        <v>0</v>
      </c>
      <c r="R36" s="452"/>
      <c r="S36" s="452"/>
      <c r="T36" s="452"/>
      <c r="U36" s="744" t="s">
        <v>121</v>
      </c>
      <c r="V36" s="346"/>
      <c r="W36" s="96"/>
      <c r="X36" s="754">
        <f>IF(ISERROR(C36*J36*Q36),"",C36*J36*Q36)</f>
        <v>0</v>
      </c>
      <c r="Y36" s="755"/>
      <c r="Z36" s="755"/>
      <c r="AA36" s="755"/>
      <c r="AB36" s="755"/>
      <c r="AC36" s="756"/>
      <c r="AD36" s="345" t="s">
        <v>130</v>
      </c>
      <c r="AE36" s="346"/>
      <c r="AF36" s="36"/>
      <c r="AG36" s="36"/>
      <c r="AH36" s="36"/>
      <c r="AI36" s="37"/>
    </row>
    <row r="37" spans="2:35" ht="12" customHeight="1" thickBot="1">
      <c r="B37" s="38"/>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40"/>
    </row>
    <row r="38" spans="2:35" ht="18.75" customHeight="1">
      <c r="L38" s="27"/>
      <c r="M38" s="27"/>
      <c r="N38" s="27"/>
      <c r="O38" s="27"/>
      <c r="P38" s="27"/>
      <c r="Q38" s="27"/>
      <c r="R38" s="27"/>
      <c r="S38" s="27"/>
      <c r="T38" s="27"/>
      <c r="U38" s="27"/>
      <c r="V38" s="30"/>
      <c r="W38" s="30"/>
      <c r="X38" s="30"/>
      <c r="Y38" s="30"/>
      <c r="Z38" s="30"/>
      <c r="AA38" s="30"/>
      <c r="AB38" s="30"/>
      <c r="AC38" s="30"/>
      <c r="AD38" s="30"/>
      <c r="AE38" s="30"/>
      <c r="AF38" s="30"/>
      <c r="AG38" s="30"/>
      <c r="AH38" s="30"/>
    </row>
    <row r="39" spans="2:35">
      <c r="B39" s="117"/>
      <c r="C39" s="118" t="s">
        <v>132</v>
      </c>
      <c r="D39" s="119"/>
      <c r="E39" s="119"/>
      <c r="F39" s="119"/>
      <c r="G39" s="119"/>
      <c r="H39" s="119"/>
      <c r="I39" s="119"/>
      <c r="J39" s="119"/>
      <c r="K39" s="119"/>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1"/>
    </row>
    <row r="40" spans="2:35" ht="35.25" customHeight="1">
      <c r="B40" s="122"/>
      <c r="C40" s="584" t="s">
        <v>500</v>
      </c>
      <c r="D40" s="709"/>
      <c r="E40" s="709"/>
      <c r="F40" s="709"/>
      <c r="G40" s="709"/>
      <c r="H40" s="709"/>
      <c r="I40" s="709"/>
      <c r="J40" s="709"/>
      <c r="K40" s="709"/>
      <c r="L40" s="709"/>
      <c r="M40" s="709"/>
      <c r="N40" s="709"/>
      <c r="O40" s="709"/>
      <c r="P40" s="709"/>
      <c r="Q40" s="709"/>
      <c r="R40" s="709"/>
      <c r="S40" s="709"/>
      <c r="T40" s="709"/>
      <c r="U40" s="709"/>
      <c r="V40" s="709"/>
      <c r="W40" s="709"/>
      <c r="X40" s="709"/>
      <c r="Y40" s="709"/>
      <c r="Z40" s="709"/>
      <c r="AA40" s="709"/>
      <c r="AB40" s="709"/>
      <c r="AC40" s="709"/>
      <c r="AD40" s="709"/>
      <c r="AE40" s="709"/>
      <c r="AF40" s="709"/>
      <c r="AG40" s="709"/>
      <c r="AH40" s="709"/>
      <c r="AI40" s="123"/>
    </row>
    <row r="41" spans="2:35" ht="14.25" customHeight="1" thickBot="1">
      <c r="B41" s="122"/>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23"/>
    </row>
    <row r="42" spans="2:35">
      <c r="B42" s="122"/>
      <c r="C42" s="535"/>
      <c r="D42" s="536"/>
      <c r="E42" s="536"/>
      <c r="F42" s="536"/>
      <c r="G42" s="536"/>
      <c r="H42" s="536"/>
      <c r="I42" s="537"/>
      <c r="J42" s="537"/>
      <c r="K42" s="537"/>
      <c r="L42" s="538"/>
      <c r="M42" s="554" t="s">
        <v>27</v>
      </c>
      <c r="N42" s="757"/>
      <c r="O42" s="757"/>
      <c r="P42" s="757"/>
      <c r="Q42" s="757"/>
      <c r="R42" s="558" t="s">
        <v>62</v>
      </c>
      <c r="S42" s="757"/>
      <c r="T42" s="757"/>
      <c r="U42" s="757"/>
      <c r="V42" s="758"/>
      <c r="W42" s="96"/>
      <c r="X42" s="759" t="s">
        <v>134</v>
      </c>
      <c r="Y42" s="760"/>
      <c r="Z42" s="760"/>
      <c r="AA42" s="760"/>
      <c r="AB42" s="761"/>
      <c r="AC42" s="36"/>
      <c r="AD42" s="36"/>
      <c r="AE42" s="36"/>
      <c r="AF42" s="36"/>
      <c r="AG42" s="36"/>
      <c r="AH42" s="36"/>
      <c r="AI42" s="123"/>
    </row>
    <row r="43" spans="2:35" ht="19.5" thickBot="1">
      <c r="B43" s="122"/>
      <c r="C43" s="530" t="s">
        <v>149</v>
      </c>
      <c r="D43" s="531"/>
      <c r="E43" s="531"/>
      <c r="F43" s="531"/>
      <c r="G43" s="531"/>
      <c r="H43" s="531"/>
      <c r="I43" s="531"/>
      <c r="J43" s="531"/>
      <c r="K43" s="531"/>
      <c r="L43" s="532"/>
      <c r="M43" s="774">
        <f>'2_利用者'!$M$25</f>
        <v>4542.3</v>
      </c>
      <c r="N43" s="549"/>
      <c r="O43" s="549"/>
      <c r="P43" s="549"/>
      <c r="Q43" s="87" t="s">
        <v>10</v>
      </c>
      <c r="R43" s="775">
        <f>'2_利用者'!$W$25</f>
        <v>0</v>
      </c>
      <c r="S43" s="549"/>
      <c r="T43" s="549"/>
      <c r="U43" s="549"/>
      <c r="V43" s="88" t="s">
        <v>10</v>
      </c>
      <c r="W43" s="96"/>
      <c r="X43" s="776">
        <f>+M43+R43</f>
        <v>4542.3</v>
      </c>
      <c r="Y43" s="777"/>
      <c r="Z43" s="777"/>
      <c r="AA43" s="777"/>
      <c r="AB43" s="97" t="s">
        <v>10</v>
      </c>
      <c r="AC43" s="36"/>
      <c r="AD43" s="36"/>
      <c r="AE43" s="36"/>
      <c r="AF43" s="36"/>
      <c r="AG43" s="36"/>
      <c r="AH43" s="36"/>
      <c r="AI43" s="123"/>
    </row>
    <row r="44" spans="2:35" ht="15" customHeight="1">
      <c r="B44" s="122"/>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123"/>
    </row>
    <row r="45" spans="2:35">
      <c r="B45" s="122"/>
      <c r="C45" s="705" t="s">
        <v>135</v>
      </c>
      <c r="D45" s="706"/>
      <c r="E45" s="706"/>
      <c r="F45" s="706"/>
      <c r="G45" s="706"/>
      <c r="H45" s="706"/>
      <c r="I45" s="707"/>
      <c r="J45" s="707"/>
      <c r="K45" s="707"/>
      <c r="L45" s="707"/>
      <c r="M45" s="707"/>
      <c r="N45" s="706"/>
      <c r="O45" s="706"/>
      <c r="P45" s="706"/>
      <c r="Q45" s="706"/>
      <c r="R45" s="706"/>
      <c r="S45" s="706"/>
      <c r="T45" s="707"/>
      <c r="U45" s="707"/>
      <c r="V45" s="707"/>
      <c r="W45" s="707"/>
      <c r="X45" s="708"/>
      <c r="Y45" s="337" t="s">
        <v>100</v>
      </c>
      <c r="Z45" s="338"/>
      <c r="AA45" s="338"/>
      <c r="AB45" s="338"/>
      <c r="AC45" s="338"/>
      <c r="AD45" s="338"/>
      <c r="AE45" s="338"/>
      <c r="AF45" s="338"/>
      <c r="AG45" s="338"/>
      <c r="AH45" s="339"/>
      <c r="AI45" s="123"/>
    </row>
    <row r="46" spans="2:35" ht="19.5" thickBot="1">
      <c r="B46" s="122"/>
      <c r="C46" s="340" t="s">
        <v>136</v>
      </c>
      <c r="D46" s="341"/>
      <c r="E46" s="341"/>
      <c r="F46" s="341"/>
      <c r="G46" s="341"/>
      <c r="H46" s="341"/>
      <c r="I46" s="341"/>
      <c r="J46" s="341"/>
      <c r="K46" s="341"/>
      <c r="L46" s="341"/>
      <c r="M46" s="342"/>
      <c r="N46" s="795" t="str">
        <f>'3_路線長'!$AE$66</f>
        <v/>
      </c>
      <c r="O46" s="796"/>
      <c r="P46" s="796"/>
      <c r="Q46" s="796"/>
      <c r="R46" s="796"/>
      <c r="S46" s="796"/>
      <c r="T46" s="796"/>
      <c r="U46" s="796"/>
      <c r="V46" s="796"/>
      <c r="W46" s="345" t="s">
        <v>68</v>
      </c>
      <c r="X46" s="346"/>
      <c r="Y46" s="768"/>
      <c r="Z46" s="769"/>
      <c r="AA46" s="769"/>
      <c r="AB46" s="769"/>
      <c r="AC46" s="769"/>
      <c r="AD46" s="769"/>
      <c r="AE46" s="769"/>
      <c r="AF46" s="769"/>
      <c r="AG46" s="769"/>
      <c r="AH46" s="770"/>
      <c r="AI46" s="123"/>
    </row>
    <row r="47" spans="2:35" ht="19.5" thickBot="1">
      <c r="B47" s="122"/>
      <c r="C47" s="340" t="s">
        <v>137</v>
      </c>
      <c r="D47" s="341"/>
      <c r="E47" s="341"/>
      <c r="F47" s="341"/>
      <c r="G47" s="341"/>
      <c r="H47" s="341"/>
      <c r="I47" s="341"/>
      <c r="J47" s="341"/>
      <c r="K47" s="341"/>
      <c r="L47" s="341"/>
      <c r="M47" s="341"/>
      <c r="N47" s="797" t="str">
        <f>IF(N46="","",K50+((N46-G50)/S50*O50))</f>
        <v/>
      </c>
      <c r="O47" s="798"/>
      <c r="P47" s="798"/>
      <c r="Q47" s="798"/>
      <c r="R47" s="798"/>
      <c r="S47" s="798"/>
      <c r="T47" s="798"/>
      <c r="U47" s="798"/>
      <c r="V47" s="799"/>
      <c r="W47" s="345" t="s">
        <v>556</v>
      </c>
      <c r="X47" s="346"/>
      <c r="Y47" s="768"/>
      <c r="Z47" s="769"/>
      <c r="AA47" s="769"/>
      <c r="AB47" s="769"/>
      <c r="AC47" s="769"/>
      <c r="AD47" s="769"/>
      <c r="AE47" s="769"/>
      <c r="AF47" s="769"/>
      <c r="AG47" s="769"/>
      <c r="AH47" s="770"/>
      <c r="AI47" s="123"/>
    </row>
    <row r="48" spans="2:35">
      <c r="B48" s="122"/>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123"/>
    </row>
    <row r="49" spans="2:35">
      <c r="B49" s="122"/>
      <c r="C49" s="418"/>
      <c r="D49" s="418"/>
      <c r="E49" s="418"/>
      <c r="F49" s="418"/>
      <c r="G49" s="350" t="s">
        <v>138</v>
      </c>
      <c r="H49" s="350"/>
      <c r="I49" s="350"/>
      <c r="J49" s="418"/>
      <c r="K49" s="350" t="s">
        <v>139</v>
      </c>
      <c r="L49" s="350"/>
      <c r="M49" s="350"/>
      <c r="N49" s="418"/>
      <c r="O49" s="350" t="s">
        <v>140</v>
      </c>
      <c r="P49" s="350"/>
      <c r="Q49" s="350"/>
      <c r="R49" s="418"/>
      <c r="S49" s="350" t="s">
        <v>141</v>
      </c>
      <c r="T49" s="350"/>
      <c r="U49" s="350"/>
      <c r="V49" s="418"/>
      <c r="W49" s="337" t="s">
        <v>100</v>
      </c>
      <c r="X49" s="338"/>
      <c r="Y49" s="338"/>
      <c r="Z49" s="338"/>
      <c r="AA49" s="338"/>
      <c r="AB49" s="338"/>
      <c r="AC49" s="338"/>
      <c r="AD49" s="338"/>
      <c r="AE49" s="338"/>
      <c r="AF49" s="339"/>
      <c r="AG49" s="96"/>
      <c r="AH49" s="96"/>
      <c r="AI49" s="123"/>
    </row>
    <row r="50" spans="2:35">
      <c r="B50" s="122"/>
      <c r="C50" s="778" t="str">
        <f>'0_地域情報'!C25:F25</f>
        <v>奈良県</v>
      </c>
      <c r="D50" s="778"/>
      <c r="E50" s="778"/>
      <c r="F50" s="778"/>
      <c r="G50" s="452">
        <f>'0_地域情報'!G25:I25</f>
        <v>1.5</v>
      </c>
      <c r="H50" s="452"/>
      <c r="I50" s="452"/>
      <c r="J50" s="82" t="s">
        <v>68</v>
      </c>
      <c r="K50" s="452">
        <f>'0_地域情報'!K25:M25</f>
        <v>690</v>
      </c>
      <c r="L50" s="452"/>
      <c r="M50" s="452"/>
      <c r="N50" s="82" t="s">
        <v>50</v>
      </c>
      <c r="O50" s="452">
        <f>'0_地域情報'!O25:Q25</f>
        <v>90</v>
      </c>
      <c r="P50" s="452"/>
      <c r="Q50" s="452"/>
      <c r="R50" s="82" t="s">
        <v>50</v>
      </c>
      <c r="S50" s="452">
        <f>'0_地域情報'!S25:U25</f>
        <v>0.26600000000000001</v>
      </c>
      <c r="T50" s="452"/>
      <c r="U50" s="452"/>
      <c r="V50" s="82" t="s">
        <v>68</v>
      </c>
      <c r="W50" s="768"/>
      <c r="X50" s="769"/>
      <c r="Y50" s="769"/>
      <c r="Z50" s="769"/>
      <c r="AA50" s="769"/>
      <c r="AB50" s="769"/>
      <c r="AC50" s="769"/>
      <c r="AD50" s="769"/>
      <c r="AE50" s="769"/>
      <c r="AF50" s="770"/>
      <c r="AG50" s="96"/>
      <c r="AH50" s="96"/>
      <c r="AI50" s="123"/>
    </row>
    <row r="51" spans="2:35" ht="19.5" thickBot="1">
      <c r="B51" s="122"/>
      <c r="C51" s="36"/>
      <c r="D51" s="36"/>
      <c r="E51" s="36"/>
      <c r="F51" s="36"/>
      <c r="G51" s="36"/>
      <c r="H51" s="36"/>
      <c r="I51" s="36"/>
      <c r="J51" s="36"/>
      <c r="K51" s="36"/>
      <c r="L51" s="36"/>
      <c r="M51" s="36"/>
      <c r="N51" s="36"/>
      <c r="O51" s="36"/>
      <c r="P51" s="36"/>
      <c r="Q51" s="36"/>
      <c r="R51" s="36"/>
      <c r="S51" s="36"/>
      <c r="T51" s="36"/>
      <c r="U51" s="36"/>
      <c r="V51" s="124"/>
      <c r="W51" s="36"/>
      <c r="X51" s="36"/>
      <c r="Y51" s="36"/>
      <c r="Z51" s="36"/>
      <c r="AA51" s="36"/>
      <c r="AB51" s="36"/>
      <c r="AC51" s="36"/>
      <c r="AD51" s="36"/>
      <c r="AE51" s="36"/>
      <c r="AF51" s="36"/>
      <c r="AG51" s="36"/>
      <c r="AH51" s="36"/>
      <c r="AI51" s="123"/>
    </row>
    <row r="52" spans="2:35">
      <c r="B52" s="31"/>
      <c r="C52" s="33"/>
      <c r="D52" s="32" t="s">
        <v>143</v>
      </c>
      <c r="E52" s="98"/>
      <c r="F52" s="98"/>
      <c r="G52" s="98"/>
      <c r="H52" s="98"/>
      <c r="I52" s="98"/>
      <c r="J52" s="98"/>
      <c r="K52" s="98"/>
      <c r="L52" s="98"/>
      <c r="M52" s="98"/>
      <c r="N52" s="98"/>
      <c r="O52" s="98"/>
      <c r="P52" s="98"/>
      <c r="Q52" s="98"/>
      <c r="R52" s="98"/>
      <c r="S52" s="98"/>
      <c r="T52" s="98"/>
      <c r="U52" s="98"/>
      <c r="V52" s="98"/>
      <c r="W52" s="98"/>
      <c r="X52" s="98"/>
      <c r="Y52" s="98"/>
      <c r="Z52" s="98"/>
      <c r="AA52" s="33"/>
      <c r="AB52" s="33"/>
      <c r="AC52" s="33"/>
      <c r="AD52" s="33"/>
      <c r="AE52" s="33"/>
      <c r="AF52" s="33"/>
      <c r="AG52" s="33"/>
      <c r="AH52" s="33"/>
      <c r="AI52" s="34"/>
    </row>
    <row r="53" spans="2:35" ht="19.5" thickBot="1">
      <c r="B53" s="35"/>
      <c r="C53" s="36"/>
      <c r="D53" s="334" t="s">
        <v>145</v>
      </c>
      <c r="E53" s="335"/>
      <c r="F53" s="335"/>
      <c r="G53" s="335"/>
      <c r="H53" s="335"/>
      <c r="I53" s="336"/>
      <c r="J53" s="96" t="s">
        <v>125</v>
      </c>
      <c r="K53" s="334" t="s">
        <v>134</v>
      </c>
      <c r="L53" s="335"/>
      <c r="M53" s="335"/>
      <c r="N53" s="335"/>
      <c r="O53" s="335"/>
      <c r="P53" s="336"/>
      <c r="Q53" s="96"/>
      <c r="R53" s="96" t="s">
        <v>129</v>
      </c>
      <c r="S53" s="535" t="s">
        <v>144</v>
      </c>
      <c r="T53" s="536"/>
      <c r="U53" s="536"/>
      <c r="V53" s="536"/>
      <c r="W53" s="536"/>
      <c r="X53" s="536"/>
      <c r="Y53" s="536"/>
      <c r="Z53" s="779"/>
      <c r="AA53" s="36"/>
      <c r="AB53" s="36"/>
      <c r="AC53" s="36"/>
      <c r="AD53" s="36"/>
      <c r="AE53" s="36"/>
      <c r="AF53" s="36"/>
      <c r="AG53" s="36"/>
      <c r="AH53" s="36"/>
      <c r="AI53" s="37"/>
    </row>
    <row r="54" spans="2:35" ht="19.5" thickBot="1">
      <c r="B54" s="35"/>
      <c r="C54" s="36"/>
      <c r="D54" s="774" t="str">
        <f>+N47</f>
        <v/>
      </c>
      <c r="E54" s="549"/>
      <c r="F54" s="549"/>
      <c r="G54" s="780"/>
      <c r="H54" s="744" t="s">
        <v>146</v>
      </c>
      <c r="I54" s="781"/>
      <c r="J54" s="96"/>
      <c r="K54" s="782">
        <f>+X43</f>
        <v>4542.3</v>
      </c>
      <c r="L54" s="783"/>
      <c r="M54" s="783"/>
      <c r="N54" s="784"/>
      <c r="O54" s="744" t="s">
        <v>147</v>
      </c>
      <c r="P54" s="781"/>
      <c r="Q54" s="96"/>
      <c r="R54" s="96"/>
      <c r="S54" s="754" t="str">
        <f>IF(ISERROR(D54*K54),"",D54*K54)</f>
        <v/>
      </c>
      <c r="T54" s="755"/>
      <c r="U54" s="755"/>
      <c r="V54" s="755"/>
      <c r="W54" s="755"/>
      <c r="X54" s="756"/>
      <c r="Y54" s="749" t="s">
        <v>130</v>
      </c>
      <c r="Z54" s="781"/>
      <c r="AA54" s="36"/>
      <c r="AB54" s="36"/>
      <c r="AC54" s="36"/>
      <c r="AD54" s="36"/>
      <c r="AE54" s="36"/>
      <c r="AF54" s="36"/>
      <c r="AG54" s="36"/>
      <c r="AH54" s="36"/>
      <c r="AI54" s="37"/>
    </row>
    <row r="55" spans="2:35" ht="19.5" thickBot="1">
      <c r="B55" s="38"/>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40"/>
    </row>
    <row r="58" spans="2:35">
      <c r="B58" s="117"/>
      <c r="C58" s="118" t="s">
        <v>148</v>
      </c>
      <c r="D58" s="119"/>
      <c r="E58" s="119"/>
      <c r="F58" s="119"/>
      <c r="G58" s="119"/>
      <c r="H58" s="119"/>
      <c r="I58" s="119"/>
      <c r="J58" s="119"/>
      <c r="K58" s="119"/>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1"/>
    </row>
    <row r="59" spans="2:35" ht="97.5" customHeight="1">
      <c r="B59" s="122"/>
      <c r="C59" s="584" t="s">
        <v>194</v>
      </c>
      <c r="D59" s="709"/>
      <c r="E59" s="709"/>
      <c r="F59" s="709"/>
      <c r="G59" s="709"/>
      <c r="H59" s="709"/>
      <c r="I59" s="709"/>
      <c r="J59" s="709"/>
      <c r="K59" s="709"/>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123"/>
    </row>
    <row r="60" spans="2:35" ht="12.75" customHeight="1">
      <c r="B60" s="122"/>
      <c r="C60" s="181"/>
      <c r="D60" s="104" t="s">
        <v>966</v>
      </c>
      <c r="E60" s="1"/>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123"/>
    </row>
    <row r="61" spans="2:35">
      <c r="B61" s="122"/>
      <c r="C61" s="127" t="s">
        <v>150</v>
      </c>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123"/>
    </row>
    <row r="62" spans="2:35">
      <c r="B62" s="122"/>
      <c r="C62" s="530" t="s">
        <v>151</v>
      </c>
      <c r="D62" s="531"/>
      <c r="E62" s="531"/>
      <c r="F62" s="531"/>
      <c r="G62" s="531"/>
      <c r="H62" s="531"/>
      <c r="I62" s="531"/>
      <c r="J62" s="531"/>
      <c r="K62" s="531"/>
      <c r="L62" s="531"/>
      <c r="M62" s="829">
        <v>16</v>
      </c>
      <c r="N62" s="830"/>
      <c r="O62" s="830"/>
      <c r="P62" s="831"/>
      <c r="Q62" s="83" t="s">
        <v>10</v>
      </c>
      <c r="R62" s="36"/>
      <c r="S62" s="832" t="s">
        <v>578</v>
      </c>
      <c r="T62" s="473"/>
      <c r="U62" s="473"/>
      <c r="V62" s="473"/>
      <c r="W62" s="473"/>
      <c r="X62" s="473"/>
      <c r="Y62" s="473"/>
      <c r="Z62" s="473"/>
      <c r="AA62" s="473"/>
      <c r="AB62" s="473"/>
      <c r="AC62" s="833"/>
      <c r="AD62" s="833"/>
      <c r="AE62" s="833"/>
      <c r="AF62" s="833"/>
      <c r="AG62" s="833"/>
      <c r="AH62" s="833"/>
      <c r="AI62" s="123"/>
    </row>
    <row r="63" spans="2:35" ht="34.5" customHeight="1">
      <c r="B63" s="122"/>
      <c r="C63" s="96"/>
      <c r="D63" s="96"/>
      <c r="E63" s="96"/>
      <c r="F63" s="96"/>
      <c r="G63" s="96"/>
      <c r="H63" s="96"/>
      <c r="I63" s="96"/>
      <c r="J63" s="96"/>
      <c r="K63" s="96"/>
      <c r="L63" s="96"/>
      <c r="M63" s="96"/>
      <c r="N63" s="96"/>
      <c r="O63" s="96"/>
      <c r="P63" s="96"/>
      <c r="Q63" s="96"/>
      <c r="R63" s="36"/>
      <c r="S63" s="833"/>
      <c r="T63" s="833"/>
      <c r="U63" s="833"/>
      <c r="V63" s="833"/>
      <c r="W63" s="833"/>
      <c r="X63" s="833"/>
      <c r="Y63" s="833"/>
      <c r="Z63" s="833"/>
      <c r="AA63" s="833"/>
      <c r="AB63" s="833"/>
      <c r="AC63" s="833"/>
      <c r="AD63" s="833"/>
      <c r="AE63" s="833"/>
      <c r="AF63" s="833"/>
      <c r="AG63" s="833"/>
      <c r="AH63" s="833"/>
      <c r="AI63" s="123"/>
    </row>
    <row r="64" spans="2:35">
      <c r="B64" s="122"/>
      <c r="C64" s="834" t="s">
        <v>606</v>
      </c>
      <c r="D64" s="835"/>
      <c r="E64" s="835"/>
      <c r="F64" s="835"/>
      <c r="G64" s="835"/>
      <c r="H64" s="835"/>
      <c r="I64" s="835"/>
      <c r="J64" s="835"/>
      <c r="K64" s="835"/>
      <c r="L64" s="835"/>
      <c r="M64" s="701">
        <f>+M62*240</f>
        <v>3840</v>
      </c>
      <c r="N64" s="702"/>
      <c r="O64" s="702"/>
      <c r="P64" s="702"/>
      <c r="Q64" s="83" t="s">
        <v>10</v>
      </c>
      <c r="R64" s="36"/>
      <c r="S64" s="36"/>
      <c r="T64" s="36"/>
      <c r="U64" s="36"/>
      <c r="V64" s="36"/>
      <c r="W64" s="36"/>
      <c r="X64" s="36"/>
      <c r="Y64" s="36"/>
      <c r="Z64" s="36"/>
      <c r="AA64" s="36"/>
      <c r="AB64" s="36"/>
      <c r="AC64" s="36"/>
      <c r="AD64" s="36"/>
      <c r="AE64" s="36"/>
      <c r="AF64" s="36"/>
      <c r="AG64" s="36"/>
      <c r="AH64" s="36"/>
      <c r="AI64" s="123"/>
    </row>
    <row r="65" spans="2:35">
      <c r="B65" s="122"/>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123"/>
    </row>
    <row r="66" spans="2:35">
      <c r="B66" s="122"/>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123"/>
    </row>
    <row r="67" spans="2:35">
      <c r="B67" s="122"/>
      <c r="C67" s="705" t="s">
        <v>152</v>
      </c>
      <c r="D67" s="706"/>
      <c r="E67" s="706"/>
      <c r="F67" s="706"/>
      <c r="G67" s="706"/>
      <c r="H67" s="706"/>
      <c r="I67" s="707"/>
      <c r="J67" s="707"/>
      <c r="K67" s="707"/>
      <c r="L67" s="707"/>
      <c r="M67" s="707"/>
      <c r="N67" s="335"/>
      <c r="O67" s="335"/>
      <c r="P67" s="335"/>
      <c r="Q67" s="335"/>
      <c r="R67" s="335"/>
      <c r="S67" s="335"/>
      <c r="T67" s="440"/>
      <c r="U67" s="440"/>
      <c r="V67" s="440"/>
      <c r="W67" s="440"/>
      <c r="X67" s="440"/>
      <c r="Y67" s="337" t="s">
        <v>100</v>
      </c>
      <c r="Z67" s="338"/>
      <c r="AA67" s="338"/>
      <c r="AB67" s="338"/>
      <c r="AC67" s="338"/>
      <c r="AD67" s="338"/>
      <c r="AE67" s="338"/>
      <c r="AF67" s="338"/>
      <c r="AG67" s="338"/>
      <c r="AH67" s="339"/>
      <c r="AI67" s="123"/>
    </row>
    <row r="68" spans="2:35">
      <c r="B68" s="122"/>
      <c r="C68" s="819" t="s">
        <v>154</v>
      </c>
      <c r="D68" s="820"/>
      <c r="E68" s="820"/>
      <c r="F68" s="820"/>
      <c r="G68" s="820"/>
      <c r="H68" s="820"/>
      <c r="I68" s="820"/>
      <c r="J68" s="820"/>
      <c r="K68" s="820"/>
      <c r="L68" s="820"/>
      <c r="M68" s="821"/>
      <c r="N68" s="822">
        <v>16276000</v>
      </c>
      <c r="O68" s="823"/>
      <c r="P68" s="823"/>
      <c r="Q68" s="823"/>
      <c r="R68" s="823"/>
      <c r="S68" s="823"/>
      <c r="T68" s="823"/>
      <c r="U68" s="823"/>
      <c r="V68" s="823"/>
      <c r="W68" s="824" t="s">
        <v>157</v>
      </c>
      <c r="X68" s="825"/>
      <c r="Y68" s="826"/>
      <c r="Z68" s="827"/>
      <c r="AA68" s="827"/>
      <c r="AB68" s="827"/>
      <c r="AC68" s="827"/>
      <c r="AD68" s="827"/>
      <c r="AE68" s="827"/>
      <c r="AF68" s="827"/>
      <c r="AG68" s="827"/>
      <c r="AH68" s="828"/>
      <c r="AI68" s="123"/>
    </row>
    <row r="69" spans="2:35">
      <c r="B69" s="122"/>
      <c r="C69" s="838" t="s">
        <v>155</v>
      </c>
      <c r="D69" s="839"/>
      <c r="E69" s="839"/>
      <c r="F69" s="839"/>
      <c r="G69" s="839"/>
      <c r="H69" s="839"/>
      <c r="I69" s="839"/>
      <c r="J69" s="839"/>
      <c r="K69" s="839"/>
      <c r="L69" s="839"/>
      <c r="M69" s="840"/>
      <c r="N69" s="841">
        <v>5535000</v>
      </c>
      <c r="O69" s="842"/>
      <c r="P69" s="842"/>
      <c r="Q69" s="842"/>
      <c r="R69" s="842"/>
      <c r="S69" s="842"/>
      <c r="T69" s="842"/>
      <c r="U69" s="842"/>
      <c r="V69" s="842"/>
      <c r="W69" s="843" t="s">
        <v>157</v>
      </c>
      <c r="X69" s="844"/>
      <c r="Y69" s="845"/>
      <c r="Z69" s="846"/>
      <c r="AA69" s="846"/>
      <c r="AB69" s="846"/>
      <c r="AC69" s="846"/>
      <c r="AD69" s="846"/>
      <c r="AE69" s="846"/>
      <c r="AF69" s="846"/>
      <c r="AG69" s="846"/>
      <c r="AH69" s="847"/>
      <c r="AI69" s="123"/>
    </row>
    <row r="70" spans="2:35">
      <c r="B70" s="122"/>
      <c r="C70" s="340" t="s">
        <v>158</v>
      </c>
      <c r="D70" s="341"/>
      <c r="E70" s="341"/>
      <c r="F70" s="341"/>
      <c r="G70" s="341"/>
      <c r="H70" s="341"/>
      <c r="I70" s="341"/>
      <c r="J70" s="341"/>
      <c r="K70" s="341"/>
      <c r="L70" s="341"/>
      <c r="M70" s="342"/>
      <c r="N70" s="701">
        <f>SUM(N68:V69)</f>
        <v>21811000</v>
      </c>
      <c r="O70" s="702"/>
      <c r="P70" s="702"/>
      <c r="Q70" s="702"/>
      <c r="R70" s="702"/>
      <c r="S70" s="702"/>
      <c r="T70" s="702"/>
      <c r="U70" s="702"/>
      <c r="V70" s="702"/>
      <c r="W70" s="345" t="s">
        <v>157</v>
      </c>
      <c r="X70" s="346"/>
      <c r="Y70" s="768"/>
      <c r="Z70" s="769"/>
      <c r="AA70" s="769"/>
      <c r="AB70" s="769"/>
      <c r="AC70" s="769"/>
      <c r="AD70" s="769"/>
      <c r="AE70" s="769"/>
      <c r="AF70" s="769"/>
      <c r="AG70" s="769"/>
      <c r="AH70" s="770"/>
      <c r="AI70" s="123"/>
    </row>
    <row r="71" spans="2:35">
      <c r="B71" s="122"/>
      <c r="C71" s="340" t="s">
        <v>156</v>
      </c>
      <c r="D71" s="341"/>
      <c r="E71" s="341"/>
      <c r="F71" s="341"/>
      <c r="G71" s="341"/>
      <c r="H71" s="341"/>
      <c r="I71" s="341"/>
      <c r="J71" s="341"/>
      <c r="K71" s="341"/>
      <c r="L71" s="341"/>
      <c r="M71" s="342"/>
      <c r="N71" s="701">
        <v>7950000</v>
      </c>
      <c r="O71" s="702"/>
      <c r="P71" s="702"/>
      <c r="Q71" s="702"/>
      <c r="R71" s="702"/>
      <c r="S71" s="702"/>
      <c r="T71" s="702"/>
      <c r="U71" s="702"/>
      <c r="V71" s="702"/>
      <c r="W71" s="345" t="s">
        <v>157</v>
      </c>
      <c r="X71" s="346"/>
      <c r="Y71" s="768"/>
      <c r="Z71" s="769"/>
      <c r="AA71" s="769"/>
      <c r="AB71" s="769"/>
      <c r="AC71" s="769"/>
      <c r="AD71" s="769"/>
      <c r="AE71" s="769"/>
      <c r="AF71" s="769"/>
      <c r="AG71" s="769"/>
      <c r="AH71" s="770"/>
      <c r="AI71" s="123"/>
    </row>
    <row r="72" spans="2:35" ht="19.5" thickBot="1">
      <c r="B72" s="125"/>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256" t="s">
        <v>153</v>
      </c>
      <c r="AI72" s="126"/>
    </row>
    <row r="73" spans="2:35">
      <c r="B73" s="31"/>
      <c r="C73" s="32" t="s">
        <v>159</v>
      </c>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4"/>
    </row>
    <row r="74" spans="2:35" ht="19.5" thickBot="1">
      <c r="B74" s="35"/>
      <c r="C74" s="334" t="s">
        <v>160</v>
      </c>
      <c r="D74" s="335"/>
      <c r="E74" s="335"/>
      <c r="F74" s="335"/>
      <c r="G74" s="440"/>
      <c r="H74" s="346"/>
      <c r="I74" s="99" t="s">
        <v>125</v>
      </c>
      <c r="J74" s="334" t="s">
        <v>158</v>
      </c>
      <c r="K74" s="335"/>
      <c r="L74" s="335"/>
      <c r="M74" s="335"/>
      <c r="N74" s="440"/>
      <c r="O74" s="346"/>
      <c r="P74" s="99" t="s">
        <v>133</v>
      </c>
      <c r="Q74" s="334" t="s">
        <v>163</v>
      </c>
      <c r="R74" s="335"/>
      <c r="S74" s="335"/>
      <c r="T74" s="335"/>
      <c r="U74" s="440"/>
      <c r="V74" s="346"/>
      <c r="W74" s="96" t="s">
        <v>129</v>
      </c>
      <c r="X74" s="535" t="s">
        <v>165</v>
      </c>
      <c r="Y74" s="536"/>
      <c r="Z74" s="536"/>
      <c r="AA74" s="536"/>
      <c r="AB74" s="836"/>
      <c r="AC74" s="836"/>
      <c r="AD74" s="440"/>
      <c r="AE74" s="346"/>
      <c r="AI74" s="37"/>
    </row>
    <row r="75" spans="2:35" ht="19.5" thickBot="1">
      <c r="B75" s="35"/>
      <c r="C75" s="837">
        <f>+ROUNDUP(X43/M64,0)</f>
        <v>2</v>
      </c>
      <c r="D75" s="452"/>
      <c r="E75" s="452"/>
      <c r="F75" s="452"/>
      <c r="G75" s="744" t="s">
        <v>161</v>
      </c>
      <c r="H75" s="346"/>
      <c r="I75" s="96"/>
      <c r="J75" s="765">
        <f>IF(C75=0,0,+N70)</f>
        <v>21811000</v>
      </c>
      <c r="K75" s="452"/>
      <c r="L75" s="452"/>
      <c r="M75" s="452"/>
      <c r="N75" s="763" t="s">
        <v>162</v>
      </c>
      <c r="O75" s="764"/>
      <c r="P75" s="96"/>
      <c r="Q75" s="765">
        <f>IF(C75=0,0,N71)</f>
        <v>7950000</v>
      </c>
      <c r="R75" s="452"/>
      <c r="S75" s="452"/>
      <c r="T75" s="452"/>
      <c r="U75" s="744" t="s">
        <v>50</v>
      </c>
      <c r="V75" s="346"/>
      <c r="W75" s="96"/>
      <c r="X75" s="754">
        <f>+C75*J75+Q75</f>
        <v>51572000</v>
      </c>
      <c r="Y75" s="755"/>
      <c r="Z75" s="755"/>
      <c r="AA75" s="755"/>
      <c r="AB75" s="755"/>
      <c r="AC75" s="756"/>
      <c r="AD75" s="345" t="s">
        <v>130</v>
      </c>
      <c r="AE75" s="346"/>
      <c r="AI75" s="37"/>
    </row>
    <row r="76" spans="2:35" ht="19.5" thickBot="1">
      <c r="B76" s="38"/>
      <c r="C76" s="39"/>
      <c r="D76" s="39"/>
      <c r="E76" s="39"/>
      <c r="F76" s="39"/>
      <c r="G76" s="39"/>
      <c r="H76" s="39"/>
      <c r="I76" s="39"/>
      <c r="J76" s="42" t="s">
        <v>178</v>
      </c>
      <c r="K76" s="39"/>
      <c r="L76" s="39"/>
      <c r="M76" s="39"/>
      <c r="N76" s="39"/>
      <c r="O76" s="39"/>
      <c r="P76" s="39"/>
      <c r="Q76" s="42" t="s">
        <v>164</v>
      </c>
      <c r="R76" s="39"/>
      <c r="S76" s="39"/>
      <c r="T76" s="39"/>
      <c r="U76" s="39"/>
      <c r="V76" s="39"/>
      <c r="W76" s="39"/>
      <c r="X76" s="39"/>
      <c r="Y76" s="39"/>
      <c r="Z76" s="39"/>
      <c r="AA76" s="39"/>
      <c r="AB76" s="39"/>
      <c r="AC76" s="39"/>
      <c r="AD76" s="39"/>
      <c r="AE76" s="39"/>
      <c r="AF76" s="39"/>
      <c r="AG76" s="39"/>
      <c r="AH76" s="39"/>
      <c r="AI76" s="40"/>
    </row>
  </sheetData>
  <mergeCells count="157">
    <mergeCell ref="C12:X12"/>
    <mergeCell ref="Q74:V74"/>
    <mergeCell ref="Q75:T75"/>
    <mergeCell ref="U75:V75"/>
    <mergeCell ref="C74:H74"/>
    <mergeCell ref="J74:O74"/>
    <mergeCell ref="X74:AE74"/>
    <mergeCell ref="C75:F75"/>
    <mergeCell ref="G75:H75"/>
    <mergeCell ref="J75:M75"/>
    <mergeCell ref="N75:O75"/>
    <mergeCell ref="X75:AC75"/>
    <mergeCell ref="AD75:AE75"/>
    <mergeCell ref="W70:X70"/>
    <mergeCell ref="Y70:AH70"/>
    <mergeCell ref="C69:M69"/>
    <mergeCell ref="N69:V69"/>
    <mergeCell ref="W69:X69"/>
    <mergeCell ref="Y69:AH69"/>
    <mergeCell ref="C71:M71"/>
    <mergeCell ref="N71:V71"/>
    <mergeCell ref="W71:X71"/>
    <mergeCell ref="Y71:AH71"/>
    <mergeCell ref="C70:M70"/>
    <mergeCell ref="N70:V70"/>
    <mergeCell ref="C67:M67"/>
    <mergeCell ref="N67:X67"/>
    <mergeCell ref="Y67:AH67"/>
    <mergeCell ref="C68:M68"/>
    <mergeCell ref="N68:V68"/>
    <mergeCell ref="W68:X68"/>
    <mergeCell ref="Y68:AH68"/>
    <mergeCell ref="C62:L62"/>
    <mergeCell ref="M62:P62"/>
    <mergeCell ref="S62:AH63"/>
    <mergeCell ref="C64:L64"/>
    <mergeCell ref="M64:P64"/>
    <mergeCell ref="S53:Z53"/>
    <mergeCell ref="D54:G54"/>
    <mergeCell ref="H54:I54"/>
    <mergeCell ref="K54:N54"/>
    <mergeCell ref="O54:P54"/>
    <mergeCell ref="S54:X54"/>
    <mergeCell ref="Y54:Z54"/>
    <mergeCell ref="G50:I50"/>
    <mergeCell ref="K50:M50"/>
    <mergeCell ref="O50:Q50"/>
    <mergeCell ref="S50:U50"/>
    <mergeCell ref="C50:F50"/>
    <mergeCell ref="W50:AF50"/>
    <mergeCell ref="C49:F49"/>
    <mergeCell ref="G49:J49"/>
    <mergeCell ref="K49:N49"/>
    <mergeCell ref="O49:R49"/>
    <mergeCell ref="S49:V49"/>
    <mergeCell ref="C46:M46"/>
    <mergeCell ref="N46:V46"/>
    <mergeCell ref="W46:X46"/>
    <mergeCell ref="Y46:AH46"/>
    <mergeCell ref="C47:M47"/>
    <mergeCell ref="N47:V47"/>
    <mergeCell ref="W47:X47"/>
    <mergeCell ref="Y47:AH47"/>
    <mergeCell ref="W49:AF49"/>
    <mergeCell ref="C45:M45"/>
    <mergeCell ref="N45:X45"/>
    <mergeCell ref="Y45:AH45"/>
    <mergeCell ref="M42:Q42"/>
    <mergeCell ref="R42:V42"/>
    <mergeCell ref="X42:AB42"/>
    <mergeCell ref="X43:AA43"/>
    <mergeCell ref="AD36:AE36"/>
    <mergeCell ref="X36:AC36"/>
    <mergeCell ref="X35:AE35"/>
    <mergeCell ref="C42:L42"/>
    <mergeCell ref="J35:O35"/>
    <mergeCell ref="J36:M36"/>
    <mergeCell ref="N36:O36"/>
    <mergeCell ref="Q35:V35"/>
    <mergeCell ref="Q36:T36"/>
    <mergeCell ref="U36:V36"/>
    <mergeCell ref="S29:V29"/>
    <mergeCell ref="S30:V30"/>
    <mergeCell ref="S31:V31"/>
    <mergeCell ref="S32:V32"/>
    <mergeCell ref="W29:X29"/>
    <mergeCell ref="W30:X30"/>
    <mergeCell ref="W31:X31"/>
    <mergeCell ref="W32:X32"/>
    <mergeCell ref="C30:G30"/>
    <mergeCell ref="H30:K30"/>
    <mergeCell ref="C31:G31"/>
    <mergeCell ref="H31:K31"/>
    <mergeCell ref="L32:O32"/>
    <mergeCell ref="L28:O28"/>
    <mergeCell ref="L29:O29"/>
    <mergeCell ref="L30:O30"/>
    <mergeCell ref="L31:O31"/>
    <mergeCell ref="C26:M26"/>
    <mergeCell ref="N26:V26"/>
    <mergeCell ref="W26:X26"/>
    <mergeCell ref="Y26:AH26"/>
    <mergeCell ref="C28:G28"/>
    <mergeCell ref="H28:K28"/>
    <mergeCell ref="S28:X28"/>
    <mergeCell ref="C29:G29"/>
    <mergeCell ref="H29:K29"/>
    <mergeCell ref="Y24:AH24"/>
    <mergeCell ref="N24:X24"/>
    <mergeCell ref="C25:M25"/>
    <mergeCell ref="N25:V25"/>
    <mergeCell ref="W25:X25"/>
    <mergeCell ref="Y25:AH25"/>
    <mergeCell ref="Y21:AH21"/>
    <mergeCell ref="C22:M22"/>
    <mergeCell ref="N22:V22"/>
    <mergeCell ref="W22:X22"/>
    <mergeCell ref="Y22:AH22"/>
    <mergeCell ref="C24:M24"/>
    <mergeCell ref="C21:M21"/>
    <mergeCell ref="N21:X21"/>
    <mergeCell ref="N19:V19"/>
    <mergeCell ref="W19:X19"/>
    <mergeCell ref="Y19:AH19"/>
    <mergeCell ref="C16:M16"/>
    <mergeCell ref="N16:X16"/>
    <mergeCell ref="Y16:AH16"/>
    <mergeCell ref="C17:M17"/>
    <mergeCell ref="N17:V17"/>
    <mergeCell ref="W17:X17"/>
    <mergeCell ref="Y17:AH17"/>
    <mergeCell ref="C18:M18"/>
    <mergeCell ref="N18:V18"/>
    <mergeCell ref="B8:AI8"/>
    <mergeCell ref="C10:AH10"/>
    <mergeCell ref="C59:AH59"/>
    <mergeCell ref="D53:I53"/>
    <mergeCell ref="K53:P53"/>
    <mergeCell ref="R43:U43"/>
    <mergeCell ref="C43:L43"/>
    <mergeCell ref="M43:P43"/>
    <mergeCell ref="C36:F36"/>
    <mergeCell ref="G36:H36"/>
    <mergeCell ref="C35:H35"/>
    <mergeCell ref="Y13:AH13"/>
    <mergeCell ref="Y14:AH14"/>
    <mergeCell ref="Y12:AH12"/>
    <mergeCell ref="N14:V14"/>
    <mergeCell ref="N13:V13"/>
    <mergeCell ref="W13:X13"/>
    <mergeCell ref="W14:X14"/>
    <mergeCell ref="C13:M13"/>
    <mergeCell ref="C14:M14"/>
    <mergeCell ref="W18:X18"/>
    <mergeCell ref="Y18:AH18"/>
    <mergeCell ref="C19:M19"/>
    <mergeCell ref="C40:AH40"/>
  </mergeCells>
  <phoneticPr fontId="1"/>
  <conditionalFormatting sqref="B8:AI8">
    <cfRule type="expression" dxfId="15" priority="1">
      <formula>$B$8&lt;&gt;""</formula>
    </cfRule>
  </conditionalFormatting>
  <dataValidations count="1">
    <dataValidation type="list" allowBlank="1" showInputMessage="1" showErrorMessage="1" sqref="H29:K31">
      <formula1>$AN$3:$AN$5</formula1>
    </dataValidation>
  </dataValidations>
  <pageMargins left="0.7" right="0.7" top="0.75" bottom="0.75" header="0.3" footer="0.3"/>
  <pageSetup paperSize="9" scale="72" fitToHeight="0" orientation="portrait" r:id="rId1"/>
  <rowBreaks count="1" manualBreakCount="1">
    <brk id="38" min="1" max="3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BA74"/>
  <sheetViews>
    <sheetView showGridLines="0" view="pageBreakPreview" zoomScaleNormal="100" zoomScaleSheetLayoutView="100" workbookViewId="0">
      <selection activeCell="C11" sqref="C11"/>
    </sheetView>
  </sheetViews>
  <sheetFormatPr defaultColWidth="2.25" defaultRowHeight="18.75"/>
  <cols>
    <col min="1" max="1" width="3.125" customWidth="1"/>
    <col min="2" max="35" width="3.875" customWidth="1"/>
    <col min="36" max="36" width="2.5" bestFit="1" customWidth="1"/>
    <col min="40" max="53" width="12.125" hidden="1" customWidth="1"/>
  </cols>
  <sheetData>
    <row r="1" spans="1:53"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3" t="s">
        <v>799</v>
      </c>
      <c r="AM1" s="13"/>
      <c r="AN1" s="22"/>
      <c r="AO1" s="22"/>
      <c r="AP1" s="22"/>
      <c r="AQ1" s="22"/>
      <c r="AR1" s="22"/>
      <c r="AS1" s="22"/>
      <c r="AT1" s="22"/>
      <c r="AU1" s="22"/>
      <c r="AV1" s="22"/>
      <c r="AW1" s="22"/>
      <c r="AX1" s="22"/>
      <c r="AY1" s="22"/>
    </row>
    <row r="2" spans="1:53" ht="19.5" thickBot="1">
      <c r="A2" s="1"/>
      <c r="B2" s="288" t="s">
        <v>567</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1"/>
      <c r="AF2" s="1"/>
      <c r="AG2" s="1"/>
      <c r="AH2" s="1"/>
      <c r="AI2" s="1"/>
      <c r="AM2" s="13"/>
      <c r="AN2" s="2"/>
      <c r="AO2" s="2"/>
      <c r="AP2" s="2"/>
      <c r="AQ2" s="2"/>
      <c r="AR2" s="2"/>
      <c r="AS2" s="2"/>
      <c r="AT2" s="2"/>
      <c r="AU2" s="2"/>
      <c r="AV2" s="2"/>
      <c r="AW2" s="2"/>
      <c r="AX2" s="2"/>
      <c r="AY2" s="2"/>
      <c r="AZ2" s="2"/>
      <c r="BA2" s="2"/>
    </row>
    <row r="3" spans="1:53"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M3" s="13"/>
      <c r="AN3" s="2" t="s">
        <v>4</v>
      </c>
      <c r="AO3" s="2" t="s">
        <v>4</v>
      </c>
      <c r="AP3" s="2" t="s">
        <v>4</v>
      </c>
      <c r="AQ3" s="2" t="s">
        <v>4</v>
      </c>
      <c r="AR3" s="2" t="s">
        <v>4</v>
      </c>
      <c r="AS3" s="2" t="s">
        <v>4</v>
      </c>
      <c r="AT3" s="2" t="s">
        <v>4</v>
      </c>
      <c r="AU3" s="2" t="s">
        <v>4</v>
      </c>
      <c r="AV3" s="2" t="s">
        <v>4</v>
      </c>
      <c r="AW3" s="2" t="s">
        <v>4</v>
      </c>
      <c r="AX3" s="2"/>
      <c r="AY3" s="2"/>
      <c r="AZ3" s="2"/>
      <c r="BA3" s="2"/>
    </row>
    <row r="4" spans="1:5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M4" s="13"/>
      <c r="AN4" s="2" t="s">
        <v>44</v>
      </c>
      <c r="AO4" s="2"/>
      <c r="AP4" s="2"/>
      <c r="AQ4" s="2"/>
      <c r="AR4" s="2"/>
      <c r="AS4" s="2"/>
      <c r="AT4" s="2"/>
      <c r="AU4" s="2"/>
      <c r="AV4" s="2"/>
      <c r="AW4" s="2"/>
      <c r="AX4" s="2"/>
      <c r="AY4" s="2"/>
      <c r="AZ4" s="2"/>
      <c r="BA4" s="2"/>
    </row>
    <row r="5" spans="1:5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M5" s="13"/>
      <c r="AN5" s="2" t="s">
        <v>45</v>
      </c>
      <c r="AO5" s="2"/>
      <c r="AP5" s="2"/>
      <c r="AQ5" s="2"/>
      <c r="AR5" s="2"/>
      <c r="AS5" s="2"/>
      <c r="AT5" s="2"/>
      <c r="AU5" s="2"/>
      <c r="AV5" s="2"/>
      <c r="AW5" s="2"/>
      <c r="AX5" s="2"/>
      <c r="AY5" s="2"/>
      <c r="AZ5" s="2"/>
      <c r="BA5" s="2"/>
    </row>
    <row r="6" spans="1:5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M6" s="13"/>
      <c r="AN6" s="2"/>
      <c r="AO6" s="2"/>
      <c r="AP6" s="2"/>
      <c r="AQ6" s="2"/>
      <c r="AR6" s="2"/>
      <c r="AS6" s="2"/>
      <c r="AT6" s="2"/>
      <c r="AU6" s="2"/>
      <c r="AV6" s="2"/>
      <c r="AW6" s="2"/>
      <c r="AX6" s="2"/>
      <c r="AY6" s="2"/>
      <c r="AZ6" s="2"/>
      <c r="BA6" s="2"/>
    </row>
    <row r="7" spans="1:53" ht="19.5" thickBot="1">
      <c r="A7" s="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M7" s="13"/>
      <c r="AN7" s="2"/>
      <c r="AO7" s="2"/>
      <c r="AP7" s="2"/>
      <c r="AQ7" s="2"/>
      <c r="AR7" s="2"/>
      <c r="AS7" s="2"/>
      <c r="AT7" s="2"/>
      <c r="AU7" s="2"/>
      <c r="AV7" s="2"/>
      <c r="AW7" s="2"/>
      <c r="AX7" s="2"/>
      <c r="AY7" s="2"/>
      <c r="AZ7" s="2"/>
      <c r="BA7" s="2"/>
    </row>
    <row r="8" spans="1:53" ht="38.25" customHeight="1">
      <c r="A8" s="1"/>
      <c r="B8" s="700" t="str">
        <f>IF('2_利用者'!AG26=0,"対象路線では、買い物の利用がみられないため本シートの編集は不要です","")</f>
        <v/>
      </c>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M8" s="13"/>
      <c r="AN8" s="2"/>
      <c r="AO8" s="2"/>
      <c r="AP8" s="2"/>
      <c r="AQ8" s="2"/>
      <c r="AR8" s="2"/>
      <c r="AS8" s="2"/>
      <c r="AT8" s="2"/>
      <c r="AU8" s="2"/>
      <c r="AV8" s="2"/>
      <c r="AW8" s="2"/>
      <c r="AX8" s="2"/>
      <c r="AY8" s="2"/>
      <c r="AZ8" s="2"/>
      <c r="BA8" s="2"/>
    </row>
    <row r="9" spans="1:53">
      <c r="A9" s="1"/>
      <c r="B9" s="129"/>
      <c r="C9" s="118" t="s">
        <v>211</v>
      </c>
      <c r="D9" s="119"/>
      <c r="E9" s="119"/>
      <c r="F9" s="119"/>
      <c r="G9" s="119"/>
      <c r="H9" s="119"/>
      <c r="I9" s="119"/>
      <c r="J9" s="119"/>
      <c r="K9" s="119"/>
      <c r="L9" s="119"/>
      <c r="M9" s="119"/>
      <c r="N9" s="119"/>
      <c r="O9" s="119"/>
      <c r="P9" s="119"/>
      <c r="Q9" s="119"/>
      <c r="R9" s="119"/>
      <c r="S9" s="119"/>
      <c r="T9" s="119"/>
      <c r="U9" s="119"/>
      <c r="V9" s="118"/>
      <c r="W9" s="118"/>
      <c r="X9" s="118"/>
      <c r="Y9" s="118"/>
      <c r="Z9" s="118"/>
      <c r="AA9" s="118"/>
      <c r="AB9" s="118"/>
      <c r="AC9" s="118"/>
      <c r="AD9" s="118"/>
      <c r="AE9" s="118"/>
      <c r="AF9" s="118"/>
      <c r="AG9" s="118"/>
      <c r="AH9" s="118"/>
      <c r="AI9" s="121"/>
      <c r="AM9" s="13"/>
      <c r="AN9" s="2"/>
      <c r="AO9" s="2"/>
      <c r="AP9" s="2"/>
      <c r="AQ9" s="2"/>
      <c r="AR9" s="2"/>
      <c r="AS9" s="2"/>
      <c r="AT9" s="2"/>
      <c r="AU9" s="2"/>
      <c r="AV9" s="2"/>
      <c r="AW9" s="2"/>
      <c r="AX9" s="2"/>
      <c r="AY9" s="2"/>
      <c r="AZ9" s="2"/>
      <c r="BA9" s="2"/>
    </row>
    <row r="10" spans="1:53" ht="63.75" customHeight="1">
      <c r="A10" s="1"/>
      <c r="B10" s="130"/>
      <c r="C10" s="584" t="s">
        <v>487</v>
      </c>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131"/>
      <c r="AM10" s="13"/>
      <c r="AO10" s="13"/>
      <c r="AP10" s="13"/>
      <c r="AQ10" s="13"/>
      <c r="AR10" s="13"/>
      <c r="AS10" s="13"/>
      <c r="AT10" s="13"/>
      <c r="AU10" s="13"/>
      <c r="AV10" s="13"/>
      <c r="AW10" s="13"/>
      <c r="AX10" s="13"/>
      <c r="AY10" s="13"/>
      <c r="AZ10" s="13"/>
      <c r="BA10" s="13"/>
    </row>
    <row r="11" spans="1:53" ht="15" customHeight="1">
      <c r="B11" s="122"/>
      <c r="C11" s="137"/>
      <c r="D11" s="104" t="s">
        <v>499</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123"/>
    </row>
    <row r="12" spans="1:53">
      <c r="B12" s="122"/>
      <c r="C12" s="705" t="s">
        <v>117</v>
      </c>
      <c r="D12" s="706"/>
      <c r="E12" s="706"/>
      <c r="F12" s="706"/>
      <c r="G12" s="706"/>
      <c r="H12" s="706"/>
      <c r="I12" s="706"/>
      <c r="J12" s="706"/>
      <c r="K12" s="706"/>
      <c r="L12" s="706"/>
      <c r="M12" s="706"/>
      <c r="N12" s="706"/>
      <c r="O12" s="706"/>
      <c r="P12" s="706"/>
      <c r="Q12" s="706"/>
      <c r="R12" s="706"/>
      <c r="S12" s="706"/>
      <c r="T12" s="706"/>
      <c r="U12" s="706"/>
      <c r="V12" s="706"/>
      <c r="W12" s="706"/>
      <c r="X12" s="710"/>
      <c r="Y12" s="337" t="s">
        <v>100</v>
      </c>
      <c r="Z12" s="338"/>
      <c r="AA12" s="338"/>
      <c r="AB12" s="338"/>
      <c r="AC12" s="338"/>
      <c r="AD12" s="338"/>
      <c r="AE12" s="338"/>
      <c r="AF12" s="338"/>
      <c r="AG12" s="338"/>
      <c r="AH12" s="339"/>
      <c r="AI12" s="123"/>
    </row>
    <row r="13" spans="1:53">
      <c r="B13" s="122"/>
      <c r="C13" s="340" t="s">
        <v>101</v>
      </c>
      <c r="D13" s="341"/>
      <c r="E13" s="341"/>
      <c r="F13" s="341"/>
      <c r="G13" s="341"/>
      <c r="H13" s="341"/>
      <c r="I13" s="341"/>
      <c r="J13" s="341"/>
      <c r="K13" s="341"/>
      <c r="L13" s="341"/>
      <c r="M13" s="342"/>
      <c r="N13" s="701">
        <f>'0_地域情報'!$N$18</f>
        <v>4340</v>
      </c>
      <c r="O13" s="702"/>
      <c r="P13" s="702"/>
      <c r="Q13" s="702"/>
      <c r="R13" s="702"/>
      <c r="S13" s="702"/>
      <c r="T13" s="702"/>
      <c r="U13" s="702"/>
      <c r="V13" s="702"/>
      <c r="W13" s="345" t="s">
        <v>123</v>
      </c>
      <c r="X13" s="346"/>
      <c r="Y13" s="348" t="s">
        <v>114</v>
      </c>
      <c r="Z13" s="349"/>
      <c r="AA13" s="349"/>
      <c r="AB13" s="349"/>
      <c r="AC13" s="349"/>
      <c r="AD13" s="349"/>
      <c r="AE13" s="349"/>
      <c r="AF13" s="349"/>
      <c r="AG13" s="349"/>
      <c r="AH13" s="704"/>
      <c r="AI13" s="123"/>
    </row>
    <row r="14" spans="1:53">
      <c r="B14" s="122"/>
      <c r="C14" s="340" t="s">
        <v>102</v>
      </c>
      <c r="D14" s="341"/>
      <c r="E14" s="341"/>
      <c r="F14" s="341"/>
      <c r="G14" s="341"/>
      <c r="H14" s="341"/>
      <c r="I14" s="341"/>
      <c r="J14" s="341"/>
      <c r="K14" s="341"/>
      <c r="L14" s="341"/>
      <c r="M14" s="342"/>
      <c r="N14" s="701">
        <f>'0_地域情報'!$N$19</f>
        <v>90</v>
      </c>
      <c r="O14" s="702"/>
      <c r="P14" s="702"/>
      <c r="Q14" s="702"/>
      <c r="R14" s="702"/>
      <c r="S14" s="702"/>
      <c r="T14" s="702"/>
      <c r="U14" s="702"/>
      <c r="V14" s="702"/>
      <c r="W14" s="345" t="s">
        <v>103</v>
      </c>
      <c r="X14" s="346"/>
      <c r="Y14" s="703" t="s">
        <v>116</v>
      </c>
      <c r="Z14" s="349"/>
      <c r="AA14" s="349"/>
      <c r="AB14" s="349"/>
      <c r="AC14" s="349"/>
      <c r="AD14" s="349"/>
      <c r="AE14" s="349"/>
      <c r="AF14" s="349"/>
      <c r="AG14" s="349"/>
      <c r="AH14" s="704"/>
      <c r="AI14" s="123"/>
    </row>
    <row r="15" spans="1:53">
      <c r="B15" s="122"/>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113" t="s">
        <v>115</v>
      </c>
      <c r="AI15" s="123"/>
      <c r="AN15" s="13"/>
    </row>
    <row r="16" spans="1:53">
      <c r="B16" s="122"/>
      <c r="C16" s="705" t="s">
        <v>104</v>
      </c>
      <c r="D16" s="706"/>
      <c r="E16" s="706"/>
      <c r="F16" s="706"/>
      <c r="G16" s="706"/>
      <c r="H16" s="706"/>
      <c r="I16" s="707"/>
      <c r="J16" s="707"/>
      <c r="K16" s="707"/>
      <c r="L16" s="707"/>
      <c r="M16" s="707"/>
      <c r="N16" s="706"/>
      <c r="O16" s="706"/>
      <c r="P16" s="706"/>
      <c r="Q16" s="706"/>
      <c r="R16" s="706"/>
      <c r="S16" s="706"/>
      <c r="T16" s="707"/>
      <c r="U16" s="707"/>
      <c r="V16" s="707"/>
      <c r="W16" s="707"/>
      <c r="X16" s="708"/>
      <c r="Y16" s="337" t="s">
        <v>100</v>
      </c>
      <c r="Z16" s="338"/>
      <c r="AA16" s="338"/>
      <c r="AB16" s="338"/>
      <c r="AC16" s="338"/>
      <c r="AD16" s="338"/>
      <c r="AE16" s="338"/>
      <c r="AF16" s="338"/>
      <c r="AG16" s="338"/>
      <c r="AH16" s="339"/>
      <c r="AI16" s="123"/>
    </row>
    <row r="17" spans="2:35" ht="27" customHeight="1">
      <c r="B17" s="122"/>
      <c r="C17" s="340" t="s">
        <v>105</v>
      </c>
      <c r="D17" s="341"/>
      <c r="E17" s="341"/>
      <c r="F17" s="341"/>
      <c r="G17" s="341"/>
      <c r="H17" s="341"/>
      <c r="I17" s="341"/>
      <c r="J17" s="341"/>
      <c r="K17" s="341"/>
      <c r="L17" s="341"/>
      <c r="M17" s="342"/>
      <c r="N17" s="721">
        <f>+IF('4_移動時刻'!M49=0,"シート４より自動計算",'4_移動時刻'!M49)</f>
        <v>7</v>
      </c>
      <c r="O17" s="722"/>
      <c r="P17" s="722"/>
      <c r="Q17" s="722"/>
      <c r="R17" s="722"/>
      <c r="S17" s="722"/>
      <c r="T17" s="722"/>
      <c r="U17" s="722"/>
      <c r="V17" s="722"/>
      <c r="W17" s="345" t="s">
        <v>11</v>
      </c>
      <c r="X17" s="346"/>
      <c r="Y17" s="348" t="s">
        <v>968</v>
      </c>
      <c r="Z17" s="349"/>
      <c r="AA17" s="349"/>
      <c r="AB17" s="349"/>
      <c r="AC17" s="349"/>
      <c r="AD17" s="349"/>
      <c r="AE17" s="349"/>
      <c r="AF17" s="349"/>
      <c r="AG17" s="349"/>
      <c r="AH17" s="704"/>
      <c r="AI17" s="123"/>
    </row>
    <row r="18" spans="2:35" ht="22.5" customHeight="1" thickBot="1">
      <c r="B18" s="122"/>
      <c r="C18" s="723" t="s">
        <v>106</v>
      </c>
      <c r="D18" s="724"/>
      <c r="E18" s="724"/>
      <c r="F18" s="724"/>
      <c r="G18" s="724"/>
      <c r="H18" s="724"/>
      <c r="I18" s="724"/>
      <c r="J18" s="724"/>
      <c r="K18" s="724"/>
      <c r="L18" s="724"/>
      <c r="M18" s="725"/>
      <c r="N18" s="726">
        <v>2</v>
      </c>
      <c r="O18" s="727"/>
      <c r="P18" s="727"/>
      <c r="Q18" s="727"/>
      <c r="R18" s="727"/>
      <c r="S18" s="727"/>
      <c r="T18" s="727"/>
      <c r="U18" s="727"/>
      <c r="V18" s="727"/>
      <c r="W18" s="728" t="s">
        <v>11</v>
      </c>
      <c r="X18" s="658"/>
      <c r="Y18" s="729" t="s">
        <v>112</v>
      </c>
      <c r="Z18" s="360"/>
      <c r="AA18" s="360"/>
      <c r="AB18" s="360"/>
      <c r="AC18" s="360"/>
      <c r="AD18" s="360"/>
      <c r="AE18" s="360"/>
      <c r="AF18" s="360"/>
      <c r="AG18" s="360"/>
      <c r="AH18" s="361"/>
      <c r="AI18" s="123"/>
    </row>
    <row r="19" spans="2:35" ht="22.5" customHeight="1" thickTop="1">
      <c r="B19" s="122"/>
      <c r="C19" s="711" t="s">
        <v>107</v>
      </c>
      <c r="D19" s="712"/>
      <c r="E19" s="712"/>
      <c r="F19" s="712"/>
      <c r="G19" s="712"/>
      <c r="H19" s="712"/>
      <c r="I19" s="712"/>
      <c r="J19" s="712"/>
      <c r="K19" s="712"/>
      <c r="L19" s="712"/>
      <c r="M19" s="713"/>
      <c r="N19" s="714">
        <f>SUM(N17:V18)</f>
        <v>9</v>
      </c>
      <c r="O19" s="715"/>
      <c r="P19" s="715"/>
      <c r="Q19" s="715"/>
      <c r="R19" s="715"/>
      <c r="S19" s="715"/>
      <c r="T19" s="715"/>
      <c r="U19" s="715"/>
      <c r="V19" s="715"/>
      <c r="W19" s="716" t="s">
        <v>11</v>
      </c>
      <c r="X19" s="717"/>
      <c r="Y19" s="718"/>
      <c r="Z19" s="719"/>
      <c r="AA19" s="719"/>
      <c r="AB19" s="719"/>
      <c r="AC19" s="719"/>
      <c r="AD19" s="719"/>
      <c r="AE19" s="719"/>
      <c r="AF19" s="719"/>
      <c r="AG19" s="719"/>
      <c r="AH19" s="720"/>
      <c r="AI19" s="123"/>
    </row>
    <row r="20" spans="2:35">
      <c r="B20" s="122"/>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113" t="s">
        <v>113</v>
      </c>
      <c r="AI20" s="123"/>
    </row>
    <row r="21" spans="2:35">
      <c r="B21" s="122"/>
      <c r="C21" s="705" t="s">
        <v>108</v>
      </c>
      <c r="D21" s="706"/>
      <c r="E21" s="706"/>
      <c r="F21" s="706"/>
      <c r="G21" s="706"/>
      <c r="H21" s="706"/>
      <c r="I21" s="707"/>
      <c r="J21" s="707"/>
      <c r="K21" s="707"/>
      <c r="L21" s="707"/>
      <c r="M21" s="707"/>
      <c r="N21" s="706"/>
      <c r="O21" s="706"/>
      <c r="P21" s="706"/>
      <c r="Q21" s="706"/>
      <c r="R21" s="706"/>
      <c r="S21" s="706"/>
      <c r="T21" s="707"/>
      <c r="U21" s="707"/>
      <c r="V21" s="707"/>
      <c r="W21" s="707"/>
      <c r="X21" s="708"/>
      <c r="Y21" s="337" t="s">
        <v>100</v>
      </c>
      <c r="Z21" s="338"/>
      <c r="AA21" s="338"/>
      <c r="AB21" s="338"/>
      <c r="AC21" s="338"/>
      <c r="AD21" s="338"/>
      <c r="AE21" s="338"/>
      <c r="AF21" s="338"/>
      <c r="AG21" s="338"/>
      <c r="AH21" s="339"/>
      <c r="AI21" s="123"/>
    </row>
    <row r="22" spans="2:35">
      <c r="B22" s="122"/>
      <c r="C22" s="340" t="s">
        <v>215</v>
      </c>
      <c r="D22" s="341"/>
      <c r="E22" s="341"/>
      <c r="F22" s="341"/>
      <c r="G22" s="341"/>
      <c r="H22" s="341"/>
      <c r="I22" s="341"/>
      <c r="J22" s="341"/>
      <c r="K22" s="341"/>
      <c r="L22" s="341"/>
      <c r="M22" s="342"/>
      <c r="N22" s="726" t="str">
        <f>'3_路線長'!$AE$72</f>
        <v/>
      </c>
      <c r="O22" s="727"/>
      <c r="P22" s="727"/>
      <c r="Q22" s="727"/>
      <c r="R22" s="727"/>
      <c r="S22" s="727"/>
      <c r="T22" s="727"/>
      <c r="U22" s="727"/>
      <c r="V22" s="727"/>
      <c r="W22" s="345" t="s">
        <v>68</v>
      </c>
      <c r="X22" s="346"/>
      <c r="Y22" s="848"/>
      <c r="Z22" s="440"/>
      <c r="AA22" s="440"/>
      <c r="AB22" s="440"/>
      <c r="AC22" s="440"/>
      <c r="AD22" s="440"/>
      <c r="AE22" s="440"/>
      <c r="AF22" s="440"/>
      <c r="AG22" s="440"/>
      <c r="AH22" s="346"/>
      <c r="AI22" s="123"/>
    </row>
    <row r="23" spans="2:35">
      <c r="B23" s="122"/>
      <c r="C23" s="36"/>
      <c r="D23" s="36"/>
      <c r="E23" s="36"/>
      <c r="F23" s="36"/>
      <c r="G23" s="36"/>
      <c r="H23" s="36"/>
      <c r="I23" s="36"/>
      <c r="J23" s="36"/>
      <c r="K23" s="36"/>
      <c r="L23" s="36"/>
      <c r="M23" s="36"/>
      <c r="N23" s="208" t="s">
        <v>586</v>
      </c>
      <c r="O23" s="36"/>
      <c r="P23" s="36"/>
      <c r="Q23" s="36"/>
      <c r="R23" s="36"/>
      <c r="S23" s="36"/>
      <c r="T23" s="36"/>
      <c r="U23" s="36"/>
      <c r="V23" s="36"/>
      <c r="W23" s="36"/>
      <c r="X23" s="36"/>
      <c r="Y23" s="36"/>
      <c r="Z23" s="36"/>
      <c r="AA23" s="36"/>
      <c r="AB23" s="36"/>
      <c r="AC23" s="36"/>
      <c r="AD23" s="36"/>
      <c r="AE23" s="36"/>
      <c r="AF23" s="36"/>
      <c r="AG23" s="36"/>
      <c r="AH23" s="36"/>
      <c r="AI23" s="123"/>
    </row>
    <row r="24" spans="2:35">
      <c r="B24" s="122"/>
      <c r="C24" s="705" t="s">
        <v>119</v>
      </c>
      <c r="D24" s="706"/>
      <c r="E24" s="706"/>
      <c r="F24" s="706"/>
      <c r="G24" s="706"/>
      <c r="H24" s="706"/>
      <c r="I24" s="707"/>
      <c r="J24" s="707"/>
      <c r="K24" s="707"/>
      <c r="L24" s="707"/>
      <c r="M24" s="707"/>
      <c r="N24" s="706"/>
      <c r="O24" s="706"/>
      <c r="P24" s="706"/>
      <c r="Q24" s="706"/>
      <c r="R24" s="706"/>
      <c r="S24" s="706"/>
      <c r="T24" s="707"/>
      <c r="U24" s="707"/>
      <c r="V24" s="707"/>
      <c r="W24" s="707"/>
      <c r="X24" s="708"/>
      <c r="Y24" s="337" t="s">
        <v>100</v>
      </c>
      <c r="Z24" s="338"/>
      <c r="AA24" s="338"/>
      <c r="AB24" s="338"/>
      <c r="AC24" s="338"/>
      <c r="AD24" s="338"/>
      <c r="AE24" s="338"/>
      <c r="AF24" s="338"/>
      <c r="AG24" s="338"/>
      <c r="AH24" s="339"/>
      <c r="AI24" s="123"/>
    </row>
    <row r="25" spans="2:35" ht="42.75" customHeight="1">
      <c r="B25" s="122"/>
      <c r="C25" s="340" t="s">
        <v>118</v>
      </c>
      <c r="D25" s="341"/>
      <c r="E25" s="341"/>
      <c r="F25" s="341"/>
      <c r="G25" s="341"/>
      <c r="H25" s="341"/>
      <c r="I25" s="341"/>
      <c r="J25" s="341"/>
      <c r="K25" s="341"/>
      <c r="L25" s="341"/>
      <c r="M25" s="342"/>
      <c r="N25" s="730">
        <v>1</v>
      </c>
      <c r="O25" s="731"/>
      <c r="P25" s="731"/>
      <c r="Q25" s="731"/>
      <c r="R25" s="731"/>
      <c r="S25" s="731"/>
      <c r="T25" s="731"/>
      <c r="U25" s="731"/>
      <c r="V25" s="731"/>
      <c r="W25" s="345" t="s">
        <v>17</v>
      </c>
      <c r="X25" s="346"/>
      <c r="Y25" s="732" t="s">
        <v>957</v>
      </c>
      <c r="Z25" s="733"/>
      <c r="AA25" s="733"/>
      <c r="AB25" s="733"/>
      <c r="AC25" s="733"/>
      <c r="AD25" s="733"/>
      <c r="AE25" s="733"/>
      <c r="AF25" s="733"/>
      <c r="AG25" s="733"/>
      <c r="AH25" s="734"/>
      <c r="AI25" s="123"/>
    </row>
    <row r="26" spans="2:35" ht="38.25" customHeight="1">
      <c r="B26" s="122"/>
      <c r="C26" s="735" t="s">
        <v>169</v>
      </c>
      <c r="D26" s="736"/>
      <c r="E26" s="736"/>
      <c r="F26" s="736"/>
      <c r="G26" s="736"/>
      <c r="H26" s="736"/>
      <c r="I26" s="736"/>
      <c r="J26" s="736"/>
      <c r="K26" s="736"/>
      <c r="L26" s="736"/>
      <c r="M26" s="737"/>
      <c r="N26" s="730">
        <v>4</v>
      </c>
      <c r="O26" s="731"/>
      <c r="P26" s="731"/>
      <c r="Q26" s="731"/>
      <c r="R26" s="731"/>
      <c r="S26" s="731"/>
      <c r="T26" s="731"/>
      <c r="U26" s="731"/>
      <c r="V26" s="731"/>
      <c r="W26" s="345" t="s">
        <v>170</v>
      </c>
      <c r="X26" s="346"/>
      <c r="Y26" s="732" t="s">
        <v>782</v>
      </c>
      <c r="Z26" s="738"/>
      <c r="AA26" s="738"/>
      <c r="AB26" s="738"/>
      <c r="AC26" s="738"/>
      <c r="AD26" s="738"/>
      <c r="AE26" s="738"/>
      <c r="AF26" s="738"/>
      <c r="AG26" s="738"/>
      <c r="AH26" s="739"/>
      <c r="AI26" s="123"/>
    </row>
    <row r="27" spans="2:35">
      <c r="B27" s="122"/>
      <c r="C27" s="36"/>
      <c r="D27" s="36"/>
      <c r="E27" s="36"/>
      <c r="F27" s="36"/>
      <c r="G27" s="36"/>
      <c r="H27" s="172" t="s">
        <v>579</v>
      </c>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123"/>
    </row>
    <row r="28" spans="2:35">
      <c r="B28" s="122"/>
      <c r="C28" s="367" t="s">
        <v>21</v>
      </c>
      <c r="D28" s="367"/>
      <c r="E28" s="367"/>
      <c r="F28" s="367"/>
      <c r="G28" s="367"/>
      <c r="H28" s="367" t="s">
        <v>20</v>
      </c>
      <c r="I28" s="367"/>
      <c r="J28" s="367"/>
      <c r="K28" s="367"/>
      <c r="L28" s="367" t="s">
        <v>120</v>
      </c>
      <c r="M28" s="367"/>
      <c r="N28" s="367"/>
      <c r="O28" s="367"/>
      <c r="P28" s="96"/>
      <c r="Q28" s="96"/>
      <c r="R28" s="96"/>
      <c r="S28" s="334" t="s">
        <v>32</v>
      </c>
      <c r="T28" s="335"/>
      <c r="U28" s="335"/>
      <c r="V28" s="335"/>
      <c r="W28" s="440"/>
      <c r="X28" s="346"/>
      <c r="Y28" s="36"/>
      <c r="Z28" s="36"/>
      <c r="AA28" s="36"/>
      <c r="AB28" s="36"/>
      <c r="AC28" s="36"/>
      <c r="AD28" s="36"/>
      <c r="AE28" s="36"/>
      <c r="AF28" s="36"/>
      <c r="AG28" s="36"/>
      <c r="AH28" s="36"/>
      <c r="AI28" s="123"/>
    </row>
    <row r="29" spans="2:35">
      <c r="B29" s="122"/>
      <c r="C29" s="350" t="s">
        <v>27</v>
      </c>
      <c r="D29" s="350"/>
      <c r="E29" s="350"/>
      <c r="F29" s="350"/>
      <c r="G29" s="350"/>
      <c r="H29" s="743" t="s">
        <v>4</v>
      </c>
      <c r="I29" s="743"/>
      <c r="J29" s="743"/>
      <c r="K29" s="743"/>
      <c r="L29" s="452">
        <v>245</v>
      </c>
      <c r="M29" s="452"/>
      <c r="N29" s="452"/>
      <c r="O29" s="452"/>
      <c r="P29" s="96"/>
      <c r="Q29" s="96"/>
      <c r="R29" s="96"/>
      <c r="S29" s="452">
        <f>IF(H29="運行",L29,0)</f>
        <v>0</v>
      </c>
      <c r="T29" s="452"/>
      <c r="U29" s="452"/>
      <c r="V29" s="452"/>
      <c r="W29" s="744" t="s">
        <v>121</v>
      </c>
      <c r="X29" s="346"/>
      <c r="Y29" s="36"/>
      <c r="Z29" s="36"/>
      <c r="AA29" s="36"/>
      <c r="AB29" s="36"/>
      <c r="AC29" s="36"/>
      <c r="AD29" s="36"/>
      <c r="AE29" s="36"/>
      <c r="AF29" s="36"/>
      <c r="AG29" s="36"/>
      <c r="AH29" s="36"/>
      <c r="AI29" s="123"/>
    </row>
    <row r="30" spans="2:35">
      <c r="B30" s="122"/>
      <c r="C30" s="350" t="s">
        <v>28</v>
      </c>
      <c r="D30" s="350"/>
      <c r="E30" s="350"/>
      <c r="F30" s="350"/>
      <c r="G30" s="350"/>
      <c r="H30" s="743" t="s">
        <v>4</v>
      </c>
      <c r="I30" s="743"/>
      <c r="J30" s="743"/>
      <c r="K30" s="743"/>
      <c r="L30" s="452">
        <v>52</v>
      </c>
      <c r="M30" s="452"/>
      <c r="N30" s="452"/>
      <c r="O30" s="452"/>
      <c r="P30" s="96"/>
      <c r="Q30" s="96"/>
      <c r="R30" s="96"/>
      <c r="S30" s="452">
        <f>IF(H30="運行",L30,0)</f>
        <v>0</v>
      </c>
      <c r="T30" s="452"/>
      <c r="U30" s="452"/>
      <c r="V30" s="452"/>
      <c r="W30" s="744" t="s">
        <v>121</v>
      </c>
      <c r="X30" s="346"/>
      <c r="Y30" s="36"/>
      <c r="Z30" s="36"/>
      <c r="AA30" s="36"/>
      <c r="AB30" s="36"/>
      <c r="AC30" s="36"/>
      <c r="AD30" s="36"/>
      <c r="AE30" s="36"/>
      <c r="AF30" s="36"/>
      <c r="AG30" s="36"/>
      <c r="AH30" s="36"/>
      <c r="AI30" s="123"/>
    </row>
    <row r="31" spans="2:35" ht="19.5" thickBot="1">
      <c r="B31" s="122"/>
      <c r="C31" s="350" t="s">
        <v>29</v>
      </c>
      <c r="D31" s="350"/>
      <c r="E31" s="350"/>
      <c r="F31" s="350"/>
      <c r="G31" s="350"/>
      <c r="H31" s="743" t="s">
        <v>4</v>
      </c>
      <c r="I31" s="743"/>
      <c r="J31" s="743"/>
      <c r="K31" s="743"/>
      <c r="L31" s="452">
        <v>68</v>
      </c>
      <c r="M31" s="452"/>
      <c r="N31" s="452"/>
      <c r="O31" s="452"/>
      <c r="P31" s="96"/>
      <c r="Q31" s="96"/>
      <c r="R31" s="96"/>
      <c r="S31" s="753">
        <f>IF(H31="運行",L31,0)</f>
        <v>0</v>
      </c>
      <c r="T31" s="753"/>
      <c r="U31" s="753"/>
      <c r="V31" s="753"/>
      <c r="W31" s="744" t="s">
        <v>121</v>
      </c>
      <c r="X31" s="346"/>
      <c r="Y31" s="36"/>
      <c r="Z31" s="36"/>
      <c r="AA31" s="36"/>
      <c r="AB31" s="36"/>
      <c r="AC31" s="36"/>
      <c r="AD31" s="36"/>
      <c r="AE31" s="36"/>
      <c r="AF31" s="36"/>
      <c r="AG31" s="36"/>
      <c r="AH31" s="36"/>
      <c r="AI31" s="123"/>
    </row>
    <row r="32" spans="2:35" ht="19.5" thickBot="1">
      <c r="B32" s="122"/>
      <c r="C32" s="96"/>
      <c r="D32" s="96"/>
      <c r="E32" s="96"/>
      <c r="F32" s="96"/>
      <c r="G32" s="96"/>
      <c r="H32" s="96"/>
      <c r="I32" s="96"/>
      <c r="J32" s="96"/>
      <c r="K32" s="96"/>
      <c r="L32" s="836">
        <f>SUM(L29:O31)</f>
        <v>365</v>
      </c>
      <c r="M32" s="836"/>
      <c r="N32" s="836"/>
      <c r="O32" s="836"/>
      <c r="P32" s="96"/>
      <c r="Q32" s="96"/>
      <c r="R32" s="96"/>
      <c r="S32" s="746">
        <f>SUM(S29:V31)</f>
        <v>0</v>
      </c>
      <c r="T32" s="747"/>
      <c r="U32" s="747"/>
      <c r="V32" s="748"/>
      <c r="W32" s="749" t="s">
        <v>121</v>
      </c>
      <c r="X32" s="346"/>
      <c r="Y32" s="36"/>
      <c r="Z32" s="36"/>
      <c r="AA32" s="36"/>
      <c r="AB32" s="36"/>
      <c r="AC32" s="36"/>
      <c r="AD32" s="36"/>
      <c r="AE32" s="36"/>
      <c r="AF32" s="36"/>
      <c r="AG32" s="36"/>
      <c r="AH32" s="36"/>
      <c r="AI32" s="123"/>
    </row>
    <row r="33" spans="2:35" ht="19.5" thickBot="1">
      <c r="B33" s="125"/>
      <c r="C33" s="39"/>
      <c r="D33" s="39"/>
      <c r="E33" s="39"/>
      <c r="F33" s="39"/>
      <c r="G33" s="39"/>
      <c r="H33" s="39"/>
      <c r="I33" s="39"/>
      <c r="J33" s="39"/>
      <c r="K33" s="39"/>
      <c r="L33" s="115"/>
      <c r="M33" s="115"/>
      <c r="N33" s="115"/>
      <c r="O33" s="115"/>
      <c r="P33" s="115"/>
      <c r="Q33" s="115"/>
      <c r="R33" s="115"/>
      <c r="S33" s="115"/>
      <c r="T33" s="115"/>
      <c r="U33" s="115"/>
      <c r="V33" s="115"/>
      <c r="W33" s="115"/>
      <c r="X33" s="115"/>
      <c r="Y33" s="115"/>
      <c r="Z33" s="115"/>
      <c r="AA33" s="115"/>
      <c r="AB33" s="115"/>
      <c r="AC33" s="39"/>
      <c r="AD33" s="39"/>
      <c r="AE33" s="39"/>
      <c r="AF33" s="39"/>
      <c r="AG33" s="39"/>
      <c r="AH33" s="39"/>
      <c r="AI33" s="126"/>
    </row>
    <row r="34" spans="2:35">
      <c r="B34" s="31"/>
      <c r="C34" s="32" t="s">
        <v>204</v>
      </c>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4"/>
    </row>
    <row r="35" spans="2:35" ht="19.5" thickBot="1">
      <c r="B35" s="35"/>
      <c r="C35" s="334" t="s">
        <v>127</v>
      </c>
      <c r="D35" s="335"/>
      <c r="E35" s="335"/>
      <c r="F35" s="335"/>
      <c r="G35" s="440"/>
      <c r="H35" s="346"/>
      <c r="I35" s="96" t="s">
        <v>125</v>
      </c>
      <c r="J35" s="334" t="s">
        <v>126</v>
      </c>
      <c r="K35" s="335"/>
      <c r="L35" s="335"/>
      <c r="M35" s="335"/>
      <c r="N35" s="440"/>
      <c r="O35" s="346"/>
      <c r="P35" s="96" t="s">
        <v>125</v>
      </c>
      <c r="Q35" s="334" t="s">
        <v>32</v>
      </c>
      <c r="R35" s="335"/>
      <c r="S35" s="335"/>
      <c r="T35" s="335"/>
      <c r="U35" s="440"/>
      <c r="V35" s="346"/>
      <c r="W35" s="96" t="s">
        <v>129</v>
      </c>
      <c r="X35" s="790" t="s">
        <v>203</v>
      </c>
      <c r="Y35" s="791"/>
      <c r="Z35" s="791"/>
      <c r="AA35" s="791"/>
      <c r="AB35" s="792"/>
      <c r="AC35" s="792"/>
      <c r="AD35" s="793"/>
      <c r="AE35" s="794"/>
      <c r="AF35" s="36"/>
      <c r="AG35" s="36"/>
      <c r="AH35" s="36"/>
      <c r="AI35" s="37"/>
    </row>
    <row r="36" spans="2:35" ht="19.5" thickBot="1">
      <c r="B36" s="35"/>
      <c r="C36" s="762" t="str">
        <f>+IF(ISERROR(N13*N19+N14*N22*N26*2),"",N13*N19+N14*N22*N26*2)</f>
        <v/>
      </c>
      <c r="D36" s="762"/>
      <c r="E36" s="762"/>
      <c r="F36" s="762"/>
      <c r="G36" s="816" t="s">
        <v>128</v>
      </c>
      <c r="H36" s="742"/>
      <c r="I36" s="96"/>
      <c r="J36" s="765">
        <f>+N25</f>
        <v>1</v>
      </c>
      <c r="K36" s="452"/>
      <c r="L36" s="452"/>
      <c r="M36" s="452"/>
      <c r="N36" s="744" t="s">
        <v>17</v>
      </c>
      <c r="O36" s="346"/>
      <c r="P36" s="96"/>
      <c r="Q36" s="765">
        <f>+S32</f>
        <v>0</v>
      </c>
      <c r="R36" s="452"/>
      <c r="S36" s="452"/>
      <c r="T36" s="452"/>
      <c r="U36" s="744" t="s">
        <v>121</v>
      </c>
      <c r="V36" s="346"/>
      <c r="W36" s="96"/>
      <c r="X36" s="754" t="str">
        <f>IF(ISERROR(C36*J36*Q36),"",C36*J36*Q36)</f>
        <v/>
      </c>
      <c r="Y36" s="755"/>
      <c r="Z36" s="755"/>
      <c r="AA36" s="755"/>
      <c r="AB36" s="755"/>
      <c r="AC36" s="756"/>
      <c r="AD36" s="345" t="s">
        <v>130</v>
      </c>
      <c r="AE36" s="346"/>
      <c r="AF36" s="36"/>
      <c r="AG36" s="36"/>
      <c r="AH36" s="36"/>
      <c r="AI36" s="37"/>
    </row>
    <row r="37" spans="2:35" ht="12" customHeight="1" thickBot="1">
      <c r="B37" s="38"/>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40"/>
    </row>
    <row r="38" spans="2:35" ht="18.75" customHeight="1">
      <c r="L38" s="27"/>
      <c r="M38" s="27"/>
      <c r="N38" s="27"/>
      <c r="O38" s="27"/>
      <c r="P38" s="27"/>
      <c r="Q38" s="27"/>
      <c r="R38" s="27"/>
      <c r="S38" s="27"/>
      <c r="T38" s="27"/>
      <c r="U38" s="27"/>
      <c r="V38" s="30"/>
      <c r="W38" s="30"/>
      <c r="X38" s="30"/>
      <c r="Y38" s="30"/>
      <c r="Z38" s="30"/>
      <c r="AA38" s="30"/>
      <c r="AB38" s="30"/>
      <c r="AC38" s="30"/>
      <c r="AD38" s="30"/>
      <c r="AE38" s="30"/>
      <c r="AF38" s="30"/>
      <c r="AG38" s="30"/>
      <c r="AH38" s="30"/>
    </row>
    <row r="39" spans="2:35">
      <c r="B39" s="117"/>
      <c r="C39" s="118" t="s">
        <v>166</v>
      </c>
      <c r="D39" s="119"/>
      <c r="E39" s="119"/>
      <c r="F39" s="119"/>
      <c r="G39" s="119"/>
      <c r="H39" s="119"/>
      <c r="I39" s="119"/>
      <c r="J39" s="119"/>
      <c r="K39" s="119"/>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1"/>
    </row>
    <row r="40" spans="2:35" ht="36" customHeight="1">
      <c r="B40" s="122"/>
      <c r="C40" s="584" t="s">
        <v>504</v>
      </c>
      <c r="D40" s="709"/>
      <c r="E40" s="709"/>
      <c r="F40" s="709"/>
      <c r="G40" s="709"/>
      <c r="H40" s="709"/>
      <c r="I40" s="709"/>
      <c r="J40" s="709"/>
      <c r="K40" s="709"/>
      <c r="L40" s="709"/>
      <c r="M40" s="709"/>
      <c r="N40" s="709"/>
      <c r="O40" s="709"/>
      <c r="P40" s="709"/>
      <c r="Q40" s="709"/>
      <c r="R40" s="709"/>
      <c r="S40" s="709"/>
      <c r="T40" s="709"/>
      <c r="U40" s="709"/>
      <c r="V40" s="709"/>
      <c r="W40" s="709"/>
      <c r="X40" s="709"/>
      <c r="Y40" s="709"/>
      <c r="Z40" s="709"/>
      <c r="AA40" s="709"/>
      <c r="AB40" s="709"/>
      <c r="AC40" s="709"/>
      <c r="AD40" s="709"/>
      <c r="AE40" s="709"/>
      <c r="AF40" s="709"/>
      <c r="AG40" s="709"/>
      <c r="AH40" s="709"/>
      <c r="AI40" s="123"/>
    </row>
    <row r="41" spans="2:35" ht="14.25" customHeight="1" thickBot="1">
      <c r="B41" s="122"/>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23"/>
    </row>
    <row r="42" spans="2:35">
      <c r="B42" s="122"/>
      <c r="C42" s="535"/>
      <c r="D42" s="536"/>
      <c r="E42" s="536"/>
      <c r="F42" s="536"/>
      <c r="G42" s="536"/>
      <c r="H42" s="536"/>
      <c r="I42" s="537"/>
      <c r="J42" s="537"/>
      <c r="K42" s="537"/>
      <c r="L42" s="538"/>
      <c r="M42" s="554" t="s">
        <v>27</v>
      </c>
      <c r="N42" s="757"/>
      <c r="O42" s="757"/>
      <c r="P42" s="757"/>
      <c r="Q42" s="757"/>
      <c r="R42" s="558" t="s">
        <v>62</v>
      </c>
      <c r="S42" s="757"/>
      <c r="T42" s="757"/>
      <c r="U42" s="757"/>
      <c r="V42" s="758"/>
      <c r="W42" s="96"/>
      <c r="X42" s="759" t="s">
        <v>134</v>
      </c>
      <c r="Y42" s="760"/>
      <c r="Z42" s="760"/>
      <c r="AA42" s="760"/>
      <c r="AB42" s="761"/>
      <c r="AC42" s="36"/>
      <c r="AD42" s="36"/>
      <c r="AE42" s="36"/>
      <c r="AF42" s="36"/>
      <c r="AG42" s="36"/>
      <c r="AH42" s="36"/>
      <c r="AI42" s="123"/>
    </row>
    <row r="43" spans="2:35" ht="19.5" thickBot="1">
      <c r="B43" s="122"/>
      <c r="C43" s="530" t="s">
        <v>167</v>
      </c>
      <c r="D43" s="531"/>
      <c r="E43" s="531"/>
      <c r="F43" s="531"/>
      <c r="G43" s="531"/>
      <c r="H43" s="531"/>
      <c r="I43" s="531"/>
      <c r="J43" s="531"/>
      <c r="K43" s="531"/>
      <c r="L43" s="532"/>
      <c r="M43" s="849">
        <f>'2_利用者'!$M$26</f>
        <v>8075.2</v>
      </c>
      <c r="N43" s="850"/>
      <c r="O43" s="850"/>
      <c r="P43" s="850"/>
      <c r="Q43" s="87" t="s">
        <v>10</v>
      </c>
      <c r="R43" s="851">
        <f>'2_利用者'!$W$26</f>
        <v>0</v>
      </c>
      <c r="S43" s="850"/>
      <c r="T43" s="850"/>
      <c r="U43" s="850"/>
      <c r="V43" s="88" t="s">
        <v>10</v>
      </c>
      <c r="W43" s="96"/>
      <c r="X43" s="852">
        <f>+M43+R43</f>
        <v>8075.2</v>
      </c>
      <c r="Y43" s="853"/>
      <c r="Z43" s="853"/>
      <c r="AA43" s="853"/>
      <c r="AB43" s="97" t="s">
        <v>10</v>
      </c>
      <c r="AC43" s="36"/>
      <c r="AD43" s="36"/>
      <c r="AE43" s="36"/>
      <c r="AF43" s="36"/>
      <c r="AG43" s="36"/>
      <c r="AH43" s="36"/>
      <c r="AI43" s="123"/>
    </row>
    <row r="44" spans="2:35">
      <c r="B44" s="122"/>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123"/>
    </row>
    <row r="45" spans="2:35">
      <c r="B45" s="122"/>
      <c r="C45" s="705" t="s">
        <v>135</v>
      </c>
      <c r="D45" s="706"/>
      <c r="E45" s="706"/>
      <c r="F45" s="706"/>
      <c r="G45" s="706"/>
      <c r="H45" s="706"/>
      <c r="I45" s="707"/>
      <c r="J45" s="707"/>
      <c r="K45" s="707"/>
      <c r="L45" s="707"/>
      <c r="M45" s="707"/>
      <c r="N45" s="706"/>
      <c r="O45" s="706"/>
      <c r="P45" s="706"/>
      <c r="Q45" s="706"/>
      <c r="R45" s="706"/>
      <c r="S45" s="706"/>
      <c r="T45" s="707"/>
      <c r="U45" s="707"/>
      <c r="V45" s="707"/>
      <c r="W45" s="707"/>
      <c r="X45" s="708"/>
      <c r="Y45" s="337" t="s">
        <v>100</v>
      </c>
      <c r="Z45" s="338"/>
      <c r="AA45" s="338"/>
      <c r="AB45" s="338"/>
      <c r="AC45" s="338"/>
      <c r="AD45" s="338"/>
      <c r="AE45" s="338"/>
      <c r="AF45" s="338"/>
      <c r="AG45" s="338"/>
      <c r="AH45" s="339"/>
      <c r="AI45" s="123"/>
    </row>
    <row r="46" spans="2:35" ht="19.5" thickBot="1">
      <c r="B46" s="122"/>
      <c r="C46" s="340" t="s">
        <v>216</v>
      </c>
      <c r="D46" s="341"/>
      <c r="E46" s="341"/>
      <c r="F46" s="341"/>
      <c r="G46" s="341"/>
      <c r="H46" s="341"/>
      <c r="I46" s="341"/>
      <c r="J46" s="341"/>
      <c r="K46" s="341"/>
      <c r="L46" s="341"/>
      <c r="M46" s="342"/>
      <c r="N46" s="766" t="str">
        <f>'3_路線長'!$AE$73</f>
        <v/>
      </c>
      <c r="O46" s="767"/>
      <c r="P46" s="767"/>
      <c r="Q46" s="767"/>
      <c r="R46" s="767"/>
      <c r="S46" s="767"/>
      <c r="T46" s="767"/>
      <c r="U46" s="767"/>
      <c r="V46" s="767"/>
      <c r="W46" s="345" t="s">
        <v>68</v>
      </c>
      <c r="X46" s="346"/>
      <c r="Y46" s="768"/>
      <c r="Z46" s="769"/>
      <c r="AA46" s="769"/>
      <c r="AB46" s="769"/>
      <c r="AC46" s="769"/>
      <c r="AD46" s="769"/>
      <c r="AE46" s="769"/>
      <c r="AF46" s="769"/>
      <c r="AG46" s="769"/>
      <c r="AH46" s="770"/>
      <c r="AI46" s="123"/>
    </row>
    <row r="47" spans="2:35" ht="19.5" thickBot="1">
      <c r="B47" s="122"/>
      <c r="C47" s="340" t="s">
        <v>137</v>
      </c>
      <c r="D47" s="341"/>
      <c r="E47" s="341"/>
      <c r="F47" s="341"/>
      <c r="G47" s="341"/>
      <c r="H47" s="341"/>
      <c r="I47" s="341"/>
      <c r="J47" s="341"/>
      <c r="K47" s="341"/>
      <c r="L47" s="341"/>
      <c r="M47" s="341"/>
      <c r="N47" s="797" t="str">
        <f>IF(N46="","",K50+((N46-G50)/S50*O50))</f>
        <v/>
      </c>
      <c r="O47" s="798"/>
      <c r="P47" s="798"/>
      <c r="Q47" s="798"/>
      <c r="R47" s="798"/>
      <c r="S47" s="798"/>
      <c r="T47" s="798"/>
      <c r="U47" s="798"/>
      <c r="V47" s="799"/>
      <c r="W47" s="345" t="s">
        <v>556</v>
      </c>
      <c r="X47" s="346"/>
      <c r="Y47" s="768"/>
      <c r="Z47" s="769"/>
      <c r="AA47" s="769"/>
      <c r="AB47" s="769"/>
      <c r="AC47" s="769"/>
      <c r="AD47" s="769"/>
      <c r="AE47" s="769"/>
      <c r="AF47" s="769"/>
      <c r="AG47" s="769"/>
      <c r="AH47" s="770"/>
      <c r="AI47" s="123"/>
    </row>
    <row r="48" spans="2:35">
      <c r="B48" s="122"/>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123"/>
    </row>
    <row r="49" spans="2:35">
      <c r="B49" s="122"/>
      <c r="C49" s="418"/>
      <c r="D49" s="418"/>
      <c r="E49" s="418"/>
      <c r="F49" s="418"/>
      <c r="G49" s="350" t="s">
        <v>138</v>
      </c>
      <c r="H49" s="350"/>
      <c r="I49" s="350"/>
      <c r="J49" s="418"/>
      <c r="K49" s="350" t="s">
        <v>139</v>
      </c>
      <c r="L49" s="350"/>
      <c r="M49" s="350"/>
      <c r="N49" s="418"/>
      <c r="O49" s="350" t="s">
        <v>140</v>
      </c>
      <c r="P49" s="350"/>
      <c r="Q49" s="350"/>
      <c r="R49" s="418"/>
      <c r="S49" s="350" t="s">
        <v>141</v>
      </c>
      <c r="T49" s="350"/>
      <c r="U49" s="350"/>
      <c r="V49" s="418"/>
      <c r="W49" s="36"/>
      <c r="X49" s="36"/>
      <c r="Y49" s="36"/>
      <c r="Z49" s="36"/>
      <c r="AA49" s="36"/>
      <c r="AB49" s="36"/>
      <c r="AC49" s="36"/>
      <c r="AD49" s="36"/>
      <c r="AE49" s="36"/>
      <c r="AF49" s="36"/>
      <c r="AG49" s="36"/>
      <c r="AH49" s="36"/>
      <c r="AI49" s="123"/>
    </row>
    <row r="50" spans="2:35">
      <c r="B50" s="122"/>
      <c r="C50" s="778" t="str">
        <f>'0_地域情報'!C25:F25</f>
        <v>奈良県</v>
      </c>
      <c r="D50" s="778"/>
      <c r="E50" s="778"/>
      <c r="F50" s="778"/>
      <c r="G50" s="452">
        <f>'0_地域情報'!G25:I25</f>
        <v>1.5</v>
      </c>
      <c r="H50" s="452"/>
      <c r="I50" s="452"/>
      <c r="J50" s="82" t="s">
        <v>68</v>
      </c>
      <c r="K50" s="452">
        <f>'0_地域情報'!K25:M25</f>
        <v>690</v>
      </c>
      <c r="L50" s="452"/>
      <c r="M50" s="452"/>
      <c r="N50" s="82" t="s">
        <v>50</v>
      </c>
      <c r="O50" s="452">
        <f>'0_地域情報'!O25:Q25</f>
        <v>90</v>
      </c>
      <c r="P50" s="452"/>
      <c r="Q50" s="452"/>
      <c r="R50" s="82" t="s">
        <v>50</v>
      </c>
      <c r="S50" s="452">
        <f>'0_地域情報'!S25:U25</f>
        <v>0.26600000000000001</v>
      </c>
      <c r="T50" s="452"/>
      <c r="U50" s="452"/>
      <c r="V50" s="82" t="s">
        <v>68</v>
      </c>
      <c r="W50" s="36"/>
      <c r="X50" s="36"/>
      <c r="Y50" s="36"/>
      <c r="Z50" s="36"/>
      <c r="AA50" s="36"/>
      <c r="AB50" s="36"/>
      <c r="AC50" s="36"/>
      <c r="AD50" s="36"/>
      <c r="AE50" s="36"/>
      <c r="AF50" s="36"/>
      <c r="AG50" s="36"/>
      <c r="AH50" s="36"/>
      <c r="AI50" s="123"/>
    </row>
    <row r="51" spans="2:35">
      <c r="B51" s="122"/>
      <c r="C51" s="36"/>
      <c r="D51" s="36"/>
      <c r="E51" s="36"/>
      <c r="F51" s="36"/>
      <c r="G51" s="36"/>
      <c r="H51" s="36"/>
      <c r="I51" s="36"/>
      <c r="J51" s="36"/>
      <c r="K51" s="36"/>
      <c r="L51" s="36"/>
      <c r="M51" s="36"/>
      <c r="N51" s="36"/>
      <c r="O51" s="36"/>
      <c r="P51" s="36"/>
      <c r="Q51" s="36"/>
      <c r="R51" s="36"/>
      <c r="S51" s="36"/>
      <c r="T51" s="36"/>
      <c r="U51" s="36"/>
      <c r="V51" s="124"/>
      <c r="W51" s="36"/>
      <c r="X51" s="36"/>
      <c r="Y51" s="36"/>
      <c r="Z51" s="36"/>
      <c r="AA51" s="36"/>
      <c r="AB51" s="36"/>
      <c r="AC51" s="36"/>
      <c r="AD51" s="36"/>
      <c r="AE51" s="36"/>
      <c r="AF51" s="36"/>
      <c r="AG51" s="36"/>
      <c r="AH51" s="36"/>
      <c r="AI51" s="123"/>
    </row>
    <row r="52" spans="2:35" ht="19.5" thickBot="1">
      <c r="B52" s="125"/>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126"/>
    </row>
    <row r="53" spans="2:35">
      <c r="B53" s="31"/>
      <c r="C53" s="33"/>
      <c r="D53" s="32" t="s">
        <v>143</v>
      </c>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4"/>
    </row>
    <row r="54" spans="2:35" ht="19.5" thickBot="1">
      <c r="B54" s="35"/>
      <c r="C54" s="36"/>
      <c r="D54" s="334" t="s">
        <v>145</v>
      </c>
      <c r="E54" s="335"/>
      <c r="F54" s="335"/>
      <c r="G54" s="335"/>
      <c r="H54" s="335"/>
      <c r="I54" s="336"/>
      <c r="J54" s="96" t="s">
        <v>125</v>
      </c>
      <c r="K54" s="334" t="s">
        <v>134</v>
      </c>
      <c r="L54" s="335"/>
      <c r="M54" s="335"/>
      <c r="N54" s="335"/>
      <c r="O54" s="335"/>
      <c r="P54" s="336"/>
      <c r="Q54" s="96"/>
      <c r="R54" s="96" t="s">
        <v>129</v>
      </c>
      <c r="S54" s="535" t="s">
        <v>144</v>
      </c>
      <c r="T54" s="536"/>
      <c r="U54" s="536"/>
      <c r="V54" s="536"/>
      <c r="W54" s="536"/>
      <c r="X54" s="536"/>
      <c r="Y54" s="536"/>
      <c r="Z54" s="779"/>
      <c r="AA54" s="36"/>
      <c r="AB54" s="36"/>
      <c r="AC54" s="36"/>
      <c r="AD54" s="36"/>
      <c r="AE54" s="36"/>
      <c r="AF54" s="36"/>
      <c r="AG54" s="36"/>
      <c r="AH54" s="36"/>
      <c r="AI54" s="37"/>
    </row>
    <row r="55" spans="2:35" ht="19.5" thickBot="1">
      <c r="B55" s="35"/>
      <c r="C55" s="36"/>
      <c r="D55" s="774" t="str">
        <f>+N47</f>
        <v/>
      </c>
      <c r="E55" s="549"/>
      <c r="F55" s="549"/>
      <c r="G55" s="780"/>
      <c r="H55" s="744" t="s">
        <v>146</v>
      </c>
      <c r="I55" s="781"/>
      <c r="J55" s="96"/>
      <c r="K55" s="782">
        <f>+X43</f>
        <v>8075.2</v>
      </c>
      <c r="L55" s="783"/>
      <c r="M55" s="783"/>
      <c r="N55" s="784"/>
      <c r="O55" s="744" t="s">
        <v>147</v>
      </c>
      <c r="P55" s="781"/>
      <c r="Q55" s="96"/>
      <c r="R55" s="96"/>
      <c r="S55" s="754" t="str">
        <f>IF(ISERROR(D55*K55),"",D55*K55)</f>
        <v/>
      </c>
      <c r="T55" s="755"/>
      <c r="U55" s="755"/>
      <c r="V55" s="755"/>
      <c r="W55" s="755"/>
      <c r="X55" s="756"/>
      <c r="Y55" s="749" t="s">
        <v>130</v>
      </c>
      <c r="Z55" s="781"/>
      <c r="AA55" s="36"/>
      <c r="AB55" s="36"/>
      <c r="AC55" s="36"/>
      <c r="AD55" s="36"/>
      <c r="AE55" s="36"/>
      <c r="AF55" s="36"/>
      <c r="AG55" s="36"/>
      <c r="AH55" s="36"/>
      <c r="AI55" s="37"/>
    </row>
    <row r="56" spans="2:35" ht="19.5" thickBot="1">
      <c r="B56" s="38"/>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40"/>
    </row>
    <row r="59" spans="2:35">
      <c r="B59" s="117"/>
      <c r="C59" s="118" t="s">
        <v>168</v>
      </c>
      <c r="D59" s="119"/>
      <c r="E59" s="119"/>
      <c r="F59" s="119"/>
      <c r="G59" s="119"/>
      <c r="H59" s="119"/>
      <c r="I59" s="119"/>
      <c r="J59" s="119"/>
      <c r="K59" s="119"/>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1"/>
    </row>
    <row r="60" spans="2:35" ht="51" customHeight="1">
      <c r="B60" s="122"/>
      <c r="C60" s="584" t="s">
        <v>190</v>
      </c>
      <c r="D60" s="584"/>
      <c r="E60" s="584"/>
      <c r="F60" s="584"/>
      <c r="G60" s="584"/>
      <c r="H60" s="584"/>
      <c r="I60" s="584"/>
      <c r="J60" s="584"/>
      <c r="K60" s="584"/>
      <c r="L60" s="584"/>
      <c r="M60" s="584"/>
      <c r="N60" s="584"/>
      <c r="O60" s="584"/>
      <c r="P60" s="584"/>
      <c r="Q60" s="584"/>
      <c r="R60" s="584"/>
      <c r="S60" s="584"/>
      <c r="T60" s="584"/>
      <c r="U60" s="584"/>
      <c r="V60" s="584"/>
      <c r="W60" s="584"/>
      <c r="X60" s="584"/>
      <c r="Y60" s="584"/>
      <c r="Z60" s="584"/>
      <c r="AA60" s="584"/>
      <c r="AB60" s="584"/>
      <c r="AC60" s="584"/>
      <c r="AD60" s="584"/>
      <c r="AE60" s="584"/>
      <c r="AF60" s="584"/>
      <c r="AG60" s="584"/>
      <c r="AH60" s="584"/>
      <c r="AI60" s="123"/>
    </row>
    <row r="61" spans="2:35" ht="15" customHeight="1">
      <c r="B61" s="122"/>
      <c r="C61" s="136"/>
      <c r="D61" s="104" t="s">
        <v>966</v>
      </c>
      <c r="E61" s="1"/>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123"/>
    </row>
    <row r="62" spans="2:35" ht="18.75" customHeight="1">
      <c r="B62" s="122"/>
      <c r="C62" s="530" t="s">
        <v>179</v>
      </c>
      <c r="D62" s="531"/>
      <c r="E62" s="531"/>
      <c r="F62" s="531"/>
      <c r="G62" s="531"/>
      <c r="H62" s="531"/>
      <c r="I62" s="531"/>
      <c r="J62" s="531"/>
      <c r="K62" s="531"/>
      <c r="L62" s="532"/>
      <c r="M62" s="774">
        <v>5</v>
      </c>
      <c r="N62" s="549"/>
      <c r="O62" s="549"/>
      <c r="P62" s="549"/>
      <c r="Q62" s="83" t="s">
        <v>11</v>
      </c>
      <c r="R62" s="36"/>
      <c r="S62" s="132" t="s">
        <v>184</v>
      </c>
      <c r="T62" s="36"/>
      <c r="U62" s="36"/>
      <c r="V62" s="36"/>
      <c r="W62" s="36"/>
      <c r="X62" s="36"/>
      <c r="Y62" s="36"/>
      <c r="Z62" s="36"/>
      <c r="AA62" s="36"/>
      <c r="AB62" s="36"/>
      <c r="AC62" s="36"/>
      <c r="AD62" s="36"/>
      <c r="AE62" s="36"/>
      <c r="AF62" s="36"/>
      <c r="AG62" s="36"/>
      <c r="AH62" s="36"/>
      <c r="AI62" s="123"/>
    </row>
    <row r="63" spans="2:35">
      <c r="B63" s="122"/>
      <c r="C63" s="530" t="s">
        <v>182</v>
      </c>
      <c r="D63" s="531"/>
      <c r="E63" s="531"/>
      <c r="F63" s="531"/>
      <c r="G63" s="531"/>
      <c r="H63" s="531"/>
      <c r="I63" s="531"/>
      <c r="J63" s="531"/>
      <c r="K63" s="531"/>
      <c r="L63" s="532"/>
      <c r="M63" s="774">
        <v>2</v>
      </c>
      <c r="N63" s="549"/>
      <c r="O63" s="549"/>
      <c r="P63" s="549"/>
      <c r="Q63" s="83" t="s">
        <v>17</v>
      </c>
      <c r="R63" s="36"/>
      <c r="S63" s="132" t="s">
        <v>185</v>
      </c>
      <c r="T63" s="36"/>
      <c r="U63" s="36"/>
      <c r="V63" s="36"/>
      <c r="W63" s="36"/>
      <c r="X63" s="36"/>
      <c r="Y63" s="36"/>
      <c r="Z63" s="36"/>
      <c r="AA63" s="36"/>
      <c r="AB63" s="36"/>
      <c r="AC63" s="36"/>
      <c r="AD63" s="36"/>
      <c r="AE63" s="36"/>
      <c r="AF63" s="36"/>
      <c r="AG63" s="36"/>
      <c r="AH63" s="36"/>
      <c r="AI63" s="123"/>
    </row>
    <row r="64" spans="2:35">
      <c r="B64" s="122"/>
      <c r="C64" s="530" t="s">
        <v>180</v>
      </c>
      <c r="D64" s="531"/>
      <c r="E64" s="531"/>
      <c r="F64" s="531"/>
      <c r="G64" s="531"/>
      <c r="H64" s="531"/>
      <c r="I64" s="531"/>
      <c r="J64" s="531"/>
      <c r="K64" s="531"/>
      <c r="L64" s="532"/>
      <c r="M64" s="101" t="s">
        <v>181</v>
      </c>
      <c r="N64" s="549">
        <v>2</v>
      </c>
      <c r="O64" s="856"/>
      <c r="P64" s="856"/>
      <c r="Q64" s="83" t="s">
        <v>31</v>
      </c>
      <c r="R64" s="36"/>
      <c r="S64" s="132" t="s">
        <v>183</v>
      </c>
      <c r="T64" s="36"/>
      <c r="U64" s="36"/>
      <c r="V64" s="36"/>
      <c r="W64" s="36"/>
      <c r="X64" s="36"/>
      <c r="Y64" s="36"/>
      <c r="Z64" s="36"/>
      <c r="AA64" s="36"/>
      <c r="AB64" s="36"/>
      <c r="AC64" s="36"/>
      <c r="AD64" s="36"/>
      <c r="AE64" s="36"/>
      <c r="AF64" s="36"/>
      <c r="AG64" s="36"/>
      <c r="AH64" s="36"/>
      <c r="AI64" s="123"/>
    </row>
    <row r="65" spans="2:40">
      <c r="B65" s="122"/>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123"/>
    </row>
    <row r="66" spans="2:40">
      <c r="B66" s="122"/>
      <c r="C66" s="127" t="s">
        <v>175</v>
      </c>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123"/>
    </row>
    <row r="67" spans="2:40">
      <c r="B67" s="122"/>
      <c r="C67" s="705" t="s">
        <v>173</v>
      </c>
      <c r="D67" s="706"/>
      <c r="E67" s="706"/>
      <c r="F67" s="706"/>
      <c r="G67" s="706"/>
      <c r="H67" s="706"/>
      <c r="I67" s="707"/>
      <c r="J67" s="707"/>
      <c r="K67" s="707"/>
      <c r="L67" s="707"/>
      <c r="M67" s="707"/>
      <c r="N67" s="335"/>
      <c r="O67" s="335"/>
      <c r="P67" s="335"/>
      <c r="Q67" s="335"/>
      <c r="R67" s="335"/>
      <c r="S67" s="335"/>
      <c r="T67" s="440"/>
      <c r="U67" s="440"/>
      <c r="V67" s="440"/>
      <c r="W67" s="440"/>
      <c r="X67" s="440"/>
      <c r="Y67" s="337" t="s">
        <v>100</v>
      </c>
      <c r="Z67" s="338"/>
      <c r="AA67" s="338"/>
      <c r="AB67" s="338"/>
      <c r="AC67" s="338"/>
      <c r="AD67" s="338"/>
      <c r="AE67" s="338"/>
      <c r="AF67" s="338"/>
      <c r="AG67" s="338"/>
      <c r="AH67" s="339"/>
      <c r="AI67" s="123"/>
    </row>
    <row r="68" spans="2:40">
      <c r="B68" s="122"/>
      <c r="C68" s="340" t="s">
        <v>171</v>
      </c>
      <c r="D68" s="341"/>
      <c r="E68" s="341"/>
      <c r="F68" s="341"/>
      <c r="G68" s="341"/>
      <c r="H68" s="341"/>
      <c r="I68" s="341"/>
      <c r="J68" s="341"/>
      <c r="K68" s="341"/>
      <c r="L68" s="341"/>
      <c r="M68" s="342"/>
      <c r="N68" s="730">
        <v>11000</v>
      </c>
      <c r="O68" s="854"/>
      <c r="P68" s="854"/>
      <c r="Q68" s="854"/>
      <c r="R68" s="854"/>
      <c r="S68" s="854"/>
      <c r="T68" s="854"/>
      <c r="U68" s="854"/>
      <c r="V68" s="854"/>
      <c r="W68" s="345" t="s">
        <v>174</v>
      </c>
      <c r="X68" s="346"/>
      <c r="Y68" s="855" t="s">
        <v>960</v>
      </c>
      <c r="Z68" s="349"/>
      <c r="AA68" s="349"/>
      <c r="AB68" s="349"/>
      <c r="AC68" s="349"/>
      <c r="AD68" s="349"/>
      <c r="AE68" s="349"/>
      <c r="AF68" s="349"/>
      <c r="AG68" s="349"/>
      <c r="AH68" s="704"/>
      <c r="AI68" s="123"/>
      <c r="AN68" t="s">
        <v>271</v>
      </c>
    </row>
    <row r="69" spans="2:40">
      <c r="B69" s="122"/>
      <c r="C69" s="340" t="s">
        <v>172</v>
      </c>
      <c r="D69" s="341"/>
      <c r="E69" s="341"/>
      <c r="F69" s="341"/>
      <c r="G69" s="341"/>
      <c r="H69" s="341"/>
      <c r="I69" s="341"/>
      <c r="J69" s="341"/>
      <c r="K69" s="341"/>
      <c r="L69" s="341"/>
      <c r="M69" s="342"/>
      <c r="N69" s="701">
        <f>'0_地域情報'!$I$33</f>
        <v>838</v>
      </c>
      <c r="O69" s="702"/>
      <c r="P69" s="702"/>
      <c r="Q69" s="702"/>
      <c r="R69" s="702"/>
      <c r="S69" s="702"/>
      <c r="T69" s="702"/>
      <c r="U69" s="702"/>
      <c r="V69" s="702"/>
      <c r="W69" s="345" t="s">
        <v>123</v>
      </c>
      <c r="X69" s="346"/>
      <c r="Y69" s="703" t="s">
        <v>505</v>
      </c>
      <c r="Z69" s="349"/>
      <c r="AA69" s="349"/>
      <c r="AB69" s="349"/>
      <c r="AC69" s="349"/>
      <c r="AD69" s="349"/>
      <c r="AE69" s="349"/>
      <c r="AF69" s="349"/>
      <c r="AG69" s="349"/>
      <c r="AH69" s="704"/>
      <c r="AI69" s="123"/>
      <c r="AN69" t="s">
        <v>272</v>
      </c>
    </row>
    <row r="70" spans="2:40" ht="19.5" thickBot="1">
      <c r="B70" s="125"/>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128"/>
      <c r="AI70" s="126"/>
      <c r="AN70" t="s">
        <v>273</v>
      </c>
    </row>
    <row r="71" spans="2:40">
      <c r="B71" s="31"/>
      <c r="C71" s="32" t="s">
        <v>176</v>
      </c>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4"/>
      <c r="AN71" t="s">
        <v>274</v>
      </c>
    </row>
    <row r="72" spans="2:40" ht="19.5" thickBot="1">
      <c r="B72" s="35"/>
      <c r="C72" s="857" t="s">
        <v>189</v>
      </c>
      <c r="D72" s="858"/>
      <c r="E72" s="858"/>
      <c r="F72" s="858"/>
      <c r="G72" s="698"/>
      <c r="H72" s="699"/>
      <c r="I72" s="99" t="s">
        <v>125</v>
      </c>
      <c r="J72" s="334" t="s">
        <v>186</v>
      </c>
      <c r="K72" s="335"/>
      <c r="L72" s="335"/>
      <c r="M72" s="335"/>
      <c r="N72" s="440"/>
      <c r="O72" s="346"/>
      <c r="P72" s="99" t="s">
        <v>125</v>
      </c>
      <c r="Q72" s="334" t="s">
        <v>187</v>
      </c>
      <c r="R72" s="335"/>
      <c r="S72" s="335"/>
      <c r="T72" s="335"/>
      <c r="U72" s="440"/>
      <c r="V72" s="346"/>
      <c r="W72" s="96" t="s">
        <v>129</v>
      </c>
      <c r="X72" s="535" t="s">
        <v>177</v>
      </c>
      <c r="Y72" s="536"/>
      <c r="Z72" s="536"/>
      <c r="AA72" s="536"/>
      <c r="AB72" s="836"/>
      <c r="AC72" s="836"/>
      <c r="AD72" s="440"/>
      <c r="AE72" s="346"/>
      <c r="AI72" s="37"/>
      <c r="AN72" t="s">
        <v>275</v>
      </c>
    </row>
    <row r="73" spans="2:40" ht="19.5" thickBot="1">
      <c r="B73" s="35"/>
      <c r="C73" s="837">
        <f>+M62*N69+N68</f>
        <v>15190</v>
      </c>
      <c r="D73" s="452"/>
      <c r="E73" s="452"/>
      <c r="F73" s="452"/>
      <c r="G73" s="744" t="s">
        <v>50</v>
      </c>
      <c r="H73" s="346"/>
      <c r="I73" s="96"/>
      <c r="J73" s="765">
        <f>+M63</f>
        <v>2</v>
      </c>
      <c r="K73" s="452"/>
      <c r="L73" s="452"/>
      <c r="M73" s="452"/>
      <c r="N73" s="744" t="s">
        <v>17</v>
      </c>
      <c r="O73" s="346"/>
      <c r="P73" s="96"/>
      <c r="Q73" s="765">
        <f>+N64*52</f>
        <v>104</v>
      </c>
      <c r="R73" s="452"/>
      <c r="S73" s="452"/>
      <c r="T73" s="452"/>
      <c r="U73" s="744" t="s">
        <v>31</v>
      </c>
      <c r="V73" s="346"/>
      <c r="W73" s="96"/>
      <c r="X73" s="754">
        <f>+C73*J73*Q73</f>
        <v>3159520</v>
      </c>
      <c r="Y73" s="755"/>
      <c r="Z73" s="755"/>
      <c r="AA73" s="755"/>
      <c r="AB73" s="755"/>
      <c r="AC73" s="756"/>
      <c r="AD73" s="345" t="s">
        <v>130</v>
      </c>
      <c r="AE73" s="346"/>
      <c r="AI73" s="37"/>
    </row>
    <row r="74" spans="2:40" ht="19.5" thickBot="1">
      <c r="B74" s="38"/>
      <c r="C74" s="39"/>
      <c r="D74" s="39"/>
      <c r="E74" s="39"/>
      <c r="F74" s="39"/>
      <c r="G74" s="39"/>
      <c r="H74" s="39"/>
      <c r="I74" s="39"/>
      <c r="J74" s="39"/>
      <c r="K74" s="39"/>
      <c r="L74" s="39"/>
      <c r="M74" s="39"/>
      <c r="N74" s="39"/>
      <c r="O74" s="39"/>
      <c r="P74" s="39"/>
      <c r="Q74" s="42" t="s">
        <v>188</v>
      </c>
      <c r="R74" s="39"/>
      <c r="S74" s="39"/>
      <c r="T74" s="39"/>
      <c r="U74" s="39"/>
      <c r="V74" s="39"/>
      <c r="W74" s="39"/>
      <c r="X74" s="39"/>
      <c r="Y74" s="39"/>
      <c r="Z74" s="39"/>
      <c r="AA74" s="39"/>
      <c r="AB74" s="39"/>
      <c r="AC74" s="39"/>
      <c r="AD74" s="39"/>
      <c r="AE74" s="39"/>
      <c r="AF74" s="39"/>
      <c r="AG74" s="39"/>
      <c r="AH74" s="39"/>
      <c r="AI74" s="40"/>
    </row>
  </sheetData>
  <mergeCells count="148">
    <mergeCell ref="X73:AC73"/>
    <mergeCell ref="AD73:AE73"/>
    <mergeCell ref="C26:M26"/>
    <mergeCell ref="N26:V26"/>
    <mergeCell ref="W26:X26"/>
    <mergeCell ref="Y26:AH26"/>
    <mergeCell ref="C63:L63"/>
    <mergeCell ref="M63:P63"/>
    <mergeCell ref="C73:F73"/>
    <mergeCell ref="G73:H73"/>
    <mergeCell ref="J73:M73"/>
    <mergeCell ref="N73:O73"/>
    <mergeCell ref="Q73:T73"/>
    <mergeCell ref="U73:V73"/>
    <mergeCell ref="C72:H72"/>
    <mergeCell ref="J72:O72"/>
    <mergeCell ref="Q72:V72"/>
    <mergeCell ref="X72:AE72"/>
    <mergeCell ref="C69:M69"/>
    <mergeCell ref="N69:V69"/>
    <mergeCell ref="W69:X69"/>
    <mergeCell ref="Y69:AH69"/>
    <mergeCell ref="C67:M67"/>
    <mergeCell ref="N67:X67"/>
    <mergeCell ref="Y67:AH67"/>
    <mergeCell ref="C68:M68"/>
    <mergeCell ref="N68:V68"/>
    <mergeCell ref="W68:X68"/>
    <mergeCell ref="Y68:AH68"/>
    <mergeCell ref="C60:AH60"/>
    <mergeCell ref="C62:L62"/>
    <mergeCell ref="M62:P62"/>
    <mergeCell ref="C64:L64"/>
    <mergeCell ref="N64:P64"/>
    <mergeCell ref="D54:I54"/>
    <mergeCell ref="K54:P54"/>
    <mergeCell ref="S54:Z54"/>
    <mergeCell ref="D55:G55"/>
    <mergeCell ref="H55:I55"/>
    <mergeCell ref="K55:N55"/>
    <mergeCell ref="O55:P55"/>
    <mergeCell ref="S55:X55"/>
    <mergeCell ref="Y55:Z55"/>
    <mergeCell ref="C49:F49"/>
    <mergeCell ref="G49:J49"/>
    <mergeCell ref="K49:N49"/>
    <mergeCell ref="O49:R49"/>
    <mergeCell ref="S49:V49"/>
    <mergeCell ref="C50:F50"/>
    <mergeCell ref="G50:I50"/>
    <mergeCell ref="K50:M50"/>
    <mergeCell ref="O50:Q50"/>
    <mergeCell ref="S50:U50"/>
    <mergeCell ref="C46:M46"/>
    <mergeCell ref="N46:V46"/>
    <mergeCell ref="W46:X46"/>
    <mergeCell ref="Y46:AH46"/>
    <mergeCell ref="C47:M47"/>
    <mergeCell ref="N47:V47"/>
    <mergeCell ref="W47:X47"/>
    <mergeCell ref="Y47:AH47"/>
    <mergeCell ref="C43:L43"/>
    <mergeCell ref="M43:P43"/>
    <mergeCell ref="R43:U43"/>
    <mergeCell ref="X43:AA43"/>
    <mergeCell ref="C45:M45"/>
    <mergeCell ref="N45:X45"/>
    <mergeCell ref="Y45:AH45"/>
    <mergeCell ref="X36:AC36"/>
    <mergeCell ref="AD36:AE36"/>
    <mergeCell ref="C42:L42"/>
    <mergeCell ref="M42:Q42"/>
    <mergeCell ref="R42:V42"/>
    <mergeCell ref="X42:AB42"/>
    <mergeCell ref="C35:H35"/>
    <mergeCell ref="J35:O35"/>
    <mergeCell ref="Q35:V35"/>
    <mergeCell ref="X35:AE35"/>
    <mergeCell ref="C36:F36"/>
    <mergeCell ref="G36:H36"/>
    <mergeCell ref="J36:M36"/>
    <mergeCell ref="N36:O36"/>
    <mergeCell ref="Q36:T36"/>
    <mergeCell ref="U36:V36"/>
    <mergeCell ref="C40:AH40"/>
    <mergeCell ref="C31:G31"/>
    <mergeCell ref="H31:K31"/>
    <mergeCell ref="L31:O31"/>
    <mergeCell ref="S31:V31"/>
    <mergeCell ref="W31:X31"/>
    <mergeCell ref="L32:O32"/>
    <mergeCell ref="S32:V32"/>
    <mergeCell ref="W32:X32"/>
    <mergeCell ref="C29:G29"/>
    <mergeCell ref="H29:K29"/>
    <mergeCell ref="L29:O29"/>
    <mergeCell ref="S29:V29"/>
    <mergeCell ref="W29:X29"/>
    <mergeCell ref="C30:G30"/>
    <mergeCell ref="H30:K30"/>
    <mergeCell ref="L30:O30"/>
    <mergeCell ref="S30:V30"/>
    <mergeCell ref="W30:X30"/>
    <mergeCell ref="C25:M25"/>
    <mergeCell ref="N25:V25"/>
    <mergeCell ref="W25:X25"/>
    <mergeCell ref="Y25:AH25"/>
    <mergeCell ref="C28:G28"/>
    <mergeCell ref="H28:K28"/>
    <mergeCell ref="L28:O28"/>
    <mergeCell ref="S28:X28"/>
    <mergeCell ref="C22:M22"/>
    <mergeCell ref="N22:V22"/>
    <mergeCell ref="W22:X22"/>
    <mergeCell ref="Y22:AH22"/>
    <mergeCell ref="C24:M24"/>
    <mergeCell ref="N24:X24"/>
    <mergeCell ref="Y24:AH24"/>
    <mergeCell ref="C19:M19"/>
    <mergeCell ref="N19:V19"/>
    <mergeCell ref="W19:X19"/>
    <mergeCell ref="Y19:AH19"/>
    <mergeCell ref="C21:M21"/>
    <mergeCell ref="N21:X21"/>
    <mergeCell ref="Y21:AH21"/>
    <mergeCell ref="C17:M17"/>
    <mergeCell ref="N17:V17"/>
    <mergeCell ref="W17:X17"/>
    <mergeCell ref="Y17:AH17"/>
    <mergeCell ref="C18:M18"/>
    <mergeCell ref="N18:V18"/>
    <mergeCell ref="W18:X18"/>
    <mergeCell ref="Y18:AH18"/>
    <mergeCell ref="B8:AI8"/>
    <mergeCell ref="C14:M14"/>
    <mergeCell ref="N14:V14"/>
    <mergeCell ref="W14:X14"/>
    <mergeCell ref="Y14:AH14"/>
    <mergeCell ref="C16:M16"/>
    <mergeCell ref="N16:X16"/>
    <mergeCell ref="Y16:AH16"/>
    <mergeCell ref="C10:AH10"/>
    <mergeCell ref="Y12:AH12"/>
    <mergeCell ref="C13:M13"/>
    <mergeCell ref="N13:V13"/>
    <mergeCell ref="W13:X13"/>
    <mergeCell ref="Y13:AH13"/>
    <mergeCell ref="C12:X12"/>
  </mergeCells>
  <phoneticPr fontId="1"/>
  <conditionalFormatting sqref="B8:AI8">
    <cfRule type="expression" dxfId="14" priority="1">
      <formula>$B$8&lt;&gt;""</formula>
    </cfRule>
  </conditionalFormatting>
  <dataValidations disablePrompts="1" count="1">
    <dataValidation type="list" allowBlank="1" showInputMessage="1" showErrorMessage="1" sqref="H29:K31">
      <formula1>$AN$3:$AN$5</formula1>
    </dataValidation>
  </dataValidations>
  <pageMargins left="0.7" right="0.7" top="0.75" bottom="0.75" header="0.3" footer="0.3"/>
  <pageSetup paperSize="9" scale="60" fitToHeight="0" orientation="portrait" r:id="rId1"/>
  <rowBreaks count="1" manualBreakCount="1">
    <brk id="38" min="1" max="3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BA56"/>
  <sheetViews>
    <sheetView showGridLines="0" zoomScaleNormal="100" zoomScaleSheetLayoutView="100" workbookViewId="0">
      <selection activeCell="C11" sqref="C11"/>
    </sheetView>
  </sheetViews>
  <sheetFormatPr defaultColWidth="2.25" defaultRowHeight="18.75"/>
  <cols>
    <col min="1" max="1" width="3.125" customWidth="1"/>
    <col min="2" max="35" width="3.25" customWidth="1"/>
    <col min="36" max="36" width="2.5" bestFit="1" customWidth="1"/>
    <col min="40" max="53" width="12.125" hidden="1" customWidth="1"/>
  </cols>
  <sheetData>
    <row r="1" spans="1:53"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3" t="s">
        <v>799</v>
      </c>
      <c r="AM1" s="13"/>
      <c r="AN1" s="22"/>
      <c r="AO1" s="22"/>
      <c r="AP1" s="22"/>
      <c r="AQ1" s="22"/>
      <c r="AR1" s="22"/>
      <c r="AS1" s="22"/>
      <c r="AT1" s="22"/>
      <c r="AU1" s="22"/>
      <c r="AV1" s="22"/>
      <c r="AW1" s="22"/>
      <c r="AX1" s="22"/>
      <c r="AY1" s="22"/>
    </row>
    <row r="2" spans="1:53" ht="19.5" thickBot="1">
      <c r="A2" s="1"/>
      <c r="B2" s="288" t="s">
        <v>965</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1"/>
      <c r="AF2" s="1"/>
      <c r="AG2" s="1"/>
      <c r="AH2" s="1"/>
      <c r="AI2" s="1"/>
      <c r="AM2" s="13"/>
      <c r="AN2" s="2"/>
      <c r="AO2" s="2"/>
      <c r="AP2" s="2"/>
      <c r="AQ2" s="2"/>
      <c r="AR2" s="2"/>
      <c r="AS2" s="2"/>
      <c r="AT2" s="2"/>
      <c r="AU2" s="2"/>
      <c r="AV2" s="2"/>
      <c r="AW2" s="2"/>
      <c r="AX2" s="2"/>
      <c r="AY2" s="2"/>
      <c r="AZ2" s="2"/>
      <c r="BA2" s="2"/>
    </row>
    <row r="3" spans="1:53"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M3" s="13"/>
      <c r="AN3" s="2" t="s">
        <v>4</v>
      </c>
      <c r="AO3" s="2" t="s">
        <v>4</v>
      </c>
      <c r="AP3" s="2" t="s">
        <v>4</v>
      </c>
      <c r="AQ3" s="2" t="s">
        <v>4</v>
      </c>
      <c r="AR3" s="2" t="s">
        <v>4</v>
      </c>
      <c r="AS3" s="2" t="s">
        <v>4</v>
      </c>
      <c r="AT3" s="2" t="s">
        <v>4</v>
      </c>
      <c r="AU3" s="2" t="s">
        <v>4</v>
      </c>
      <c r="AV3" s="2" t="s">
        <v>4</v>
      </c>
      <c r="AW3" s="2" t="s">
        <v>4</v>
      </c>
      <c r="AX3" s="2"/>
      <c r="AY3" s="2"/>
      <c r="AZ3" s="2"/>
      <c r="BA3" s="2"/>
    </row>
    <row r="4" spans="1:5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M4" s="13"/>
      <c r="AN4" s="2" t="s">
        <v>44</v>
      </c>
      <c r="AO4" s="2"/>
      <c r="AP4" s="2"/>
      <c r="AQ4" s="2"/>
      <c r="AR4" s="2"/>
      <c r="AS4" s="2"/>
      <c r="AT4" s="2"/>
      <c r="AU4" s="2"/>
      <c r="AV4" s="2"/>
      <c r="AW4" s="2"/>
      <c r="AX4" s="2"/>
      <c r="AY4" s="2"/>
      <c r="AZ4" s="2"/>
      <c r="BA4" s="2"/>
    </row>
    <row r="5" spans="1:5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M5" s="13"/>
      <c r="AN5" s="2" t="s">
        <v>45</v>
      </c>
      <c r="AO5" s="2"/>
      <c r="AP5" s="2"/>
      <c r="AQ5" s="2"/>
      <c r="AR5" s="2"/>
      <c r="AS5" s="2"/>
      <c r="AT5" s="2"/>
      <c r="AU5" s="2"/>
      <c r="AV5" s="2"/>
      <c r="AW5" s="2"/>
      <c r="AX5" s="2"/>
      <c r="AY5" s="2"/>
      <c r="AZ5" s="2"/>
      <c r="BA5" s="2"/>
    </row>
    <row r="6" spans="1:5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M6" s="13"/>
      <c r="AN6" s="2"/>
      <c r="AO6" s="2"/>
      <c r="AP6" s="2"/>
      <c r="AQ6" s="2"/>
      <c r="AR6" s="2"/>
      <c r="AS6" s="2"/>
      <c r="AT6" s="2"/>
      <c r="AU6" s="2"/>
      <c r="AV6" s="2"/>
      <c r="AW6" s="2"/>
      <c r="AX6" s="2"/>
      <c r="AY6" s="2"/>
      <c r="AZ6" s="2"/>
      <c r="BA6" s="2"/>
    </row>
    <row r="7" spans="1:53" ht="19.5" thickBot="1">
      <c r="A7" s="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1"/>
      <c r="AM7" s="13"/>
      <c r="AN7" s="2"/>
      <c r="AO7" s="2"/>
      <c r="AP7" s="2"/>
      <c r="AQ7" s="2"/>
      <c r="AR7" s="2"/>
      <c r="AS7" s="2"/>
      <c r="AT7" s="2"/>
      <c r="AU7" s="2"/>
      <c r="AV7" s="2"/>
      <c r="AW7" s="2"/>
      <c r="AX7" s="2"/>
      <c r="AY7" s="2"/>
      <c r="AZ7" s="2"/>
      <c r="BA7" s="2"/>
    </row>
    <row r="8" spans="1:53" ht="38.25" customHeight="1">
      <c r="A8" s="1"/>
      <c r="B8" s="700" t="str">
        <f>IF('2_利用者'!AG28=0,"対象路線では、その他の利用がみられないため本シートの編集は不要です","")</f>
        <v/>
      </c>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M8" s="13"/>
      <c r="AN8" s="2"/>
      <c r="AO8" s="2"/>
      <c r="AP8" s="2"/>
      <c r="AQ8" s="2"/>
      <c r="AR8" s="2"/>
      <c r="AS8" s="2"/>
      <c r="AT8" s="2"/>
      <c r="AU8" s="2"/>
      <c r="AV8" s="2"/>
      <c r="AW8" s="2"/>
      <c r="AX8" s="2"/>
      <c r="AY8" s="2"/>
      <c r="AZ8" s="2"/>
      <c r="BA8" s="2"/>
    </row>
    <row r="9" spans="1:53">
      <c r="A9" s="1"/>
      <c r="B9" s="129"/>
      <c r="C9" s="118" t="s">
        <v>217</v>
      </c>
      <c r="D9" s="119"/>
      <c r="E9" s="119"/>
      <c r="F9" s="119"/>
      <c r="G9" s="119"/>
      <c r="H9" s="119"/>
      <c r="I9" s="119"/>
      <c r="J9" s="119"/>
      <c r="K9" s="119"/>
      <c r="L9" s="119"/>
      <c r="M9" s="119"/>
      <c r="N9" s="119"/>
      <c r="O9" s="119"/>
      <c r="P9" s="119"/>
      <c r="Q9" s="119"/>
      <c r="R9" s="119"/>
      <c r="S9" s="119"/>
      <c r="T9" s="119"/>
      <c r="U9" s="119"/>
      <c r="V9" s="118"/>
      <c r="W9" s="118"/>
      <c r="X9" s="118"/>
      <c r="Y9" s="118"/>
      <c r="Z9" s="118"/>
      <c r="AA9" s="118"/>
      <c r="AB9" s="118"/>
      <c r="AC9" s="118"/>
      <c r="AD9" s="118"/>
      <c r="AE9" s="118"/>
      <c r="AF9" s="118"/>
      <c r="AG9" s="118"/>
      <c r="AH9" s="118"/>
      <c r="AI9" s="121"/>
      <c r="AM9" s="13"/>
      <c r="AN9" s="2"/>
      <c r="AO9" s="2"/>
      <c r="AP9" s="2"/>
      <c r="AQ9" s="2"/>
      <c r="AR9" s="2"/>
      <c r="AS9" s="2"/>
      <c r="AT9" s="2"/>
      <c r="AU9" s="2"/>
      <c r="AV9" s="2"/>
      <c r="AW9" s="2"/>
      <c r="AX9" s="2"/>
      <c r="AY9" s="2"/>
      <c r="AZ9" s="2"/>
      <c r="BA9" s="2"/>
    </row>
    <row r="10" spans="1:53" ht="54.75" customHeight="1">
      <c r="A10" s="1"/>
      <c r="B10" s="130"/>
      <c r="C10" s="584" t="s">
        <v>507</v>
      </c>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131"/>
      <c r="AM10" s="13"/>
      <c r="AO10" s="13"/>
      <c r="AP10" s="13"/>
      <c r="AQ10" s="13"/>
      <c r="AR10" s="13"/>
      <c r="AS10" s="13"/>
      <c r="AT10" s="13"/>
      <c r="AU10" s="13"/>
      <c r="AV10" s="13"/>
      <c r="AW10" s="13"/>
      <c r="AX10" s="13"/>
      <c r="AY10" s="13"/>
      <c r="AZ10" s="13"/>
      <c r="BA10" s="13"/>
    </row>
    <row r="11" spans="1:53" ht="14.25" customHeight="1">
      <c r="B11" s="122"/>
      <c r="C11" s="137"/>
      <c r="D11" s="104" t="s">
        <v>499</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123"/>
    </row>
    <row r="12" spans="1:53">
      <c r="B12" s="122"/>
      <c r="C12" s="705" t="s">
        <v>117</v>
      </c>
      <c r="D12" s="706"/>
      <c r="E12" s="706"/>
      <c r="F12" s="706"/>
      <c r="G12" s="706"/>
      <c r="H12" s="706"/>
      <c r="I12" s="706"/>
      <c r="J12" s="706"/>
      <c r="K12" s="706"/>
      <c r="L12" s="706"/>
      <c r="M12" s="706"/>
      <c r="N12" s="706"/>
      <c r="O12" s="706"/>
      <c r="P12" s="706"/>
      <c r="Q12" s="706"/>
      <c r="R12" s="706"/>
      <c r="S12" s="706"/>
      <c r="T12" s="706"/>
      <c r="U12" s="706"/>
      <c r="V12" s="706"/>
      <c r="W12" s="706"/>
      <c r="X12" s="710"/>
      <c r="Y12" s="337" t="s">
        <v>100</v>
      </c>
      <c r="Z12" s="338"/>
      <c r="AA12" s="338"/>
      <c r="AB12" s="338"/>
      <c r="AC12" s="338"/>
      <c r="AD12" s="338"/>
      <c r="AE12" s="338"/>
      <c r="AF12" s="338"/>
      <c r="AG12" s="338"/>
      <c r="AH12" s="339"/>
      <c r="AI12" s="123"/>
    </row>
    <row r="13" spans="1:53">
      <c r="B13" s="122"/>
      <c r="C13" s="340" t="s">
        <v>101</v>
      </c>
      <c r="D13" s="341"/>
      <c r="E13" s="341"/>
      <c r="F13" s="341"/>
      <c r="G13" s="341"/>
      <c r="H13" s="341"/>
      <c r="I13" s="341"/>
      <c r="J13" s="341"/>
      <c r="K13" s="341"/>
      <c r="L13" s="341"/>
      <c r="M13" s="342"/>
      <c r="N13" s="701">
        <f>'0_地域情報'!$N$18</f>
        <v>4340</v>
      </c>
      <c r="O13" s="702"/>
      <c r="P13" s="702"/>
      <c r="Q13" s="702"/>
      <c r="R13" s="702"/>
      <c r="S13" s="702"/>
      <c r="T13" s="702"/>
      <c r="U13" s="702"/>
      <c r="V13" s="702"/>
      <c r="W13" s="345" t="s">
        <v>123</v>
      </c>
      <c r="X13" s="346"/>
      <c r="Y13" s="348" t="s">
        <v>114</v>
      </c>
      <c r="Z13" s="349"/>
      <c r="AA13" s="349"/>
      <c r="AB13" s="349"/>
      <c r="AC13" s="349"/>
      <c r="AD13" s="349"/>
      <c r="AE13" s="349"/>
      <c r="AF13" s="349"/>
      <c r="AG13" s="349"/>
      <c r="AH13" s="704"/>
      <c r="AI13" s="123"/>
      <c r="AN13" s="46"/>
    </row>
    <row r="14" spans="1:53">
      <c r="B14" s="122"/>
      <c r="C14" s="340" t="s">
        <v>102</v>
      </c>
      <c r="D14" s="341"/>
      <c r="E14" s="341"/>
      <c r="F14" s="341"/>
      <c r="G14" s="341"/>
      <c r="H14" s="341"/>
      <c r="I14" s="341"/>
      <c r="J14" s="341"/>
      <c r="K14" s="341"/>
      <c r="L14" s="341"/>
      <c r="M14" s="342"/>
      <c r="N14" s="701">
        <f>'0_地域情報'!$N$19</f>
        <v>90</v>
      </c>
      <c r="O14" s="702"/>
      <c r="P14" s="702"/>
      <c r="Q14" s="702"/>
      <c r="R14" s="702"/>
      <c r="S14" s="702"/>
      <c r="T14" s="702"/>
      <c r="U14" s="702"/>
      <c r="V14" s="702"/>
      <c r="W14" s="345" t="s">
        <v>103</v>
      </c>
      <c r="X14" s="346"/>
      <c r="Y14" s="703" t="s">
        <v>116</v>
      </c>
      <c r="Z14" s="349"/>
      <c r="AA14" s="349"/>
      <c r="AB14" s="349"/>
      <c r="AC14" s="349"/>
      <c r="AD14" s="349"/>
      <c r="AE14" s="349"/>
      <c r="AF14" s="349"/>
      <c r="AG14" s="349"/>
      <c r="AH14" s="704"/>
      <c r="AI14" s="123"/>
      <c r="AN14" s="46"/>
      <c r="AO14" s="44"/>
      <c r="AP14" s="45"/>
    </row>
    <row r="15" spans="1:53">
      <c r="B15" s="122"/>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113" t="s">
        <v>115</v>
      </c>
      <c r="AI15" s="123"/>
      <c r="AN15" s="47"/>
      <c r="AO15" s="45"/>
      <c r="AP15" s="45"/>
    </row>
    <row r="16" spans="1:53">
      <c r="B16" s="122"/>
      <c r="C16" s="705" t="s">
        <v>104</v>
      </c>
      <c r="D16" s="706"/>
      <c r="E16" s="706"/>
      <c r="F16" s="706"/>
      <c r="G16" s="706"/>
      <c r="H16" s="706"/>
      <c r="I16" s="707"/>
      <c r="J16" s="707"/>
      <c r="K16" s="707"/>
      <c r="L16" s="707"/>
      <c r="M16" s="707"/>
      <c r="N16" s="706"/>
      <c r="O16" s="706"/>
      <c r="P16" s="706"/>
      <c r="Q16" s="706"/>
      <c r="R16" s="706"/>
      <c r="S16" s="706"/>
      <c r="T16" s="707"/>
      <c r="U16" s="707"/>
      <c r="V16" s="707"/>
      <c r="W16" s="707"/>
      <c r="X16" s="708"/>
      <c r="Y16" s="337" t="s">
        <v>100</v>
      </c>
      <c r="Z16" s="338"/>
      <c r="AA16" s="338"/>
      <c r="AB16" s="338"/>
      <c r="AC16" s="338"/>
      <c r="AD16" s="338"/>
      <c r="AE16" s="338"/>
      <c r="AF16" s="338"/>
      <c r="AG16" s="338"/>
      <c r="AH16" s="339"/>
      <c r="AI16" s="123"/>
      <c r="AN16" s="46"/>
      <c r="AO16" s="45"/>
      <c r="AP16" s="45"/>
    </row>
    <row r="17" spans="2:42" ht="30" customHeight="1">
      <c r="B17" s="122"/>
      <c r="C17" s="340" t="s">
        <v>105</v>
      </c>
      <c r="D17" s="341"/>
      <c r="E17" s="341"/>
      <c r="F17" s="341"/>
      <c r="G17" s="341"/>
      <c r="H17" s="341"/>
      <c r="I17" s="341"/>
      <c r="J17" s="341"/>
      <c r="K17" s="341"/>
      <c r="L17" s="341"/>
      <c r="M17" s="342"/>
      <c r="N17" s="721">
        <f>+IF(SUM('4_移動時刻'!M51:O51)=0,"シート4より自動計算",SUM('4_移動時刻'!M51:O51))</f>
        <v>7</v>
      </c>
      <c r="O17" s="722"/>
      <c r="P17" s="722"/>
      <c r="Q17" s="722"/>
      <c r="R17" s="722"/>
      <c r="S17" s="722"/>
      <c r="T17" s="722"/>
      <c r="U17" s="722"/>
      <c r="V17" s="722"/>
      <c r="W17" s="345" t="s">
        <v>11</v>
      </c>
      <c r="X17" s="346"/>
      <c r="Y17" s="348" t="s">
        <v>968</v>
      </c>
      <c r="Z17" s="349"/>
      <c r="AA17" s="349"/>
      <c r="AB17" s="349"/>
      <c r="AC17" s="349"/>
      <c r="AD17" s="349"/>
      <c r="AE17" s="349"/>
      <c r="AF17" s="349"/>
      <c r="AG17" s="349"/>
      <c r="AH17" s="704"/>
      <c r="AI17" s="123"/>
      <c r="AN17" s="46"/>
      <c r="AO17" s="45"/>
      <c r="AP17" s="45"/>
    </row>
    <row r="18" spans="2:42" ht="22.5" customHeight="1" thickBot="1">
      <c r="B18" s="122"/>
      <c r="C18" s="723" t="s">
        <v>106</v>
      </c>
      <c r="D18" s="724"/>
      <c r="E18" s="724"/>
      <c r="F18" s="724"/>
      <c r="G18" s="724"/>
      <c r="H18" s="724"/>
      <c r="I18" s="724"/>
      <c r="J18" s="724"/>
      <c r="K18" s="724"/>
      <c r="L18" s="724"/>
      <c r="M18" s="725"/>
      <c r="N18" s="726">
        <v>2</v>
      </c>
      <c r="O18" s="727"/>
      <c r="P18" s="727"/>
      <c r="Q18" s="727"/>
      <c r="R18" s="727"/>
      <c r="S18" s="727"/>
      <c r="T18" s="727"/>
      <c r="U18" s="727"/>
      <c r="V18" s="727"/>
      <c r="W18" s="728" t="s">
        <v>11</v>
      </c>
      <c r="X18" s="658"/>
      <c r="Y18" s="729" t="s">
        <v>112</v>
      </c>
      <c r="Z18" s="360"/>
      <c r="AA18" s="360"/>
      <c r="AB18" s="360"/>
      <c r="AC18" s="360"/>
      <c r="AD18" s="360"/>
      <c r="AE18" s="360"/>
      <c r="AF18" s="360"/>
      <c r="AG18" s="360"/>
      <c r="AH18" s="361"/>
      <c r="AI18" s="123"/>
      <c r="AN18" s="46"/>
      <c r="AO18" s="45"/>
      <c r="AP18" s="45"/>
    </row>
    <row r="19" spans="2:42" ht="22.5" customHeight="1" thickTop="1">
      <c r="B19" s="122"/>
      <c r="C19" s="711" t="s">
        <v>107</v>
      </c>
      <c r="D19" s="712"/>
      <c r="E19" s="712"/>
      <c r="F19" s="712"/>
      <c r="G19" s="712"/>
      <c r="H19" s="712"/>
      <c r="I19" s="712"/>
      <c r="J19" s="712"/>
      <c r="K19" s="712"/>
      <c r="L19" s="712"/>
      <c r="M19" s="713"/>
      <c r="N19" s="714">
        <f>SUM(N17:V18)</f>
        <v>9</v>
      </c>
      <c r="O19" s="715"/>
      <c r="P19" s="715"/>
      <c r="Q19" s="715"/>
      <c r="R19" s="715"/>
      <c r="S19" s="715"/>
      <c r="T19" s="715"/>
      <c r="U19" s="715"/>
      <c r="V19" s="715"/>
      <c r="W19" s="716" t="s">
        <v>11</v>
      </c>
      <c r="X19" s="717"/>
      <c r="Y19" s="718"/>
      <c r="Z19" s="719"/>
      <c r="AA19" s="719"/>
      <c r="AB19" s="719"/>
      <c r="AC19" s="719"/>
      <c r="AD19" s="719"/>
      <c r="AE19" s="719"/>
      <c r="AF19" s="719"/>
      <c r="AG19" s="719"/>
      <c r="AH19" s="720"/>
      <c r="AI19" s="123"/>
      <c r="AN19" s="46"/>
      <c r="AO19" s="45"/>
      <c r="AP19" s="45"/>
    </row>
    <row r="20" spans="2:42">
      <c r="B20" s="122"/>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113" t="s">
        <v>113</v>
      </c>
      <c r="AI20" s="123"/>
      <c r="AN20" s="46"/>
      <c r="AO20" s="45"/>
      <c r="AP20" s="45"/>
    </row>
    <row r="21" spans="2:42">
      <c r="B21" s="122"/>
      <c r="C21" s="705" t="s">
        <v>108</v>
      </c>
      <c r="D21" s="706"/>
      <c r="E21" s="706"/>
      <c r="F21" s="706"/>
      <c r="G21" s="706"/>
      <c r="H21" s="706"/>
      <c r="I21" s="707"/>
      <c r="J21" s="707"/>
      <c r="K21" s="707"/>
      <c r="L21" s="707"/>
      <c r="M21" s="707"/>
      <c r="N21" s="706"/>
      <c r="O21" s="706"/>
      <c r="P21" s="706"/>
      <c r="Q21" s="706"/>
      <c r="R21" s="706"/>
      <c r="S21" s="706"/>
      <c r="T21" s="707"/>
      <c r="U21" s="707"/>
      <c r="V21" s="707"/>
      <c r="W21" s="707"/>
      <c r="X21" s="708"/>
      <c r="Y21" s="337" t="s">
        <v>100</v>
      </c>
      <c r="Z21" s="338"/>
      <c r="AA21" s="338"/>
      <c r="AB21" s="338"/>
      <c r="AC21" s="338"/>
      <c r="AD21" s="338"/>
      <c r="AE21" s="338"/>
      <c r="AF21" s="338"/>
      <c r="AG21" s="338"/>
      <c r="AH21" s="339"/>
      <c r="AI21" s="123"/>
      <c r="AN21" s="46"/>
      <c r="AO21" s="45"/>
      <c r="AP21" s="45"/>
    </row>
    <row r="22" spans="2:42">
      <c r="B22" s="122"/>
      <c r="C22" s="340" t="s">
        <v>111</v>
      </c>
      <c r="D22" s="341"/>
      <c r="E22" s="341"/>
      <c r="F22" s="341"/>
      <c r="G22" s="341"/>
      <c r="H22" s="341"/>
      <c r="I22" s="341"/>
      <c r="J22" s="341"/>
      <c r="K22" s="341"/>
      <c r="L22" s="341"/>
      <c r="M22" s="342"/>
      <c r="N22" s="701">
        <f>+IF(ISERROR(SUM('3_路線長'!AE86:AH86)),"シート３より自動計算",SUM('3_路線長'!AE86:AH86))</f>
        <v>0</v>
      </c>
      <c r="O22" s="702"/>
      <c r="P22" s="702"/>
      <c r="Q22" s="702"/>
      <c r="R22" s="702"/>
      <c r="S22" s="702"/>
      <c r="T22" s="702"/>
      <c r="U22" s="702"/>
      <c r="V22" s="702"/>
      <c r="W22" s="345" t="s">
        <v>68</v>
      </c>
      <c r="X22" s="346"/>
      <c r="Y22" s="740" t="s">
        <v>191</v>
      </c>
      <c r="Z22" s="741"/>
      <c r="AA22" s="741"/>
      <c r="AB22" s="741"/>
      <c r="AC22" s="741"/>
      <c r="AD22" s="741"/>
      <c r="AE22" s="741"/>
      <c r="AF22" s="741"/>
      <c r="AG22" s="741"/>
      <c r="AH22" s="742"/>
      <c r="AI22" s="123"/>
      <c r="AN22" s="46"/>
    </row>
    <row r="23" spans="2:42">
      <c r="B23" s="122"/>
      <c r="C23" s="36"/>
      <c r="D23" s="36"/>
      <c r="E23" s="36"/>
      <c r="F23" s="36"/>
      <c r="G23" s="36"/>
      <c r="H23" s="36"/>
      <c r="I23" s="36"/>
      <c r="J23" s="36"/>
      <c r="K23" s="36"/>
      <c r="L23" s="36"/>
      <c r="M23" s="36"/>
      <c r="N23" s="208" t="s">
        <v>584</v>
      </c>
      <c r="O23" s="36"/>
      <c r="P23" s="36"/>
      <c r="Q23" s="36"/>
      <c r="R23" s="36"/>
      <c r="S23" s="36"/>
      <c r="T23" s="36"/>
      <c r="U23" s="36"/>
      <c r="V23" s="36"/>
      <c r="W23" s="36"/>
      <c r="X23" s="36"/>
      <c r="Y23" s="36"/>
      <c r="Z23" s="36"/>
      <c r="AA23" s="36"/>
      <c r="AB23" s="36"/>
      <c r="AC23" s="36"/>
      <c r="AD23" s="36"/>
      <c r="AE23" s="36"/>
      <c r="AF23" s="36"/>
      <c r="AG23" s="36"/>
      <c r="AH23" s="36"/>
      <c r="AI23" s="123"/>
      <c r="AN23" s="46"/>
    </row>
    <row r="24" spans="2:42">
      <c r="B24" s="122"/>
      <c r="C24" s="705" t="s">
        <v>119</v>
      </c>
      <c r="D24" s="706"/>
      <c r="E24" s="706"/>
      <c r="F24" s="706"/>
      <c r="G24" s="706"/>
      <c r="H24" s="706"/>
      <c r="I24" s="707"/>
      <c r="J24" s="707"/>
      <c r="K24" s="707"/>
      <c r="L24" s="707"/>
      <c r="M24" s="707"/>
      <c r="N24" s="706"/>
      <c r="O24" s="706"/>
      <c r="P24" s="706"/>
      <c r="Q24" s="706"/>
      <c r="R24" s="706"/>
      <c r="S24" s="706"/>
      <c r="T24" s="707"/>
      <c r="U24" s="707"/>
      <c r="V24" s="707"/>
      <c r="W24" s="707"/>
      <c r="X24" s="708"/>
      <c r="Y24" s="337" t="s">
        <v>100</v>
      </c>
      <c r="Z24" s="338"/>
      <c r="AA24" s="338"/>
      <c r="AB24" s="338"/>
      <c r="AC24" s="338"/>
      <c r="AD24" s="338"/>
      <c r="AE24" s="338"/>
      <c r="AF24" s="338"/>
      <c r="AG24" s="338"/>
      <c r="AH24" s="339"/>
      <c r="AI24" s="123"/>
      <c r="AN24" s="46"/>
    </row>
    <row r="25" spans="2:42" ht="45" customHeight="1">
      <c r="B25" s="122"/>
      <c r="C25" s="340" t="s">
        <v>118</v>
      </c>
      <c r="D25" s="341"/>
      <c r="E25" s="341"/>
      <c r="F25" s="341"/>
      <c r="G25" s="341"/>
      <c r="H25" s="341"/>
      <c r="I25" s="341"/>
      <c r="J25" s="341"/>
      <c r="K25" s="341"/>
      <c r="L25" s="341"/>
      <c r="M25" s="342"/>
      <c r="N25" s="730">
        <v>1</v>
      </c>
      <c r="O25" s="731"/>
      <c r="P25" s="731"/>
      <c r="Q25" s="731"/>
      <c r="R25" s="731"/>
      <c r="S25" s="731"/>
      <c r="T25" s="731"/>
      <c r="U25" s="731"/>
      <c r="V25" s="731"/>
      <c r="W25" s="345" t="s">
        <v>17</v>
      </c>
      <c r="X25" s="346"/>
      <c r="Y25" s="732" t="s">
        <v>957</v>
      </c>
      <c r="Z25" s="733"/>
      <c r="AA25" s="733"/>
      <c r="AB25" s="733"/>
      <c r="AC25" s="733"/>
      <c r="AD25" s="733"/>
      <c r="AE25" s="733"/>
      <c r="AF25" s="733"/>
      <c r="AG25" s="733"/>
      <c r="AH25" s="734"/>
      <c r="AI25" s="123"/>
      <c r="AN25" s="46"/>
    </row>
    <row r="26" spans="2:42" ht="31.5" customHeight="1">
      <c r="B26" s="122"/>
      <c r="C26" s="735" t="s">
        <v>169</v>
      </c>
      <c r="D26" s="736"/>
      <c r="E26" s="736"/>
      <c r="F26" s="736"/>
      <c r="G26" s="736"/>
      <c r="H26" s="736"/>
      <c r="I26" s="736"/>
      <c r="J26" s="736"/>
      <c r="K26" s="736"/>
      <c r="L26" s="736"/>
      <c r="M26" s="737"/>
      <c r="N26" s="730">
        <v>2</v>
      </c>
      <c r="O26" s="731"/>
      <c r="P26" s="731"/>
      <c r="Q26" s="731"/>
      <c r="R26" s="731"/>
      <c r="S26" s="731"/>
      <c r="T26" s="731"/>
      <c r="U26" s="731"/>
      <c r="V26" s="731"/>
      <c r="W26" s="345" t="s">
        <v>170</v>
      </c>
      <c r="X26" s="346"/>
      <c r="Y26" s="732" t="s">
        <v>793</v>
      </c>
      <c r="Z26" s="738"/>
      <c r="AA26" s="738"/>
      <c r="AB26" s="738"/>
      <c r="AC26" s="738"/>
      <c r="AD26" s="738"/>
      <c r="AE26" s="738"/>
      <c r="AF26" s="738"/>
      <c r="AG26" s="738"/>
      <c r="AH26" s="739"/>
      <c r="AI26" s="123"/>
      <c r="AN26" s="46"/>
    </row>
    <row r="27" spans="2:42">
      <c r="B27" s="122"/>
      <c r="C27" s="36"/>
      <c r="D27" s="36"/>
      <c r="E27" s="36"/>
      <c r="F27" s="36"/>
      <c r="G27" s="36"/>
      <c r="H27" s="172" t="s">
        <v>583</v>
      </c>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123"/>
      <c r="AN27" s="46"/>
    </row>
    <row r="28" spans="2:42">
      <c r="B28" s="122"/>
      <c r="C28" s="367" t="s">
        <v>21</v>
      </c>
      <c r="D28" s="367"/>
      <c r="E28" s="367"/>
      <c r="F28" s="367"/>
      <c r="G28" s="367"/>
      <c r="H28" s="367" t="s">
        <v>20</v>
      </c>
      <c r="I28" s="367"/>
      <c r="J28" s="367"/>
      <c r="K28" s="367"/>
      <c r="L28" s="367" t="s">
        <v>120</v>
      </c>
      <c r="M28" s="367"/>
      <c r="N28" s="367"/>
      <c r="O28" s="367"/>
      <c r="P28" s="96"/>
      <c r="Q28" s="96"/>
      <c r="R28" s="96"/>
      <c r="S28" s="334" t="s">
        <v>32</v>
      </c>
      <c r="T28" s="335"/>
      <c r="U28" s="335"/>
      <c r="V28" s="335"/>
      <c r="W28" s="440"/>
      <c r="X28" s="346"/>
      <c r="Y28" s="36"/>
      <c r="Z28" s="36"/>
      <c r="AA28" s="36"/>
      <c r="AB28" s="36"/>
      <c r="AC28" s="36"/>
      <c r="AD28" s="36"/>
      <c r="AE28" s="36"/>
      <c r="AF28" s="36"/>
      <c r="AG28" s="36"/>
      <c r="AH28" s="36"/>
      <c r="AI28" s="123"/>
      <c r="AN28" s="46"/>
    </row>
    <row r="29" spans="2:42">
      <c r="B29" s="122"/>
      <c r="C29" s="350" t="s">
        <v>27</v>
      </c>
      <c r="D29" s="350"/>
      <c r="E29" s="350"/>
      <c r="F29" s="350"/>
      <c r="G29" s="350"/>
      <c r="H29" s="743" t="s">
        <v>4</v>
      </c>
      <c r="I29" s="743"/>
      <c r="J29" s="743"/>
      <c r="K29" s="743"/>
      <c r="L29" s="452">
        <v>245</v>
      </c>
      <c r="M29" s="452"/>
      <c r="N29" s="452"/>
      <c r="O29" s="452"/>
      <c r="P29" s="96"/>
      <c r="Q29" s="96"/>
      <c r="R29" s="96"/>
      <c r="S29" s="452">
        <f>IF(H29="運行",L29,0)</f>
        <v>0</v>
      </c>
      <c r="T29" s="452"/>
      <c r="U29" s="452"/>
      <c r="V29" s="452"/>
      <c r="W29" s="744" t="s">
        <v>121</v>
      </c>
      <c r="X29" s="346"/>
      <c r="Y29" s="36"/>
      <c r="Z29" s="133" t="s">
        <v>200</v>
      </c>
      <c r="AA29" s="36"/>
      <c r="AB29" s="36"/>
      <c r="AC29" s="36"/>
      <c r="AD29" s="36"/>
      <c r="AE29" s="36"/>
      <c r="AF29" s="36"/>
      <c r="AG29" s="36"/>
      <c r="AH29" s="36"/>
      <c r="AI29" s="123"/>
      <c r="AN29" s="46"/>
    </row>
    <row r="30" spans="2:42">
      <c r="B30" s="122"/>
      <c r="C30" s="350" t="s">
        <v>28</v>
      </c>
      <c r="D30" s="350"/>
      <c r="E30" s="350"/>
      <c r="F30" s="350"/>
      <c r="G30" s="350"/>
      <c r="H30" s="743" t="s">
        <v>4</v>
      </c>
      <c r="I30" s="743"/>
      <c r="J30" s="743"/>
      <c r="K30" s="743"/>
      <c r="L30" s="452">
        <v>52</v>
      </c>
      <c r="M30" s="452"/>
      <c r="N30" s="452"/>
      <c r="O30" s="452"/>
      <c r="P30" s="96"/>
      <c r="Q30" s="96"/>
      <c r="R30" s="96"/>
      <c r="S30" s="452">
        <f>IF(H30="運行",L30,0)</f>
        <v>0</v>
      </c>
      <c r="T30" s="452"/>
      <c r="U30" s="452"/>
      <c r="V30" s="452"/>
      <c r="W30" s="744" t="s">
        <v>121</v>
      </c>
      <c r="X30" s="346"/>
      <c r="Y30" s="36"/>
      <c r="Z30" s="133" t="s">
        <v>201</v>
      </c>
      <c r="AA30" s="36"/>
      <c r="AB30" s="36"/>
      <c r="AC30" s="36"/>
      <c r="AD30" s="36"/>
      <c r="AE30" s="36"/>
      <c r="AF30" s="36"/>
      <c r="AG30" s="36"/>
      <c r="AH30" s="36"/>
      <c r="AI30" s="123"/>
      <c r="AN30" s="46"/>
    </row>
    <row r="31" spans="2:42" ht="19.5" thickBot="1">
      <c r="B31" s="122"/>
      <c r="C31" s="350" t="s">
        <v>29</v>
      </c>
      <c r="D31" s="350"/>
      <c r="E31" s="350"/>
      <c r="F31" s="350"/>
      <c r="G31" s="350"/>
      <c r="H31" s="743" t="s">
        <v>4</v>
      </c>
      <c r="I31" s="743"/>
      <c r="J31" s="743"/>
      <c r="K31" s="743"/>
      <c r="L31" s="452">
        <v>68</v>
      </c>
      <c r="M31" s="452"/>
      <c r="N31" s="452"/>
      <c r="O31" s="452"/>
      <c r="P31" s="96"/>
      <c r="Q31" s="96"/>
      <c r="R31" s="96"/>
      <c r="S31" s="753">
        <f>IF(H31="運行",L31,0)</f>
        <v>0</v>
      </c>
      <c r="T31" s="753"/>
      <c r="U31" s="753"/>
      <c r="V31" s="753"/>
      <c r="W31" s="744" t="s">
        <v>121</v>
      </c>
      <c r="X31" s="346"/>
      <c r="Y31" s="36"/>
      <c r="Z31" s="36"/>
      <c r="AA31" s="36"/>
      <c r="AB31" s="36"/>
      <c r="AC31" s="36"/>
      <c r="AD31" s="36"/>
      <c r="AE31" s="36"/>
      <c r="AF31" s="36"/>
      <c r="AG31" s="36"/>
      <c r="AH31" s="36"/>
      <c r="AI31" s="123"/>
      <c r="AN31" s="46"/>
    </row>
    <row r="32" spans="2:42" ht="19.5" thickBot="1">
      <c r="B32" s="122"/>
      <c r="C32" s="96"/>
      <c r="D32" s="96"/>
      <c r="E32" s="96"/>
      <c r="F32" s="96"/>
      <c r="G32" s="96"/>
      <c r="H32" s="96"/>
      <c r="I32" s="96"/>
      <c r="J32" s="96"/>
      <c r="K32" s="96"/>
      <c r="L32" s="836">
        <f>SUM(L29:O31)</f>
        <v>365</v>
      </c>
      <c r="M32" s="836"/>
      <c r="N32" s="836"/>
      <c r="O32" s="836"/>
      <c r="P32" s="96"/>
      <c r="Q32" s="96"/>
      <c r="R32" s="96"/>
      <c r="S32" s="746">
        <f>SUM(S29:V31)</f>
        <v>0</v>
      </c>
      <c r="T32" s="747"/>
      <c r="U32" s="747"/>
      <c r="V32" s="748"/>
      <c r="W32" s="749" t="s">
        <v>121</v>
      </c>
      <c r="X32" s="346"/>
      <c r="Y32" s="36"/>
      <c r="Z32" s="36"/>
      <c r="AA32" s="36"/>
      <c r="AB32" s="36"/>
      <c r="AC32" s="36"/>
      <c r="AD32" s="36"/>
      <c r="AE32" s="36"/>
      <c r="AF32" s="36"/>
      <c r="AG32" s="36"/>
      <c r="AH32" s="36"/>
      <c r="AI32" s="123"/>
      <c r="AN32" s="46"/>
    </row>
    <row r="33" spans="2:40" ht="19.5" thickBot="1">
      <c r="B33" s="125"/>
      <c r="C33" s="39"/>
      <c r="D33" s="39"/>
      <c r="E33" s="39"/>
      <c r="F33" s="39"/>
      <c r="G33" s="39"/>
      <c r="H33" s="39"/>
      <c r="I33" s="39"/>
      <c r="J33" s="39"/>
      <c r="K33" s="39"/>
      <c r="L33" s="115"/>
      <c r="M33" s="115"/>
      <c r="N33" s="115"/>
      <c r="O33" s="115"/>
      <c r="P33" s="115"/>
      <c r="Q33" s="115"/>
      <c r="R33" s="115"/>
      <c r="S33" s="115"/>
      <c r="T33" s="115"/>
      <c r="U33" s="115"/>
      <c r="V33" s="115"/>
      <c r="W33" s="115"/>
      <c r="X33" s="115"/>
      <c r="Y33" s="115"/>
      <c r="Z33" s="115"/>
      <c r="AA33" s="115"/>
      <c r="AB33" s="115"/>
      <c r="AC33" s="39"/>
      <c r="AD33" s="39"/>
      <c r="AE33" s="39"/>
      <c r="AF33" s="39"/>
      <c r="AG33" s="39"/>
      <c r="AH33" s="39"/>
      <c r="AI33" s="126"/>
      <c r="AN33" s="46"/>
    </row>
    <row r="34" spans="2:40">
      <c r="B34" s="31"/>
      <c r="C34" s="32" t="s">
        <v>198</v>
      </c>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4"/>
      <c r="AN34" s="46"/>
    </row>
    <row r="35" spans="2:40" ht="19.5" thickBot="1">
      <c r="B35" s="35"/>
      <c r="C35" s="334" t="s">
        <v>127</v>
      </c>
      <c r="D35" s="335"/>
      <c r="E35" s="335"/>
      <c r="F35" s="335"/>
      <c r="G35" s="440"/>
      <c r="H35" s="346"/>
      <c r="I35" s="96" t="s">
        <v>125</v>
      </c>
      <c r="J35" s="334" t="s">
        <v>126</v>
      </c>
      <c r="K35" s="335"/>
      <c r="L35" s="335"/>
      <c r="M35" s="335"/>
      <c r="N35" s="440"/>
      <c r="O35" s="346"/>
      <c r="P35" s="96" t="s">
        <v>125</v>
      </c>
      <c r="Q35" s="334" t="s">
        <v>32</v>
      </c>
      <c r="R35" s="335"/>
      <c r="S35" s="335"/>
      <c r="T35" s="335"/>
      <c r="U35" s="440"/>
      <c r="V35" s="346"/>
      <c r="W35" s="96" t="s">
        <v>129</v>
      </c>
      <c r="X35" s="405" t="s">
        <v>209</v>
      </c>
      <c r="Y35" s="817"/>
      <c r="Z35" s="817"/>
      <c r="AA35" s="817"/>
      <c r="AB35" s="818"/>
      <c r="AC35" s="818"/>
      <c r="AD35" s="698"/>
      <c r="AE35" s="699"/>
      <c r="AF35" s="36"/>
      <c r="AG35" s="36"/>
      <c r="AH35" s="36"/>
      <c r="AI35" s="37"/>
      <c r="AN35" s="46"/>
    </row>
    <row r="36" spans="2:40" ht="19.5" thickBot="1">
      <c r="B36" s="35"/>
      <c r="C36" s="762">
        <f>+IF(ISERROR(N13*N19+N14*N22*N26*2),"",N13*N19+N14*N22*N26*2)</f>
        <v>39060</v>
      </c>
      <c r="D36" s="762"/>
      <c r="E36" s="762"/>
      <c r="F36" s="762"/>
      <c r="G36" s="816" t="s">
        <v>128</v>
      </c>
      <c r="H36" s="742"/>
      <c r="I36" s="96"/>
      <c r="J36" s="765">
        <f>+N25</f>
        <v>1</v>
      </c>
      <c r="K36" s="452"/>
      <c r="L36" s="452"/>
      <c r="M36" s="452"/>
      <c r="N36" s="744" t="s">
        <v>17</v>
      </c>
      <c r="O36" s="346"/>
      <c r="P36" s="96"/>
      <c r="Q36" s="765">
        <f>+S32</f>
        <v>0</v>
      </c>
      <c r="R36" s="452"/>
      <c r="S36" s="452"/>
      <c r="T36" s="452"/>
      <c r="U36" s="744" t="s">
        <v>121</v>
      </c>
      <c r="V36" s="346"/>
      <c r="W36" s="96"/>
      <c r="X36" s="754">
        <f>IF(ISERROR(C36*J36*Q36),"",C36*J36*Q36)</f>
        <v>0</v>
      </c>
      <c r="Y36" s="755"/>
      <c r="Z36" s="755"/>
      <c r="AA36" s="755"/>
      <c r="AB36" s="755"/>
      <c r="AC36" s="756"/>
      <c r="AD36" s="345" t="s">
        <v>130</v>
      </c>
      <c r="AE36" s="346"/>
      <c r="AF36" s="36"/>
      <c r="AG36" s="36"/>
      <c r="AH36" s="36"/>
      <c r="AI36" s="37"/>
    </row>
    <row r="37" spans="2:40" ht="19.5" customHeight="1" thickBot="1">
      <c r="B37" s="38"/>
      <c r="C37" s="43"/>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40"/>
    </row>
    <row r="38" spans="2:40" ht="18.75" customHeight="1">
      <c r="L38" s="27"/>
      <c r="M38" s="27"/>
      <c r="N38" s="27"/>
      <c r="O38" s="27"/>
      <c r="P38" s="27"/>
      <c r="Q38" s="27"/>
      <c r="R38" s="27"/>
      <c r="S38" s="27"/>
      <c r="T38" s="27"/>
      <c r="U38" s="27"/>
      <c r="V38" s="30"/>
      <c r="W38" s="30"/>
      <c r="X38" s="30"/>
      <c r="Y38" s="30"/>
      <c r="Z38" s="30"/>
      <c r="AA38" s="30"/>
      <c r="AB38" s="30"/>
      <c r="AC38" s="30"/>
      <c r="AD38" s="30"/>
      <c r="AE38" s="30"/>
      <c r="AF38" s="30"/>
      <c r="AG38" s="30"/>
      <c r="AH38" s="30"/>
    </row>
    <row r="39" spans="2:40">
      <c r="B39" s="117"/>
      <c r="C39" s="118" t="s">
        <v>210</v>
      </c>
      <c r="D39" s="119"/>
      <c r="E39" s="119"/>
      <c r="F39" s="119"/>
      <c r="G39" s="119"/>
      <c r="H39" s="119"/>
      <c r="I39" s="119"/>
      <c r="J39" s="119"/>
      <c r="K39" s="119"/>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1"/>
    </row>
    <row r="40" spans="2:40" ht="42" customHeight="1">
      <c r="B40" s="122"/>
      <c r="C40" s="584" t="s">
        <v>508</v>
      </c>
      <c r="D40" s="709"/>
      <c r="E40" s="709"/>
      <c r="F40" s="709"/>
      <c r="G40" s="709"/>
      <c r="H40" s="709"/>
      <c r="I40" s="709"/>
      <c r="J40" s="709"/>
      <c r="K40" s="709"/>
      <c r="L40" s="709"/>
      <c r="M40" s="709"/>
      <c r="N40" s="709"/>
      <c r="O40" s="709"/>
      <c r="P40" s="709"/>
      <c r="Q40" s="709"/>
      <c r="R40" s="709"/>
      <c r="S40" s="709"/>
      <c r="T40" s="709"/>
      <c r="U40" s="709"/>
      <c r="V40" s="709"/>
      <c r="W40" s="709"/>
      <c r="X40" s="709"/>
      <c r="Y40" s="709"/>
      <c r="Z40" s="709"/>
      <c r="AA40" s="709"/>
      <c r="AB40" s="709"/>
      <c r="AC40" s="709"/>
      <c r="AD40" s="709"/>
      <c r="AE40" s="709"/>
      <c r="AF40" s="709"/>
      <c r="AG40" s="709"/>
      <c r="AH40" s="709"/>
      <c r="AI40" s="123"/>
    </row>
    <row r="41" spans="2:40" ht="19.5" thickBot="1">
      <c r="B41" s="122"/>
      <c r="C41" s="127"/>
      <c r="D41" s="134"/>
      <c r="E41" s="134"/>
      <c r="F41" s="134"/>
      <c r="G41" s="134"/>
      <c r="H41" s="134"/>
      <c r="I41" s="134"/>
      <c r="J41" s="134"/>
      <c r="K41" s="134"/>
      <c r="L41" s="36"/>
      <c r="M41" s="36"/>
      <c r="N41" s="36"/>
      <c r="O41" s="36"/>
      <c r="P41" s="36"/>
      <c r="Q41" s="36"/>
      <c r="R41" s="36"/>
      <c r="S41" s="36"/>
      <c r="T41" s="36"/>
      <c r="U41" s="36"/>
      <c r="V41" s="36"/>
      <c r="W41" s="36"/>
      <c r="X41" s="36"/>
      <c r="Y41" s="36"/>
      <c r="Z41" s="36"/>
      <c r="AA41" s="36"/>
      <c r="AB41" s="36"/>
      <c r="AC41" s="36"/>
      <c r="AD41" s="36"/>
      <c r="AE41" s="36"/>
      <c r="AF41" s="36"/>
      <c r="AG41" s="36"/>
      <c r="AH41" s="36"/>
      <c r="AI41" s="123"/>
    </row>
    <row r="42" spans="2:40">
      <c r="B42" s="122"/>
      <c r="C42" s="535"/>
      <c r="D42" s="536"/>
      <c r="E42" s="536"/>
      <c r="F42" s="536"/>
      <c r="G42" s="536"/>
      <c r="H42" s="536"/>
      <c r="I42" s="537"/>
      <c r="J42" s="537"/>
      <c r="K42" s="537"/>
      <c r="L42" s="538"/>
      <c r="M42" s="554" t="s">
        <v>27</v>
      </c>
      <c r="N42" s="757"/>
      <c r="O42" s="757"/>
      <c r="P42" s="757"/>
      <c r="Q42" s="757"/>
      <c r="R42" s="558" t="s">
        <v>62</v>
      </c>
      <c r="S42" s="757"/>
      <c r="T42" s="757"/>
      <c r="U42" s="757"/>
      <c r="V42" s="758"/>
      <c r="W42" s="96"/>
      <c r="X42" s="759" t="s">
        <v>134</v>
      </c>
      <c r="Y42" s="760"/>
      <c r="Z42" s="760"/>
      <c r="AA42" s="760"/>
      <c r="AB42" s="761"/>
      <c r="AC42" s="36"/>
      <c r="AD42" s="36"/>
      <c r="AE42" s="36"/>
      <c r="AF42" s="36"/>
      <c r="AG42" s="36"/>
      <c r="AH42" s="36"/>
      <c r="AI42" s="123"/>
    </row>
    <row r="43" spans="2:40" ht="19.5" thickBot="1">
      <c r="B43" s="122"/>
      <c r="C43" s="530" t="s">
        <v>134</v>
      </c>
      <c r="D43" s="531"/>
      <c r="E43" s="531"/>
      <c r="F43" s="531"/>
      <c r="G43" s="531"/>
      <c r="H43" s="531"/>
      <c r="I43" s="531"/>
      <c r="J43" s="531"/>
      <c r="K43" s="531"/>
      <c r="L43" s="532"/>
      <c r="M43" s="774">
        <f>'2_利用者'!$M$28</f>
        <v>12617.5</v>
      </c>
      <c r="N43" s="549"/>
      <c r="O43" s="549"/>
      <c r="P43" s="549"/>
      <c r="Q43" s="87" t="s">
        <v>10</v>
      </c>
      <c r="R43" s="775">
        <f>'2_利用者'!$W$28</f>
        <v>0</v>
      </c>
      <c r="S43" s="549"/>
      <c r="T43" s="549"/>
      <c r="U43" s="549"/>
      <c r="V43" s="88" t="s">
        <v>10</v>
      </c>
      <c r="W43" s="96"/>
      <c r="X43" s="776">
        <f>+M43+R43</f>
        <v>12617.5</v>
      </c>
      <c r="Y43" s="777"/>
      <c r="Z43" s="777"/>
      <c r="AA43" s="777"/>
      <c r="AB43" s="97" t="s">
        <v>10</v>
      </c>
      <c r="AC43" s="36"/>
      <c r="AD43" s="36"/>
      <c r="AE43" s="36"/>
      <c r="AF43" s="36"/>
      <c r="AG43" s="36"/>
      <c r="AH43" s="36"/>
      <c r="AI43" s="123"/>
    </row>
    <row r="44" spans="2:40">
      <c r="B44" s="122"/>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123"/>
    </row>
    <row r="45" spans="2:40">
      <c r="B45" s="122"/>
      <c r="C45" s="705" t="s">
        <v>135</v>
      </c>
      <c r="D45" s="706"/>
      <c r="E45" s="706"/>
      <c r="F45" s="706"/>
      <c r="G45" s="706"/>
      <c r="H45" s="706"/>
      <c r="I45" s="707"/>
      <c r="J45" s="707"/>
      <c r="K45" s="707"/>
      <c r="L45" s="707"/>
      <c r="M45" s="707"/>
      <c r="N45" s="706"/>
      <c r="O45" s="706"/>
      <c r="P45" s="706"/>
      <c r="Q45" s="706"/>
      <c r="R45" s="706"/>
      <c r="S45" s="706"/>
      <c r="T45" s="707"/>
      <c r="U45" s="707"/>
      <c r="V45" s="707"/>
      <c r="W45" s="707"/>
      <c r="X45" s="708"/>
      <c r="Y45" s="337" t="s">
        <v>100</v>
      </c>
      <c r="Z45" s="338"/>
      <c r="AA45" s="338"/>
      <c r="AB45" s="338"/>
      <c r="AC45" s="338"/>
      <c r="AD45" s="338"/>
      <c r="AE45" s="338"/>
      <c r="AF45" s="338"/>
      <c r="AG45" s="338"/>
      <c r="AH45" s="339"/>
      <c r="AI45" s="123"/>
    </row>
    <row r="46" spans="2:40" ht="19.5" thickBot="1">
      <c r="B46" s="122"/>
      <c r="C46" s="340" t="s">
        <v>136</v>
      </c>
      <c r="D46" s="341"/>
      <c r="E46" s="341"/>
      <c r="F46" s="341"/>
      <c r="G46" s="341"/>
      <c r="H46" s="341"/>
      <c r="I46" s="341"/>
      <c r="J46" s="341"/>
      <c r="K46" s="341"/>
      <c r="L46" s="341"/>
      <c r="M46" s="342"/>
      <c r="N46" s="766" t="str">
        <f>'3_路線長'!$AE$87</f>
        <v/>
      </c>
      <c r="O46" s="767"/>
      <c r="P46" s="767"/>
      <c r="Q46" s="767"/>
      <c r="R46" s="767"/>
      <c r="S46" s="767"/>
      <c r="T46" s="767"/>
      <c r="U46" s="767"/>
      <c r="V46" s="767"/>
      <c r="W46" s="345" t="s">
        <v>68</v>
      </c>
      <c r="X46" s="346"/>
      <c r="Y46" s="768"/>
      <c r="Z46" s="769"/>
      <c r="AA46" s="769"/>
      <c r="AB46" s="769"/>
      <c r="AC46" s="769"/>
      <c r="AD46" s="769"/>
      <c r="AE46" s="769"/>
      <c r="AF46" s="769"/>
      <c r="AG46" s="769"/>
      <c r="AH46" s="770"/>
      <c r="AI46" s="123"/>
    </row>
    <row r="47" spans="2:40" ht="19.5" thickBot="1">
      <c r="B47" s="122"/>
      <c r="C47" s="340" t="s">
        <v>137</v>
      </c>
      <c r="D47" s="341"/>
      <c r="E47" s="341"/>
      <c r="F47" s="341"/>
      <c r="G47" s="341"/>
      <c r="H47" s="341"/>
      <c r="I47" s="341"/>
      <c r="J47" s="341"/>
      <c r="K47" s="341"/>
      <c r="L47" s="341"/>
      <c r="M47" s="341"/>
      <c r="N47" s="771" t="str">
        <f>IF(N46="","",K50+((N46-G50)/S50*O50))</f>
        <v/>
      </c>
      <c r="O47" s="772"/>
      <c r="P47" s="772"/>
      <c r="Q47" s="772"/>
      <c r="R47" s="772"/>
      <c r="S47" s="772"/>
      <c r="T47" s="772"/>
      <c r="U47" s="772"/>
      <c r="V47" s="773"/>
      <c r="W47" s="345" t="s">
        <v>556</v>
      </c>
      <c r="X47" s="346"/>
      <c r="Y47" s="768"/>
      <c r="Z47" s="769"/>
      <c r="AA47" s="769"/>
      <c r="AB47" s="769"/>
      <c r="AC47" s="769"/>
      <c r="AD47" s="769"/>
      <c r="AE47" s="769"/>
      <c r="AF47" s="769"/>
      <c r="AG47" s="769"/>
      <c r="AH47" s="770"/>
      <c r="AI47" s="123"/>
    </row>
    <row r="48" spans="2:40">
      <c r="B48" s="122"/>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123"/>
    </row>
    <row r="49" spans="2:35">
      <c r="B49" s="122"/>
      <c r="C49" s="418"/>
      <c r="D49" s="418"/>
      <c r="E49" s="418"/>
      <c r="F49" s="418"/>
      <c r="G49" s="350" t="s">
        <v>138</v>
      </c>
      <c r="H49" s="350"/>
      <c r="I49" s="350"/>
      <c r="J49" s="418"/>
      <c r="K49" s="350" t="s">
        <v>139</v>
      </c>
      <c r="L49" s="350"/>
      <c r="M49" s="350"/>
      <c r="N49" s="418"/>
      <c r="O49" s="350" t="s">
        <v>140</v>
      </c>
      <c r="P49" s="350"/>
      <c r="Q49" s="350"/>
      <c r="R49" s="418"/>
      <c r="S49" s="350" t="s">
        <v>141</v>
      </c>
      <c r="T49" s="350"/>
      <c r="U49" s="350"/>
      <c r="V49" s="418"/>
      <c r="W49" s="36"/>
      <c r="X49" s="36"/>
      <c r="Y49" s="36"/>
      <c r="Z49" s="36"/>
      <c r="AA49" s="36"/>
      <c r="AB49" s="36"/>
      <c r="AC49" s="36"/>
      <c r="AD49" s="36"/>
      <c r="AE49" s="36"/>
      <c r="AF49" s="36"/>
      <c r="AG49" s="36"/>
      <c r="AH49" s="36"/>
      <c r="AI49" s="123"/>
    </row>
    <row r="50" spans="2:35">
      <c r="B50" s="122"/>
      <c r="C50" s="778" t="str">
        <f>'0_地域情報'!C25:F25</f>
        <v>奈良県</v>
      </c>
      <c r="D50" s="778"/>
      <c r="E50" s="778"/>
      <c r="F50" s="778"/>
      <c r="G50" s="452">
        <f>'0_地域情報'!G25:I25</f>
        <v>1.5</v>
      </c>
      <c r="H50" s="452"/>
      <c r="I50" s="452"/>
      <c r="J50" s="82" t="s">
        <v>68</v>
      </c>
      <c r="K50" s="452">
        <f>'0_地域情報'!K25:M25</f>
        <v>690</v>
      </c>
      <c r="L50" s="452"/>
      <c r="M50" s="452"/>
      <c r="N50" s="82" t="s">
        <v>50</v>
      </c>
      <c r="O50" s="452">
        <f>'0_地域情報'!O25:Q25</f>
        <v>90</v>
      </c>
      <c r="P50" s="452"/>
      <c r="Q50" s="452"/>
      <c r="R50" s="82" t="s">
        <v>50</v>
      </c>
      <c r="S50" s="452">
        <f>'0_地域情報'!S25:U25</f>
        <v>0.26600000000000001</v>
      </c>
      <c r="T50" s="452"/>
      <c r="U50" s="452"/>
      <c r="V50" s="82" t="s">
        <v>68</v>
      </c>
      <c r="W50" s="36"/>
      <c r="X50" s="36"/>
      <c r="Y50" s="36"/>
      <c r="Z50" s="36"/>
      <c r="AA50" s="36"/>
      <c r="AB50" s="36"/>
      <c r="AC50" s="36"/>
      <c r="AD50" s="36"/>
      <c r="AE50" s="36"/>
      <c r="AF50" s="36"/>
      <c r="AG50" s="36"/>
      <c r="AH50" s="36"/>
      <c r="AI50" s="123"/>
    </row>
    <row r="51" spans="2:35">
      <c r="B51" s="122"/>
      <c r="C51" s="36"/>
      <c r="D51" s="36"/>
      <c r="E51" s="36"/>
      <c r="F51" s="36"/>
      <c r="G51" s="36"/>
      <c r="H51" s="36"/>
      <c r="I51" s="36"/>
      <c r="J51" s="36"/>
      <c r="K51" s="36"/>
      <c r="L51" s="36"/>
      <c r="M51" s="36"/>
      <c r="N51" s="36"/>
      <c r="O51" s="36"/>
      <c r="P51" s="36"/>
      <c r="Q51" s="36"/>
      <c r="R51" s="36"/>
      <c r="S51" s="36"/>
      <c r="T51" s="36"/>
      <c r="U51" s="36"/>
      <c r="V51" s="124"/>
      <c r="W51" s="36"/>
      <c r="X51" s="36"/>
      <c r="Y51" s="36"/>
      <c r="Z51" s="36"/>
      <c r="AA51" s="36"/>
      <c r="AB51" s="36"/>
      <c r="AC51" s="36"/>
      <c r="AD51" s="36"/>
      <c r="AE51" s="36"/>
      <c r="AF51" s="36"/>
      <c r="AG51" s="36"/>
      <c r="AH51" s="36"/>
      <c r="AI51" s="123"/>
    </row>
    <row r="52" spans="2:35" ht="19.5" thickBot="1">
      <c r="B52" s="125"/>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126"/>
    </row>
    <row r="53" spans="2:35">
      <c r="B53" s="31"/>
      <c r="C53" s="33"/>
      <c r="D53" s="32" t="s">
        <v>143</v>
      </c>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4"/>
    </row>
    <row r="54" spans="2:35" ht="19.5" thickBot="1">
      <c r="B54" s="35"/>
      <c r="C54" s="36"/>
      <c r="D54" s="334" t="s">
        <v>145</v>
      </c>
      <c r="E54" s="335"/>
      <c r="F54" s="335"/>
      <c r="G54" s="335"/>
      <c r="H54" s="335"/>
      <c r="I54" s="336"/>
      <c r="J54" s="96" t="s">
        <v>125</v>
      </c>
      <c r="K54" s="334" t="s">
        <v>134</v>
      </c>
      <c r="L54" s="335"/>
      <c r="M54" s="335"/>
      <c r="N54" s="335"/>
      <c r="O54" s="335"/>
      <c r="P54" s="336"/>
      <c r="Q54" s="96"/>
      <c r="R54" s="96" t="s">
        <v>129</v>
      </c>
      <c r="S54" s="535" t="s">
        <v>144</v>
      </c>
      <c r="T54" s="536"/>
      <c r="U54" s="536"/>
      <c r="V54" s="536"/>
      <c r="W54" s="536"/>
      <c r="X54" s="536"/>
      <c r="Y54" s="536"/>
      <c r="Z54" s="779"/>
      <c r="AA54" s="36"/>
      <c r="AB54" s="36"/>
      <c r="AC54" s="36"/>
      <c r="AD54" s="36"/>
      <c r="AE54" s="36"/>
      <c r="AF54" s="36"/>
      <c r="AG54" s="36"/>
      <c r="AH54" s="36"/>
      <c r="AI54" s="37"/>
    </row>
    <row r="55" spans="2:35" ht="19.5" thickBot="1">
      <c r="B55" s="35"/>
      <c r="C55" s="36"/>
      <c r="D55" s="774" t="str">
        <f>+N47</f>
        <v/>
      </c>
      <c r="E55" s="549"/>
      <c r="F55" s="549"/>
      <c r="G55" s="780"/>
      <c r="H55" s="744" t="s">
        <v>146</v>
      </c>
      <c r="I55" s="781"/>
      <c r="J55" s="96"/>
      <c r="K55" s="782">
        <f>+X43</f>
        <v>12617.5</v>
      </c>
      <c r="L55" s="783"/>
      <c r="M55" s="783"/>
      <c r="N55" s="784"/>
      <c r="O55" s="744" t="s">
        <v>147</v>
      </c>
      <c r="P55" s="781"/>
      <c r="Q55" s="96"/>
      <c r="R55" s="96"/>
      <c r="S55" s="754" t="str">
        <f>IF(ISERROR(D55*K55),"",D55*K55)</f>
        <v/>
      </c>
      <c r="T55" s="755"/>
      <c r="U55" s="755"/>
      <c r="V55" s="755"/>
      <c r="W55" s="755"/>
      <c r="X55" s="756"/>
      <c r="Y55" s="749" t="s">
        <v>130</v>
      </c>
      <c r="Z55" s="781"/>
      <c r="AA55" s="36"/>
      <c r="AB55" s="36"/>
      <c r="AC55" s="36"/>
      <c r="AD55" s="36"/>
      <c r="AE55" s="36"/>
      <c r="AF55" s="36"/>
      <c r="AG55" s="36"/>
      <c r="AH55" s="36"/>
      <c r="AI55" s="37"/>
    </row>
    <row r="56" spans="2:35" ht="19.5" thickBot="1">
      <c r="B56" s="38"/>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40"/>
    </row>
  </sheetData>
  <mergeCells count="118">
    <mergeCell ref="C14:M14"/>
    <mergeCell ref="N14:V14"/>
    <mergeCell ref="W14:X14"/>
    <mergeCell ref="Y14:AH14"/>
    <mergeCell ref="C16:M16"/>
    <mergeCell ref="N16:X16"/>
    <mergeCell ref="Y16:AH16"/>
    <mergeCell ref="C10:AH10"/>
    <mergeCell ref="Y12:AH12"/>
    <mergeCell ref="C13:M13"/>
    <mergeCell ref="N13:V13"/>
    <mergeCell ref="W13:X13"/>
    <mergeCell ref="Y13:AH13"/>
    <mergeCell ref="C12:X12"/>
    <mergeCell ref="C19:M19"/>
    <mergeCell ref="N19:V19"/>
    <mergeCell ref="W19:X19"/>
    <mergeCell ref="Y19:AH19"/>
    <mergeCell ref="C21:M21"/>
    <mergeCell ref="N21:X21"/>
    <mergeCell ref="Y21:AH21"/>
    <mergeCell ref="C17:M17"/>
    <mergeCell ref="N17:V17"/>
    <mergeCell ref="W17:X17"/>
    <mergeCell ref="Y17:AH17"/>
    <mergeCell ref="C18:M18"/>
    <mergeCell ref="N18:V18"/>
    <mergeCell ref="W18:X18"/>
    <mergeCell ref="Y18:AH18"/>
    <mergeCell ref="C25:M25"/>
    <mergeCell ref="N25:V25"/>
    <mergeCell ref="W25:X25"/>
    <mergeCell ref="Y25:AH25"/>
    <mergeCell ref="C26:M26"/>
    <mergeCell ref="N26:V26"/>
    <mergeCell ref="W26:X26"/>
    <mergeCell ref="Y26:AH26"/>
    <mergeCell ref="C22:M22"/>
    <mergeCell ref="N22:V22"/>
    <mergeCell ref="W22:X22"/>
    <mergeCell ref="Y22:AH22"/>
    <mergeCell ref="C24:M24"/>
    <mergeCell ref="N24:X24"/>
    <mergeCell ref="Y24:AH24"/>
    <mergeCell ref="C28:G28"/>
    <mergeCell ref="H28:K28"/>
    <mergeCell ref="L28:O28"/>
    <mergeCell ref="S28:X28"/>
    <mergeCell ref="C29:G29"/>
    <mergeCell ref="H29:K29"/>
    <mergeCell ref="L29:O29"/>
    <mergeCell ref="S29:V29"/>
    <mergeCell ref="W29:X29"/>
    <mergeCell ref="L32:O32"/>
    <mergeCell ref="S32:V32"/>
    <mergeCell ref="W32:X32"/>
    <mergeCell ref="C35:H35"/>
    <mergeCell ref="J35:O35"/>
    <mergeCell ref="Q35:V35"/>
    <mergeCell ref="X35:AE35"/>
    <mergeCell ref="C30:G30"/>
    <mergeCell ref="H30:K30"/>
    <mergeCell ref="L30:O30"/>
    <mergeCell ref="S30:V30"/>
    <mergeCell ref="W30:X30"/>
    <mergeCell ref="C31:G31"/>
    <mergeCell ref="H31:K31"/>
    <mergeCell ref="L31:O31"/>
    <mergeCell ref="S31:V31"/>
    <mergeCell ref="W31:X31"/>
    <mergeCell ref="X36:AC36"/>
    <mergeCell ref="AD36:AE36"/>
    <mergeCell ref="C42:L42"/>
    <mergeCell ref="M42:Q42"/>
    <mergeCell ref="R42:V42"/>
    <mergeCell ref="X42:AB42"/>
    <mergeCell ref="C36:F36"/>
    <mergeCell ref="G36:H36"/>
    <mergeCell ref="J36:M36"/>
    <mergeCell ref="N36:O36"/>
    <mergeCell ref="Q36:T36"/>
    <mergeCell ref="U36:V36"/>
    <mergeCell ref="C40:AH40"/>
    <mergeCell ref="C47:M47"/>
    <mergeCell ref="N47:V47"/>
    <mergeCell ref="W47:X47"/>
    <mergeCell ref="Y47:AH47"/>
    <mergeCell ref="C43:L43"/>
    <mergeCell ref="M43:P43"/>
    <mergeCell ref="R43:U43"/>
    <mergeCell ref="X43:AA43"/>
    <mergeCell ref="C45:M45"/>
    <mergeCell ref="N45:X45"/>
    <mergeCell ref="Y45:AH45"/>
    <mergeCell ref="B8:AI8"/>
    <mergeCell ref="D54:I54"/>
    <mergeCell ref="K54:P54"/>
    <mergeCell ref="S54:Z54"/>
    <mergeCell ref="D55:G55"/>
    <mergeCell ref="H55:I55"/>
    <mergeCell ref="K55:N55"/>
    <mergeCell ref="O55:P55"/>
    <mergeCell ref="S55:X55"/>
    <mergeCell ref="Y55:Z55"/>
    <mergeCell ref="C49:F49"/>
    <mergeCell ref="G49:J49"/>
    <mergeCell ref="K49:N49"/>
    <mergeCell ref="O49:R49"/>
    <mergeCell ref="S49:V49"/>
    <mergeCell ref="C50:F50"/>
    <mergeCell ref="G50:I50"/>
    <mergeCell ref="K50:M50"/>
    <mergeCell ref="O50:Q50"/>
    <mergeCell ref="S50:U50"/>
    <mergeCell ref="C46:M46"/>
    <mergeCell ref="N46:V46"/>
    <mergeCell ref="W46:X46"/>
    <mergeCell ref="Y46:AH46"/>
  </mergeCells>
  <phoneticPr fontId="1"/>
  <conditionalFormatting sqref="B8:AI8">
    <cfRule type="expression" dxfId="13" priority="1">
      <formula>$B$8&lt;&gt;""</formula>
    </cfRule>
  </conditionalFormatting>
  <dataValidations disablePrompts="1" count="1">
    <dataValidation type="list" allowBlank="1" showInputMessage="1" showErrorMessage="1" sqref="H29:K31">
      <formula1>$AN$3:$AN$5</formula1>
    </dataValidation>
  </dataValidations>
  <pageMargins left="0.7" right="0.7" top="0.75" bottom="0.75" header="0.3" footer="0.3"/>
  <pageSetup paperSize="9" scale="72" fitToHeight="0" orientation="portrait" r:id="rId1"/>
  <rowBreaks count="1" manualBreakCount="1">
    <brk id="38" min="1" max="3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BA57"/>
  <sheetViews>
    <sheetView showGridLines="0" zoomScaleNormal="100" zoomScaleSheetLayoutView="100" workbookViewId="0">
      <selection activeCell="C11" sqref="C11"/>
    </sheetView>
  </sheetViews>
  <sheetFormatPr defaultColWidth="2.25" defaultRowHeight="18.75"/>
  <cols>
    <col min="1" max="1" width="3.125" customWidth="1"/>
    <col min="2" max="35" width="3.25" customWidth="1"/>
    <col min="36" max="36" width="2.5" bestFit="1" customWidth="1"/>
    <col min="40" max="53" width="12.125" hidden="1" customWidth="1"/>
  </cols>
  <sheetData>
    <row r="1" spans="1:53"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3" t="s">
        <v>799</v>
      </c>
      <c r="AM1" s="13"/>
      <c r="AN1" s="22"/>
      <c r="AO1" s="22"/>
      <c r="AP1" s="22"/>
      <c r="AQ1" s="22"/>
      <c r="AR1" s="22"/>
      <c r="AS1" s="22"/>
      <c r="AT1" s="22"/>
      <c r="AU1" s="22"/>
      <c r="AV1" s="22"/>
      <c r="AW1" s="22"/>
      <c r="AX1" s="22"/>
      <c r="AY1" s="22"/>
    </row>
    <row r="2" spans="1:53" ht="19.5" thickBot="1">
      <c r="A2" s="1"/>
      <c r="B2" s="288" t="s">
        <v>195</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1"/>
      <c r="AF2" s="1"/>
      <c r="AG2" s="1"/>
      <c r="AH2" s="1"/>
      <c r="AI2" s="1"/>
      <c r="AM2" s="13"/>
      <c r="AN2" s="2"/>
      <c r="AO2" s="2"/>
      <c r="AP2" s="2"/>
      <c r="AQ2" s="2"/>
      <c r="AR2" s="2"/>
      <c r="AS2" s="2"/>
      <c r="AT2" s="2"/>
      <c r="AU2" s="2"/>
      <c r="AV2" s="2"/>
      <c r="AW2" s="2"/>
      <c r="AX2" s="2"/>
      <c r="AY2" s="2"/>
      <c r="AZ2" s="2"/>
      <c r="BA2" s="2"/>
    </row>
    <row r="3" spans="1:53"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M3" s="13"/>
      <c r="AN3" s="2" t="s">
        <v>4</v>
      </c>
      <c r="AO3" s="2" t="s">
        <v>4</v>
      </c>
      <c r="AP3" s="2" t="s">
        <v>4</v>
      </c>
      <c r="AQ3" s="2" t="s">
        <v>4</v>
      </c>
      <c r="AR3" s="2" t="s">
        <v>4</v>
      </c>
      <c r="AS3" s="2" t="s">
        <v>4</v>
      </c>
      <c r="AT3" s="2" t="s">
        <v>4</v>
      </c>
      <c r="AU3" s="2" t="s">
        <v>4</v>
      </c>
      <c r="AV3" s="2" t="s">
        <v>4</v>
      </c>
      <c r="AW3" s="2" t="s">
        <v>4</v>
      </c>
      <c r="AX3" s="2"/>
      <c r="AY3" s="2"/>
      <c r="AZ3" s="2"/>
      <c r="BA3" s="2"/>
    </row>
    <row r="4" spans="1:5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M4" s="13"/>
      <c r="AN4" s="2" t="s">
        <v>44</v>
      </c>
      <c r="AO4" s="2"/>
      <c r="AP4" s="2"/>
      <c r="AQ4" s="2"/>
      <c r="AR4" s="2"/>
      <c r="AS4" s="2"/>
      <c r="AT4" s="2"/>
      <c r="AU4" s="2"/>
      <c r="AV4" s="2"/>
      <c r="AW4" s="2"/>
      <c r="AX4" s="2"/>
      <c r="AY4" s="2"/>
      <c r="AZ4" s="2"/>
      <c r="BA4" s="2"/>
    </row>
    <row r="5" spans="1:5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M5" s="13"/>
      <c r="AN5" s="2" t="s">
        <v>45</v>
      </c>
      <c r="AO5" s="2"/>
      <c r="AP5" s="2"/>
      <c r="AQ5" s="2"/>
      <c r="AR5" s="2"/>
      <c r="AS5" s="2"/>
      <c r="AT5" s="2"/>
      <c r="AU5" s="2"/>
      <c r="AV5" s="2"/>
      <c r="AW5" s="2"/>
      <c r="AX5" s="2"/>
      <c r="AY5" s="2"/>
      <c r="AZ5" s="2"/>
      <c r="BA5" s="2"/>
    </row>
    <row r="6" spans="1:5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M6" s="13"/>
      <c r="AN6" s="2"/>
      <c r="AO6" s="2"/>
      <c r="AP6" s="2"/>
      <c r="AQ6" s="2"/>
      <c r="AR6" s="2"/>
      <c r="AS6" s="2"/>
      <c r="AT6" s="2"/>
      <c r="AU6" s="2"/>
      <c r="AV6" s="2"/>
      <c r="AW6" s="2"/>
      <c r="AX6" s="2"/>
      <c r="AY6" s="2"/>
      <c r="AZ6" s="2"/>
      <c r="BA6" s="2"/>
    </row>
    <row r="7" spans="1:53" ht="19.5" thickBot="1">
      <c r="A7" s="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M7" s="13"/>
      <c r="AN7" s="2"/>
      <c r="AO7" s="2"/>
      <c r="AP7" s="2"/>
      <c r="AQ7" s="2"/>
      <c r="AR7" s="2"/>
      <c r="AS7" s="2"/>
      <c r="AT7" s="2"/>
      <c r="AU7" s="2"/>
      <c r="AV7" s="2"/>
      <c r="AW7" s="2"/>
      <c r="AX7" s="2"/>
      <c r="AY7" s="2"/>
      <c r="AZ7" s="2"/>
      <c r="BA7" s="2"/>
    </row>
    <row r="8" spans="1:53" ht="38.25" customHeight="1">
      <c r="A8" s="1"/>
      <c r="B8" s="700" t="str">
        <f>IF('2_利用者'!AG27=0,"対象路線では、観光の利用がみられないため本シートの編集は不要です","")</f>
        <v>対象路線では、観光の利用がみられないため本シートの編集は不要です</v>
      </c>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M8" s="13"/>
      <c r="AN8" s="2"/>
      <c r="AO8" s="2"/>
      <c r="AP8" s="2"/>
      <c r="AQ8" s="2"/>
      <c r="AR8" s="2"/>
      <c r="AS8" s="2"/>
      <c r="AT8" s="2"/>
      <c r="AU8" s="2"/>
      <c r="AV8" s="2"/>
      <c r="AW8" s="2"/>
      <c r="AX8" s="2"/>
      <c r="AY8" s="2"/>
      <c r="AZ8" s="2"/>
      <c r="BA8" s="2"/>
    </row>
    <row r="9" spans="1:53">
      <c r="A9" s="1"/>
      <c r="B9" s="129"/>
      <c r="C9" s="118" t="s">
        <v>197</v>
      </c>
      <c r="D9" s="119"/>
      <c r="E9" s="119"/>
      <c r="F9" s="119"/>
      <c r="G9" s="119"/>
      <c r="H9" s="119"/>
      <c r="I9" s="119"/>
      <c r="J9" s="119"/>
      <c r="K9" s="119"/>
      <c r="L9" s="119"/>
      <c r="M9" s="119"/>
      <c r="N9" s="119"/>
      <c r="O9" s="119"/>
      <c r="P9" s="119"/>
      <c r="Q9" s="119"/>
      <c r="R9" s="119"/>
      <c r="S9" s="119"/>
      <c r="T9" s="119"/>
      <c r="U9" s="119"/>
      <c r="V9" s="118"/>
      <c r="W9" s="118"/>
      <c r="X9" s="118"/>
      <c r="Y9" s="118"/>
      <c r="Z9" s="118"/>
      <c r="AA9" s="118"/>
      <c r="AB9" s="118"/>
      <c r="AC9" s="118"/>
      <c r="AD9" s="118"/>
      <c r="AE9" s="118"/>
      <c r="AF9" s="118"/>
      <c r="AG9" s="118"/>
      <c r="AH9" s="118"/>
      <c r="AI9" s="121"/>
      <c r="AM9" s="13"/>
      <c r="AN9" s="2"/>
      <c r="AO9" s="2"/>
      <c r="AP9" s="2"/>
      <c r="AQ9" s="2"/>
      <c r="AR9" s="2"/>
      <c r="AS9" s="2"/>
      <c r="AT9" s="2"/>
      <c r="AU9" s="2"/>
      <c r="AV9" s="2"/>
      <c r="AW9" s="2"/>
      <c r="AX9" s="2"/>
      <c r="AY9" s="2"/>
      <c r="AZ9" s="2"/>
      <c r="BA9" s="2"/>
    </row>
    <row r="10" spans="1:53" ht="48.75" customHeight="1">
      <c r="A10" s="1"/>
      <c r="B10" s="130"/>
      <c r="C10" s="584" t="s">
        <v>488</v>
      </c>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131"/>
      <c r="AM10" s="13"/>
      <c r="AO10" s="13"/>
      <c r="AP10" s="13"/>
      <c r="AQ10" s="13"/>
      <c r="AR10" s="13"/>
      <c r="AS10" s="13"/>
      <c r="AT10" s="13"/>
      <c r="AU10" s="13"/>
      <c r="AV10" s="13"/>
      <c r="AW10" s="13"/>
      <c r="AX10" s="13"/>
      <c r="AY10" s="13"/>
      <c r="AZ10" s="13"/>
      <c r="BA10" s="13"/>
    </row>
    <row r="11" spans="1:53" ht="12.75" customHeight="1">
      <c r="B11" s="122"/>
      <c r="C11" s="137"/>
      <c r="D11" s="104" t="s">
        <v>499</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123"/>
    </row>
    <row r="12" spans="1:53">
      <c r="B12" s="122"/>
      <c r="C12" s="182" t="s">
        <v>117</v>
      </c>
      <c r="D12" s="183"/>
      <c r="E12" s="183"/>
      <c r="F12" s="183"/>
      <c r="G12" s="183"/>
      <c r="H12" s="183"/>
      <c r="I12" s="183"/>
      <c r="J12" s="183"/>
      <c r="K12" s="183"/>
      <c r="L12" s="183"/>
      <c r="M12" s="183"/>
      <c r="N12" s="183"/>
      <c r="O12" s="183"/>
      <c r="P12" s="183"/>
      <c r="Q12" s="183"/>
      <c r="R12" s="183"/>
      <c r="S12" s="183"/>
      <c r="T12" s="183"/>
      <c r="U12" s="183"/>
      <c r="V12" s="183"/>
      <c r="W12" s="183"/>
      <c r="X12" s="183"/>
      <c r="Y12" s="337" t="s">
        <v>100</v>
      </c>
      <c r="Z12" s="338"/>
      <c r="AA12" s="338"/>
      <c r="AB12" s="338"/>
      <c r="AC12" s="338"/>
      <c r="AD12" s="338"/>
      <c r="AE12" s="338"/>
      <c r="AF12" s="338"/>
      <c r="AG12" s="338"/>
      <c r="AH12" s="339"/>
      <c r="AI12" s="123"/>
    </row>
    <row r="13" spans="1:53">
      <c r="B13" s="122"/>
      <c r="C13" s="340" t="s">
        <v>101</v>
      </c>
      <c r="D13" s="341"/>
      <c r="E13" s="341"/>
      <c r="F13" s="341"/>
      <c r="G13" s="341"/>
      <c r="H13" s="341"/>
      <c r="I13" s="341"/>
      <c r="J13" s="341"/>
      <c r="K13" s="341"/>
      <c r="L13" s="341"/>
      <c r="M13" s="342"/>
      <c r="N13" s="701">
        <f>'0_地域情報'!$N$18</f>
        <v>4340</v>
      </c>
      <c r="O13" s="702"/>
      <c r="P13" s="702"/>
      <c r="Q13" s="702"/>
      <c r="R13" s="702"/>
      <c r="S13" s="702"/>
      <c r="T13" s="702"/>
      <c r="U13" s="702"/>
      <c r="V13" s="702"/>
      <c r="W13" s="345" t="s">
        <v>123</v>
      </c>
      <c r="X13" s="346"/>
      <c r="Y13" s="348" t="s">
        <v>114</v>
      </c>
      <c r="Z13" s="349"/>
      <c r="AA13" s="349"/>
      <c r="AB13" s="349"/>
      <c r="AC13" s="349"/>
      <c r="AD13" s="349"/>
      <c r="AE13" s="349"/>
      <c r="AF13" s="349"/>
      <c r="AG13" s="349"/>
      <c r="AH13" s="704"/>
      <c r="AI13" s="123"/>
      <c r="AN13" s="46"/>
    </row>
    <row r="14" spans="1:53">
      <c r="B14" s="122"/>
      <c r="C14" s="340" t="s">
        <v>102</v>
      </c>
      <c r="D14" s="341"/>
      <c r="E14" s="341"/>
      <c r="F14" s="341"/>
      <c r="G14" s="341"/>
      <c r="H14" s="341"/>
      <c r="I14" s="341"/>
      <c r="J14" s="341"/>
      <c r="K14" s="341"/>
      <c r="L14" s="341"/>
      <c r="M14" s="342"/>
      <c r="N14" s="701">
        <f>'0_地域情報'!$N$19</f>
        <v>90</v>
      </c>
      <c r="O14" s="702"/>
      <c r="P14" s="702"/>
      <c r="Q14" s="702"/>
      <c r="R14" s="702"/>
      <c r="S14" s="702"/>
      <c r="T14" s="702"/>
      <c r="U14" s="702"/>
      <c r="V14" s="702"/>
      <c r="W14" s="345" t="s">
        <v>103</v>
      </c>
      <c r="X14" s="346"/>
      <c r="Y14" s="703" t="s">
        <v>116</v>
      </c>
      <c r="Z14" s="349"/>
      <c r="AA14" s="349"/>
      <c r="AB14" s="349"/>
      <c r="AC14" s="349"/>
      <c r="AD14" s="349"/>
      <c r="AE14" s="349"/>
      <c r="AF14" s="349"/>
      <c r="AG14" s="349"/>
      <c r="AH14" s="704"/>
      <c r="AI14" s="123"/>
      <c r="AN14" s="46"/>
      <c r="AO14" s="44"/>
      <c r="AP14" s="45"/>
    </row>
    <row r="15" spans="1:53">
      <c r="B15" s="122"/>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113" t="s">
        <v>115</v>
      </c>
      <c r="AI15" s="123"/>
      <c r="AN15" s="47"/>
      <c r="AO15" s="45"/>
      <c r="AP15" s="45"/>
    </row>
    <row r="16" spans="1:53">
      <c r="B16" s="122"/>
      <c r="C16" s="872" t="s">
        <v>104</v>
      </c>
      <c r="D16" s="873"/>
      <c r="E16" s="873"/>
      <c r="F16" s="873"/>
      <c r="G16" s="873"/>
      <c r="H16" s="873"/>
      <c r="I16" s="874"/>
      <c r="J16" s="874"/>
      <c r="K16" s="874"/>
      <c r="L16" s="874"/>
      <c r="M16" s="874"/>
      <c r="N16" s="873"/>
      <c r="O16" s="873"/>
      <c r="P16" s="873"/>
      <c r="Q16" s="873"/>
      <c r="R16" s="873"/>
      <c r="S16" s="873"/>
      <c r="T16" s="874"/>
      <c r="U16" s="874"/>
      <c r="V16" s="874"/>
      <c r="W16" s="874"/>
      <c r="X16" s="875"/>
      <c r="Y16" s="328" t="s">
        <v>100</v>
      </c>
      <c r="Z16" s="329"/>
      <c r="AA16" s="329"/>
      <c r="AB16" s="329"/>
      <c r="AC16" s="329"/>
      <c r="AD16" s="329"/>
      <c r="AE16" s="329"/>
      <c r="AF16" s="329"/>
      <c r="AG16" s="329"/>
      <c r="AH16" s="330"/>
      <c r="AI16" s="123"/>
      <c r="AN16" s="46"/>
      <c r="AO16" s="45"/>
      <c r="AP16" s="45"/>
    </row>
    <row r="17" spans="2:42" ht="25.5" customHeight="1">
      <c r="B17" s="122"/>
      <c r="C17" s="864" t="s">
        <v>105</v>
      </c>
      <c r="D17" s="865"/>
      <c r="E17" s="865"/>
      <c r="F17" s="865"/>
      <c r="G17" s="865"/>
      <c r="H17" s="865"/>
      <c r="I17" s="865"/>
      <c r="J17" s="865"/>
      <c r="K17" s="865"/>
      <c r="L17" s="865"/>
      <c r="M17" s="866"/>
      <c r="N17" s="721">
        <f>+IF(SUM('4_移動時刻'!M50:O50)=0,"シート4より自動計算",SUM('4_移動時刻'!M50:O50))</f>
        <v>9</v>
      </c>
      <c r="O17" s="722"/>
      <c r="P17" s="722"/>
      <c r="Q17" s="722"/>
      <c r="R17" s="722"/>
      <c r="S17" s="722"/>
      <c r="T17" s="722"/>
      <c r="U17" s="722"/>
      <c r="V17" s="722"/>
      <c r="W17" s="867" t="s">
        <v>11</v>
      </c>
      <c r="X17" s="347"/>
      <c r="Y17" s="348" t="s">
        <v>968</v>
      </c>
      <c r="Z17" s="349"/>
      <c r="AA17" s="349"/>
      <c r="AB17" s="349"/>
      <c r="AC17" s="349"/>
      <c r="AD17" s="349"/>
      <c r="AE17" s="349"/>
      <c r="AF17" s="349"/>
      <c r="AG17" s="349"/>
      <c r="AH17" s="704"/>
      <c r="AI17" s="123"/>
      <c r="AN17" s="46"/>
      <c r="AO17" s="45"/>
      <c r="AP17" s="45"/>
    </row>
    <row r="18" spans="2:42" ht="22.5" customHeight="1" thickBot="1">
      <c r="B18" s="122"/>
      <c r="C18" s="868" t="s">
        <v>106</v>
      </c>
      <c r="D18" s="869"/>
      <c r="E18" s="869"/>
      <c r="F18" s="869"/>
      <c r="G18" s="869"/>
      <c r="H18" s="869"/>
      <c r="I18" s="869"/>
      <c r="J18" s="869"/>
      <c r="K18" s="869"/>
      <c r="L18" s="869"/>
      <c r="M18" s="870"/>
      <c r="N18" s="726">
        <v>2</v>
      </c>
      <c r="O18" s="727"/>
      <c r="P18" s="727"/>
      <c r="Q18" s="727"/>
      <c r="R18" s="727"/>
      <c r="S18" s="727"/>
      <c r="T18" s="727"/>
      <c r="U18" s="727"/>
      <c r="V18" s="727"/>
      <c r="W18" s="871" t="s">
        <v>11</v>
      </c>
      <c r="X18" s="683"/>
      <c r="Y18" s="729" t="s">
        <v>112</v>
      </c>
      <c r="Z18" s="360"/>
      <c r="AA18" s="360"/>
      <c r="AB18" s="360"/>
      <c r="AC18" s="360"/>
      <c r="AD18" s="360"/>
      <c r="AE18" s="360"/>
      <c r="AF18" s="360"/>
      <c r="AG18" s="360"/>
      <c r="AH18" s="361"/>
      <c r="AI18" s="123"/>
      <c r="AN18" s="46"/>
      <c r="AO18" s="45"/>
      <c r="AP18" s="45"/>
    </row>
    <row r="19" spans="2:42" ht="22.5" customHeight="1" thickTop="1">
      <c r="B19" s="122"/>
      <c r="C19" s="859" t="s">
        <v>107</v>
      </c>
      <c r="D19" s="860"/>
      <c r="E19" s="860"/>
      <c r="F19" s="860"/>
      <c r="G19" s="860"/>
      <c r="H19" s="860"/>
      <c r="I19" s="860"/>
      <c r="J19" s="860"/>
      <c r="K19" s="860"/>
      <c r="L19" s="860"/>
      <c r="M19" s="861"/>
      <c r="N19" s="714">
        <f>SUM(N17:V18)</f>
        <v>11</v>
      </c>
      <c r="O19" s="715"/>
      <c r="P19" s="715"/>
      <c r="Q19" s="715"/>
      <c r="R19" s="715"/>
      <c r="S19" s="715"/>
      <c r="T19" s="715"/>
      <c r="U19" s="715"/>
      <c r="V19" s="715"/>
      <c r="W19" s="862" t="s">
        <v>11</v>
      </c>
      <c r="X19" s="863"/>
      <c r="Y19" s="718"/>
      <c r="Z19" s="719"/>
      <c r="AA19" s="719"/>
      <c r="AB19" s="719"/>
      <c r="AC19" s="719"/>
      <c r="AD19" s="719"/>
      <c r="AE19" s="719"/>
      <c r="AF19" s="719"/>
      <c r="AG19" s="719"/>
      <c r="AH19" s="720"/>
      <c r="AI19" s="123"/>
      <c r="AN19" s="46"/>
      <c r="AO19" s="45"/>
      <c r="AP19" s="45"/>
    </row>
    <row r="20" spans="2:42">
      <c r="B20" s="122"/>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113" t="s">
        <v>113</v>
      </c>
      <c r="AI20" s="123"/>
      <c r="AN20" s="46"/>
      <c r="AO20" s="45"/>
      <c r="AP20" s="45"/>
    </row>
    <row r="21" spans="2:42">
      <c r="B21" s="122"/>
      <c r="C21" s="705" t="s">
        <v>108</v>
      </c>
      <c r="D21" s="706"/>
      <c r="E21" s="706"/>
      <c r="F21" s="706"/>
      <c r="G21" s="706"/>
      <c r="H21" s="706"/>
      <c r="I21" s="707"/>
      <c r="J21" s="707"/>
      <c r="K21" s="707"/>
      <c r="L21" s="707"/>
      <c r="M21" s="707"/>
      <c r="N21" s="706"/>
      <c r="O21" s="706"/>
      <c r="P21" s="706"/>
      <c r="Q21" s="706"/>
      <c r="R21" s="706"/>
      <c r="S21" s="706"/>
      <c r="T21" s="707"/>
      <c r="U21" s="707"/>
      <c r="V21" s="707"/>
      <c r="W21" s="707"/>
      <c r="X21" s="708"/>
      <c r="Y21" s="337" t="s">
        <v>100</v>
      </c>
      <c r="Z21" s="338"/>
      <c r="AA21" s="338"/>
      <c r="AB21" s="338"/>
      <c r="AC21" s="338"/>
      <c r="AD21" s="338"/>
      <c r="AE21" s="338"/>
      <c r="AF21" s="338"/>
      <c r="AG21" s="338"/>
      <c r="AH21" s="339"/>
      <c r="AI21" s="123"/>
      <c r="AN21" s="46"/>
      <c r="AO21" s="45"/>
      <c r="AP21" s="45"/>
    </row>
    <row r="22" spans="2:42">
      <c r="B22" s="122"/>
      <c r="C22" s="340" t="s">
        <v>215</v>
      </c>
      <c r="D22" s="341"/>
      <c r="E22" s="341"/>
      <c r="F22" s="341"/>
      <c r="G22" s="341"/>
      <c r="H22" s="341"/>
      <c r="I22" s="341"/>
      <c r="J22" s="341"/>
      <c r="K22" s="341"/>
      <c r="L22" s="341"/>
      <c r="M22" s="342"/>
      <c r="N22" s="701">
        <f>+IF(ISERROR(SUM('3_路線長'!AE79)),"シート３より自動計算",SUM('3_路線長'!AE79))</f>
        <v>0</v>
      </c>
      <c r="O22" s="702"/>
      <c r="P22" s="702"/>
      <c r="Q22" s="702"/>
      <c r="R22" s="702"/>
      <c r="S22" s="702"/>
      <c r="T22" s="702"/>
      <c r="U22" s="702"/>
      <c r="V22" s="702"/>
      <c r="W22" s="345" t="s">
        <v>68</v>
      </c>
      <c r="X22" s="346"/>
      <c r="Y22" s="740" t="s">
        <v>191</v>
      </c>
      <c r="Z22" s="741"/>
      <c r="AA22" s="741"/>
      <c r="AB22" s="741"/>
      <c r="AC22" s="741"/>
      <c r="AD22" s="741"/>
      <c r="AE22" s="741"/>
      <c r="AF22" s="741"/>
      <c r="AG22" s="741"/>
      <c r="AH22" s="742"/>
      <c r="AI22" s="123"/>
      <c r="AN22" s="46"/>
    </row>
    <row r="23" spans="2:42">
      <c r="B23" s="122"/>
      <c r="C23" s="36"/>
      <c r="D23" s="36"/>
      <c r="E23" s="36"/>
      <c r="F23" s="36"/>
      <c r="G23" s="36"/>
      <c r="H23" s="36"/>
      <c r="I23" s="36"/>
      <c r="J23" s="36"/>
      <c r="K23" s="36"/>
      <c r="L23" s="36"/>
      <c r="M23" s="36"/>
      <c r="N23" s="208" t="s">
        <v>585</v>
      </c>
      <c r="O23" s="36"/>
      <c r="P23" s="36"/>
      <c r="Q23" s="36"/>
      <c r="R23" s="36"/>
      <c r="S23" s="36"/>
      <c r="T23" s="36"/>
      <c r="U23" s="36"/>
      <c r="V23" s="36"/>
      <c r="W23" s="36"/>
      <c r="X23" s="36"/>
      <c r="Y23" s="36"/>
      <c r="Z23" s="36"/>
      <c r="AA23" s="36"/>
      <c r="AB23" s="36"/>
      <c r="AC23" s="36"/>
      <c r="AD23" s="36"/>
      <c r="AE23" s="36"/>
      <c r="AF23" s="36"/>
      <c r="AG23" s="36"/>
      <c r="AH23" s="36"/>
      <c r="AI23" s="123"/>
      <c r="AN23" s="46"/>
    </row>
    <row r="24" spans="2:42">
      <c r="B24" s="122"/>
      <c r="C24" s="705" t="s">
        <v>119</v>
      </c>
      <c r="D24" s="706"/>
      <c r="E24" s="706"/>
      <c r="F24" s="706"/>
      <c r="G24" s="706"/>
      <c r="H24" s="706"/>
      <c r="I24" s="707"/>
      <c r="J24" s="707"/>
      <c r="K24" s="707"/>
      <c r="L24" s="707"/>
      <c r="M24" s="707"/>
      <c r="N24" s="706"/>
      <c r="O24" s="706"/>
      <c r="P24" s="706"/>
      <c r="Q24" s="706"/>
      <c r="R24" s="706"/>
      <c r="S24" s="706"/>
      <c r="T24" s="707"/>
      <c r="U24" s="707"/>
      <c r="V24" s="707"/>
      <c r="W24" s="707"/>
      <c r="X24" s="708"/>
      <c r="Y24" s="337" t="s">
        <v>100</v>
      </c>
      <c r="Z24" s="338"/>
      <c r="AA24" s="338"/>
      <c r="AB24" s="338"/>
      <c r="AC24" s="338"/>
      <c r="AD24" s="338"/>
      <c r="AE24" s="338"/>
      <c r="AF24" s="338"/>
      <c r="AG24" s="338"/>
      <c r="AH24" s="339"/>
      <c r="AI24" s="123"/>
      <c r="AN24" s="46"/>
    </row>
    <row r="25" spans="2:42" ht="44.25" customHeight="1">
      <c r="B25" s="122"/>
      <c r="C25" s="340" t="s">
        <v>118</v>
      </c>
      <c r="D25" s="341"/>
      <c r="E25" s="341"/>
      <c r="F25" s="341"/>
      <c r="G25" s="341"/>
      <c r="H25" s="341"/>
      <c r="I25" s="341"/>
      <c r="J25" s="341"/>
      <c r="K25" s="341"/>
      <c r="L25" s="341"/>
      <c r="M25" s="342"/>
      <c r="N25" s="730">
        <v>1</v>
      </c>
      <c r="O25" s="731"/>
      <c r="P25" s="731"/>
      <c r="Q25" s="731"/>
      <c r="R25" s="731"/>
      <c r="S25" s="731"/>
      <c r="T25" s="731"/>
      <c r="U25" s="731"/>
      <c r="V25" s="731"/>
      <c r="W25" s="345" t="s">
        <v>17</v>
      </c>
      <c r="X25" s="346"/>
      <c r="Y25" s="732" t="s">
        <v>957</v>
      </c>
      <c r="Z25" s="733"/>
      <c r="AA25" s="733"/>
      <c r="AB25" s="733"/>
      <c r="AC25" s="733"/>
      <c r="AD25" s="733"/>
      <c r="AE25" s="733"/>
      <c r="AF25" s="733"/>
      <c r="AG25" s="733"/>
      <c r="AH25" s="734"/>
      <c r="AI25" s="123"/>
      <c r="AN25" s="46"/>
    </row>
    <row r="26" spans="2:42" ht="29.25" customHeight="1">
      <c r="B26" s="122"/>
      <c r="C26" s="735" t="s">
        <v>169</v>
      </c>
      <c r="D26" s="736"/>
      <c r="E26" s="736"/>
      <c r="F26" s="736"/>
      <c r="G26" s="736"/>
      <c r="H26" s="736"/>
      <c r="I26" s="736"/>
      <c r="J26" s="736"/>
      <c r="K26" s="736"/>
      <c r="L26" s="736"/>
      <c r="M26" s="737"/>
      <c r="N26" s="730">
        <v>3</v>
      </c>
      <c r="O26" s="731"/>
      <c r="P26" s="731"/>
      <c r="Q26" s="731"/>
      <c r="R26" s="731"/>
      <c r="S26" s="731"/>
      <c r="T26" s="731"/>
      <c r="U26" s="731"/>
      <c r="V26" s="731"/>
      <c r="W26" s="345" t="s">
        <v>170</v>
      </c>
      <c r="X26" s="346"/>
      <c r="Y26" s="732" t="s">
        <v>792</v>
      </c>
      <c r="Z26" s="738"/>
      <c r="AA26" s="738"/>
      <c r="AB26" s="738"/>
      <c r="AC26" s="738"/>
      <c r="AD26" s="738"/>
      <c r="AE26" s="738"/>
      <c r="AF26" s="738"/>
      <c r="AG26" s="738"/>
      <c r="AH26" s="739"/>
      <c r="AI26" s="123"/>
      <c r="AN26" s="46"/>
    </row>
    <row r="27" spans="2:42">
      <c r="B27" s="122"/>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123"/>
      <c r="AN27" s="46"/>
    </row>
    <row r="28" spans="2:42">
      <c r="B28" s="122"/>
      <c r="C28" s="36"/>
      <c r="D28" s="36"/>
      <c r="E28" s="36"/>
      <c r="F28" s="36"/>
      <c r="G28" s="36"/>
      <c r="H28" s="172" t="s">
        <v>577</v>
      </c>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123"/>
      <c r="AN28" s="46"/>
    </row>
    <row r="29" spans="2:42">
      <c r="B29" s="122"/>
      <c r="C29" s="367" t="s">
        <v>21</v>
      </c>
      <c r="D29" s="367"/>
      <c r="E29" s="367"/>
      <c r="F29" s="367"/>
      <c r="G29" s="367"/>
      <c r="H29" s="367" t="s">
        <v>20</v>
      </c>
      <c r="I29" s="367"/>
      <c r="J29" s="367"/>
      <c r="K29" s="367"/>
      <c r="L29" s="367" t="s">
        <v>120</v>
      </c>
      <c r="M29" s="367"/>
      <c r="N29" s="367"/>
      <c r="O29" s="367"/>
      <c r="P29" s="36"/>
      <c r="Q29" s="36"/>
      <c r="R29" s="36"/>
      <c r="S29" s="334" t="s">
        <v>32</v>
      </c>
      <c r="T29" s="335"/>
      <c r="U29" s="335"/>
      <c r="V29" s="335"/>
      <c r="W29" s="440"/>
      <c r="X29" s="346"/>
      <c r="Y29" s="36"/>
      <c r="Z29" s="36"/>
      <c r="AA29" s="36"/>
      <c r="AB29" s="36"/>
      <c r="AC29" s="36"/>
      <c r="AD29" s="36"/>
      <c r="AE29" s="36"/>
      <c r="AF29" s="36"/>
      <c r="AG29" s="36"/>
      <c r="AH29" s="36"/>
      <c r="AI29" s="123"/>
      <c r="AN29" s="46"/>
    </row>
    <row r="30" spans="2:42">
      <c r="B30" s="122"/>
      <c r="C30" s="350" t="s">
        <v>27</v>
      </c>
      <c r="D30" s="350"/>
      <c r="E30" s="350"/>
      <c r="F30" s="350"/>
      <c r="G30" s="350"/>
      <c r="H30" s="743" t="s">
        <v>4</v>
      </c>
      <c r="I30" s="743"/>
      <c r="J30" s="743"/>
      <c r="K30" s="743"/>
      <c r="L30" s="452">
        <v>245</v>
      </c>
      <c r="M30" s="452"/>
      <c r="N30" s="452"/>
      <c r="O30" s="452"/>
      <c r="P30" s="36"/>
      <c r="Q30" s="36"/>
      <c r="R30" s="36"/>
      <c r="S30" s="452">
        <f>IF(H30="運行",L30,0)</f>
        <v>0</v>
      </c>
      <c r="T30" s="452"/>
      <c r="U30" s="452"/>
      <c r="V30" s="452"/>
      <c r="W30" s="744" t="s">
        <v>121</v>
      </c>
      <c r="X30" s="346"/>
      <c r="Y30" s="36"/>
      <c r="Z30" s="133" t="s">
        <v>200</v>
      </c>
      <c r="AA30" s="36"/>
      <c r="AB30" s="36"/>
      <c r="AC30" s="36"/>
      <c r="AD30" s="36"/>
      <c r="AE30" s="36"/>
      <c r="AF30" s="36"/>
      <c r="AG30" s="36"/>
      <c r="AH30" s="36"/>
      <c r="AI30" s="123"/>
      <c r="AN30" s="46"/>
    </row>
    <row r="31" spans="2:42">
      <c r="B31" s="122"/>
      <c r="C31" s="350" t="s">
        <v>28</v>
      </c>
      <c r="D31" s="350"/>
      <c r="E31" s="350"/>
      <c r="F31" s="350"/>
      <c r="G31" s="350"/>
      <c r="H31" s="743" t="s">
        <v>4</v>
      </c>
      <c r="I31" s="743"/>
      <c r="J31" s="743"/>
      <c r="K31" s="743"/>
      <c r="L31" s="452">
        <v>52</v>
      </c>
      <c r="M31" s="452"/>
      <c r="N31" s="452"/>
      <c r="O31" s="452"/>
      <c r="P31" s="36"/>
      <c r="Q31" s="36"/>
      <c r="R31" s="36"/>
      <c r="S31" s="452">
        <f>IF(H31="運行",L31,0)</f>
        <v>0</v>
      </c>
      <c r="T31" s="452"/>
      <c r="U31" s="452"/>
      <c r="V31" s="452"/>
      <c r="W31" s="744" t="s">
        <v>121</v>
      </c>
      <c r="X31" s="346"/>
      <c r="Y31" s="36"/>
      <c r="Z31" s="133" t="s">
        <v>201</v>
      </c>
      <c r="AA31" s="36"/>
      <c r="AB31" s="36"/>
      <c r="AC31" s="36"/>
      <c r="AD31" s="36"/>
      <c r="AE31" s="36"/>
      <c r="AF31" s="36"/>
      <c r="AG31" s="36"/>
      <c r="AH31" s="36"/>
      <c r="AI31" s="123"/>
      <c r="AN31" s="46"/>
    </row>
    <row r="32" spans="2:42" ht="19.5" thickBot="1">
      <c r="B32" s="122"/>
      <c r="C32" s="350" t="s">
        <v>29</v>
      </c>
      <c r="D32" s="350"/>
      <c r="E32" s="350"/>
      <c r="F32" s="350"/>
      <c r="G32" s="350"/>
      <c r="H32" s="743" t="s">
        <v>4</v>
      </c>
      <c r="I32" s="743"/>
      <c r="J32" s="743"/>
      <c r="K32" s="743"/>
      <c r="L32" s="452">
        <v>68</v>
      </c>
      <c r="M32" s="452"/>
      <c r="N32" s="452"/>
      <c r="O32" s="452"/>
      <c r="P32" s="36"/>
      <c r="Q32" s="36"/>
      <c r="R32" s="36"/>
      <c r="S32" s="753">
        <f>IF(H32="運行",L32,0)</f>
        <v>0</v>
      </c>
      <c r="T32" s="753"/>
      <c r="U32" s="753"/>
      <c r="V32" s="753"/>
      <c r="W32" s="744" t="s">
        <v>121</v>
      </c>
      <c r="X32" s="346"/>
      <c r="Y32" s="36"/>
      <c r="Z32" s="36"/>
      <c r="AA32" s="36"/>
      <c r="AB32" s="36"/>
      <c r="AC32" s="36"/>
      <c r="AD32" s="36"/>
      <c r="AE32" s="36"/>
      <c r="AF32" s="36"/>
      <c r="AG32" s="36"/>
      <c r="AH32" s="36"/>
      <c r="AI32" s="123"/>
      <c r="AN32" s="46"/>
    </row>
    <row r="33" spans="2:40" ht="19.5" thickBot="1">
      <c r="B33" s="122"/>
      <c r="C33" s="36"/>
      <c r="D33" s="36"/>
      <c r="E33" s="36"/>
      <c r="F33" s="36"/>
      <c r="G33" s="36"/>
      <c r="H33" s="36"/>
      <c r="I33" s="36"/>
      <c r="J33" s="36"/>
      <c r="K33" s="36"/>
      <c r="L33" s="745">
        <f>SUM(L30:O32)</f>
        <v>365</v>
      </c>
      <c r="M33" s="745"/>
      <c r="N33" s="745"/>
      <c r="O33" s="745"/>
      <c r="P33" s="36"/>
      <c r="Q33" s="36"/>
      <c r="R33" s="36"/>
      <c r="S33" s="746">
        <f>SUM(S30:V32)</f>
        <v>0</v>
      </c>
      <c r="T33" s="747"/>
      <c r="U33" s="747"/>
      <c r="V33" s="748"/>
      <c r="W33" s="749" t="s">
        <v>121</v>
      </c>
      <c r="X33" s="346"/>
      <c r="Y33" s="36"/>
      <c r="Z33" s="36"/>
      <c r="AA33" s="36"/>
      <c r="AB33" s="36"/>
      <c r="AC33" s="36"/>
      <c r="AD33" s="36"/>
      <c r="AE33" s="36"/>
      <c r="AF33" s="36"/>
      <c r="AG33" s="36"/>
      <c r="AH33" s="36"/>
      <c r="AI33" s="123"/>
      <c r="AN33" s="46"/>
    </row>
    <row r="34" spans="2:40" ht="19.5" thickBot="1">
      <c r="B34" s="125"/>
      <c r="C34" s="39"/>
      <c r="D34" s="39"/>
      <c r="E34" s="39"/>
      <c r="F34" s="39"/>
      <c r="G34" s="39"/>
      <c r="H34" s="39"/>
      <c r="I34" s="39"/>
      <c r="J34" s="39"/>
      <c r="K34" s="39"/>
      <c r="L34" s="115"/>
      <c r="M34" s="115"/>
      <c r="N34" s="115"/>
      <c r="O34" s="115"/>
      <c r="P34" s="115"/>
      <c r="Q34" s="115"/>
      <c r="R34" s="115"/>
      <c r="S34" s="115"/>
      <c r="T34" s="115"/>
      <c r="U34" s="115"/>
      <c r="V34" s="115"/>
      <c r="W34" s="115"/>
      <c r="X34" s="115"/>
      <c r="Y34" s="115"/>
      <c r="Z34" s="115"/>
      <c r="AA34" s="115"/>
      <c r="AB34" s="115"/>
      <c r="AC34" s="39"/>
      <c r="AD34" s="39"/>
      <c r="AE34" s="39"/>
      <c r="AF34" s="39"/>
      <c r="AG34" s="39"/>
      <c r="AH34" s="39"/>
      <c r="AI34" s="126"/>
      <c r="AN34" s="46"/>
    </row>
    <row r="35" spans="2:40">
      <c r="B35" s="31"/>
      <c r="C35" s="32" t="s">
        <v>198</v>
      </c>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4"/>
      <c r="AN35" s="46"/>
    </row>
    <row r="36" spans="2:40" ht="19.5" thickBot="1">
      <c r="B36" s="35"/>
      <c r="C36" s="334" t="s">
        <v>127</v>
      </c>
      <c r="D36" s="335"/>
      <c r="E36" s="335"/>
      <c r="F36" s="335"/>
      <c r="G36" s="440"/>
      <c r="H36" s="346"/>
      <c r="I36" s="96" t="s">
        <v>125</v>
      </c>
      <c r="J36" s="334" t="s">
        <v>126</v>
      </c>
      <c r="K36" s="335"/>
      <c r="L36" s="335"/>
      <c r="M36" s="335"/>
      <c r="N36" s="440"/>
      <c r="O36" s="346"/>
      <c r="P36" s="96" t="s">
        <v>125</v>
      </c>
      <c r="Q36" s="334" t="s">
        <v>32</v>
      </c>
      <c r="R36" s="335"/>
      <c r="S36" s="335"/>
      <c r="T36" s="335"/>
      <c r="U36" s="440"/>
      <c r="V36" s="346"/>
      <c r="W36" s="96" t="s">
        <v>129</v>
      </c>
      <c r="X36" s="790" t="s">
        <v>202</v>
      </c>
      <c r="Y36" s="791"/>
      <c r="Z36" s="791"/>
      <c r="AA36" s="791"/>
      <c r="AB36" s="792"/>
      <c r="AC36" s="792"/>
      <c r="AD36" s="793"/>
      <c r="AE36" s="794"/>
      <c r="AF36" s="36"/>
      <c r="AG36" s="36"/>
      <c r="AH36" s="36"/>
      <c r="AI36" s="37"/>
      <c r="AN36" s="46"/>
    </row>
    <row r="37" spans="2:40" ht="19.5" thickBot="1">
      <c r="B37" s="35"/>
      <c r="C37" s="762">
        <f>+IF(ISERROR(N13*N19+N14*N22*N26*2),"",N13*N19+N14*N22*N26*2)</f>
        <v>47740</v>
      </c>
      <c r="D37" s="762"/>
      <c r="E37" s="762"/>
      <c r="F37" s="762"/>
      <c r="G37" s="744" t="s">
        <v>128</v>
      </c>
      <c r="H37" s="346"/>
      <c r="I37" s="96"/>
      <c r="J37" s="765">
        <f>+N25</f>
        <v>1</v>
      </c>
      <c r="K37" s="452"/>
      <c r="L37" s="452"/>
      <c r="M37" s="452"/>
      <c r="N37" s="744" t="s">
        <v>17</v>
      </c>
      <c r="O37" s="346"/>
      <c r="P37" s="96"/>
      <c r="Q37" s="765">
        <f>+S33</f>
        <v>0</v>
      </c>
      <c r="R37" s="452"/>
      <c r="S37" s="452"/>
      <c r="T37" s="452"/>
      <c r="U37" s="744" t="s">
        <v>121</v>
      </c>
      <c r="V37" s="346"/>
      <c r="W37" s="96"/>
      <c r="X37" s="754">
        <f>IF(ISERROR(C37*J37*Q37),"",C37*J37*Q37)</f>
        <v>0</v>
      </c>
      <c r="Y37" s="755"/>
      <c r="Z37" s="755"/>
      <c r="AA37" s="755"/>
      <c r="AB37" s="755"/>
      <c r="AC37" s="756"/>
      <c r="AD37" s="345" t="s">
        <v>130</v>
      </c>
      <c r="AE37" s="346"/>
      <c r="AF37" s="36"/>
      <c r="AG37" s="36"/>
      <c r="AH37" s="36"/>
      <c r="AI37" s="37"/>
    </row>
    <row r="38" spans="2:40" ht="19.5" customHeight="1" thickBot="1">
      <c r="B38" s="38"/>
      <c r="C38" s="43"/>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40"/>
    </row>
    <row r="39" spans="2:40" ht="18.75" customHeight="1">
      <c r="L39" s="27"/>
      <c r="M39" s="27"/>
      <c r="N39" s="27"/>
      <c r="O39" s="27"/>
      <c r="P39" s="27"/>
      <c r="Q39" s="27"/>
      <c r="R39" s="27"/>
      <c r="S39" s="27"/>
      <c r="T39" s="27"/>
      <c r="U39" s="27"/>
      <c r="V39" s="30"/>
      <c r="W39" s="30"/>
      <c r="X39" s="30"/>
      <c r="Y39" s="30"/>
      <c r="Z39" s="30"/>
      <c r="AA39" s="30"/>
      <c r="AB39" s="30"/>
      <c r="AC39" s="30"/>
      <c r="AD39" s="30"/>
      <c r="AE39" s="30"/>
      <c r="AF39" s="30"/>
      <c r="AG39" s="30"/>
      <c r="AH39" s="30"/>
    </row>
    <row r="40" spans="2:40">
      <c r="B40" s="117"/>
      <c r="C40" s="118" t="s">
        <v>208</v>
      </c>
      <c r="D40" s="119"/>
      <c r="E40" s="119"/>
      <c r="F40" s="119"/>
      <c r="G40" s="119"/>
      <c r="H40" s="119"/>
      <c r="I40" s="119"/>
      <c r="J40" s="119"/>
      <c r="K40" s="119"/>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1"/>
    </row>
    <row r="41" spans="2:40" ht="37.5" customHeight="1">
      <c r="B41" s="122"/>
      <c r="C41" s="584" t="s">
        <v>506</v>
      </c>
      <c r="D41" s="709"/>
      <c r="E41" s="709"/>
      <c r="F41" s="709"/>
      <c r="G41" s="709"/>
      <c r="H41" s="709"/>
      <c r="I41" s="709"/>
      <c r="J41" s="709"/>
      <c r="K41" s="709"/>
      <c r="L41" s="709"/>
      <c r="M41" s="709"/>
      <c r="N41" s="709"/>
      <c r="O41" s="709"/>
      <c r="P41" s="709"/>
      <c r="Q41" s="709"/>
      <c r="R41" s="709"/>
      <c r="S41" s="709"/>
      <c r="T41" s="709"/>
      <c r="U41" s="709"/>
      <c r="V41" s="709"/>
      <c r="W41" s="709"/>
      <c r="X41" s="709"/>
      <c r="Y41" s="709"/>
      <c r="Z41" s="709"/>
      <c r="AA41" s="709"/>
      <c r="AB41" s="709"/>
      <c r="AC41" s="709"/>
      <c r="AD41" s="709"/>
      <c r="AE41" s="709"/>
      <c r="AF41" s="709"/>
      <c r="AG41" s="709"/>
      <c r="AH41" s="709"/>
      <c r="AI41" s="123"/>
    </row>
    <row r="42" spans="2:40" ht="19.5" thickBot="1">
      <c r="B42" s="122"/>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123"/>
    </row>
    <row r="43" spans="2:40">
      <c r="B43" s="122"/>
      <c r="C43" s="535"/>
      <c r="D43" s="536"/>
      <c r="E43" s="536"/>
      <c r="F43" s="536"/>
      <c r="G43" s="536"/>
      <c r="H43" s="536"/>
      <c r="I43" s="537"/>
      <c r="J43" s="537"/>
      <c r="K43" s="537"/>
      <c r="L43" s="538"/>
      <c r="M43" s="554" t="s">
        <v>27</v>
      </c>
      <c r="N43" s="757"/>
      <c r="O43" s="757"/>
      <c r="P43" s="757"/>
      <c r="Q43" s="757"/>
      <c r="R43" s="558" t="s">
        <v>62</v>
      </c>
      <c r="S43" s="757"/>
      <c r="T43" s="757"/>
      <c r="U43" s="757"/>
      <c r="V43" s="758"/>
      <c r="W43" s="96"/>
      <c r="X43" s="759" t="s">
        <v>134</v>
      </c>
      <c r="Y43" s="760"/>
      <c r="Z43" s="760"/>
      <c r="AA43" s="760"/>
      <c r="AB43" s="761"/>
      <c r="AC43" s="36"/>
      <c r="AD43" s="36"/>
      <c r="AE43" s="36"/>
      <c r="AF43" s="36"/>
      <c r="AG43" s="36"/>
      <c r="AH43" s="36"/>
      <c r="AI43" s="123"/>
    </row>
    <row r="44" spans="2:40" ht="19.5" thickBot="1">
      <c r="B44" s="122"/>
      <c r="C44" s="530" t="s">
        <v>199</v>
      </c>
      <c r="D44" s="531"/>
      <c r="E44" s="531"/>
      <c r="F44" s="531"/>
      <c r="G44" s="531"/>
      <c r="H44" s="531"/>
      <c r="I44" s="531"/>
      <c r="J44" s="531"/>
      <c r="K44" s="531"/>
      <c r="L44" s="532"/>
      <c r="M44" s="774">
        <f>'2_利用者'!$M$27</f>
        <v>0</v>
      </c>
      <c r="N44" s="549"/>
      <c r="O44" s="549"/>
      <c r="P44" s="549"/>
      <c r="Q44" s="87" t="s">
        <v>10</v>
      </c>
      <c r="R44" s="775">
        <f>'2_利用者'!$W$27</f>
        <v>0</v>
      </c>
      <c r="S44" s="549"/>
      <c r="T44" s="549"/>
      <c r="U44" s="549"/>
      <c r="V44" s="88" t="s">
        <v>10</v>
      </c>
      <c r="W44" s="96"/>
      <c r="X44" s="776">
        <f>+M44+R44</f>
        <v>0</v>
      </c>
      <c r="Y44" s="777"/>
      <c r="Z44" s="777"/>
      <c r="AA44" s="777"/>
      <c r="AB44" s="97" t="s">
        <v>10</v>
      </c>
      <c r="AC44" s="36"/>
      <c r="AD44" s="36"/>
      <c r="AE44" s="36"/>
      <c r="AF44" s="36"/>
      <c r="AG44" s="36"/>
      <c r="AH44" s="36"/>
      <c r="AI44" s="123"/>
    </row>
    <row r="45" spans="2:40">
      <c r="B45" s="122"/>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123"/>
    </row>
    <row r="46" spans="2:40">
      <c r="B46" s="122"/>
      <c r="C46" s="705" t="s">
        <v>135</v>
      </c>
      <c r="D46" s="706"/>
      <c r="E46" s="706"/>
      <c r="F46" s="706"/>
      <c r="G46" s="706"/>
      <c r="H46" s="706"/>
      <c r="I46" s="707"/>
      <c r="J46" s="707"/>
      <c r="K46" s="707"/>
      <c r="L46" s="707"/>
      <c r="M46" s="707"/>
      <c r="N46" s="706"/>
      <c r="O46" s="706"/>
      <c r="P46" s="706"/>
      <c r="Q46" s="706"/>
      <c r="R46" s="706"/>
      <c r="S46" s="706"/>
      <c r="T46" s="707"/>
      <c r="U46" s="707"/>
      <c r="V46" s="707"/>
      <c r="W46" s="707"/>
      <c r="X46" s="708"/>
      <c r="Y46" s="337" t="s">
        <v>100</v>
      </c>
      <c r="Z46" s="338"/>
      <c r="AA46" s="338"/>
      <c r="AB46" s="338"/>
      <c r="AC46" s="338"/>
      <c r="AD46" s="338"/>
      <c r="AE46" s="338"/>
      <c r="AF46" s="338"/>
      <c r="AG46" s="338"/>
      <c r="AH46" s="339"/>
      <c r="AI46" s="123"/>
    </row>
    <row r="47" spans="2:40" ht="19.5" thickBot="1">
      <c r="B47" s="122"/>
      <c r="C47" s="340" t="s">
        <v>136</v>
      </c>
      <c r="D47" s="341"/>
      <c r="E47" s="341"/>
      <c r="F47" s="341"/>
      <c r="G47" s="341"/>
      <c r="H47" s="341"/>
      <c r="I47" s="341"/>
      <c r="J47" s="341"/>
      <c r="K47" s="341"/>
      <c r="L47" s="341"/>
      <c r="M47" s="342"/>
      <c r="N47" s="766" t="str">
        <f>'3_路線長'!$AE$80</f>
        <v/>
      </c>
      <c r="O47" s="767"/>
      <c r="P47" s="767"/>
      <c r="Q47" s="767"/>
      <c r="R47" s="767"/>
      <c r="S47" s="767"/>
      <c r="T47" s="767"/>
      <c r="U47" s="767"/>
      <c r="V47" s="767"/>
      <c r="W47" s="345" t="s">
        <v>68</v>
      </c>
      <c r="X47" s="346"/>
      <c r="Y47" s="768"/>
      <c r="Z47" s="769"/>
      <c r="AA47" s="769"/>
      <c r="AB47" s="769"/>
      <c r="AC47" s="769"/>
      <c r="AD47" s="769"/>
      <c r="AE47" s="769"/>
      <c r="AF47" s="769"/>
      <c r="AG47" s="769"/>
      <c r="AH47" s="770"/>
      <c r="AI47" s="123"/>
    </row>
    <row r="48" spans="2:40" ht="19.5" thickBot="1">
      <c r="B48" s="122"/>
      <c r="C48" s="340" t="s">
        <v>137</v>
      </c>
      <c r="D48" s="341"/>
      <c r="E48" s="341"/>
      <c r="F48" s="341"/>
      <c r="G48" s="341"/>
      <c r="H48" s="341"/>
      <c r="I48" s="341"/>
      <c r="J48" s="341"/>
      <c r="K48" s="341"/>
      <c r="L48" s="341"/>
      <c r="M48" s="341"/>
      <c r="N48" s="771" t="str">
        <f>IF(N47="","",K51+((N47-G51)/S51*O51))</f>
        <v/>
      </c>
      <c r="O48" s="772"/>
      <c r="P48" s="772"/>
      <c r="Q48" s="772"/>
      <c r="R48" s="772"/>
      <c r="S48" s="772"/>
      <c r="T48" s="772"/>
      <c r="U48" s="772"/>
      <c r="V48" s="773"/>
      <c r="W48" s="345" t="s">
        <v>556</v>
      </c>
      <c r="X48" s="346"/>
      <c r="Y48" s="768"/>
      <c r="Z48" s="769"/>
      <c r="AA48" s="769"/>
      <c r="AB48" s="769"/>
      <c r="AC48" s="769"/>
      <c r="AD48" s="769"/>
      <c r="AE48" s="769"/>
      <c r="AF48" s="769"/>
      <c r="AG48" s="769"/>
      <c r="AH48" s="770"/>
      <c r="AI48" s="123"/>
    </row>
    <row r="49" spans="2:35">
      <c r="B49" s="122"/>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123"/>
    </row>
    <row r="50" spans="2:35">
      <c r="B50" s="122"/>
      <c r="C50" s="418"/>
      <c r="D50" s="418"/>
      <c r="E50" s="418"/>
      <c r="F50" s="418"/>
      <c r="G50" s="350" t="s">
        <v>138</v>
      </c>
      <c r="H50" s="350"/>
      <c r="I50" s="350"/>
      <c r="J50" s="418"/>
      <c r="K50" s="350" t="s">
        <v>139</v>
      </c>
      <c r="L50" s="350"/>
      <c r="M50" s="350"/>
      <c r="N50" s="418"/>
      <c r="O50" s="350" t="s">
        <v>140</v>
      </c>
      <c r="P50" s="350"/>
      <c r="Q50" s="350"/>
      <c r="R50" s="418"/>
      <c r="S50" s="350" t="s">
        <v>141</v>
      </c>
      <c r="T50" s="350"/>
      <c r="U50" s="350"/>
      <c r="V50" s="418"/>
      <c r="W50" s="36"/>
      <c r="X50" s="36"/>
      <c r="Y50" s="36"/>
      <c r="Z50" s="36"/>
      <c r="AA50" s="36"/>
      <c r="AB50" s="36"/>
      <c r="AC50" s="36"/>
      <c r="AD50" s="36"/>
      <c r="AE50" s="36"/>
      <c r="AF50" s="36"/>
      <c r="AG50" s="36"/>
      <c r="AH50" s="36"/>
      <c r="AI50" s="123"/>
    </row>
    <row r="51" spans="2:35">
      <c r="B51" s="122"/>
      <c r="C51" s="778" t="str">
        <f>'0_地域情報'!C25:F25</f>
        <v>奈良県</v>
      </c>
      <c r="D51" s="778"/>
      <c r="E51" s="778"/>
      <c r="F51" s="778"/>
      <c r="G51" s="452">
        <f>'0_地域情報'!G25:I25</f>
        <v>1.5</v>
      </c>
      <c r="H51" s="452"/>
      <c r="I51" s="452"/>
      <c r="J51" s="82" t="s">
        <v>68</v>
      </c>
      <c r="K51" s="452">
        <f>'0_地域情報'!K25:M25</f>
        <v>690</v>
      </c>
      <c r="L51" s="452"/>
      <c r="M51" s="452"/>
      <c r="N51" s="82" t="s">
        <v>50</v>
      </c>
      <c r="O51" s="452">
        <f>'0_地域情報'!O25:Q25</f>
        <v>90</v>
      </c>
      <c r="P51" s="452"/>
      <c r="Q51" s="452"/>
      <c r="R51" s="82" t="s">
        <v>50</v>
      </c>
      <c r="S51" s="452">
        <f>'0_地域情報'!S25:U25</f>
        <v>0.26600000000000001</v>
      </c>
      <c r="T51" s="452"/>
      <c r="U51" s="452"/>
      <c r="V51" s="82" t="s">
        <v>68</v>
      </c>
      <c r="W51" s="36"/>
      <c r="X51" s="36"/>
      <c r="Y51" s="36"/>
      <c r="Z51" s="36"/>
      <c r="AA51" s="36"/>
      <c r="AB51" s="36"/>
      <c r="AC51" s="36"/>
      <c r="AD51" s="36"/>
      <c r="AE51" s="36"/>
      <c r="AF51" s="36"/>
      <c r="AG51" s="36"/>
      <c r="AH51" s="36"/>
      <c r="AI51" s="123"/>
    </row>
    <row r="52" spans="2:35">
      <c r="B52" s="122"/>
      <c r="C52" s="36"/>
      <c r="D52" s="36"/>
      <c r="E52" s="36"/>
      <c r="F52" s="36"/>
      <c r="G52" s="36"/>
      <c r="H52" s="36"/>
      <c r="I52" s="36"/>
      <c r="J52" s="36"/>
      <c r="K52" s="36"/>
      <c r="L52" s="36"/>
      <c r="M52" s="36"/>
      <c r="N52" s="36"/>
      <c r="O52" s="36"/>
      <c r="P52" s="36"/>
      <c r="Q52" s="36"/>
      <c r="R52" s="36"/>
      <c r="S52" s="36"/>
      <c r="T52" s="36"/>
      <c r="U52" s="36"/>
      <c r="V52" s="124"/>
      <c r="W52" s="36"/>
      <c r="X52" s="36"/>
      <c r="Y52" s="36"/>
      <c r="Z52" s="36"/>
      <c r="AA52" s="36"/>
      <c r="AB52" s="36"/>
      <c r="AC52" s="36"/>
      <c r="AD52" s="36"/>
      <c r="AE52" s="36"/>
      <c r="AF52" s="36"/>
      <c r="AG52" s="36"/>
      <c r="AH52" s="36"/>
      <c r="AI52" s="123"/>
    </row>
    <row r="53" spans="2:35" ht="19.5" thickBot="1">
      <c r="B53" s="12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126"/>
    </row>
    <row r="54" spans="2:35">
      <c r="B54" s="31"/>
      <c r="C54" s="33"/>
      <c r="D54" s="32" t="s">
        <v>143</v>
      </c>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4"/>
    </row>
    <row r="55" spans="2:35" ht="19.5" thickBot="1">
      <c r="B55" s="35"/>
      <c r="C55" s="36"/>
      <c r="D55" s="334" t="s">
        <v>145</v>
      </c>
      <c r="E55" s="335"/>
      <c r="F55" s="335"/>
      <c r="G55" s="335"/>
      <c r="H55" s="335"/>
      <c r="I55" s="336"/>
      <c r="J55" s="96" t="s">
        <v>125</v>
      </c>
      <c r="K55" s="334" t="s">
        <v>134</v>
      </c>
      <c r="L55" s="335"/>
      <c r="M55" s="335"/>
      <c r="N55" s="335"/>
      <c r="O55" s="335"/>
      <c r="P55" s="336"/>
      <c r="Q55" s="96"/>
      <c r="R55" s="96" t="s">
        <v>129</v>
      </c>
      <c r="S55" s="535" t="s">
        <v>144</v>
      </c>
      <c r="T55" s="536"/>
      <c r="U55" s="536"/>
      <c r="V55" s="536"/>
      <c r="W55" s="536"/>
      <c r="X55" s="536"/>
      <c r="Y55" s="536"/>
      <c r="Z55" s="779"/>
      <c r="AA55" s="36"/>
      <c r="AB55" s="36"/>
      <c r="AC55" s="36"/>
      <c r="AD55" s="36"/>
      <c r="AE55" s="36"/>
      <c r="AF55" s="36"/>
      <c r="AG55" s="36"/>
      <c r="AH55" s="36"/>
      <c r="AI55" s="37"/>
    </row>
    <row r="56" spans="2:35" ht="19.5" thickBot="1">
      <c r="B56" s="35"/>
      <c r="C56" s="36"/>
      <c r="D56" s="774" t="str">
        <f>+N48</f>
        <v/>
      </c>
      <c r="E56" s="549"/>
      <c r="F56" s="549"/>
      <c r="G56" s="780"/>
      <c r="H56" s="744" t="s">
        <v>146</v>
      </c>
      <c r="I56" s="781"/>
      <c r="J56" s="96"/>
      <c r="K56" s="782">
        <f>+X44</f>
        <v>0</v>
      </c>
      <c r="L56" s="783"/>
      <c r="M56" s="783"/>
      <c r="N56" s="784"/>
      <c r="O56" s="744" t="s">
        <v>147</v>
      </c>
      <c r="P56" s="781"/>
      <c r="Q56" s="96"/>
      <c r="R56" s="96"/>
      <c r="S56" s="754" t="str">
        <f>IF(ISERROR(D56*K56),"",D56*K56)</f>
        <v/>
      </c>
      <c r="T56" s="755"/>
      <c r="U56" s="755"/>
      <c r="V56" s="755"/>
      <c r="W56" s="755"/>
      <c r="X56" s="756"/>
      <c r="Y56" s="749" t="s">
        <v>130</v>
      </c>
      <c r="Z56" s="781"/>
      <c r="AA56" s="36"/>
      <c r="AB56" s="36"/>
      <c r="AC56" s="36"/>
      <c r="AD56" s="36"/>
      <c r="AE56" s="36"/>
      <c r="AF56" s="36"/>
      <c r="AG56" s="36"/>
      <c r="AH56" s="36"/>
      <c r="AI56" s="37"/>
    </row>
    <row r="57" spans="2:35" ht="19.5" thickBot="1">
      <c r="B57" s="38"/>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40"/>
    </row>
  </sheetData>
  <mergeCells count="117">
    <mergeCell ref="C14:M14"/>
    <mergeCell ref="N14:V14"/>
    <mergeCell ref="W14:X14"/>
    <mergeCell ref="Y14:AH14"/>
    <mergeCell ref="C16:M16"/>
    <mergeCell ref="N16:X16"/>
    <mergeCell ref="Y16:AH16"/>
    <mergeCell ref="C10:AH10"/>
    <mergeCell ref="Y12:AH12"/>
    <mergeCell ref="C13:M13"/>
    <mergeCell ref="N13:V13"/>
    <mergeCell ref="W13:X13"/>
    <mergeCell ref="Y13:AH13"/>
    <mergeCell ref="C19:M19"/>
    <mergeCell ref="N19:V19"/>
    <mergeCell ref="W19:X19"/>
    <mergeCell ref="Y19:AH19"/>
    <mergeCell ref="C21:M21"/>
    <mergeCell ref="N21:X21"/>
    <mergeCell ref="Y21:AH21"/>
    <mergeCell ref="C17:M17"/>
    <mergeCell ref="N17:V17"/>
    <mergeCell ref="W17:X17"/>
    <mergeCell ref="Y17:AH17"/>
    <mergeCell ref="C18:M18"/>
    <mergeCell ref="N18:V18"/>
    <mergeCell ref="W18:X18"/>
    <mergeCell ref="Y18:AH18"/>
    <mergeCell ref="C25:M25"/>
    <mergeCell ref="N25:V25"/>
    <mergeCell ref="W25:X25"/>
    <mergeCell ref="Y25:AH25"/>
    <mergeCell ref="C26:M26"/>
    <mergeCell ref="N26:V26"/>
    <mergeCell ref="W26:X26"/>
    <mergeCell ref="Y26:AH26"/>
    <mergeCell ref="C22:M22"/>
    <mergeCell ref="N22:V22"/>
    <mergeCell ref="W22:X22"/>
    <mergeCell ref="Y22:AH22"/>
    <mergeCell ref="C24:M24"/>
    <mergeCell ref="N24:X24"/>
    <mergeCell ref="Y24:AH24"/>
    <mergeCell ref="C29:G29"/>
    <mergeCell ref="H29:K29"/>
    <mergeCell ref="L29:O29"/>
    <mergeCell ref="S29:X29"/>
    <mergeCell ref="C30:G30"/>
    <mergeCell ref="H30:K30"/>
    <mergeCell ref="L30:O30"/>
    <mergeCell ref="S30:V30"/>
    <mergeCell ref="W30:X30"/>
    <mergeCell ref="L33:O33"/>
    <mergeCell ref="S33:V33"/>
    <mergeCell ref="W33:X33"/>
    <mergeCell ref="C36:H36"/>
    <mergeCell ref="J36:O36"/>
    <mergeCell ref="Q36:V36"/>
    <mergeCell ref="X36:AE36"/>
    <mergeCell ref="C31:G31"/>
    <mergeCell ref="H31:K31"/>
    <mergeCell ref="L31:O31"/>
    <mergeCell ref="S31:V31"/>
    <mergeCell ref="W31:X31"/>
    <mergeCell ref="C32:G32"/>
    <mergeCell ref="H32:K32"/>
    <mergeCell ref="L32:O32"/>
    <mergeCell ref="S32:V32"/>
    <mergeCell ref="W32:X32"/>
    <mergeCell ref="X37:AC37"/>
    <mergeCell ref="AD37:AE37"/>
    <mergeCell ref="C43:L43"/>
    <mergeCell ref="M43:Q43"/>
    <mergeCell ref="R43:V43"/>
    <mergeCell ref="X43:AB43"/>
    <mergeCell ref="C37:F37"/>
    <mergeCell ref="G37:H37"/>
    <mergeCell ref="J37:M37"/>
    <mergeCell ref="N37:O37"/>
    <mergeCell ref="Q37:T37"/>
    <mergeCell ref="U37:V37"/>
    <mergeCell ref="C41:AH41"/>
    <mergeCell ref="C48:M48"/>
    <mergeCell ref="N48:V48"/>
    <mergeCell ref="W48:X48"/>
    <mergeCell ref="Y48:AH48"/>
    <mergeCell ref="C44:L44"/>
    <mergeCell ref="M44:P44"/>
    <mergeCell ref="R44:U44"/>
    <mergeCell ref="X44:AA44"/>
    <mergeCell ref="C46:M46"/>
    <mergeCell ref="N46:X46"/>
    <mergeCell ref="Y46:AH46"/>
    <mergeCell ref="B8:AI8"/>
    <mergeCell ref="D55:I55"/>
    <mergeCell ref="K55:P55"/>
    <mergeCell ref="S55:Z55"/>
    <mergeCell ref="D56:G56"/>
    <mergeCell ref="H56:I56"/>
    <mergeCell ref="K56:N56"/>
    <mergeCell ref="O56:P56"/>
    <mergeCell ref="S56:X56"/>
    <mergeCell ref="Y56:Z56"/>
    <mergeCell ref="C50:F50"/>
    <mergeCell ref="G50:J50"/>
    <mergeCell ref="K50:N50"/>
    <mergeCell ref="O50:R50"/>
    <mergeCell ref="S50:V50"/>
    <mergeCell ref="C51:F51"/>
    <mergeCell ref="G51:I51"/>
    <mergeCell ref="K51:M51"/>
    <mergeCell ref="O51:Q51"/>
    <mergeCell ref="S51:U51"/>
    <mergeCell ref="C47:M47"/>
    <mergeCell ref="N47:V47"/>
    <mergeCell ref="W47:X47"/>
    <mergeCell ref="Y47:AH47"/>
  </mergeCells>
  <phoneticPr fontId="1"/>
  <conditionalFormatting sqref="B8:AI8">
    <cfRule type="expression" dxfId="12" priority="1">
      <formula>$B$8&lt;&gt;""</formula>
    </cfRule>
  </conditionalFormatting>
  <dataValidations count="1">
    <dataValidation type="list" allowBlank="1" showInputMessage="1" showErrorMessage="1" sqref="H30:K32">
      <formula1>$AN$3:$AN$5</formula1>
    </dataValidation>
  </dataValidations>
  <pageMargins left="0.7" right="0.7" top="0.75" bottom="0.75" header="0.3" footer="0.3"/>
  <pageSetup paperSize="9" scale="72" fitToHeight="0" orientation="portrait" r:id="rId1"/>
  <rowBreaks count="1" manualBreakCount="1">
    <brk id="39" min="1" max="3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A72"/>
  <sheetViews>
    <sheetView showGridLines="0" topLeftCell="A6" zoomScaleNormal="100" zoomScaleSheetLayoutView="100" workbookViewId="0">
      <selection activeCell="AA17" sqref="AA17:AG17"/>
    </sheetView>
  </sheetViews>
  <sheetFormatPr defaultColWidth="2.25" defaultRowHeight="18.75"/>
  <cols>
    <col min="1" max="1" width="3.125" customWidth="1"/>
    <col min="2" max="37" width="3.625" customWidth="1"/>
    <col min="38" max="39" width="2.25" customWidth="1"/>
    <col min="40" max="53" width="12.125" customWidth="1"/>
    <col min="54" max="54" width="2.25" customWidth="1"/>
    <col min="55" max="55" width="2.625" customWidth="1"/>
  </cols>
  <sheetData>
    <row r="1" spans="1:53"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3" t="s">
        <v>799</v>
      </c>
      <c r="AJ1" s="22"/>
      <c r="AK1" s="22"/>
      <c r="AM1" s="13"/>
      <c r="AN1" s="257"/>
      <c r="AO1" s="257"/>
      <c r="AP1" s="257"/>
      <c r="AQ1" s="257"/>
      <c r="AR1" s="257"/>
      <c r="AS1" s="257"/>
      <c r="AT1" s="257"/>
      <c r="AU1" s="257"/>
      <c r="AV1" s="257"/>
      <c r="AW1" s="257"/>
      <c r="AX1" s="257"/>
      <c r="AY1" s="257"/>
      <c r="AZ1" s="257"/>
      <c r="BA1" s="257"/>
    </row>
    <row r="2" spans="1:53" ht="19.5" thickBot="1">
      <c r="A2" s="1"/>
      <c r="B2" s="28" t="s">
        <v>227</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1"/>
      <c r="AF2" s="1"/>
      <c r="AG2" s="1"/>
      <c r="AH2" s="1"/>
      <c r="AI2" s="1"/>
      <c r="AM2" s="13"/>
      <c r="AN2" s="257"/>
      <c r="AO2" s="257"/>
      <c r="AP2" s="257"/>
      <c r="AQ2" s="257"/>
      <c r="AR2" s="257"/>
      <c r="AS2" s="257"/>
      <c r="AT2" s="257"/>
      <c r="AU2" s="257"/>
      <c r="AV2" s="257"/>
      <c r="AW2" s="257"/>
      <c r="AX2" s="257"/>
      <c r="AY2" s="257"/>
      <c r="AZ2" s="257"/>
      <c r="BA2" s="257"/>
    </row>
    <row r="3" spans="1:53"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M3" s="13"/>
      <c r="AN3" s="257" t="s">
        <v>4</v>
      </c>
      <c r="AO3" s="257"/>
      <c r="AP3" s="257"/>
      <c r="AQ3" s="257"/>
      <c r="AR3" s="257"/>
      <c r="AS3" s="257"/>
      <c r="AT3" s="257"/>
      <c r="AU3" s="257"/>
      <c r="AV3" s="257"/>
      <c r="AW3" s="257"/>
      <c r="AX3" s="257"/>
      <c r="AY3" s="257"/>
      <c r="AZ3" s="257"/>
      <c r="BA3" s="257"/>
    </row>
    <row r="4" spans="1:5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M4" s="13"/>
      <c r="AN4" s="257" t="s">
        <v>252</v>
      </c>
      <c r="AO4" s="257"/>
      <c r="AP4" s="257"/>
      <c r="AQ4" s="257"/>
      <c r="AR4" s="257"/>
      <c r="AS4" s="257"/>
      <c r="AT4" s="257"/>
      <c r="AU4" s="257"/>
      <c r="AV4" s="257"/>
      <c r="AW4" s="257"/>
      <c r="AX4" s="257"/>
      <c r="AY4" s="257"/>
      <c r="AZ4" s="257"/>
      <c r="BA4" s="257"/>
    </row>
    <row r="5" spans="1:5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M5" s="13"/>
      <c r="AN5" s="257"/>
      <c r="AO5" s="257"/>
      <c r="AP5" s="257"/>
      <c r="AQ5" s="257"/>
      <c r="AR5" s="257"/>
      <c r="AS5" s="257"/>
      <c r="AT5" s="257"/>
      <c r="AU5" s="257"/>
      <c r="AV5" s="257"/>
      <c r="AW5" s="257"/>
      <c r="AX5" s="257"/>
      <c r="AY5" s="257"/>
      <c r="AZ5" s="257"/>
      <c r="BA5" s="257"/>
    </row>
    <row r="6" spans="1:5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M6" s="13"/>
      <c r="AN6" s="257"/>
      <c r="AO6" s="257"/>
      <c r="AP6" s="257"/>
      <c r="AQ6" s="257"/>
      <c r="AR6" s="257"/>
      <c r="AS6" s="257"/>
      <c r="AT6" s="257"/>
      <c r="AU6" s="257"/>
      <c r="AV6" s="257"/>
      <c r="AW6" s="257"/>
      <c r="AX6" s="257"/>
      <c r="AY6" s="257"/>
      <c r="AZ6" s="257"/>
      <c r="BA6" s="257"/>
    </row>
    <row r="7" spans="1:53" ht="19.5" thickBot="1">
      <c r="A7" s="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M7" s="13"/>
      <c r="AN7" s="257"/>
      <c r="AO7" s="257"/>
      <c r="AP7" s="257"/>
      <c r="AQ7" s="257"/>
      <c r="AR7" s="257"/>
      <c r="AS7" s="257"/>
      <c r="AT7" s="257"/>
      <c r="AU7" s="257"/>
      <c r="AV7" s="257"/>
      <c r="AW7" s="257"/>
      <c r="AX7" s="257"/>
      <c r="AY7" s="257"/>
      <c r="AZ7" s="257"/>
      <c r="BA7" s="257"/>
    </row>
    <row r="8" spans="1:53" ht="10.5" customHeight="1">
      <c r="A8" s="1"/>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
      <c r="AM8" s="13"/>
      <c r="AN8" s="257"/>
      <c r="AO8" s="257"/>
      <c r="AP8" s="257"/>
      <c r="AQ8" s="257"/>
      <c r="AR8" s="257"/>
      <c r="AS8" s="257"/>
      <c r="AT8" s="257"/>
      <c r="AU8" s="257"/>
      <c r="AV8" s="257"/>
      <c r="AW8" s="257"/>
      <c r="AX8" s="257"/>
      <c r="AY8" s="257"/>
      <c r="AZ8" s="257"/>
      <c r="BA8" s="257"/>
    </row>
    <row r="9" spans="1:53">
      <c r="A9" s="1"/>
      <c r="B9" s="129"/>
      <c r="C9" s="118" t="s">
        <v>228</v>
      </c>
      <c r="D9" s="119"/>
      <c r="E9" s="119"/>
      <c r="F9" s="119"/>
      <c r="G9" s="119"/>
      <c r="H9" s="119"/>
      <c r="I9" s="119"/>
      <c r="J9" s="119"/>
      <c r="K9" s="119"/>
      <c r="L9" s="119"/>
      <c r="M9" s="119"/>
      <c r="N9" s="119"/>
      <c r="O9" s="119"/>
      <c r="P9" s="119"/>
      <c r="Q9" s="119"/>
      <c r="R9" s="119"/>
      <c r="S9" s="119"/>
      <c r="T9" s="119"/>
      <c r="U9" s="119"/>
      <c r="V9" s="118"/>
      <c r="W9" s="118"/>
      <c r="X9" s="118"/>
      <c r="Y9" s="118"/>
      <c r="Z9" s="118"/>
      <c r="AA9" s="118"/>
      <c r="AB9" s="118"/>
      <c r="AC9" s="118"/>
      <c r="AD9" s="118"/>
      <c r="AE9" s="118"/>
      <c r="AF9" s="118"/>
      <c r="AG9" s="118"/>
      <c r="AH9" s="118"/>
      <c r="AI9" s="120"/>
      <c r="AJ9" s="120"/>
      <c r="AK9" s="121"/>
      <c r="AM9" s="13"/>
      <c r="AN9" s="257"/>
      <c r="AO9" s="257"/>
      <c r="AP9" s="257"/>
      <c r="AQ9" s="257"/>
      <c r="AR9" s="257"/>
      <c r="AS9" s="257"/>
      <c r="AT9" s="257"/>
      <c r="AU9" s="257"/>
      <c r="AV9" s="257"/>
      <c r="AW9" s="257"/>
      <c r="AX9" s="257"/>
      <c r="AY9" s="257"/>
      <c r="AZ9" s="257"/>
      <c r="BA9" s="257"/>
    </row>
    <row r="10" spans="1:53" ht="15" customHeight="1">
      <c r="A10" s="1"/>
      <c r="B10" s="130"/>
      <c r="C10" s="584" t="s">
        <v>229</v>
      </c>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311"/>
      <c r="AJ10" s="311"/>
      <c r="AK10" s="785"/>
      <c r="AM10" s="13"/>
      <c r="AN10" s="258"/>
      <c r="AO10" s="257"/>
      <c r="AP10" s="257"/>
      <c r="AQ10" s="257"/>
      <c r="AR10" s="257"/>
      <c r="AS10" s="257"/>
      <c r="AT10" s="257"/>
      <c r="AU10" s="257"/>
      <c r="AV10" s="257"/>
      <c r="AW10" s="257"/>
      <c r="AX10" s="257"/>
      <c r="AY10" s="257"/>
      <c r="AZ10" s="257"/>
      <c r="BA10" s="257"/>
    </row>
    <row r="11" spans="1:53">
      <c r="B11" s="122"/>
      <c r="C11" s="36"/>
      <c r="D11" s="36"/>
      <c r="E11" s="36"/>
      <c r="F11" s="36"/>
      <c r="G11" s="36"/>
      <c r="H11" s="36"/>
      <c r="I11" s="36"/>
      <c r="J11" s="36"/>
      <c r="K11" s="36"/>
      <c r="L11" s="36"/>
      <c r="M11" s="36"/>
      <c r="N11" s="36"/>
      <c r="O11" s="36"/>
      <c r="P11" s="36"/>
      <c r="Q11" s="36"/>
      <c r="R11" s="36"/>
      <c r="S11" s="36"/>
      <c r="T11" s="36"/>
      <c r="U11" s="36"/>
      <c r="AH11" s="36"/>
      <c r="AI11" s="36"/>
      <c r="AJ11" s="36"/>
      <c r="AK11" s="123"/>
      <c r="AN11" s="258"/>
      <c r="AO11" s="258"/>
      <c r="AP11" s="258"/>
      <c r="AQ11" s="258"/>
      <c r="AR11" s="258"/>
      <c r="AS11" s="258"/>
      <c r="AT11" s="258"/>
      <c r="AU11" s="258"/>
      <c r="AV11" s="258"/>
      <c r="AW11" s="258"/>
      <c r="AX11" s="258"/>
      <c r="AY11" s="258"/>
      <c r="AZ11" s="258"/>
      <c r="BA11" s="258"/>
    </row>
    <row r="12" spans="1:53">
      <c r="B12" s="122"/>
      <c r="C12" s="127" t="s">
        <v>230</v>
      </c>
      <c r="D12" s="36"/>
      <c r="E12" s="36"/>
      <c r="F12" s="36"/>
      <c r="G12" s="36"/>
      <c r="H12" s="36"/>
      <c r="I12" s="36"/>
      <c r="J12" s="36"/>
      <c r="K12" s="36"/>
      <c r="L12" s="36"/>
      <c r="M12" s="36"/>
      <c r="N12" s="36"/>
      <c r="O12" s="36"/>
      <c r="P12" s="36"/>
      <c r="Q12" s="36"/>
      <c r="R12" s="36"/>
      <c r="S12" s="36"/>
      <c r="T12" s="127" t="s">
        <v>231</v>
      </c>
      <c r="U12" s="36"/>
      <c r="V12" s="36"/>
      <c r="W12" s="36"/>
      <c r="X12" s="36"/>
      <c r="Y12" s="36"/>
      <c r="Z12" s="36"/>
      <c r="AA12" s="36"/>
      <c r="AB12" s="36"/>
      <c r="AC12" s="36"/>
      <c r="AD12" s="36"/>
      <c r="AE12" s="36"/>
      <c r="AF12" s="36"/>
      <c r="AG12" s="36"/>
      <c r="AH12" s="36"/>
      <c r="AI12" s="36"/>
      <c r="AJ12" s="36"/>
      <c r="AK12" s="123"/>
      <c r="AN12" s="258"/>
      <c r="AO12" s="258"/>
      <c r="AP12" s="258"/>
      <c r="AQ12" s="258"/>
      <c r="AR12" s="258"/>
      <c r="AS12" s="258"/>
      <c r="AT12" s="258"/>
      <c r="AU12" s="258"/>
      <c r="AV12" s="258"/>
      <c r="AW12" s="258"/>
      <c r="AX12" s="258"/>
      <c r="AY12" s="258"/>
      <c r="AZ12" s="258"/>
      <c r="BA12" s="258"/>
    </row>
    <row r="13" spans="1:53">
      <c r="B13" s="122"/>
      <c r="C13" s="885"/>
      <c r="D13" s="886"/>
      <c r="E13" s="886"/>
      <c r="F13" s="886"/>
      <c r="G13" s="887"/>
      <c r="H13" s="885" t="s">
        <v>27</v>
      </c>
      <c r="I13" s="886"/>
      <c r="J13" s="886"/>
      <c r="K13" s="887"/>
      <c r="L13" s="885" t="s">
        <v>62</v>
      </c>
      <c r="M13" s="886"/>
      <c r="N13" s="886"/>
      <c r="O13" s="887"/>
      <c r="P13" s="36"/>
      <c r="Q13" s="36"/>
      <c r="R13" s="36"/>
      <c r="S13" s="36"/>
      <c r="T13" s="36" t="s">
        <v>223</v>
      </c>
      <c r="U13" s="36"/>
      <c r="V13" s="36"/>
      <c r="W13" s="36"/>
      <c r="X13" s="36"/>
      <c r="Y13" s="36"/>
      <c r="Z13" s="36"/>
      <c r="AA13" s="36"/>
      <c r="AB13" s="36"/>
      <c r="AC13" s="36"/>
      <c r="AD13" s="36"/>
      <c r="AE13" s="36"/>
      <c r="AF13" s="36"/>
      <c r="AG13" s="36"/>
      <c r="AH13" s="36"/>
      <c r="AI13" s="36"/>
      <c r="AJ13" s="36"/>
      <c r="AK13" s="123"/>
      <c r="AN13" s="46"/>
    </row>
    <row r="14" spans="1:53" ht="19.5">
      <c r="B14" s="122"/>
      <c r="C14" s="885" t="s">
        <v>53</v>
      </c>
      <c r="D14" s="556"/>
      <c r="E14" s="556"/>
      <c r="F14" s="556"/>
      <c r="G14" s="557"/>
      <c r="H14" s="879">
        <f>'2_利用者'!M22</f>
        <v>0</v>
      </c>
      <c r="I14" s="880"/>
      <c r="J14" s="880"/>
      <c r="K14" s="881"/>
      <c r="L14" s="879">
        <f>'2_利用者'!W22</f>
        <v>0</v>
      </c>
      <c r="M14" s="880"/>
      <c r="N14" s="880"/>
      <c r="O14" s="881"/>
      <c r="P14" s="36"/>
      <c r="Q14" s="36"/>
      <c r="R14" s="36"/>
      <c r="S14" s="36"/>
      <c r="T14" s="940" t="s">
        <v>573</v>
      </c>
      <c r="U14" s="940"/>
      <c r="V14" s="940"/>
      <c r="W14" s="940"/>
      <c r="X14" s="940"/>
      <c r="Y14" s="940"/>
      <c r="Z14" s="940"/>
      <c r="AA14" s="500">
        <f>'1_路線概要'!J94</f>
        <v>5532911.3718584692</v>
      </c>
      <c r="AB14" s="500"/>
      <c r="AC14" s="500"/>
      <c r="AD14" s="500"/>
      <c r="AE14" s="500"/>
      <c r="AF14" s="500"/>
      <c r="AG14" s="501"/>
      <c r="AH14" s="198" t="s">
        <v>50</v>
      </c>
      <c r="AI14" s="36"/>
      <c r="AJ14" s="36"/>
      <c r="AK14" s="123"/>
      <c r="AN14" s="46"/>
      <c r="AO14" s="44"/>
      <c r="AP14" s="45"/>
    </row>
    <row r="15" spans="1:53" ht="19.5">
      <c r="B15" s="122"/>
      <c r="C15" s="885" t="s">
        <v>54</v>
      </c>
      <c r="D15" s="556"/>
      <c r="E15" s="556"/>
      <c r="F15" s="556"/>
      <c r="G15" s="557"/>
      <c r="H15" s="879">
        <f>'2_利用者'!M23</f>
        <v>0</v>
      </c>
      <c r="I15" s="880"/>
      <c r="J15" s="880"/>
      <c r="K15" s="881"/>
      <c r="L15" s="879">
        <f>'2_利用者'!W23</f>
        <v>0</v>
      </c>
      <c r="M15" s="880"/>
      <c r="N15" s="880"/>
      <c r="O15" s="881"/>
      <c r="P15" s="36"/>
      <c r="Q15" s="36"/>
      <c r="R15" s="36"/>
      <c r="S15" s="36"/>
      <c r="T15" s="480" t="s">
        <v>574</v>
      </c>
      <c r="U15" s="480"/>
      <c r="V15" s="480"/>
      <c r="W15" s="480"/>
      <c r="X15" s="480"/>
      <c r="Y15" s="480"/>
      <c r="Z15" s="480"/>
      <c r="AA15" s="502" t="str">
        <f>'1_路線概要'!J95</f>
        <v/>
      </c>
      <c r="AB15" s="502"/>
      <c r="AC15" s="502"/>
      <c r="AD15" s="502"/>
      <c r="AE15" s="502"/>
      <c r="AF15" s="502"/>
      <c r="AG15" s="503"/>
      <c r="AH15" s="199"/>
      <c r="AI15" s="36"/>
      <c r="AJ15" s="36"/>
      <c r="AK15" s="123"/>
      <c r="AN15" s="47"/>
      <c r="AO15" s="45"/>
      <c r="AP15" s="45"/>
    </row>
    <row r="16" spans="1:53" ht="19.5" thickBot="1">
      <c r="B16" s="122"/>
      <c r="C16" s="885" t="s">
        <v>55</v>
      </c>
      <c r="D16" s="886"/>
      <c r="E16" s="886"/>
      <c r="F16" s="886"/>
      <c r="G16" s="887"/>
      <c r="H16" s="879">
        <f>'2_利用者'!M24</f>
        <v>0</v>
      </c>
      <c r="I16" s="880"/>
      <c r="J16" s="880"/>
      <c r="K16" s="881"/>
      <c r="L16" s="879">
        <f>'2_利用者'!W24</f>
        <v>0</v>
      </c>
      <c r="M16" s="880"/>
      <c r="N16" s="880"/>
      <c r="O16" s="881"/>
      <c r="P16" s="36"/>
      <c r="Q16" s="36"/>
      <c r="R16" s="36"/>
      <c r="S16" s="36"/>
      <c r="T16" s="498" t="s">
        <v>219</v>
      </c>
      <c r="U16" s="498"/>
      <c r="V16" s="498"/>
      <c r="W16" s="498"/>
      <c r="X16" s="498"/>
      <c r="Y16" s="498"/>
      <c r="Z16" s="498"/>
      <c r="AA16" s="504">
        <f>'1_路線概要'!J96</f>
        <v>756105.8392524597</v>
      </c>
      <c r="AB16" s="504"/>
      <c r="AC16" s="504"/>
      <c r="AD16" s="504"/>
      <c r="AE16" s="504"/>
      <c r="AF16" s="504"/>
      <c r="AG16" s="505"/>
      <c r="AH16" s="176" t="s">
        <v>50</v>
      </c>
      <c r="AI16" s="36"/>
      <c r="AJ16" s="36"/>
      <c r="AK16" s="123"/>
      <c r="AN16" s="46"/>
      <c r="AO16" s="45"/>
      <c r="AP16" s="45"/>
    </row>
    <row r="17" spans="2:44" ht="22.5" customHeight="1" thickTop="1">
      <c r="B17" s="122"/>
      <c r="C17" s="885" t="s">
        <v>55</v>
      </c>
      <c r="D17" s="886"/>
      <c r="E17" s="886"/>
      <c r="F17" s="886"/>
      <c r="G17" s="887"/>
      <c r="H17" s="879">
        <f>'2_利用者'!M25</f>
        <v>4542.3</v>
      </c>
      <c r="I17" s="880"/>
      <c r="J17" s="880"/>
      <c r="K17" s="881"/>
      <c r="L17" s="879">
        <f>'2_利用者'!W25</f>
        <v>0</v>
      </c>
      <c r="M17" s="880"/>
      <c r="N17" s="880"/>
      <c r="O17" s="881"/>
      <c r="P17" s="36"/>
      <c r="Q17" s="36"/>
      <c r="R17" s="36"/>
      <c r="S17" s="36"/>
      <c r="T17" s="499" t="s">
        <v>560</v>
      </c>
      <c r="U17" s="499"/>
      <c r="V17" s="499"/>
      <c r="W17" s="499"/>
      <c r="X17" s="499"/>
      <c r="Y17" s="499"/>
      <c r="Z17" s="499"/>
      <c r="AA17" s="929">
        <f>'1_路線概要'!J97</f>
        <v>4776805.5326060094</v>
      </c>
      <c r="AB17" s="929"/>
      <c r="AC17" s="929"/>
      <c r="AD17" s="929"/>
      <c r="AE17" s="929"/>
      <c r="AF17" s="929"/>
      <c r="AG17" s="930"/>
      <c r="AH17" s="175" t="s">
        <v>50</v>
      </c>
      <c r="AI17" s="36"/>
      <c r="AJ17" s="36"/>
      <c r="AK17" s="123"/>
      <c r="AN17" s="46"/>
      <c r="AO17" s="45"/>
      <c r="AP17" s="45"/>
    </row>
    <row r="18" spans="2:44" ht="27.75" customHeight="1">
      <c r="B18" s="122"/>
      <c r="C18" s="885" t="s">
        <v>56</v>
      </c>
      <c r="D18" s="886"/>
      <c r="E18" s="886"/>
      <c r="F18" s="886"/>
      <c r="G18" s="887"/>
      <c r="H18" s="879">
        <f>'2_利用者'!M26</f>
        <v>8075.2</v>
      </c>
      <c r="I18" s="880"/>
      <c r="J18" s="880"/>
      <c r="K18" s="881"/>
      <c r="L18" s="879">
        <f>'2_利用者'!W26</f>
        <v>0</v>
      </c>
      <c r="M18" s="880"/>
      <c r="N18" s="880"/>
      <c r="O18" s="881"/>
      <c r="P18" s="36"/>
      <c r="Q18" s="36"/>
      <c r="R18" s="36"/>
      <c r="S18" s="36"/>
      <c r="T18" s="36"/>
      <c r="U18" s="36"/>
      <c r="V18" s="36"/>
      <c r="W18" s="36"/>
      <c r="X18" s="36"/>
      <c r="Y18" s="36"/>
      <c r="Z18" s="36"/>
      <c r="AA18" s="36"/>
      <c r="AB18" s="36"/>
      <c r="AC18" s="36"/>
      <c r="AD18" s="36"/>
      <c r="AE18" s="36"/>
      <c r="AF18" s="36"/>
      <c r="AG18" s="36"/>
      <c r="AH18" s="36"/>
      <c r="AI18" s="36"/>
      <c r="AJ18" s="36"/>
      <c r="AK18" s="123"/>
      <c r="AN18" s="46"/>
      <c r="AO18" s="45"/>
      <c r="AP18" s="45"/>
    </row>
    <row r="19" spans="2:44" ht="27.75" customHeight="1">
      <c r="B19" s="122"/>
      <c r="C19" s="885" t="s">
        <v>57</v>
      </c>
      <c r="D19" s="886"/>
      <c r="E19" s="886"/>
      <c r="F19" s="886"/>
      <c r="G19" s="887"/>
      <c r="H19" s="879">
        <f>'2_利用者'!M27</f>
        <v>0</v>
      </c>
      <c r="I19" s="880"/>
      <c r="J19" s="880"/>
      <c r="K19" s="881"/>
      <c r="L19" s="879">
        <f>'2_利用者'!W27</f>
        <v>0</v>
      </c>
      <c r="M19" s="880"/>
      <c r="N19" s="880"/>
      <c r="O19" s="881"/>
      <c r="P19" s="36"/>
      <c r="Q19" s="36"/>
      <c r="R19" s="36"/>
      <c r="S19" s="36"/>
      <c r="T19" s="36"/>
      <c r="U19" s="36"/>
      <c r="V19" s="36"/>
      <c r="W19" s="36"/>
      <c r="X19" s="36"/>
      <c r="Y19" s="36"/>
      <c r="Z19" s="36"/>
      <c r="AA19" s="36"/>
      <c r="AB19" s="36"/>
      <c r="AC19" s="36"/>
      <c r="AD19" s="36"/>
      <c r="AE19" s="36"/>
      <c r="AF19" s="36"/>
      <c r="AG19" s="36"/>
      <c r="AH19" s="36"/>
      <c r="AI19" s="36"/>
      <c r="AJ19" s="36"/>
      <c r="AK19" s="123"/>
      <c r="AN19" s="46"/>
      <c r="AO19" s="45"/>
      <c r="AP19" s="45"/>
    </row>
    <row r="20" spans="2:44" ht="27.75" customHeight="1" thickBot="1">
      <c r="B20" s="122"/>
      <c r="C20" s="888" t="s">
        <v>7</v>
      </c>
      <c r="D20" s="889"/>
      <c r="E20" s="204" t="str">
        <f>'2_利用者'!$F$28</f>
        <v>福祉センター・市役所</v>
      </c>
      <c r="F20" s="204"/>
      <c r="G20" s="205"/>
      <c r="H20" s="896">
        <f>'2_利用者'!M28</f>
        <v>12617.5</v>
      </c>
      <c r="I20" s="897"/>
      <c r="J20" s="897"/>
      <c r="K20" s="898"/>
      <c r="L20" s="896">
        <f>'2_利用者'!W28</f>
        <v>0</v>
      </c>
      <c r="M20" s="897"/>
      <c r="N20" s="897"/>
      <c r="O20" s="898"/>
      <c r="P20" s="36"/>
      <c r="Q20" s="36"/>
      <c r="R20" s="36"/>
      <c r="S20" s="36"/>
      <c r="T20" s="36"/>
      <c r="U20" s="36"/>
      <c r="V20" s="36"/>
      <c r="W20" s="36"/>
      <c r="X20" s="36"/>
      <c r="Y20" s="36"/>
      <c r="Z20" s="36"/>
      <c r="AA20" s="36"/>
      <c r="AB20" s="36"/>
      <c r="AC20" s="36"/>
      <c r="AD20" s="36"/>
      <c r="AE20" s="36"/>
      <c r="AF20" s="36"/>
      <c r="AG20" s="36"/>
      <c r="AH20" s="36"/>
      <c r="AI20" s="36"/>
      <c r="AJ20" s="36"/>
      <c r="AK20" s="123"/>
      <c r="AN20" s="46"/>
      <c r="AO20" s="45"/>
      <c r="AP20" s="45"/>
    </row>
    <row r="21" spans="2:44" ht="27.75" customHeight="1" thickTop="1" thickBot="1">
      <c r="B21" s="122"/>
      <c r="C21" s="167" t="s">
        <v>38</v>
      </c>
      <c r="D21" s="168"/>
      <c r="E21" s="168"/>
      <c r="F21" s="168"/>
      <c r="G21" s="184"/>
      <c r="H21" s="882">
        <f>'2_利用者'!M29</f>
        <v>25235</v>
      </c>
      <c r="I21" s="883"/>
      <c r="J21" s="883"/>
      <c r="K21" s="884"/>
      <c r="L21" s="882">
        <f>'2_利用者'!W29</f>
        <v>0</v>
      </c>
      <c r="M21" s="883"/>
      <c r="N21" s="883"/>
      <c r="O21" s="884"/>
      <c r="P21" s="36"/>
      <c r="Q21" s="36"/>
      <c r="R21" s="36"/>
      <c r="S21" s="36"/>
      <c r="T21" s="36"/>
      <c r="U21" s="36"/>
      <c r="V21" s="36"/>
      <c r="W21" s="36"/>
      <c r="X21" s="36"/>
      <c r="Y21" s="36"/>
      <c r="Z21" s="36"/>
      <c r="AA21" s="36"/>
      <c r="AB21" s="36"/>
      <c r="AC21" s="36"/>
      <c r="AD21" s="36"/>
      <c r="AE21" s="36"/>
      <c r="AF21" s="36"/>
      <c r="AG21" s="36"/>
      <c r="AH21" s="36"/>
      <c r="AI21" s="36"/>
      <c r="AJ21" s="36"/>
      <c r="AK21" s="123"/>
      <c r="AN21" s="46"/>
    </row>
    <row r="22" spans="2:44" ht="27.75" customHeight="1" thickTop="1">
      <c r="B22" s="122"/>
      <c r="C22" s="890" t="s">
        <v>134</v>
      </c>
      <c r="D22" s="891"/>
      <c r="E22" s="891"/>
      <c r="F22" s="891"/>
      <c r="G22" s="892"/>
      <c r="H22" s="893">
        <f>SUM(H21:O21)</f>
        <v>25235</v>
      </c>
      <c r="I22" s="894"/>
      <c r="J22" s="894"/>
      <c r="K22" s="894"/>
      <c r="L22" s="894"/>
      <c r="M22" s="894"/>
      <c r="N22" s="894"/>
      <c r="O22" s="895"/>
      <c r="P22" s="36"/>
      <c r="Q22" s="36"/>
      <c r="R22" s="36"/>
      <c r="S22" s="36"/>
      <c r="T22" s="36"/>
      <c r="U22" s="36"/>
      <c r="V22" s="36"/>
      <c r="W22" s="36"/>
      <c r="X22" s="36"/>
      <c r="Y22" s="36"/>
      <c r="Z22" s="36"/>
      <c r="AA22" s="36"/>
      <c r="AB22" s="36"/>
      <c r="AC22" s="36"/>
      <c r="AD22" s="36"/>
      <c r="AE22" s="36"/>
      <c r="AF22" s="36"/>
      <c r="AG22" s="36"/>
      <c r="AH22" s="36"/>
      <c r="AI22" s="36"/>
      <c r="AJ22" s="36"/>
      <c r="AK22" s="123"/>
      <c r="AN22" s="46"/>
    </row>
    <row r="23" spans="2:44" ht="27.75" customHeight="1">
      <c r="B23" s="138"/>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40"/>
      <c r="AN23" s="46"/>
    </row>
    <row r="24" spans="2:44">
      <c r="AN24" s="46"/>
    </row>
    <row r="25" spans="2:44">
      <c r="B25" s="117"/>
      <c r="C25" s="118" t="s">
        <v>232</v>
      </c>
      <c r="D25" s="119"/>
      <c r="E25" s="119"/>
      <c r="F25" s="119"/>
      <c r="G25" s="119"/>
      <c r="H25" s="119"/>
      <c r="I25" s="119"/>
      <c r="J25" s="119"/>
      <c r="K25" s="119"/>
      <c r="L25" s="119"/>
      <c r="M25" s="119"/>
      <c r="N25" s="119"/>
      <c r="O25" s="119"/>
      <c r="P25" s="119"/>
      <c r="Q25" s="119"/>
      <c r="R25" s="119"/>
      <c r="S25" s="119"/>
      <c r="T25" s="119"/>
      <c r="U25" s="119"/>
      <c r="V25" s="118"/>
      <c r="W25" s="118"/>
      <c r="X25" s="118"/>
      <c r="Y25" s="118"/>
      <c r="Z25" s="118"/>
      <c r="AA25" s="118"/>
      <c r="AB25" s="118"/>
      <c r="AC25" s="118"/>
      <c r="AD25" s="118"/>
      <c r="AE25" s="118"/>
      <c r="AF25" s="118"/>
      <c r="AG25" s="118"/>
      <c r="AH25" s="118"/>
      <c r="AI25" s="120"/>
      <c r="AJ25" s="120"/>
      <c r="AK25" s="121"/>
    </row>
    <row r="26" spans="2:44">
      <c r="B26" s="122"/>
      <c r="C26" s="936" t="s">
        <v>795</v>
      </c>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11"/>
      <c r="AJ26" s="311"/>
      <c r="AK26" s="785"/>
    </row>
    <row r="27" spans="2:44" ht="22.5" customHeight="1">
      <c r="B27" s="122"/>
      <c r="C27" s="833"/>
      <c r="D27" s="833"/>
      <c r="E27" s="833"/>
      <c r="F27" s="833"/>
      <c r="G27" s="833"/>
      <c r="H27" s="833"/>
      <c r="I27" s="833"/>
      <c r="J27" s="833"/>
      <c r="K27" s="833"/>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833"/>
      <c r="AI27" s="311"/>
      <c r="AJ27" s="311"/>
      <c r="AK27" s="785"/>
      <c r="AR27" s="54"/>
    </row>
    <row r="28" spans="2:44" ht="18" customHeight="1">
      <c r="B28" s="122"/>
      <c r="C28" s="833"/>
      <c r="D28" s="833"/>
      <c r="E28" s="833"/>
      <c r="F28" s="833"/>
      <c r="G28" s="833"/>
      <c r="H28" s="833"/>
      <c r="I28" s="833"/>
      <c r="J28" s="833"/>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833"/>
      <c r="AI28" s="311"/>
      <c r="AJ28" s="311"/>
      <c r="AK28" s="785"/>
      <c r="AR28" s="54"/>
    </row>
    <row r="29" spans="2:44" ht="19.5" thickBot="1">
      <c r="B29" s="122"/>
      <c r="C29" s="137"/>
      <c r="D29" s="104" t="s">
        <v>509</v>
      </c>
      <c r="E29" s="36"/>
      <c r="F29" s="36"/>
      <c r="G29" s="36"/>
      <c r="H29" s="36"/>
      <c r="I29" s="36"/>
      <c r="J29" s="36"/>
      <c r="K29" s="36"/>
      <c r="L29" s="36"/>
      <c r="M29" s="36"/>
      <c r="N29" s="36"/>
      <c r="O29" s="36"/>
      <c r="P29" s="36"/>
      <c r="Q29" s="36"/>
      <c r="R29" s="36"/>
      <c r="S29" s="36"/>
      <c r="T29" s="36"/>
      <c r="U29" s="36"/>
      <c r="V29" s="36"/>
      <c r="W29" s="36"/>
      <c r="X29" s="36"/>
      <c r="Y29" s="36"/>
      <c r="Z29" s="172" t="s">
        <v>796</v>
      </c>
      <c r="AA29" s="172" t="s">
        <v>797</v>
      </c>
      <c r="AB29" s="36"/>
      <c r="AC29" s="36"/>
      <c r="AD29" s="36"/>
      <c r="AE29" s="36"/>
      <c r="AF29" s="36"/>
      <c r="AG29" s="36"/>
      <c r="AH29" s="36"/>
      <c r="AI29" s="36"/>
      <c r="AJ29" s="36"/>
      <c r="AK29" s="123"/>
      <c r="AR29" s="54"/>
    </row>
    <row r="30" spans="2:44">
      <c r="B30" s="122"/>
      <c r="C30" s="141"/>
      <c r="D30" s="907" t="s">
        <v>234</v>
      </c>
      <c r="E30" s="908"/>
      <c r="F30" s="909"/>
      <c r="G30" s="907" t="s">
        <v>237</v>
      </c>
      <c r="H30" s="332"/>
      <c r="I30" s="332"/>
      <c r="J30" s="332"/>
      <c r="K30" s="332"/>
      <c r="L30" s="332"/>
      <c r="M30" s="332"/>
      <c r="N30" s="332"/>
      <c r="O30" s="332"/>
      <c r="P30" s="332"/>
      <c r="Q30" s="347"/>
      <c r="R30" s="907" t="s">
        <v>236</v>
      </c>
      <c r="S30" s="908"/>
      <c r="T30" s="908"/>
      <c r="U30" s="908"/>
      <c r="V30" s="908"/>
      <c r="W30" s="908"/>
      <c r="X30" s="908"/>
      <c r="Y30" s="908"/>
      <c r="Z30" s="931" t="s">
        <v>237</v>
      </c>
      <c r="AA30" s="932"/>
      <c r="AB30" s="933"/>
      <c r="AC30" s="36"/>
      <c r="AK30" s="207"/>
      <c r="AN30" s="46"/>
      <c r="AR30" s="54"/>
    </row>
    <row r="31" spans="2:44" ht="19.5" customHeight="1">
      <c r="B31" s="213">
        <f>'2_利用者'!AG23</f>
        <v>0</v>
      </c>
      <c r="C31" s="141" t="str">
        <f>+Z31</f>
        <v>リストから選択</v>
      </c>
      <c r="D31" s="913" t="s">
        <v>54</v>
      </c>
      <c r="E31" s="914"/>
      <c r="F31" s="915"/>
      <c r="G31" s="904" t="s">
        <v>244</v>
      </c>
      <c r="H31" s="905"/>
      <c r="I31" s="905"/>
      <c r="J31" s="905"/>
      <c r="K31" s="905"/>
      <c r="L31" s="905"/>
      <c r="M31" s="905"/>
      <c r="N31" s="905"/>
      <c r="O31" s="905"/>
      <c r="P31" s="905"/>
      <c r="Q31" s="906"/>
      <c r="R31" s="902">
        <f>'11_通学'!$X$36</f>
        <v>0</v>
      </c>
      <c r="S31" s="902"/>
      <c r="T31" s="902"/>
      <c r="U31" s="902"/>
      <c r="V31" s="902"/>
      <c r="W31" s="903"/>
      <c r="X31" s="876" t="s">
        <v>130</v>
      </c>
      <c r="Y31" s="488"/>
      <c r="Z31" s="922" t="s">
        <v>4</v>
      </c>
      <c r="AA31" s="923"/>
      <c r="AB31" s="924"/>
      <c r="AC31" s="36"/>
      <c r="AD31" s="907" t="s">
        <v>236</v>
      </c>
      <c r="AE31" s="908"/>
      <c r="AF31" s="908"/>
      <c r="AG31" s="908"/>
      <c r="AH31" s="908"/>
      <c r="AI31" s="908"/>
      <c r="AJ31" s="908"/>
      <c r="AK31" s="909"/>
    </row>
    <row r="32" spans="2:44" ht="18.75" customHeight="1">
      <c r="B32" s="213"/>
      <c r="C32" s="141" t="str">
        <f>+Z32</f>
        <v>リストから選択</v>
      </c>
      <c r="D32" s="916"/>
      <c r="E32" s="917"/>
      <c r="F32" s="918"/>
      <c r="G32" s="904" t="s">
        <v>245</v>
      </c>
      <c r="H32" s="905"/>
      <c r="I32" s="905"/>
      <c r="J32" s="905"/>
      <c r="K32" s="905"/>
      <c r="L32" s="905"/>
      <c r="M32" s="905"/>
      <c r="N32" s="905"/>
      <c r="O32" s="905"/>
      <c r="P32" s="905"/>
      <c r="Q32" s="906"/>
      <c r="R32" s="902" t="str">
        <f>'11_通学'!$S$54</f>
        <v/>
      </c>
      <c r="S32" s="902"/>
      <c r="T32" s="902"/>
      <c r="U32" s="902"/>
      <c r="V32" s="902"/>
      <c r="W32" s="903"/>
      <c r="X32" s="876" t="s">
        <v>130</v>
      </c>
      <c r="Y32" s="488"/>
      <c r="Z32" s="922" t="s">
        <v>4</v>
      </c>
      <c r="AA32" s="923"/>
      <c r="AB32" s="924"/>
      <c r="AC32" s="36"/>
      <c r="AD32" s="902">
        <f>IF(ISERROR(VLOOKUP("〇",C31:W32,16,FALSE)),0,VLOOKUP("〇",C31:W32,16,FALSE))</f>
        <v>0</v>
      </c>
      <c r="AE32" s="902"/>
      <c r="AF32" s="902"/>
      <c r="AG32" s="902"/>
      <c r="AH32" s="902"/>
      <c r="AI32" s="903"/>
      <c r="AJ32" s="876" t="s">
        <v>130</v>
      </c>
      <c r="AK32" s="487"/>
    </row>
    <row r="33" spans="2:38">
      <c r="B33" s="213"/>
      <c r="C33" s="141"/>
      <c r="D33" s="36"/>
      <c r="E33" s="36"/>
      <c r="F33" s="36"/>
      <c r="G33" s="36"/>
      <c r="H33" s="36"/>
      <c r="I33" s="36"/>
      <c r="J33" s="36"/>
      <c r="K33" s="36"/>
      <c r="L33" s="36"/>
      <c r="M33" s="36"/>
      <c r="N33" s="36"/>
      <c r="O33" s="36"/>
      <c r="P33" s="36"/>
      <c r="Q33" s="36"/>
      <c r="R33" s="142"/>
      <c r="S33" s="142"/>
      <c r="T33" s="142"/>
      <c r="U33" s="142"/>
      <c r="V33" s="142"/>
      <c r="W33" s="142"/>
      <c r="X33" s="36"/>
      <c r="Y33" s="36"/>
      <c r="Z33" s="267"/>
      <c r="AA33" s="36"/>
      <c r="AB33" s="193"/>
      <c r="AC33" s="36"/>
      <c r="AK33" s="207"/>
    </row>
    <row r="34" spans="2:38">
      <c r="B34" s="213">
        <f>'2_利用者'!AG24</f>
        <v>0</v>
      </c>
      <c r="C34" s="141" t="str">
        <f>+Z34</f>
        <v>リストから選択</v>
      </c>
      <c r="D34" s="913" t="s">
        <v>80</v>
      </c>
      <c r="E34" s="914"/>
      <c r="F34" s="915"/>
      <c r="G34" s="904" t="s">
        <v>246</v>
      </c>
      <c r="H34" s="905"/>
      <c r="I34" s="905"/>
      <c r="J34" s="905"/>
      <c r="K34" s="905"/>
      <c r="L34" s="905"/>
      <c r="M34" s="905"/>
      <c r="N34" s="905"/>
      <c r="O34" s="905"/>
      <c r="P34" s="905"/>
      <c r="Q34" s="906"/>
      <c r="R34" s="902" t="str">
        <f>'12_スクール'!$X$36</f>
        <v/>
      </c>
      <c r="S34" s="902"/>
      <c r="T34" s="902"/>
      <c r="U34" s="902"/>
      <c r="V34" s="902"/>
      <c r="W34" s="903"/>
      <c r="X34" s="876" t="s">
        <v>130</v>
      </c>
      <c r="Y34" s="488"/>
      <c r="Z34" s="922" t="s">
        <v>4</v>
      </c>
      <c r="AA34" s="923"/>
      <c r="AB34" s="924"/>
      <c r="AC34" s="36"/>
      <c r="AD34" s="907" t="s">
        <v>236</v>
      </c>
      <c r="AE34" s="908"/>
      <c r="AF34" s="908"/>
      <c r="AG34" s="908"/>
      <c r="AH34" s="908"/>
      <c r="AI34" s="908"/>
      <c r="AJ34" s="908"/>
      <c r="AK34" s="909"/>
    </row>
    <row r="35" spans="2:38">
      <c r="B35" s="213"/>
      <c r="C35" s="141" t="str">
        <f>+Z35</f>
        <v>リストから選択</v>
      </c>
      <c r="D35" s="916"/>
      <c r="E35" s="917"/>
      <c r="F35" s="918"/>
      <c r="G35" s="904" t="s">
        <v>247</v>
      </c>
      <c r="H35" s="905"/>
      <c r="I35" s="905"/>
      <c r="J35" s="905"/>
      <c r="K35" s="905"/>
      <c r="L35" s="905"/>
      <c r="M35" s="905"/>
      <c r="N35" s="905"/>
      <c r="O35" s="905"/>
      <c r="P35" s="905"/>
      <c r="Q35" s="906"/>
      <c r="R35" s="902" t="str">
        <f>'12_スクール'!$S$54</f>
        <v/>
      </c>
      <c r="S35" s="902"/>
      <c r="T35" s="902"/>
      <c r="U35" s="902"/>
      <c r="V35" s="902"/>
      <c r="W35" s="903"/>
      <c r="X35" s="876" t="s">
        <v>130</v>
      </c>
      <c r="Y35" s="488"/>
      <c r="Z35" s="922" t="s">
        <v>4</v>
      </c>
      <c r="AA35" s="923"/>
      <c r="AB35" s="924"/>
      <c r="AC35" s="36"/>
      <c r="AD35" s="902">
        <f>IF(ISERROR(VLOOKUP("〇",C34:W35,16,FALSE)),0,VLOOKUP("〇",C34:W35,16,FALSE))</f>
        <v>0</v>
      </c>
      <c r="AE35" s="902"/>
      <c r="AF35" s="902"/>
      <c r="AG35" s="902"/>
      <c r="AH35" s="902"/>
      <c r="AI35" s="903"/>
      <c r="AJ35" s="876" t="s">
        <v>130</v>
      </c>
      <c r="AK35" s="487"/>
    </row>
    <row r="36" spans="2:38">
      <c r="B36" s="213"/>
      <c r="C36" s="141"/>
      <c r="D36" s="36"/>
      <c r="E36" s="36"/>
      <c r="F36" s="36"/>
      <c r="G36" s="36"/>
      <c r="H36" s="36"/>
      <c r="I36" s="36"/>
      <c r="J36" s="36"/>
      <c r="K36" s="36"/>
      <c r="L36" s="36"/>
      <c r="M36" s="36"/>
      <c r="N36" s="36"/>
      <c r="O36" s="36"/>
      <c r="P36" s="36"/>
      <c r="Q36" s="36"/>
      <c r="R36" s="142"/>
      <c r="S36" s="142"/>
      <c r="T36" s="142"/>
      <c r="U36" s="142"/>
      <c r="V36" s="142"/>
      <c r="W36" s="142"/>
      <c r="X36" s="36"/>
      <c r="Y36" s="36"/>
      <c r="Z36" s="267"/>
      <c r="AA36" s="36"/>
      <c r="AB36" s="193"/>
      <c r="AC36" s="36"/>
      <c r="AK36" s="207"/>
    </row>
    <row r="37" spans="2:38">
      <c r="B37" s="213">
        <f>'2_利用者'!AG25</f>
        <v>1</v>
      </c>
      <c r="C37" s="141" t="str">
        <f>+Z37</f>
        <v>リストから選択</v>
      </c>
      <c r="D37" s="913" t="s">
        <v>233</v>
      </c>
      <c r="E37" s="914"/>
      <c r="F37" s="915"/>
      <c r="G37" s="904" t="s">
        <v>238</v>
      </c>
      <c r="H37" s="905"/>
      <c r="I37" s="905"/>
      <c r="J37" s="905"/>
      <c r="K37" s="905"/>
      <c r="L37" s="905"/>
      <c r="M37" s="905"/>
      <c r="N37" s="905"/>
      <c r="O37" s="905"/>
      <c r="P37" s="905"/>
      <c r="Q37" s="906"/>
      <c r="R37" s="902">
        <f>'13_医療'!$X$36</f>
        <v>0</v>
      </c>
      <c r="S37" s="902"/>
      <c r="T37" s="902"/>
      <c r="U37" s="902"/>
      <c r="V37" s="902"/>
      <c r="W37" s="903"/>
      <c r="X37" s="876" t="s">
        <v>130</v>
      </c>
      <c r="Y37" s="488"/>
      <c r="Z37" s="922" t="s">
        <v>4</v>
      </c>
      <c r="AA37" s="923"/>
      <c r="AB37" s="924"/>
      <c r="AC37" s="36"/>
      <c r="AD37" s="907" t="s">
        <v>236</v>
      </c>
      <c r="AE37" s="908"/>
      <c r="AF37" s="908"/>
      <c r="AG37" s="908"/>
      <c r="AH37" s="908"/>
      <c r="AI37" s="908"/>
      <c r="AJ37" s="908"/>
      <c r="AK37" s="909"/>
    </row>
    <row r="38" spans="2:38">
      <c r="B38" s="213"/>
      <c r="C38" s="141" t="str">
        <f t="shared" ref="C38:C49" si="0">+Z38</f>
        <v>リストから選択</v>
      </c>
      <c r="D38" s="919"/>
      <c r="E38" s="920"/>
      <c r="F38" s="921"/>
      <c r="G38" s="904" t="s">
        <v>239</v>
      </c>
      <c r="H38" s="905"/>
      <c r="I38" s="905"/>
      <c r="J38" s="905"/>
      <c r="K38" s="905"/>
      <c r="L38" s="905"/>
      <c r="M38" s="905"/>
      <c r="N38" s="905"/>
      <c r="O38" s="905"/>
      <c r="P38" s="905"/>
      <c r="Q38" s="906"/>
      <c r="R38" s="902" t="str">
        <f>'13_医療'!$S$54</f>
        <v/>
      </c>
      <c r="S38" s="902"/>
      <c r="T38" s="902"/>
      <c r="U38" s="902"/>
      <c r="V38" s="902"/>
      <c r="W38" s="903"/>
      <c r="X38" s="876" t="s">
        <v>130</v>
      </c>
      <c r="Y38" s="488"/>
      <c r="Z38" s="922" t="s">
        <v>4</v>
      </c>
      <c r="AA38" s="923"/>
      <c r="AB38" s="924"/>
      <c r="AC38" s="36"/>
      <c r="AD38" s="902">
        <f>IF(ISERROR(VLOOKUP("〇",C37:W39,16,FALSE)),0,VLOOKUP("〇",C37:W39,16,FALSE))</f>
        <v>0</v>
      </c>
      <c r="AE38" s="902"/>
      <c r="AF38" s="902"/>
      <c r="AG38" s="902"/>
      <c r="AH38" s="902"/>
      <c r="AI38" s="903"/>
      <c r="AJ38" s="876" t="s">
        <v>130</v>
      </c>
      <c r="AK38" s="487"/>
    </row>
    <row r="39" spans="2:38">
      <c r="B39" s="213"/>
      <c r="C39" s="141" t="str">
        <f t="shared" si="0"/>
        <v>リストから選択</v>
      </c>
      <c r="D39" s="916"/>
      <c r="E39" s="917"/>
      <c r="F39" s="918"/>
      <c r="G39" s="904" t="s">
        <v>240</v>
      </c>
      <c r="H39" s="905"/>
      <c r="I39" s="905"/>
      <c r="J39" s="905"/>
      <c r="K39" s="905"/>
      <c r="L39" s="905"/>
      <c r="M39" s="905"/>
      <c r="N39" s="905"/>
      <c r="O39" s="905"/>
      <c r="P39" s="905"/>
      <c r="Q39" s="906"/>
      <c r="R39" s="902">
        <f>'13_医療'!$X$75</f>
        <v>51572000</v>
      </c>
      <c r="S39" s="902"/>
      <c r="T39" s="902"/>
      <c r="U39" s="902"/>
      <c r="V39" s="902"/>
      <c r="W39" s="903"/>
      <c r="X39" s="876" t="s">
        <v>130</v>
      </c>
      <c r="Y39" s="488"/>
      <c r="Z39" s="922" t="s">
        <v>4</v>
      </c>
      <c r="AA39" s="923"/>
      <c r="AB39" s="924"/>
      <c r="AC39" s="36"/>
      <c r="AD39" s="36"/>
      <c r="AE39" s="36"/>
      <c r="AF39" s="36"/>
      <c r="AG39" s="36"/>
      <c r="AH39" s="36"/>
      <c r="AI39" s="36"/>
      <c r="AJ39" s="36"/>
      <c r="AK39" s="207"/>
    </row>
    <row r="40" spans="2:38">
      <c r="B40" s="213"/>
      <c r="C40" s="141"/>
      <c r="D40" s="36"/>
      <c r="E40" s="36"/>
      <c r="F40" s="36"/>
      <c r="G40" s="36"/>
      <c r="H40" s="36"/>
      <c r="I40" s="36"/>
      <c r="J40" s="36"/>
      <c r="K40" s="36"/>
      <c r="L40" s="36"/>
      <c r="M40" s="36"/>
      <c r="N40" s="36"/>
      <c r="O40" s="36"/>
      <c r="P40" s="36"/>
      <c r="Q40" s="36"/>
      <c r="R40" s="142"/>
      <c r="S40" s="142"/>
      <c r="T40" s="142"/>
      <c r="U40" s="142"/>
      <c r="V40" s="142"/>
      <c r="W40" s="142"/>
      <c r="X40" s="36"/>
      <c r="Y40" s="36"/>
      <c r="Z40" s="267"/>
      <c r="AA40" s="36"/>
      <c r="AB40" s="193"/>
      <c r="AC40" s="36"/>
      <c r="AK40" s="207"/>
    </row>
    <row r="41" spans="2:38">
      <c r="B41" s="213">
        <f>'2_利用者'!AG26</f>
        <v>1</v>
      </c>
      <c r="C41" s="141" t="str">
        <f t="shared" si="0"/>
        <v>リストから選択</v>
      </c>
      <c r="D41" s="913" t="s">
        <v>235</v>
      </c>
      <c r="E41" s="914"/>
      <c r="F41" s="915"/>
      <c r="G41" s="904" t="s">
        <v>241</v>
      </c>
      <c r="H41" s="905"/>
      <c r="I41" s="905"/>
      <c r="J41" s="905"/>
      <c r="K41" s="905"/>
      <c r="L41" s="905"/>
      <c r="M41" s="905"/>
      <c r="N41" s="905"/>
      <c r="O41" s="905"/>
      <c r="P41" s="905"/>
      <c r="Q41" s="906"/>
      <c r="R41" s="902" t="str">
        <f>'14_商業'!$X$36</f>
        <v/>
      </c>
      <c r="S41" s="902"/>
      <c r="T41" s="902"/>
      <c r="U41" s="902"/>
      <c r="V41" s="902"/>
      <c r="W41" s="903"/>
      <c r="X41" s="876" t="s">
        <v>130</v>
      </c>
      <c r="Y41" s="488"/>
      <c r="Z41" s="922" t="s">
        <v>4</v>
      </c>
      <c r="AA41" s="923"/>
      <c r="AB41" s="924"/>
      <c r="AC41" s="36"/>
      <c r="AD41" s="907" t="s">
        <v>236</v>
      </c>
      <c r="AE41" s="908"/>
      <c r="AF41" s="908"/>
      <c r="AG41" s="908"/>
      <c r="AH41" s="908"/>
      <c r="AI41" s="908"/>
      <c r="AJ41" s="908"/>
      <c r="AK41" s="909"/>
    </row>
    <row r="42" spans="2:38">
      <c r="B42" s="213"/>
      <c r="C42" s="141" t="str">
        <f t="shared" si="0"/>
        <v>リストから選択</v>
      </c>
      <c r="D42" s="919"/>
      <c r="E42" s="920"/>
      <c r="F42" s="921"/>
      <c r="G42" s="904" t="s">
        <v>242</v>
      </c>
      <c r="H42" s="905"/>
      <c r="I42" s="905"/>
      <c r="J42" s="905"/>
      <c r="K42" s="905"/>
      <c r="L42" s="905"/>
      <c r="M42" s="905"/>
      <c r="N42" s="905"/>
      <c r="O42" s="905"/>
      <c r="P42" s="905"/>
      <c r="Q42" s="906"/>
      <c r="R42" s="902" t="str">
        <f>'14_商業'!$S$55</f>
        <v/>
      </c>
      <c r="S42" s="902"/>
      <c r="T42" s="902"/>
      <c r="U42" s="902"/>
      <c r="V42" s="902"/>
      <c r="W42" s="903"/>
      <c r="X42" s="876" t="s">
        <v>130</v>
      </c>
      <c r="Y42" s="488"/>
      <c r="Z42" s="922" t="s">
        <v>4</v>
      </c>
      <c r="AA42" s="923"/>
      <c r="AB42" s="924"/>
      <c r="AC42" s="36"/>
      <c r="AD42" s="902">
        <f>IF(ISERROR(VLOOKUP("〇",C41:W43,16,FALSE)),0,VLOOKUP("〇",C41:W43,16,FALSE))</f>
        <v>0</v>
      </c>
      <c r="AE42" s="902"/>
      <c r="AF42" s="902"/>
      <c r="AG42" s="902"/>
      <c r="AH42" s="902"/>
      <c r="AI42" s="903"/>
      <c r="AJ42" s="876" t="s">
        <v>130</v>
      </c>
      <c r="AK42" s="487"/>
    </row>
    <row r="43" spans="2:38">
      <c r="B43" s="213"/>
      <c r="C43" s="141" t="str">
        <f t="shared" si="0"/>
        <v>リストから選択</v>
      </c>
      <c r="D43" s="916"/>
      <c r="E43" s="917"/>
      <c r="F43" s="918"/>
      <c r="G43" s="937" t="s">
        <v>243</v>
      </c>
      <c r="H43" s="938"/>
      <c r="I43" s="938"/>
      <c r="J43" s="938"/>
      <c r="K43" s="938"/>
      <c r="L43" s="938"/>
      <c r="M43" s="938"/>
      <c r="N43" s="938"/>
      <c r="O43" s="938"/>
      <c r="P43" s="938"/>
      <c r="Q43" s="939"/>
      <c r="R43" s="934">
        <f>'14_商業'!$X$73</f>
        <v>3159520</v>
      </c>
      <c r="S43" s="934"/>
      <c r="T43" s="934"/>
      <c r="U43" s="934"/>
      <c r="V43" s="934"/>
      <c r="W43" s="935"/>
      <c r="X43" s="876" t="s">
        <v>130</v>
      </c>
      <c r="Y43" s="488"/>
      <c r="Z43" s="926" t="s">
        <v>4</v>
      </c>
      <c r="AA43" s="927"/>
      <c r="AB43" s="928"/>
      <c r="AC43" s="36"/>
      <c r="AD43" s="206"/>
      <c r="AE43" s="206"/>
      <c r="AF43" s="206"/>
      <c r="AG43" s="206"/>
      <c r="AH43" s="206"/>
      <c r="AI43" s="206"/>
      <c r="AJ43" s="206"/>
      <c r="AK43" s="207"/>
    </row>
    <row r="44" spans="2:38" ht="31.5" customHeight="1">
      <c r="B44" s="213"/>
      <c r="C44" s="141"/>
      <c r="D44" s="925" t="s">
        <v>576</v>
      </c>
      <c r="E44" s="332"/>
      <c r="F44" s="332"/>
      <c r="G44" s="332"/>
      <c r="H44" s="332"/>
      <c r="I44" s="332"/>
      <c r="J44" s="332"/>
      <c r="K44" s="332"/>
      <c r="L44" s="332"/>
      <c r="M44" s="332"/>
      <c r="N44" s="332"/>
      <c r="O44" s="332"/>
      <c r="P44" s="332"/>
      <c r="Q44" s="332"/>
      <c r="R44" s="332"/>
      <c r="S44" s="332"/>
      <c r="T44" s="332"/>
      <c r="U44" s="259"/>
      <c r="Y44" s="259"/>
      <c r="Z44" s="268"/>
      <c r="AA44" s="259"/>
      <c r="AB44" s="269"/>
      <c r="AC44" s="36"/>
      <c r="AK44" s="207"/>
      <c r="AL44" s="36"/>
    </row>
    <row r="45" spans="2:38">
      <c r="B45" s="213">
        <f>'2_利用者'!AG27</f>
        <v>0</v>
      </c>
      <c r="C45" s="141" t="str">
        <f t="shared" si="0"/>
        <v>リストから選択</v>
      </c>
      <c r="D45" s="913" t="s">
        <v>57</v>
      </c>
      <c r="E45" s="914"/>
      <c r="F45" s="915"/>
      <c r="G45" s="904" t="s">
        <v>248</v>
      </c>
      <c r="H45" s="905"/>
      <c r="I45" s="905"/>
      <c r="J45" s="905"/>
      <c r="K45" s="905"/>
      <c r="L45" s="905"/>
      <c r="M45" s="905"/>
      <c r="N45" s="905"/>
      <c r="O45" s="905"/>
      <c r="P45" s="905"/>
      <c r="Q45" s="906"/>
      <c r="R45" s="902">
        <f>'15_観光'!X37</f>
        <v>0</v>
      </c>
      <c r="S45" s="902"/>
      <c r="T45" s="902"/>
      <c r="U45" s="902"/>
      <c r="V45" s="902"/>
      <c r="W45" s="903"/>
      <c r="X45" s="876" t="s">
        <v>130</v>
      </c>
      <c r="Y45" s="488"/>
      <c r="Z45" s="922" t="s">
        <v>4</v>
      </c>
      <c r="AA45" s="923"/>
      <c r="AB45" s="924"/>
      <c r="AC45" s="36"/>
      <c r="AD45" s="907" t="s">
        <v>236</v>
      </c>
      <c r="AE45" s="908"/>
      <c r="AF45" s="908"/>
      <c r="AG45" s="908"/>
      <c r="AH45" s="908"/>
      <c r="AI45" s="908"/>
      <c r="AJ45" s="908"/>
      <c r="AK45" s="909"/>
    </row>
    <row r="46" spans="2:38">
      <c r="B46" s="213"/>
      <c r="C46" s="141" t="str">
        <f t="shared" si="0"/>
        <v>リストから選択</v>
      </c>
      <c r="D46" s="916"/>
      <c r="E46" s="917"/>
      <c r="F46" s="918"/>
      <c r="G46" s="904" t="s">
        <v>249</v>
      </c>
      <c r="H46" s="905"/>
      <c r="I46" s="905"/>
      <c r="J46" s="905"/>
      <c r="K46" s="905"/>
      <c r="L46" s="905"/>
      <c r="M46" s="905"/>
      <c r="N46" s="905"/>
      <c r="O46" s="905"/>
      <c r="P46" s="905"/>
      <c r="Q46" s="906"/>
      <c r="R46" s="902" t="str">
        <f>'15_観光'!S56</f>
        <v/>
      </c>
      <c r="S46" s="902"/>
      <c r="T46" s="902"/>
      <c r="U46" s="902"/>
      <c r="V46" s="902"/>
      <c r="W46" s="903"/>
      <c r="X46" s="876" t="s">
        <v>130</v>
      </c>
      <c r="Y46" s="488"/>
      <c r="Z46" s="922" t="s">
        <v>4</v>
      </c>
      <c r="AA46" s="923"/>
      <c r="AB46" s="924"/>
      <c r="AC46" s="36"/>
      <c r="AD46" s="902">
        <f>IF(ISERROR(VLOOKUP("〇",C45:W46,16,FALSE)),0,VLOOKUP("〇",C45:W46,16,FALSE))</f>
        <v>0</v>
      </c>
      <c r="AE46" s="902"/>
      <c r="AF46" s="902"/>
      <c r="AG46" s="902"/>
      <c r="AH46" s="902"/>
      <c r="AI46" s="903"/>
      <c r="AJ46" s="876" t="s">
        <v>130</v>
      </c>
      <c r="AK46" s="487"/>
    </row>
    <row r="47" spans="2:38">
      <c r="B47" s="213"/>
      <c r="C47" s="141"/>
      <c r="D47" s="36"/>
      <c r="E47" s="36"/>
      <c r="F47" s="36"/>
      <c r="G47" s="36"/>
      <c r="H47" s="36"/>
      <c r="I47" s="36"/>
      <c r="J47" s="36"/>
      <c r="K47" s="36"/>
      <c r="L47" s="36"/>
      <c r="M47" s="36"/>
      <c r="N47" s="36"/>
      <c r="O47" s="36"/>
      <c r="P47" s="36"/>
      <c r="Q47" s="36"/>
      <c r="R47" s="142"/>
      <c r="S47" s="142"/>
      <c r="T47" s="142"/>
      <c r="U47" s="142"/>
      <c r="V47" s="142"/>
      <c r="W47" s="142"/>
      <c r="X47" s="36"/>
      <c r="Y47" s="36"/>
      <c r="Z47" s="267"/>
      <c r="AA47" s="36"/>
      <c r="AB47" s="193"/>
      <c r="AC47" s="36"/>
      <c r="AK47" s="207"/>
    </row>
    <row r="48" spans="2:38">
      <c r="B48" s="213">
        <f>'2_利用者'!AG28</f>
        <v>1</v>
      </c>
      <c r="C48" s="141" t="str">
        <f t="shared" si="0"/>
        <v>リストから選択</v>
      </c>
      <c r="D48" s="913" t="s">
        <v>7</v>
      </c>
      <c r="E48" s="914"/>
      <c r="F48" s="915"/>
      <c r="G48" s="904" t="s">
        <v>250</v>
      </c>
      <c r="H48" s="905"/>
      <c r="I48" s="905"/>
      <c r="J48" s="905"/>
      <c r="K48" s="905"/>
      <c r="L48" s="905"/>
      <c r="M48" s="905"/>
      <c r="N48" s="905"/>
      <c r="O48" s="905"/>
      <c r="P48" s="905"/>
      <c r="Q48" s="906"/>
      <c r="R48" s="902">
        <f>'16_その他'!$X$36</f>
        <v>0</v>
      </c>
      <c r="S48" s="902"/>
      <c r="T48" s="902"/>
      <c r="U48" s="902"/>
      <c r="V48" s="902"/>
      <c r="W48" s="903"/>
      <c r="X48" s="876" t="s">
        <v>130</v>
      </c>
      <c r="Y48" s="488"/>
      <c r="Z48" s="922" t="s">
        <v>4</v>
      </c>
      <c r="AA48" s="923"/>
      <c r="AB48" s="924"/>
      <c r="AC48" s="36"/>
      <c r="AD48" s="907" t="s">
        <v>236</v>
      </c>
      <c r="AE48" s="908"/>
      <c r="AF48" s="908"/>
      <c r="AG48" s="908"/>
      <c r="AH48" s="908"/>
      <c r="AI48" s="908"/>
      <c r="AJ48" s="908"/>
      <c r="AK48" s="909"/>
    </row>
    <row r="49" spans="2:42" ht="19.5" thickBot="1">
      <c r="B49" s="213"/>
      <c r="C49" s="141" t="str">
        <f t="shared" si="0"/>
        <v>リストから選択</v>
      </c>
      <c r="D49" s="916"/>
      <c r="E49" s="917"/>
      <c r="F49" s="918"/>
      <c r="G49" s="904" t="s">
        <v>251</v>
      </c>
      <c r="H49" s="905"/>
      <c r="I49" s="905"/>
      <c r="J49" s="905"/>
      <c r="K49" s="905"/>
      <c r="L49" s="905"/>
      <c r="M49" s="905"/>
      <c r="N49" s="905"/>
      <c r="O49" s="905"/>
      <c r="P49" s="905"/>
      <c r="Q49" s="906"/>
      <c r="R49" s="902" t="str">
        <f>'16_その他'!$S$55</f>
        <v/>
      </c>
      <c r="S49" s="902"/>
      <c r="T49" s="902"/>
      <c r="U49" s="902"/>
      <c r="V49" s="902"/>
      <c r="W49" s="903"/>
      <c r="X49" s="876" t="s">
        <v>130</v>
      </c>
      <c r="Y49" s="488"/>
      <c r="Z49" s="910" t="s">
        <v>4</v>
      </c>
      <c r="AA49" s="911"/>
      <c r="AB49" s="912"/>
      <c r="AC49" s="36"/>
      <c r="AD49" s="902">
        <f>IF(ISERROR(VLOOKUP("〇",C48:W49,16,FALSE)),0,VLOOKUP("〇",C48:W49,16,FALSE))</f>
        <v>0</v>
      </c>
      <c r="AE49" s="902"/>
      <c r="AF49" s="902"/>
      <c r="AG49" s="902"/>
      <c r="AH49" s="902"/>
      <c r="AI49" s="903"/>
      <c r="AJ49" s="876" t="s">
        <v>130</v>
      </c>
      <c r="AK49" s="487"/>
    </row>
    <row r="50" spans="2:42">
      <c r="B50" s="213"/>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123"/>
    </row>
    <row r="51" spans="2:42">
      <c r="B51" s="122"/>
      <c r="C51" s="36"/>
      <c r="D51" s="36"/>
      <c r="E51" s="36"/>
      <c r="F51" s="36"/>
      <c r="G51" s="36"/>
      <c r="H51" s="36"/>
      <c r="I51" s="36"/>
      <c r="J51" s="36"/>
      <c r="K51" s="36"/>
      <c r="L51" s="36"/>
      <c r="M51" s="36"/>
      <c r="N51" s="36"/>
      <c r="O51" s="36"/>
      <c r="P51" s="36"/>
      <c r="Q51" s="36"/>
      <c r="R51" s="36"/>
      <c r="S51" s="36"/>
      <c r="T51" s="36"/>
      <c r="U51" s="36"/>
      <c r="V51" s="907" t="s">
        <v>253</v>
      </c>
      <c r="W51" s="908"/>
      <c r="X51" s="908"/>
      <c r="Y51" s="908"/>
      <c r="Z51" s="908"/>
      <c r="AA51" s="908"/>
      <c r="AB51" s="908"/>
      <c r="AC51" s="909"/>
      <c r="AD51" s="902">
        <f>+AD38+AD42+AD32+AD35+AD46+AD49</f>
        <v>0</v>
      </c>
      <c r="AE51" s="902"/>
      <c r="AF51" s="902"/>
      <c r="AG51" s="902"/>
      <c r="AH51" s="902"/>
      <c r="AI51" s="903"/>
      <c r="AJ51" s="876" t="s">
        <v>130</v>
      </c>
      <c r="AK51" s="487"/>
    </row>
    <row r="52" spans="2:42" ht="19.5" thickBot="1">
      <c r="B52" s="122"/>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123"/>
    </row>
    <row r="53" spans="2:42">
      <c r="B53" s="31"/>
      <c r="C53" s="33"/>
      <c r="D53" s="32" t="s">
        <v>257</v>
      </c>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4"/>
    </row>
    <row r="54" spans="2:42">
      <c r="B54" s="35"/>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7"/>
    </row>
    <row r="55" spans="2:42">
      <c r="B55" s="35"/>
      <c r="C55" s="36"/>
      <c r="D55" s="334" t="s">
        <v>490</v>
      </c>
      <c r="E55" s="335"/>
      <c r="F55" s="335"/>
      <c r="G55" s="335"/>
      <c r="H55" s="440"/>
      <c r="I55" s="346"/>
      <c r="J55" s="99" t="s">
        <v>558</v>
      </c>
      <c r="K55" s="334" t="s">
        <v>560</v>
      </c>
      <c r="L55" s="335"/>
      <c r="M55" s="335"/>
      <c r="N55" s="335"/>
      <c r="O55" s="440"/>
      <c r="P55" s="346"/>
      <c r="Q55" s="36"/>
      <c r="R55" s="36"/>
      <c r="S55" s="36"/>
      <c r="T55" s="36"/>
      <c r="U55" s="36"/>
      <c r="V55" s="36"/>
      <c r="W55" s="36"/>
      <c r="X55" s="36"/>
      <c r="Y55" s="36"/>
      <c r="Z55" s="36"/>
      <c r="AA55" s="36"/>
      <c r="AB55" s="36"/>
      <c r="AC55" s="36"/>
      <c r="AD55" s="36"/>
      <c r="AE55" s="36"/>
      <c r="AF55" s="36"/>
      <c r="AG55" s="36"/>
      <c r="AH55" s="36"/>
      <c r="AI55" s="36"/>
      <c r="AJ55" s="36"/>
      <c r="AK55" s="37"/>
      <c r="AN55" s="55"/>
      <c r="AO55" s="56" t="s">
        <v>254</v>
      </c>
      <c r="AP55" s="56" t="s">
        <v>237</v>
      </c>
    </row>
    <row r="56" spans="2:42">
      <c r="B56" s="35"/>
      <c r="C56" s="36"/>
      <c r="D56" s="765">
        <f>+AD51</f>
        <v>0</v>
      </c>
      <c r="E56" s="452"/>
      <c r="F56" s="452"/>
      <c r="G56" s="452"/>
      <c r="H56" s="744" t="s">
        <v>157</v>
      </c>
      <c r="I56" s="346"/>
      <c r="J56" s="96"/>
      <c r="K56" s="765">
        <f>+AA17</f>
        <v>4776805.5326060094</v>
      </c>
      <c r="L56" s="452"/>
      <c r="M56" s="452"/>
      <c r="N56" s="452"/>
      <c r="O56" s="744" t="s">
        <v>157</v>
      </c>
      <c r="P56" s="346"/>
      <c r="Q56" s="36"/>
      <c r="R56" s="36"/>
      <c r="S56" s="36"/>
      <c r="T56" s="36"/>
      <c r="U56" s="36"/>
      <c r="V56" s="36"/>
      <c r="W56" s="36"/>
      <c r="X56" s="36"/>
      <c r="Y56" s="36"/>
      <c r="Z56" s="36"/>
      <c r="AA56" s="36"/>
      <c r="AB56" s="36"/>
      <c r="AC56" s="36"/>
      <c r="AD56" s="36"/>
      <c r="AE56" s="36"/>
      <c r="AF56" s="36"/>
      <c r="AG56" s="36"/>
      <c r="AH56" s="36"/>
      <c r="AI56" s="36"/>
      <c r="AJ56" s="36"/>
      <c r="AK56" s="37"/>
      <c r="AN56" s="55" t="s">
        <v>560</v>
      </c>
      <c r="AO56" s="57">
        <f>+K56</f>
        <v>4776805.5326060094</v>
      </c>
      <c r="AP56" s="56"/>
    </row>
    <row r="57" spans="2:42">
      <c r="B57" s="35"/>
      <c r="C57" s="36"/>
      <c r="D57" s="96"/>
      <c r="E57" s="96"/>
      <c r="F57" s="96"/>
      <c r="G57" s="96"/>
      <c r="H57" s="96"/>
      <c r="I57" s="96"/>
      <c r="J57" s="96"/>
      <c r="K57" s="96"/>
      <c r="L57" s="96"/>
      <c r="M57" s="96"/>
      <c r="N57" s="96"/>
      <c r="O57" s="96"/>
      <c r="P57" s="96"/>
      <c r="Q57" s="36"/>
      <c r="R57" s="36"/>
      <c r="S57" s="36"/>
      <c r="T57" s="36"/>
      <c r="U57" s="36"/>
      <c r="V57" s="36"/>
      <c r="W57" s="36"/>
      <c r="X57" s="36"/>
      <c r="Y57" s="36"/>
      <c r="Z57" s="36"/>
      <c r="AA57" s="36"/>
      <c r="AB57" s="36"/>
      <c r="AC57" s="36"/>
      <c r="AD57" s="36"/>
      <c r="AE57" s="36"/>
      <c r="AF57" s="36"/>
      <c r="AG57" s="36"/>
      <c r="AH57" s="36"/>
      <c r="AI57" s="36"/>
      <c r="AJ57" s="36"/>
      <c r="AK57" s="37"/>
      <c r="AN57" s="56" t="s">
        <v>256</v>
      </c>
      <c r="AO57" s="56"/>
      <c r="AP57" s="58">
        <f>+AD51</f>
        <v>0</v>
      </c>
    </row>
    <row r="58" spans="2:42" ht="19.5" thickBot="1">
      <c r="B58" s="35"/>
      <c r="C58" s="36"/>
      <c r="D58" s="96" t="s">
        <v>129</v>
      </c>
      <c r="E58" s="535" t="s">
        <v>489</v>
      </c>
      <c r="F58" s="536"/>
      <c r="G58" s="536"/>
      <c r="H58" s="536"/>
      <c r="I58" s="836"/>
      <c r="J58" s="836"/>
      <c r="K58" s="440"/>
      <c r="L58" s="346"/>
      <c r="M58" s="96"/>
      <c r="N58" s="96"/>
      <c r="O58" s="96"/>
      <c r="P58" s="96"/>
      <c r="Q58" s="36"/>
      <c r="R58" s="36"/>
      <c r="S58" s="36"/>
      <c r="T58" s="36"/>
      <c r="U58" s="36"/>
      <c r="V58" s="36"/>
      <c r="W58" s="36"/>
      <c r="X58" s="36"/>
      <c r="Y58" s="36"/>
      <c r="Z58" s="36"/>
      <c r="AA58" s="36"/>
      <c r="AB58" s="36"/>
      <c r="AC58" s="36"/>
      <c r="AD58" s="36"/>
      <c r="AE58" s="36"/>
      <c r="AF58" s="36"/>
      <c r="AG58" s="36"/>
      <c r="AH58" s="36"/>
      <c r="AI58" s="36"/>
      <c r="AJ58" s="36"/>
      <c r="AK58" s="37"/>
      <c r="AN58" s="55" t="s">
        <v>255</v>
      </c>
      <c r="AO58" s="57">
        <f>+AP57-AO56</f>
        <v>-4776805.5326060094</v>
      </c>
      <c r="AP58" s="56">
        <v>0</v>
      </c>
    </row>
    <row r="59" spans="2:42" ht="19.5" thickBot="1">
      <c r="B59" s="35"/>
      <c r="C59" s="36"/>
      <c r="D59" s="96"/>
      <c r="E59" s="899">
        <f>+D56-K56</f>
        <v>-4776805.5326060094</v>
      </c>
      <c r="F59" s="900"/>
      <c r="G59" s="900"/>
      <c r="H59" s="900"/>
      <c r="I59" s="900"/>
      <c r="J59" s="901"/>
      <c r="K59" s="345" t="s">
        <v>130</v>
      </c>
      <c r="L59" s="346"/>
      <c r="M59" s="96"/>
      <c r="N59" s="96"/>
      <c r="O59" s="96"/>
      <c r="P59" s="96"/>
      <c r="Q59" s="36"/>
      <c r="R59" s="36"/>
      <c r="S59" s="36"/>
      <c r="T59" s="36"/>
      <c r="U59" s="36"/>
      <c r="V59" s="36"/>
      <c r="W59" s="36"/>
      <c r="X59" s="36"/>
      <c r="Y59" s="36"/>
      <c r="Z59" s="36"/>
      <c r="AA59" s="36"/>
      <c r="AB59" s="36"/>
      <c r="AC59" s="36"/>
      <c r="AD59" s="36"/>
      <c r="AE59" s="36"/>
      <c r="AF59" s="36"/>
      <c r="AG59" s="36"/>
      <c r="AH59" s="36"/>
      <c r="AI59" s="36"/>
      <c r="AJ59" s="36"/>
      <c r="AK59" s="37"/>
    </row>
    <row r="60" spans="2:42">
      <c r="B60" s="35"/>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7"/>
    </row>
    <row r="61" spans="2:42">
      <c r="B61" s="35"/>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7"/>
    </row>
    <row r="62" spans="2:42" ht="19.5" thickBot="1">
      <c r="B62" s="38"/>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40"/>
    </row>
    <row r="63" spans="2:42" ht="19.5" thickBot="1">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42" ht="53.25" customHeight="1">
      <c r="B64" s="877" t="s">
        <v>794</v>
      </c>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row>
    <row r="65" spans="2:37">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c r="AK65" s="382"/>
    </row>
    <row r="66" spans="2:37">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c r="AK66" s="382"/>
    </row>
    <row r="67" spans="2:37">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row>
    <row r="68" spans="2:37">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c r="AJ68" s="382"/>
      <c r="AK68" s="382"/>
    </row>
    <row r="69" spans="2:37">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c r="AK69" s="311"/>
    </row>
    <row r="70" spans="2:37">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311"/>
      <c r="AE70" s="311"/>
      <c r="AF70" s="311"/>
      <c r="AG70" s="311"/>
      <c r="AH70" s="311"/>
      <c r="AI70" s="311"/>
      <c r="AJ70" s="311"/>
      <c r="AK70" s="311"/>
    </row>
    <row r="71" spans="2:37">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311"/>
      <c r="AE71" s="311"/>
      <c r="AF71" s="311"/>
      <c r="AG71" s="311"/>
      <c r="AH71" s="311"/>
      <c r="AI71" s="311"/>
      <c r="AJ71" s="311"/>
      <c r="AK71" s="311"/>
    </row>
    <row r="72" spans="2:37">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311"/>
      <c r="AE72" s="311"/>
      <c r="AF72" s="311"/>
      <c r="AG72" s="311"/>
      <c r="AH72" s="311"/>
      <c r="AI72" s="311"/>
      <c r="AJ72" s="311"/>
      <c r="AK72" s="311"/>
    </row>
  </sheetData>
  <mergeCells count="136">
    <mergeCell ref="C10:AK10"/>
    <mergeCell ref="AA14:AG14"/>
    <mergeCell ref="T15:Z15"/>
    <mergeCell ref="AA15:AG15"/>
    <mergeCell ref="T16:Z16"/>
    <mergeCell ref="AA16:AG16"/>
    <mergeCell ref="D31:F32"/>
    <mergeCell ref="X43:Y43"/>
    <mergeCell ref="G43:Q43"/>
    <mergeCell ref="D37:F39"/>
    <mergeCell ref="X37:Y37"/>
    <mergeCell ref="X38:Y38"/>
    <mergeCell ref="R42:W42"/>
    <mergeCell ref="X42:Y42"/>
    <mergeCell ref="H14:K14"/>
    <mergeCell ref="L14:O14"/>
    <mergeCell ref="T14:Z14"/>
    <mergeCell ref="C13:G13"/>
    <mergeCell ref="H13:K13"/>
    <mergeCell ref="L13:O13"/>
    <mergeCell ref="C14:G14"/>
    <mergeCell ref="C15:G15"/>
    <mergeCell ref="C16:G16"/>
    <mergeCell ref="G30:Q30"/>
    <mergeCell ref="L15:O15"/>
    <mergeCell ref="H15:K15"/>
    <mergeCell ref="H16:K16"/>
    <mergeCell ref="L16:O16"/>
    <mergeCell ref="H17:K17"/>
    <mergeCell ref="L17:O17"/>
    <mergeCell ref="G37:Q37"/>
    <mergeCell ref="G38:Q38"/>
    <mergeCell ref="X31:Y31"/>
    <mergeCell ref="T17:Z17"/>
    <mergeCell ref="C26:AK28"/>
    <mergeCell ref="AD48:AK48"/>
    <mergeCell ref="AA17:AG17"/>
    <mergeCell ref="C17:G17"/>
    <mergeCell ref="C18:G18"/>
    <mergeCell ref="Z30:AB30"/>
    <mergeCell ref="D48:F49"/>
    <mergeCell ref="D30:F30"/>
    <mergeCell ref="R37:W37"/>
    <mergeCell ref="R38:W38"/>
    <mergeCell ref="R39:W39"/>
    <mergeCell ref="R43:W43"/>
    <mergeCell ref="G48:Q48"/>
    <mergeCell ref="G49:Q49"/>
    <mergeCell ref="R45:W45"/>
    <mergeCell ref="R46:W46"/>
    <mergeCell ref="G45:Q45"/>
    <mergeCell ref="G46:Q46"/>
    <mergeCell ref="G34:Q34"/>
    <mergeCell ref="G35:Q35"/>
    <mergeCell ref="R31:W31"/>
    <mergeCell ref="R32:W32"/>
    <mergeCell ref="G31:Q31"/>
    <mergeCell ref="G32:Q32"/>
    <mergeCell ref="R30:Y30"/>
    <mergeCell ref="Z48:AB48"/>
    <mergeCell ref="Z43:AB43"/>
    <mergeCell ref="Z31:AB31"/>
    <mergeCell ref="Z32:AB32"/>
    <mergeCell ref="Z34:AB34"/>
    <mergeCell ref="Z35:AB35"/>
    <mergeCell ref="Z45:AB45"/>
    <mergeCell ref="Z37:AB37"/>
    <mergeCell ref="Z38:AB38"/>
    <mergeCell ref="Z39:AB39"/>
    <mergeCell ref="Z41:AB41"/>
    <mergeCell ref="Z42:AB42"/>
    <mergeCell ref="AJ42:AK42"/>
    <mergeCell ref="D45:F46"/>
    <mergeCell ref="D34:F35"/>
    <mergeCell ref="R34:W34"/>
    <mergeCell ref="D41:F43"/>
    <mergeCell ref="AD31:AK31"/>
    <mergeCell ref="AD38:AI38"/>
    <mergeCell ref="AJ38:AK38"/>
    <mergeCell ref="Z46:AB46"/>
    <mergeCell ref="AD46:AI46"/>
    <mergeCell ref="AJ46:AK46"/>
    <mergeCell ref="D44:T44"/>
    <mergeCell ref="X39:Y39"/>
    <mergeCell ref="R41:W41"/>
    <mergeCell ref="X41:Y41"/>
    <mergeCell ref="G39:Q39"/>
    <mergeCell ref="G41:Q41"/>
    <mergeCell ref="AD49:AI49"/>
    <mergeCell ref="G42:Q42"/>
    <mergeCell ref="V51:AC51"/>
    <mergeCell ref="AD51:AI51"/>
    <mergeCell ref="AJ51:AK51"/>
    <mergeCell ref="AD32:AI32"/>
    <mergeCell ref="AJ32:AK32"/>
    <mergeCell ref="AD34:AK34"/>
    <mergeCell ref="AD35:AI35"/>
    <mergeCell ref="AJ35:AK35"/>
    <mergeCell ref="AD45:AK45"/>
    <mergeCell ref="Z49:AB49"/>
    <mergeCell ref="X32:Y32"/>
    <mergeCell ref="X34:Y34"/>
    <mergeCell ref="R35:W35"/>
    <mergeCell ref="X35:Y35"/>
    <mergeCell ref="X48:Y48"/>
    <mergeCell ref="R49:W49"/>
    <mergeCell ref="X49:Y49"/>
    <mergeCell ref="X46:Y46"/>
    <mergeCell ref="R48:W48"/>
    <mergeCell ref="AD37:AK37"/>
    <mergeCell ref="AD41:AK41"/>
    <mergeCell ref="AD42:AI42"/>
    <mergeCell ref="AJ49:AK49"/>
    <mergeCell ref="X45:Y45"/>
    <mergeCell ref="B64:AK72"/>
    <mergeCell ref="H18:K18"/>
    <mergeCell ref="H19:K19"/>
    <mergeCell ref="H21:K21"/>
    <mergeCell ref="C19:G19"/>
    <mergeCell ref="C20:D20"/>
    <mergeCell ref="C22:G22"/>
    <mergeCell ref="L18:O18"/>
    <mergeCell ref="L19:O19"/>
    <mergeCell ref="L21:O21"/>
    <mergeCell ref="H22:O22"/>
    <mergeCell ref="H20:K20"/>
    <mergeCell ref="L20:O20"/>
    <mergeCell ref="D55:I55"/>
    <mergeCell ref="K55:P55"/>
    <mergeCell ref="E58:L58"/>
    <mergeCell ref="D56:G56"/>
    <mergeCell ref="H56:I56"/>
    <mergeCell ref="K56:N56"/>
    <mergeCell ref="O56:P56"/>
    <mergeCell ref="E59:J59"/>
    <mergeCell ref="K59:L59"/>
  </mergeCells>
  <phoneticPr fontId="1"/>
  <conditionalFormatting sqref="Z37:AB39">
    <cfRule type="expression" dxfId="11" priority="12">
      <formula>$B$37=1</formula>
    </cfRule>
  </conditionalFormatting>
  <conditionalFormatting sqref="Z41:AB42">
    <cfRule type="expression" dxfId="10" priority="11">
      <formula>$B$41=1</formula>
    </cfRule>
  </conditionalFormatting>
  <conditionalFormatting sqref="Z31:AB32">
    <cfRule type="expression" dxfId="9" priority="10">
      <formula>$B$31=1</formula>
    </cfRule>
  </conditionalFormatting>
  <conditionalFormatting sqref="Z34:AB35">
    <cfRule type="expression" dxfId="8" priority="9">
      <formula>$B$34=1</formula>
    </cfRule>
  </conditionalFormatting>
  <conditionalFormatting sqref="Z45:AB46">
    <cfRule type="expression" dxfId="7" priority="8">
      <formula>$B$45=1</formula>
    </cfRule>
  </conditionalFormatting>
  <conditionalFormatting sqref="Z48:AB49">
    <cfRule type="expression" dxfId="6" priority="7">
      <formula>$B$48=1</formula>
    </cfRule>
  </conditionalFormatting>
  <conditionalFormatting sqref="D37:F39">
    <cfRule type="expression" dxfId="5" priority="6">
      <formula>$B$37=1</formula>
    </cfRule>
  </conditionalFormatting>
  <conditionalFormatting sqref="D41:F43">
    <cfRule type="expression" dxfId="4" priority="5">
      <formula>$B$41=1</formula>
    </cfRule>
  </conditionalFormatting>
  <conditionalFormatting sqref="D31:F32">
    <cfRule type="expression" dxfId="3" priority="4">
      <formula>$B$31=1</formula>
    </cfRule>
  </conditionalFormatting>
  <conditionalFormatting sqref="D34:F35">
    <cfRule type="expression" dxfId="2" priority="3">
      <formula>$B$34=1</formula>
    </cfRule>
  </conditionalFormatting>
  <conditionalFormatting sqref="D45:F46">
    <cfRule type="expression" dxfId="1" priority="2">
      <formula>$B$45=1</formula>
    </cfRule>
  </conditionalFormatting>
  <conditionalFormatting sqref="D48:F49">
    <cfRule type="expression" dxfId="0" priority="1">
      <formula>$B$48=1</formula>
    </cfRule>
  </conditionalFormatting>
  <dataValidations count="1">
    <dataValidation type="list" allowBlank="1" showInputMessage="1" showErrorMessage="1" sqref="Z37:AB39 Z41:AB43 Z31:AB32 Z34:AB35 Z45:AB46 Z48:AB49">
      <formula1>$AN$3:$AN$4</formula1>
    </dataValidation>
  </dataValidations>
  <pageMargins left="0.7" right="0.7" top="0.75" bottom="0.75" header="0.3" footer="0.3"/>
  <pageSetup paperSize="9" scale="61" fitToHeight="0" orientation="portrait" r:id="rId1"/>
  <rowBreaks count="1" manualBreakCount="1">
    <brk id="24" min="1" max="3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156"/>
  <sheetViews>
    <sheetView zoomScale="84" zoomScaleNormal="84" workbookViewId="0">
      <pane xSplit="2" ySplit="5" topLeftCell="DR6" activePane="bottomRight" state="frozen"/>
      <selection pane="topRight" activeCell="C1" sqref="C1"/>
      <selection pane="bottomLeft" activeCell="A6" sqref="A6"/>
      <selection pane="bottomRight" activeCell="FA12" sqref="FA12"/>
    </sheetView>
  </sheetViews>
  <sheetFormatPr defaultColWidth="6" defaultRowHeight="12" zeroHeight="1"/>
  <cols>
    <col min="1" max="1" width="6" style="225"/>
    <col min="2" max="15" width="6" style="226"/>
    <col min="16" max="16" width="6" style="227"/>
    <col min="17" max="17" width="6" style="225"/>
    <col min="18" max="63" width="6" style="226"/>
    <col min="64" max="64" width="6" style="227"/>
    <col min="65" max="65" width="6" style="225"/>
    <col min="66" max="96" width="6" style="226"/>
    <col min="97" max="97" width="6" style="227"/>
    <col min="98" max="98" width="6" style="225"/>
    <col min="99" max="110" width="6" style="226"/>
    <col min="111" max="111" width="6" style="227"/>
    <col min="112" max="112" width="6" style="225"/>
    <col min="113" max="117" width="6" style="226"/>
    <col min="118" max="118" width="6" style="227"/>
    <col min="119" max="119" width="6" style="225"/>
    <col min="120" max="124" width="6" style="226"/>
    <col min="125" max="125" width="6" style="227"/>
    <col min="126" max="126" width="6" style="225"/>
    <col min="127" max="131" width="6" style="226"/>
    <col min="132" max="132" width="6" style="227"/>
    <col min="133" max="133" width="6" style="225"/>
    <col min="134" max="142" width="6" style="226"/>
    <col min="143" max="143" width="6" style="227"/>
    <col min="144" max="144" width="6" style="225"/>
    <col min="145" max="153" width="6" style="226"/>
    <col min="154" max="154" width="6" style="227"/>
    <col min="155" max="155" width="7.125" style="225" bestFit="1" customWidth="1"/>
    <col min="156" max="160" width="6" style="226"/>
    <col min="161" max="161" width="6" style="227"/>
    <col min="162" max="162" width="7.125" style="225" bestFit="1" customWidth="1"/>
    <col min="163" max="167" width="6" style="226"/>
    <col min="168" max="168" width="6" style="227"/>
    <col min="169" max="169" width="6" style="225"/>
    <col min="170" max="174" width="6" style="226"/>
    <col min="175" max="175" width="6" style="227"/>
    <col min="176" max="176" width="6" style="225"/>
    <col min="177" max="187" width="6" style="226"/>
    <col min="188" max="188" width="11.625" style="226" customWidth="1"/>
    <col min="189" max="189" width="6" style="226"/>
    <col min="190" max="190" width="14.125" style="226" customWidth="1"/>
    <col min="191" max="191" width="6" style="253"/>
    <col min="192" max="192" width="7.5" style="225" customWidth="1"/>
    <col min="193" max="220" width="6" style="226"/>
    <col min="221" max="221" width="6" style="253"/>
    <col min="222" max="16384" width="6" style="209"/>
  </cols>
  <sheetData>
    <row r="1" spans="1:221" s="211" customFormat="1">
      <c r="A1" s="952" t="s">
        <v>603</v>
      </c>
      <c r="B1" s="953"/>
      <c r="C1" s="953"/>
      <c r="D1" s="953"/>
      <c r="E1" s="953"/>
      <c r="F1" s="953"/>
      <c r="G1" s="953"/>
      <c r="H1" s="953"/>
      <c r="I1" s="953"/>
      <c r="J1" s="953"/>
      <c r="K1" s="953"/>
      <c r="L1" s="953"/>
      <c r="M1" s="953"/>
      <c r="N1" s="953"/>
      <c r="O1" s="953"/>
      <c r="P1" s="954"/>
      <c r="Q1" s="955" t="s">
        <v>624</v>
      </c>
      <c r="R1" s="956"/>
      <c r="S1" s="956"/>
      <c r="T1" s="956"/>
      <c r="U1" s="956"/>
      <c r="V1" s="956"/>
      <c r="W1" s="956"/>
      <c r="X1" s="956"/>
      <c r="Y1" s="956"/>
      <c r="Z1" s="956"/>
      <c r="AA1" s="956"/>
      <c r="AB1" s="956"/>
      <c r="AC1" s="956"/>
      <c r="AD1" s="956"/>
      <c r="AE1" s="956"/>
      <c r="AF1" s="956"/>
      <c r="AG1" s="956"/>
      <c r="AH1" s="956"/>
      <c r="AI1" s="956"/>
      <c r="AJ1" s="956"/>
      <c r="AK1" s="956"/>
      <c r="AL1" s="956"/>
      <c r="AM1" s="956"/>
      <c r="AN1" s="956"/>
      <c r="AO1" s="956"/>
      <c r="AP1" s="956"/>
      <c r="AQ1" s="956"/>
      <c r="AR1" s="956"/>
      <c r="AS1" s="956"/>
      <c r="AT1" s="956"/>
      <c r="AU1" s="956"/>
      <c r="AV1" s="956"/>
      <c r="AW1" s="956"/>
      <c r="AX1" s="956"/>
      <c r="AY1" s="956"/>
      <c r="AZ1" s="956"/>
      <c r="BA1" s="956"/>
      <c r="BB1" s="956"/>
      <c r="BC1" s="956"/>
      <c r="BD1" s="956"/>
      <c r="BE1" s="956"/>
      <c r="BF1" s="956"/>
      <c r="BG1" s="956"/>
      <c r="BH1" s="956"/>
      <c r="BI1" s="956"/>
      <c r="BJ1" s="956"/>
      <c r="BK1" s="956"/>
      <c r="BL1" s="957"/>
      <c r="BM1" s="941" t="s">
        <v>678</v>
      </c>
      <c r="BN1" s="942"/>
      <c r="BO1" s="942"/>
      <c r="BP1" s="942"/>
      <c r="BQ1" s="942"/>
      <c r="BR1" s="942"/>
      <c r="BS1" s="942"/>
      <c r="BT1" s="942"/>
      <c r="BU1" s="942"/>
      <c r="BV1" s="942"/>
      <c r="BW1" s="942"/>
      <c r="BX1" s="942"/>
      <c r="BY1" s="942"/>
      <c r="BZ1" s="942"/>
      <c r="CA1" s="942"/>
      <c r="CB1" s="942"/>
      <c r="CC1" s="942"/>
      <c r="CD1" s="942"/>
      <c r="CE1" s="942"/>
      <c r="CF1" s="942"/>
      <c r="CG1" s="942"/>
      <c r="CH1" s="942"/>
      <c r="CI1" s="942"/>
      <c r="CJ1" s="942"/>
      <c r="CK1" s="942"/>
      <c r="CL1" s="942"/>
      <c r="CM1" s="942"/>
      <c r="CN1" s="942"/>
      <c r="CO1" s="942"/>
      <c r="CP1" s="942"/>
      <c r="CQ1" s="942"/>
      <c r="CR1" s="942"/>
      <c r="CS1" s="943"/>
      <c r="CT1" s="228" t="s">
        <v>690</v>
      </c>
      <c r="CU1" s="229"/>
      <c r="CV1" s="229"/>
      <c r="CW1" s="229"/>
      <c r="CX1" s="229"/>
      <c r="CY1" s="229"/>
      <c r="CZ1" s="229"/>
      <c r="DA1" s="229"/>
      <c r="DB1" s="229"/>
      <c r="DC1" s="229"/>
      <c r="DD1" s="229"/>
      <c r="DE1" s="229"/>
      <c r="DF1" s="229"/>
      <c r="DG1" s="230"/>
      <c r="DH1" s="944" t="s">
        <v>700</v>
      </c>
      <c r="DI1" s="945"/>
      <c r="DJ1" s="945"/>
      <c r="DK1" s="945"/>
      <c r="DL1" s="945"/>
      <c r="DM1" s="945"/>
      <c r="DN1" s="946"/>
      <c r="DO1" s="958" t="s">
        <v>704</v>
      </c>
      <c r="DP1" s="959"/>
      <c r="DQ1" s="959"/>
      <c r="DR1" s="959"/>
      <c r="DS1" s="959"/>
      <c r="DT1" s="959"/>
      <c r="DU1" s="960"/>
      <c r="DV1" s="961" t="s">
        <v>718</v>
      </c>
      <c r="DW1" s="962"/>
      <c r="DX1" s="962"/>
      <c r="DY1" s="962"/>
      <c r="DZ1" s="962"/>
      <c r="EA1" s="962"/>
      <c r="EB1" s="963"/>
      <c r="EC1" s="964" t="s">
        <v>722</v>
      </c>
      <c r="ED1" s="965"/>
      <c r="EE1" s="965"/>
      <c r="EF1" s="965"/>
      <c r="EG1" s="965"/>
      <c r="EH1" s="965"/>
      <c r="EI1" s="965"/>
      <c r="EJ1" s="965"/>
      <c r="EK1" s="965"/>
      <c r="EL1" s="965"/>
      <c r="EM1" s="966"/>
      <c r="EN1" s="967" t="s">
        <v>735</v>
      </c>
      <c r="EO1" s="968"/>
      <c r="EP1" s="968"/>
      <c r="EQ1" s="968"/>
      <c r="ER1" s="968"/>
      <c r="ES1" s="968"/>
      <c r="ET1" s="968"/>
      <c r="EU1" s="968"/>
      <c r="EV1" s="968"/>
      <c r="EW1" s="968"/>
      <c r="EX1" s="969"/>
      <c r="EY1" s="955" t="s">
        <v>744</v>
      </c>
      <c r="EZ1" s="956"/>
      <c r="FA1" s="956"/>
      <c r="FB1" s="956"/>
      <c r="FC1" s="956"/>
      <c r="FD1" s="956"/>
      <c r="FE1" s="957"/>
      <c r="FF1" s="941" t="s">
        <v>748</v>
      </c>
      <c r="FG1" s="942"/>
      <c r="FH1" s="942"/>
      <c r="FI1" s="942"/>
      <c r="FJ1" s="942"/>
      <c r="FK1" s="942"/>
      <c r="FL1" s="943"/>
      <c r="FM1" s="944" t="s">
        <v>752</v>
      </c>
      <c r="FN1" s="945"/>
      <c r="FO1" s="945"/>
      <c r="FP1" s="945"/>
      <c r="FQ1" s="945"/>
      <c r="FR1" s="945"/>
      <c r="FS1" s="946"/>
      <c r="FT1" s="233" t="s">
        <v>757</v>
      </c>
      <c r="FU1" s="234"/>
      <c r="FV1" s="234"/>
      <c r="FW1" s="234"/>
      <c r="FX1" s="234"/>
      <c r="FY1" s="234"/>
      <c r="FZ1" s="234"/>
      <c r="GA1" s="234"/>
      <c r="GB1" s="234"/>
      <c r="GC1" s="234"/>
      <c r="GD1" s="234"/>
      <c r="GE1" s="234"/>
      <c r="GF1" s="234"/>
      <c r="GG1" s="234"/>
      <c r="GH1" s="234"/>
      <c r="GI1" s="255"/>
      <c r="GJ1" s="220"/>
      <c r="GK1" s="221"/>
      <c r="GL1" s="221"/>
      <c r="GM1" s="221"/>
      <c r="GN1" s="221"/>
      <c r="GO1" s="221"/>
      <c r="GP1" s="221"/>
      <c r="GQ1" s="221"/>
      <c r="GR1" s="221"/>
      <c r="GS1" s="221"/>
      <c r="GT1" s="221"/>
      <c r="GU1" s="221"/>
      <c r="GV1" s="221"/>
      <c r="GW1" s="221"/>
      <c r="GX1" s="221"/>
      <c r="GY1" s="221"/>
      <c r="GZ1" s="221"/>
      <c r="HA1" s="221"/>
      <c r="HB1" s="221"/>
      <c r="HC1" s="221"/>
      <c r="HD1" s="221"/>
      <c r="HE1" s="221"/>
      <c r="HF1" s="221"/>
      <c r="HG1" s="221"/>
      <c r="HH1" s="221"/>
      <c r="HI1" s="221"/>
      <c r="HJ1" s="221"/>
      <c r="HK1" s="221"/>
      <c r="HL1" s="221"/>
      <c r="HM1" s="248"/>
    </row>
    <row r="2" spans="1:221" s="210" customFormat="1">
      <c r="A2" s="222" t="s">
        <v>605</v>
      </c>
      <c r="B2" s="223"/>
      <c r="C2" s="223"/>
      <c r="D2" s="223"/>
      <c r="E2" s="223"/>
      <c r="F2" s="223"/>
      <c r="G2" s="223"/>
      <c r="H2" s="223"/>
      <c r="I2" s="223"/>
      <c r="J2" s="223" t="s">
        <v>611</v>
      </c>
      <c r="K2" s="223"/>
      <c r="L2" s="223"/>
      <c r="M2" s="223"/>
      <c r="N2" s="223"/>
      <c r="O2" s="223" t="s">
        <v>621</v>
      </c>
      <c r="P2" s="224"/>
      <c r="Q2" s="222" t="s">
        <v>636</v>
      </c>
      <c r="R2" s="223"/>
      <c r="S2" s="223"/>
      <c r="T2" s="223"/>
      <c r="U2" s="223"/>
      <c r="V2" s="223"/>
      <c r="W2" s="223"/>
      <c r="X2" s="223" t="s">
        <v>637</v>
      </c>
      <c r="Y2" s="223"/>
      <c r="Z2" s="223"/>
      <c r="AA2" s="223"/>
      <c r="AB2" s="223" t="s">
        <v>638</v>
      </c>
      <c r="AC2" s="223"/>
      <c r="AD2" s="223"/>
      <c r="AE2" s="223" t="s">
        <v>649</v>
      </c>
      <c r="AF2" s="223"/>
      <c r="AG2" s="223"/>
      <c r="AH2" s="223"/>
      <c r="AI2" s="223"/>
      <c r="AJ2" s="223"/>
      <c r="AK2" s="223"/>
      <c r="AL2" s="223"/>
      <c r="AM2" s="223"/>
      <c r="AN2" s="223"/>
      <c r="AO2" s="223"/>
      <c r="AP2" s="223"/>
      <c r="AQ2" s="223" t="s">
        <v>650</v>
      </c>
      <c r="AR2" s="223"/>
      <c r="AS2" s="223"/>
      <c r="AT2" s="223"/>
      <c r="AU2" s="223"/>
      <c r="AV2" s="223"/>
      <c r="AW2" s="223" t="s">
        <v>655</v>
      </c>
      <c r="AX2" s="223"/>
      <c r="AY2" s="223"/>
      <c r="AZ2" s="223"/>
      <c r="BA2" s="223"/>
      <c r="BB2" s="223"/>
      <c r="BC2" s="223"/>
      <c r="BD2" s="223"/>
      <c r="BE2" s="223"/>
      <c r="BF2" s="223"/>
      <c r="BG2" s="223"/>
      <c r="BH2" s="223"/>
      <c r="BI2" s="223"/>
      <c r="BJ2" s="223"/>
      <c r="BK2" s="223"/>
      <c r="BL2" s="224"/>
      <c r="BM2" s="222" t="s">
        <v>679</v>
      </c>
      <c r="BN2" s="223"/>
      <c r="BO2" s="223"/>
      <c r="BP2" s="223" t="s">
        <v>681</v>
      </c>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4"/>
      <c r="CT2" s="222" t="s">
        <v>691</v>
      </c>
      <c r="CU2" s="223"/>
      <c r="CV2" s="223"/>
      <c r="CW2" s="223"/>
      <c r="CX2" s="223"/>
      <c r="CY2" s="223"/>
      <c r="CZ2" s="223"/>
      <c r="DA2" s="223"/>
      <c r="DB2" s="223"/>
      <c r="DC2" s="223"/>
      <c r="DD2" s="223"/>
      <c r="DE2" s="223"/>
      <c r="DF2" s="223"/>
      <c r="DG2" s="224"/>
      <c r="DH2" s="222" t="s">
        <v>701</v>
      </c>
      <c r="DI2" s="223"/>
      <c r="DJ2" s="223"/>
      <c r="DK2" s="223"/>
      <c r="DL2" s="223"/>
      <c r="DM2" s="223"/>
      <c r="DN2" s="224"/>
      <c r="DO2" s="222" t="s">
        <v>705</v>
      </c>
      <c r="DP2" s="223"/>
      <c r="DQ2" s="223"/>
      <c r="DR2" s="223"/>
      <c r="DS2" s="223" t="s">
        <v>712</v>
      </c>
      <c r="DT2" s="223"/>
      <c r="DU2" s="224"/>
      <c r="DV2" s="222" t="s">
        <v>719</v>
      </c>
      <c r="DW2" s="223"/>
      <c r="DX2" s="223"/>
      <c r="DY2" s="223"/>
      <c r="DZ2" s="223" t="s">
        <v>721</v>
      </c>
      <c r="EA2" s="223"/>
      <c r="EB2" s="224"/>
      <c r="EC2" s="222" t="s">
        <v>726</v>
      </c>
      <c r="ED2" s="223"/>
      <c r="EE2" s="223"/>
      <c r="EF2" s="223"/>
      <c r="EG2" s="223" t="s">
        <v>727</v>
      </c>
      <c r="EH2" s="223"/>
      <c r="EI2" s="223"/>
      <c r="EJ2" s="223" t="s">
        <v>728</v>
      </c>
      <c r="EK2" s="223"/>
      <c r="EL2" s="223"/>
      <c r="EM2" s="224"/>
      <c r="EN2" s="222" t="s">
        <v>736</v>
      </c>
      <c r="EO2" s="223"/>
      <c r="EP2" s="223"/>
      <c r="EQ2" s="223"/>
      <c r="ER2" s="223" t="s">
        <v>738</v>
      </c>
      <c r="ES2" s="223"/>
      <c r="ET2" s="223"/>
      <c r="EU2" s="223" t="s">
        <v>739</v>
      </c>
      <c r="EV2" s="223"/>
      <c r="EW2" s="223"/>
      <c r="EX2" s="224"/>
      <c r="EY2" s="222" t="s">
        <v>746</v>
      </c>
      <c r="EZ2" s="223"/>
      <c r="FA2" s="223"/>
      <c r="FB2" s="223"/>
      <c r="FC2" s="223" t="s">
        <v>747</v>
      </c>
      <c r="FD2" s="223"/>
      <c r="FE2" s="224"/>
      <c r="FF2" s="222" t="s">
        <v>749</v>
      </c>
      <c r="FG2" s="223"/>
      <c r="FH2" s="223"/>
      <c r="FI2" s="223"/>
      <c r="FJ2" s="223" t="s">
        <v>751</v>
      </c>
      <c r="FK2" s="223"/>
      <c r="FL2" s="224"/>
      <c r="FM2" s="222" t="s">
        <v>753</v>
      </c>
      <c r="FN2" s="223"/>
      <c r="FO2" s="223"/>
      <c r="FP2" s="223"/>
      <c r="FQ2" s="223"/>
      <c r="FR2" s="223"/>
      <c r="FS2" s="224"/>
      <c r="FT2" s="222" t="s">
        <v>758</v>
      </c>
      <c r="FU2" s="223"/>
      <c r="FV2" s="223"/>
      <c r="FW2" s="223" t="s">
        <v>763</v>
      </c>
      <c r="FX2" s="223"/>
      <c r="FY2" s="223"/>
      <c r="FZ2" s="223"/>
      <c r="GA2" s="223"/>
      <c r="GB2" s="223"/>
      <c r="GC2" s="223"/>
      <c r="GD2" s="223"/>
      <c r="GE2" s="223"/>
      <c r="GF2" s="223"/>
      <c r="GG2" s="223"/>
      <c r="GH2" s="223"/>
      <c r="GI2" s="249"/>
      <c r="GJ2" s="222"/>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49"/>
    </row>
    <row r="3" spans="1:221" s="239" customFormat="1">
      <c r="A3" s="236" t="s">
        <v>594</v>
      </c>
      <c r="B3" s="237" t="s">
        <v>594</v>
      </c>
      <c r="C3" s="237" t="s">
        <v>595</v>
      </c>
      <c r="D3" s="237" t="s">
        <v>595</v>
      </c>
      <c r="E3" s="237" t="s">
        <v>595</v>
      </c>
      <c r="F3" s="237" t="s">
        <v>596</v>
      </c>
      <c r="G3" s="237" t="s">
        <v>597</v>
      </c>
      <c r="H3" s="237" t="s">
        <v>598</v>
      </c>
      <c r="I3" s="237" t="s">
        <v>604</v>
      </c>
      <c r="J3" s="237" t="s">
        <v>620</v>
      </c>
      <c r="K3" s="237" t="s">
        <v>612</v>
      </c>
      <c r="L3" s="237" t="s">
        <v>613</v>
      </c>
      <c r="M3" s="237" t="s">
        <v>614</v>
      </c>
      <c r="N3" s="237" t="s">
        <v>615</v>
      </c>
      <c r="O3" s="237" t="s">
        <v>622</v>
      </c>
      <c r="P3" s="238" t="s">
        <v>623</v>
      </c>
      <c r="Q3" s="236" t="s">
        <v>625</v>
      </c>
      <c r="R3" s="237" t="s">
        <v>626</v>
      </c>
      <c r="S3" s="237" t="s">
        <v>627</v>
      </c>
      <c r="T3" s="237" t="s">
        <v>628</v>
      </c>
      <c r="U3" s="237"/>
      <c r="V3" s="237" t="s">
        <v>630</v>
      </c>
      <c r="W3" s="237"/>
      <c r="X3" s="237" t="s">
        <v>631</v>
      </c>
      <c r="Y3" s="237"/>
      <c r="Z3" s="237" t="s">
        <v>632</v>
      </c>
      <c r="AA3" s="237" t="s">
        <v>633</v>
      </c>
      <c r="AB3" s="237" t="s">
        <v>639</v>
      </c>
      <c r="AC3" s="237" t="s">
        <v>640</v>
      </c>
      <c r="AD3" s="237" t="s">
        <v>641</v>
      </c>
      <c r="AE3" s="237" t="s">
        <v>642</v>
      </c>
      <c r="AF3" s="237"/>
      <c r="AG3" s="237"/>
      <c r="AH3" s="237"/>
      <c r="AI3" s="237" t="s">
        <v>647</v>
      </c>
      <c r="AJ3" s="237"/>
      <c r="AK3" s="237"/>
      <c r="AL3" s="237"/>
      <c r="AM3" s="237" t="s">
        <v>648</v>
      </c>
      <c r="AN3" s="237"/>
      <c r="AO3" s="237"/>
      <c r="AP3" s="237"/>
      <c r="AQ3" s="237" t="s">
        <v>651</v>
      </c>
      <c r="AR3" s="237" t="s">
        <v>652</v>
      </c>
      <c r="AS3" s="237"/>
      <c r="AT3" s="237"/>
      <c r="AU3" s="237" t="s">
        <v>653</v>
      </c>
      <c r="AV3" s="237" t="s">
        <v>654</v>
      </c>
      <c r="AW3" s="237" t="s">
        <v>658</v>
      </c>
      <c r="AX3" s="237"/>
      <c r="AY3" s="237"/>
      <c r="AZ3" s="237" t="s">
        <v>662</v>
      </c>
      <c r="BA3" s="237"/>
      <c r="BB3" s="237"/>
      <c r="BC3" s="237"/>
      <c r="BD3" s="237"/>
      <c r="BE3" s="237"/>
      <c r="BF3" s="237" t="s">
        <v>665</v>
      </c>
      <c r="BG3" s="237"/>
      <c r="BH3" s="237"/>
      <c r="BI3" s="237" t="s">
        <v>671</v>
      </c>
      <c r="BJ3" s="237"/>
      <c r="BK3" s="237" t="s">
        <v>674</v>
      </c>
      <c r="BL3" s="238" t="s">
        <v>676</v>
      </c>
      <c r="BM3" s="236" t="s">
        <v>642</v>
      </c>
      <c r="BN3" s="237" t="s">
        <v>680</v>
      </c>
      <c r="BO3" s="237" t="s">
        <v>661</v>
      </c>
      <c r="BP3" s="237" t="s">
        <v>682</v>
      </c>
      <c r="BQ3" s="237"/>
      <c r="BR3" s="237"/>
      <c r="BS3" s="237"/>
      <c r="BT3" s="237"/>
      <c r="BU3" s="237"/>
      <c r="BV3" s="237"/>
      <c r="BW3" s="237"/>
      <c r="BX3" s="237"/>
      <c r="BY3" s="237"/>
      <c r="BZ3" s="237"/>
      <c r="CA3" s="237"/>
      <c r="CB3" s="237"/>
      <c r="CC3" s="237"/>
      <c r="CD3" s="237"/>
      <c r="CE3" s="237" t="s">
        <v>680</v>
      </c>
      <c r="CF3" s="237"/>
      <c r="CG3" s="237"/>
      <c r="CH3" s="237"/>
      <c r="CI3" s="237"/>
      <c r="CJ3" s="237"/>
      <c r="CK3" s="237"/>
      <c r="CL3" s="237"/>
      <c r="CM3" s="237"/>
      <c r="CN3" s="237"/>
      <c r="CO3" s="237"/>
      <c r="CP3" s="237"/>
      <c r="CQ3" s="237"/>
      <c r="CR3" s="237"/>
      <c r="CS3" s="238"/>
      <c r="CT3" s="236" t="s">
        <v>692</v>
      </c>
      <c r="CU3" s="237"/>
      <c r="CV3" s="237" t="s">
        <v>695</v>
      </c>
      <c r="CW3" s="237"/>
      <c r="CX3" s="237" t="s">
        <v>696</v>
      </c>
      <c r="CY3" s="237"/>
      <c r="CZ3" s="237" t="s">
        <v>697</v>
      </c>
      <c r="DA3" s="237"/>
      <c r="DB3" s="237" t="s">
        <v>698</v>
      </c>
      <c r="DC3" s="237"/>
      <c r="DD3" s="237" t="s">
        <v>699</v>
      </c>
      <c r="DE3" s="237"/>
      <c r="DF3" s="237" t="s">
        <v>664</v>
      </c>
      <c r="DG3" s="238"/>
      <c r="DH3" s="236" t="s">
        <v>683</v>
      </c>
      <c r="DI3" s="237" t="s">
        <v>684</v>
      </c>
      <c r="DJ3" s="237" t="s">
        <v>685</v>
      </c>
      <c r="DK3" s="237" t="s">
        <v>686</v>
      </c>
      <c r="DL3" s="237" t="s">
        <v>687</v>
      </c>
      <c r="DM3" s="237" t="s">
        <v>688</v>
      </c>
      <c r="DN3" s="238" t="s">
        <v>664</v>
      </c>
      <c r="DO3" s="236" t="s">
        <v>706</v>
      </c>
      <c r="DP3" s="237" t="s">
        <v>707</v>
      </c>
      <c r="DQ3" s="237" t="s">
        <v>653</v>
      </c>
      <c r="DR3" s="237" t="s">
        <v>708</v>
      </c>
      <c r="DS3" s="237" t="s">
        <v>713</v>
      </c>
      <c r="DT3" s="237" t="s">
        <v>714</v>
      </c>
      <c r="DU3" s="238" t="s">
        <v>715</v>
      </c>
      <c r="DV3" s="236" t="s">
        <v>706</v>
      </c>
      <c r="DW3" s="237" t="s">
        <v>707</v>
      </c>
      <c r="DX3" s="237" t="s">
        <v>653</v>
      </c>
      <c r="DY3" s="237" t="s">
        <v>720</v>
      </c>
      <c r="DZ3" s="237" t="s">
        <v>713</v>
      </c>
      <c r="EA3" s="237" t="s">
        <v>714</v>
      </c>
      <c r="EB3" s="238" t="s">
        <v>715</v>
      </c>
      <c r="EC3" s="236" t="s">
        <v>723</v>
      </c>
      <c r="ED3" s="237" t="s">
        <v>724</v>
      </c>
      <c r="EE3" s="237" t="s">
        <v>653</v>
      </c>
      <c r="EF3" s="237" t="s">
        <v>725</v>
      </c>
      <c r="EG3" s="237" t="s">
        <v>713</v>
      </c>
      <c r="EH3" s="237" t="s">
        <v>714</v>
      </c>
      <c r="EI3" s="237" t="s">
        <v>715</v>
      </c>
      <c r="EJ3" s="237" t="s">
        <v>729</v>
      </c>
      <c r="EK3" s="237" t="s">
        <v>730</v>
      </c>
      <c r="EL3" s="237" t="s">
        <v>731</v>
      </c>
      <c r="EM3" s="238" t="s">
        <v>732</v>
      </c>
      <c r="EN3" s="236" t="s">
        <v>723</v>
      </c>
      <c r="EO3" s="237" t="s">
        <v>724</v>
      </c>
      <c r="EP3" s="237" t="s">
        <v>653</v>
      </c>
      <c r="EQ3" s="237" t="s">
        <v>737</v>
      </c>
      <c r="ER3" s="237" t="s">
        <v>713</v>
      </c>
      <c r="ES3" s="237" t="s">
        <v>714</v>
      </c>
      <c r="ET3" s="237" t="s">
        <v>715</v>
      </c>
      <c r="EU3" s="237" t="s">
        <v>740</v>
      </c>
      <c r="EV3" s="237" t="s">
        <v>741</v>
      </c>
      <c r="EW3" s="237" t="s">
        <v>742</v>
      </c>
      <c r="EX3" s="238" t="s">
        <v>743</v>
      </c>
      <c r="EY3" s="236" t="s">
        <v>723</v>
      </c>
      <c r="EZ3" s="237" t="s">
        <v>724</v>
      </c>
      <c r="FA3" s="237" t="s">
        <v>653</v>
      </c>
      <c r="FB3" s="237" t="s">
        <v>745</v>
      </c>
      <c r="FC3" s="237" t="s">
        <v>713</v>
      </c>
      <c r="FD3" s="237" t="s">
        <v>714</v>
      </c>
      <c r="FE3" s="238" t="s">
        <v>715</v>
      </c>
      <c r="FF3" s="236" t="s">
        <v>723</v>
      </c>
      <c r="FG3" s="237" t="s">
        <v>724</v>
      </c>
      <c r="FH3" s="237" t="s">
        <v>653</v>
      </c>
      <c r="FI3" s="237" t="s">
        <v>750</v>
      </c>
      <c r="FJ3" s="237" t="s">
        <v>713</v>
      </c>
      <c r="FK3" s="237" t="s">
        <v>714</v>
      </c>
      <c r="FL3" s="238" t="s">
        <v>715</v>
      </c>
      <c r="FM3" s="236" t="s">
        <v>684</v>
      </c>
      <c r="FN3" s="237" t="s">
        <v>685</v>
      </c>
      <c r="FO3" s="237" t="s">
        <v>754</v>
      </c>
      <c r="FP3" s="237" t="s">
        <v>755</v>
      </c>
      <c r="FQ3" s="237" t="s">
        <v>688</v>
      </c>
      <c r="FR3" s="237" t="s">
        <v>664</v>
      </c>
      <c r="FS3" s="238" t="s">
        <v>756</v>
      </c>
      <c r="FT3" s="236" t="s">
        <v>760</v>
      </c>
      <c r="FU3" s="237"/>
      <c r="FV3" s="237"/>
      <c r="FW3" s="237"/>
      <c r="FX3" s="237" t="s">
        <v>764</v>
      </c>
      <c r="FY3" s="237"/>
      <c r="FZ3" s="237"/>
      <c r="GA3" s="237"/>
      <c r="GB3" s="237"/>
      <c r="GC3" s="237"/>
      <c r="GD3" s="237"/>
      <c r="GE3" s="237"/>
      <c r="GF3" s="237" t="s">
        <v>775</v>
      </c>
      <c r="GH3" s="237" t="s">
        <v>778</v>
      </c>
      <c r="GI3" s="250"/>
      <c r="GJ3" s="236"/>
      <c r="GK3" s="237"/>
      <c r="GL3" s="237"/>
      <c r="GM3" s="237"/>
      <c r="GN3" s="237"/>
      <c r="GO3" s="237"/>
      <c r="GP3" s="237"/>
      <c r="GQ3" s="237"/>
      <c r="GR3" s="237"/>
      <c r="GS3" s="237"/>
      <c r="GT3" s="237"/>
      <c r="GU3" s="237"/>
      <c r="GV3" s="237"/>
      <c r="GW3" s="237"/>
      <c r="GX3" s="237"/>
      <c r="GY3" s="237"/>
      <c r="GZ3" s="237"/>
      <c r="HA3" s="237"/>
      <c r="HB3" s="237"/>
      <c r="HC3" s="237"/>
      <c r="HD3" s="237"/>
      <c r="HE3" s="237"/>
      <c r="HF3" s="237"/>
      <c r="HG3" s="237"/>
      <c r="HH3" s="237"/>
      <c r="HI3" s="237"/>
      <c r="HJ3" s="237"/>
      <c r="HK3" s="237"/>
      <c r="HL3" s="237"/>
      <c r="HM3" s="250"/>
    </row>
    <row r="4" spans="1:221" s="243" customFormat="1">
      <c r="A4" s="240" t="s">
        <v>599</v>
      </c>
      <c r="B4" s="241" t="s">
        <v>594</v>
      </c>
      <c r="C4" s="241" t="s">
        <v>600</v>
      </c>
      <c r="D4" s="241" t="s">
        <v>601</v>
      </c>
      <c r="E4" s="241" t="s">
        <v>602</v>
      </c>
      <c r="F4" s="241"/>
      <c r="G4" s="241"/>
      <c r="H4" s="241"/>
      <c r="I4" s="241"/>
      <c r="J4" s="241"/>
      <c r="K4" s="241"/>
      <c r="L4" s="241"/>
      <c r="M4" s="241"/>
      <c r="N4" s="241"/>
      <c r="O4" s="241"/>
      <c r="P4" s="242"/>
      <c r="Q4" s="240"/>
      <c r="R4" s="241"/>
      <c r="S4" s="241"/>
      <c r="T4" s="241"/>
      <c r="U4" s="241"/>
      <c r="V4" s="241"/>
      <c r="W4" s="241"/>
      <c r="X4" s="241"/>
      <c r="Y4" s="241"/>
      <c r="Z4" s="241"/>
      <c r="AA4" s="241"/>
      <c r="AB4" s="241"/>
      <c r="AC4" s="241"/>
      <c r="AD4" s="241"/>
      <c r="AE4" s="241" t="s">
        <v>643</v>
      </c>
      <c r="AF4" s="241" t="s">
        <v>644</v>
      </c>
      <c r="AG4" s="241" t="s">
        <v>645</v>
      </c>
      <c r="AH4" s="241" t="s">
        <v>646</v>
      </c>
      <c r="AI4" s="241" t="s">
        <v>643</v>
      </c>
      <c r="AJ4" s="241" t="s">
        <v>644</v>
      </c>
      <c r="AK4" s="241" t="s">
        <v>645</v>
      </c>
      <c r="AL4" s="241" t="s">
        <v>646</v>
      </c>
      <c r="AM4" s="241" t="s">
        <v>643</v>
      </c>
      <c r="AN4" s="241" t="s">
        <v>644</v>
      </c>
      <c r="AO4" s="241" t="s">
        <v>645</v>
      </c>
      <c r="AP4" s="241" t="s">
        <v>646</v>
      </c>
      <c r="AQ4" s="241"/>
      <c r="AR4" s="241" t="s">
        <v>644</v>
      </c>
      <c r="AS4" s="241" t="s">
        <v>645</v>
      </c>
      <c r="AT4" s="241" t="s">
        <v>646</v>
      </c>
      <c r="AU4" s="241"/>
      <c r="AV4" s="241"/>
      <c r="AW4" s="241" t="s">
        <v>659</v>
      </c>
      <c r="AX4" s="241" t="s">
        <v>660</v>
      </c>
      <c r="AY4" s="241" t="s">
        <v>661</v>
      </c>
      <c r="AZ4" s="241" t="s">
        <v>663</v>
      </c>
      <c r="BA4" s="241" t="s">
        <v>664</v>
      </c>
      <c r="BB4" s="241"/>
      <c r="BC4" s="241" t="s">
        <v>664</v>
      </c>
      <c r="BD4" s="241"/>
      <c r="BE4" s="241" t="s">
        <v>661</v>
      </c>
      <c r="BF4" s="241" t="s">
        <v>666</v>
      </c>
      <c r="BG4" s="241" t="s">
        <v>667</v>
      </c>
      <c r="BH4" s="241" t="s">
        <v>669</v>
      </c>
      <c r="BI4" s="241" t="s">
        <v>672</v>
      </c>
      <c r="BJ4" s="241" t="s">
        <v>673</v>
      </c>
      <c r="BK4" s="241" t="s">
        <v>675</v>
      </c>
      <c r="BL4" s="242" t="s">
        <v>677</v>
      </c>
      <c r="BM4" s="240"/>
      <c r="BN4" s="241"/>
      <c r="BO4" s="241"/>
      <c r="BP4" s="241" t="s">
        <v>683</v>
      </c>
      <c r="BQ4" s="241"/>
      <c r="BR4" s="241" t="s">
        <v>684</v>
      </c>
      <c r="BS4" s="241"/>
      <c r="BT4" s="241" t="s">
        <v>685</v>
      </c>
      <c r="BU4" s="241"/>
      <c r="BV4" s="241" t="s">
        <v>686</v>
      </c>
      <c r="BW4" s="241"/>
      <c r="BX4" s="241" t="s">
        <v>687</v>
      </c>
      <c r="BY4" s="241"/>
      <c r="BZ4" s="241" t="s">
        <v>688</v>
      </c>
      <c r="CA4" s="241"/>
      <c r="CB4" s="241" t="s">
        <v>664</v>
      </c>
      <c r="CC4" s="241"/>
      <c r="CD4" s="241"/>
      <c r="CE4" s="241" t="s">
        <v>683</v>
      </c>
      <c r="CF4" s="241"/>
      <c r="CG4" s="241" t="s">
        <v>684</v>
      </c>
      <c r="CH4" s="241"/>
      <c r="CI4" s="241" t="s">
        <v>685</v>
      </c>
      <c r="CJ4" s="241"/>
      <c r="CK4" s="241" t="s">
        <v>686</v>
      </c>
      <c r="CL4" s="241"/>
      <c r="CM4" s="241" t="s">
        <v>687</v>
      </c>
      <c r="CN4" s="241"/>
      <c r="CO4" s="241" t="s">
        <v>688</v>
      </c>
      <c r="CP4" s="241"/>
      <c r="CQ4" s="241" t="s">
        <v>664</v>
      </c>
      <c r="CR4" s="241"/>
      <c r="CS4" s="242"/>
      <c r="CT4" s="240" t="s">
        <v>693</v>
      </c>
      <c r="CU4" s="241" t="s">
        <v>694</v>
      </c>
      <c r="CV4" s="241" t="s">
        <v>693</v>
      </c>
      <c r="CW4" s="241" t="s">
        <v>694</v>
      </c>
      <c r="CX4" s="241" t="s">
        <v>693</v>
      </c>
      <c r="CY4" s="241" t="s">
        <v>694</v>
      </c>
      <c r="CZ4" s="241" t="s">
        <v>693</v>
      </c>
      <c r="DA4" s="241" t="s">
        <v>694</v>
      </c>
      <c r="DB4" s="241" t="s">
        <v>693</v>
      </c>
      <c r="DC4" s="241" t="s">
        <v>694</v>
      </c>
      <c r="DD4" s="241" t="s">
        <v>693</v>
      </c>
      <c r="DE4" s="241" t="s">
        <v>694</v>
      </c>
      <c r="DF4" s="241" t="s">
        <v>693</v>
      </c>
      <c r="DG4" s="242" t="s">
        <v>694</v>
      </c>
      <c r="DH4" s="240"/>
      <c r="DI4" s="241"/>
      <c r="DJ4" s="241"/>
      <c r="DK4" s="241"/>
      <c r="DL4" s="241"/>
      <c r="DM4" s="241"/>
      <c r="DN4" s="242"/>
      <c r="DO4" s="240"/>
      <c r="DP4" s="241"/>
      <c r="DQ4" s="241"/>
      <c r="DR4" s="241"/>
      <c r="DS4" s="241"/>
      <c r="DT4" s="241"/>
      <c r="DU4" s="242"/>
      <c r="DV4" s="240"/>
      <c r="DW4" s="241"/>
      <c r="DX4" s="241"/>
      <c r="DY4" s="241"/>
      <c r="DZ4" s="241"/>
      <c r="EA4" s="241"/>
      <c r="EB4" s="242"/>
      <c r="EC4" s="240"/>
      <c r="ED4" s="241"/>
      <c r="EE4" s="241"/>
      <c r="EF4" s="241"/>
      <c r="EG4" s="241"/>
      <c r="EH4" s="241"/>
      <c r="EI4" s="241"/>
      <c r="EJ4" s="241"/>
      <c r="EK4" s="241"/>
      <c r="EL4" s="241"/>
      <c r="EM4" s="242"/>
      <c r="EN4" s="240"/>
      <c r="EO4" s="241"/>
      <c r="EP4" s="241"/>
      <c r="EQ4" s="241"/>
      <c r="ER4" s="241"/>
      <c r="ES4" s="241"/>
      <c r="ET4" s="241"/>
      <c r="EU4" s="241"/>
      <c r="EV4" s="241"/>
      <c r="EW4" s="241"/>
      <c r="EX4" s="242"/>
      <c r="EY4" s="240"/>
      <c r="EZ4" s="241"/>
      <c r="FA4" s="241"/>
      <c r="FB4" s="241"/>
      <c r="FC4" s="241"/>
      <c r="FD4" s="241"/>
      <c r="FE4" s="242"/>
      <c r="FF4" s="240"/>
      <c r="FG4" s="241"/>
      <c r="FH4" s="241"/>
      <c r="FI4" s="241"/>
      <c r="FJ4" s="241"/>
      <c r="FK4" s="241"/>
      <c r="FL4" s="242"/>
      <c r="FM4" s="240"/>
      <c r="FN4" s="241"/>
      <c r="FO4" s="241"/>
      <c r="FP4" s="241"/>
      <c r="FQ4" s="241"/>
      <c r="FR4" s="241"/>
      <c r="FS4" s="242"/>
      <c r="FT4" s="240" t="s">
        <v>759</v>
      </c>
      <c r="FU4" s="241" t="s">
        <v>761</v>
      </c>
      <c r="FV4" s="241" t="s">
        <v>288</v>
      </c>
      <c r="FW4" s="241" t="s">
        <v>772</v>
      </c>
      <c r="FX4" s="241" t="s">
        <v>765</v>
      </c>
      <c r="FY4" s="241" t="s">
        <v>766</v>
      </c>
      <c r="FZ4" s="241" t="s">
        <v>767</v>
      </c>
      <c r="GA4" s="241" t="s">
        <v>768</v>
      </c>
      <c r="GB4" s="241" t="s">
        <v>769</v>
      </c>
      <c r="GC4" s="241" t="s">
        <v>770</v>
      </c>
      <c r="GD4" s="241" t="s">
        <v>771</v>
      </c>
      <c r="GE4" s="241" t="s">
        <v>773</v>
      </c>
      <c r="GF4" s="241"/>
      <c r="GG4" s="241" t="s">
        <v>777</v>
      </c>
      <c r="GH4" s="241"/>
      <c r="GI4" s="251" t="s">
        <v>780</v>
      </c>
      <c r="GJ4" s="240"/>
      <c r="GK4" s="241"/>
      <c r="GL4" s="241"/>
      <c r="GM4" s="241"/>
      <c r="GN4" s="241"/>
      <c r="GO4" s="241"/>
      <c r="GP4" s="241"/>
      <c r="GQ4" s="241"/>
      <c r="GR4" s="241"/>
      <c r="GS4" s="241"/>
      <c r="GT4" s="241"/>
      <c r="GU4" s="241"/>
      <c r="GV4" s="241"/>
      <c r="GW4" s="241"/>
      <c r="GX4" s="241"/>
      <c r="GY4" s="241"/>
      <c r="GZ4" s="241"/>
      <c r="HA4" s="241"/>
      <c r="HB4" s="241"/>
      <c r="HC4" s="241"/>
      <c r="HD4" s="241"/>
      <c r="HE4" s="241"/>
      <c r="HF4" s="241"/>
      <c r="HG4" s="241"/>
      <c r="HH4" s="241"/>
      <c r="HI4" s="241"/>
      <c r="HJ4" s="241"/>
      <c r="HK4" s="241"/>
      <c r="HL4" s="241"/>
      <c r="HM4" s="251"/>
    </row>
    <row r="5" spans="1:221" s="247" customFormat="1" ht="48.75" customHeight="1" thickBot="1">
      <c r="A5" s="244"/>
      <c r="B5" s="245"/>
      <c r="C5" s="245"/>
      <c r="D5" s="245"/>
      <c r="E5" s="245"/>
      <c r="F5" s="245"/>
      <c r="G5" s="245"/>
      <c r="H5" s="245"/>
      <c r="I5" s="245"/>
      <c r="J5" s="245"/>
      <c r="K5" s="245" t="s">
        <v>617</v>
      </c>
      <c r="L5" s="245" t="s">
        <v>618</v>
      </c>
      <c r="M5" s="245" t="s">
        <v>618</v>
      </c>
      <c r="N5" s="245" t="s">
        <v>619</v>
      </c>
      <c r="O5" s="245"/>
      <c r="P5" s="246" t="s">
        <v>618</v>
      </c>
      <c r="Q5" s="244"/>
      <c r="R5" s="245"/>
      <c r="S5" s="245"/>
      <c r="T5" s="245"/>
      <c r="U5" s="245" t="s">
        <v>629</v>
      </c>
      <c r="V5" s="245"/>
      <c r="W5" s="245" t="s">
        <v>629</v>
      </c>
      <c r="X5" s="245"/>
      <c r="Y5" s="245" t="s">
        <v>629</v>
      </c>
      <c r="Z5" s="245" t="s">
        <v>634</v>
      </c>
      <c r="AA5" s="245" t="s">
        <v>635</v>
      </c>
      <c r="AB5" s="245"/>
      <c r="AC5" s="245"/>
      <c r="AD5" s="245"/>
      <c r="AE5" s="245"/>
      <c r="AF5" s="245" t="s">
        <v>656</v>
      </c>
      <c r="AG5" s="245" t="s">
        <v>656</v>
      </c>
      <c r="AH5" s="245" t="s">
        <v>656</v>
      </c>
      <c r="AI5" s="245"/>
      <c r="AJ5" s="245" t="s">
        <v>656</v>
      </c>
      <c r="AK5" s="245" t="s">
        <v>656</v>
      </c>
      <c r="AL5" s="245" t="s">
        <v>656</v>
      </c>
      <c r="AM5" s="245"/>
      <c r="AN5" s="245" t="s">
        <v>656</v>
      </c>
      <c r="AO5" s="245" t="s">
        <v>656</v>
      </c>
      <c r="AP5" s="245" t="s">
        <v>656</v>
      </c>
      <c r="AQ5" s="245"/>
      <c r="AR5" s="245" t="s">
        <v>656</v>
      </c>
      <c r="AS5" s="245" t="s">
        <v>656</v>
      </c>
      <c r="AT5" s="245" t="s">
        <v>656</v>
      </c>
      <c r="AU5" s="245" t="s">
        <v>657</v>
      </c>
      <c r="AV5" s="245" t="s">
        <v>656</v>
      </c>
      <c r="AW5" s="245" t="s">
        <v>618</v>
      </c>
      <c r="AX5" s="245" t="s">
        <v>618</v>
      </c>
      <c r="AY5" s="245" t="s">
        <v>618</v>
      </c>
      <c r="AZ5" s="245" t="s">
        <v>618</v>
      </c>
      <c r="BA5" s="245"/>
      <c r="BB5" s="245" t="s">
        <v>618</v>
      </c>
      <c r="BC5" s="245"/>
      <c r="BD5" s="245" t="s">
        <v>618</v>
      </c>
      <c r="BE5" s="245" t="s">
        <v>618</v>
      </c>
      <c r="BF5" s="245" t="s">
        <v>668</v>
      </c>
      <c r="BG5" s="245" t="s">
        <v>668</v>
      </c>
      <c r="BH5" s="245" t="s">
        <v>670</v>
      </c>
      <c r="BI5" s="245" t="s">
        <v>618</v>
      </c>
      <c r="BJ5" s="245" t="s">
        <v>618</v>
      </c>
      <c r="BK5" s="245" t="s">
        <v>618</v>
      </c>
      <c r="BL5" s="246" t="s">
        <v>618</v>
      </c>
      <c r="BM5" s="244" t="s">
        <v>635</v>
      </c>
      <c r="BN5" s="245" t="s">
        <v>635</v>
      </c>
      <c r="BO5" s="245" t="s">
        <v>635</v>
      </c>
      <c r="BP5" s="245" t="s">
        <v>635</v>
      </c>
      <c r="BQ5" s="245" t="s">
        <v>689</v>
      </c>
      <c r="BR5" s="245" t="s">
        <v>635</v>
      </c>
      <c r="BS5" s="245" t="s">
        <v>689</v>
      </c>
      <c r="BT5" s="245" t="s">
        <v>635</v>
      </c>
      <c r="BU5" s="245" t="s">
        <v>689</v>
      </c>
      <c r="BV5" s="245" t="s">
        <v>635</v>
      </c>
      <c r="BW5" s="245" t="s">
        <v>689</v>
      </c>
      <c r="BX5" s="245" t="s">
        <v>635</v>
      </c>
      <c r="BY5" s="245" t="s">
        <v>689</v>
      </c>
      <c r="BZ5" s="245" t="s">
        <v>635</v>
      </c>
      <c r="CA5" s="245" t="s">
        <v>689</v>
      </c>
      <c r="CB5" s="245"/>
      <c r="CC5" s="245" t="s">
        <v>635</v>
      </c>
      <c r="CD5" s="245" t="s">
        <v>689</v>
      </c>
      <c r="CE5" s="245" t="s">
        <v>635</v>
      </c>
      <c r="CF5" s="245" t="s">
        <v>689</v>
      </c>
      <c r="CG5" s="245" t="s">
        <v>635</v>
      </c>
      <c r="CH5" s="245" t="s">
        <v>689</v>
      </c>
      <c r="CI5" s="245" t="s">
        <v>635</v>
      </c>
      <c r="CJ5" s="245" t="s">
        <v>689</v>
      </c>
      <c r="CK5" s="245" t="s">
        <v>635</v>
      </c>
      <c r="CL5" s="245" t="s">
        <v>689</v>
      </c>
      <c r="CM5" s="245" t="s">
        <v>635</v>
      </c>
      <c r="CN5" s="245" t="s">
        <v>689</v>
      </c>
      <c r="CO5" s="245" t="s">
        <v>635</v>
      </c>
      <c r="CP5" s="245" t="s">
        <v>689</v>
      </c>
      <c r="CQ5" s="245"/>
      <c r="CR5" s="245" t="s">
        <v>635</v>
      </c>
      <c r="CS5" s="246" t="s">
        <v>689</v>
      </c>
      <c r="CT5" s="244" t="s">
        <v>619</v>
      </c>
      <c r="CU5" s="245" t="s">
        <v>619</v>
      </c>
      <c r="CV5" s="245" t="s">
        <v>616</v>
      </c>
      <c r="CW5" s="245" t="s">
        <v>616</v>
      </c>
      <c r="CX5" s="245" t="s">
        <v>616</v>
      </c>
      <c r="CY5" s="245" t="s">
        <v>616</v>
      </c>
      <c r="CZ5" s="245" t="s">
        <v>616</v>
      </c>
      <c r="DA5" s="245" t="s">
        <v>616</v>
      </c>
      <c r="DB5" s="245" t="s">
        <v>616</v>
      </c>
      <c r="DC5" s="245" t="s">
        <v>616</v>
      </c>
      <c r="DD5" s="245" t="s">
        <v>616</v>
      </c>
      <c r="DE5" s="245" t="s">
        <v>616</v>
      </c>
      <c r="DF5" s="245" t="s">
        <v>616</v>
      </c>
      <c r="DG5" s="246" t="s">
        <v>616</v>
      </c>
      <c r="DH5" s="244" t="s">
        <v>702</v>
      </c>
      <c r="DI5" s="245" t="s">
        <v>703</v>
      </c>
      <c r="DJ5" s="245" t="s">
        <v>703</v>
      </c>
      <c r="DK5" s="245" t="s">
        <v>703</v>
      </c>
      <c r="DL5" s="245" t="s">
        <v>703</v>
      </c>
      <c r="DM5" s="245" t="s">
        <v>703</v>
      </c>
      <c r="DN5" s="246" t="s">
        <v>703</v>
      </c>
      <c r="DO5" s="244" t="s">
        <v>709</v>
      </c>
      <c r="DP5" s="245" t="s">
        <v>634</v>
      </c>
      <c r="DQ5" s="245" t="s">
        <v>710</v>
      </c>
      <c r="DR5" s="245" t="s">
        <v>711</v>
      </c>
      <c r="DS5" s="245" t="s">
        <v>716</v>
      </c>
      <c r="DT5" s="245" t="s">
        <v>717</v>
      </c>
      <c r="DU5" s="246" t="s">
        <v>711</v>
      </c>
      <c r="DV5" s="244" t="s">
        <v>709</v>
      </c>
      <c r="DW5" s="245" t="s">
        <v>634</v>
      </c>
      <c r="DX5" s="245" t="s">
        <v>710</v>
      </c>
      <c r="DY5" s="245" t="s">
        <v>711</v>
      </c>
      <c r="DZ5" s="245" t="s">
        <v>716</v>
      </c>
      <c r="EA5" s="245" t="s">
        <v>717</v>
      </c>
      <c r="EB5" s="246" t="s">
        <v>711</v>
      </c>
      <c r="EC5" s="244" t="s">
        <v>709</v>
      </c>
      <c r="ED5" s="245" t="s">
        <v>634</v>
      </c>
      <c r="EE5" s="245" t="s">
        <v>710</v>
      </c>
      <c r="EF5" s="245" t="s">
        <v>711</v>
      </c>
      <c r="EG5" s="245" t="s">
        <v>716</v>
      </c>
      <c r="EH5" s="245" t="s">
        <v>717</v>
      </c>
      <c r="EI5" s="245" t="s">
        <v>711</v>
      </c>
      <c r="EJ5" s="245" t="s">
        <v>733</v>
      </c>
      <c r="EK5" s="245" t="s">
        <v>734</v>
      </c>
      <c r="EL5" s="245" t="s">
        <v>618</v>
      </c>
      <c r="EM5" s="246" t="s">
        <v>711</v>
      </c>
      <c r="EN5" s="244" t="s">
        <v>709</v>
      </c>
      <c r="EO5" s="245" t="s">
        <v>634</v>
      </c>
      <c r="EP5" s="245" t="s">
        <v>710</v>
      </c>
      <c r="EQ5" s="245" t="s">
        <v>711</v>
      </c>
      <c r="ER5" s="245" t="s">
        <v>716</v>
      </c>
      <c r="ES5" s="245" t="s">
        <v>717</v>
      </c>
      <c r="ET5" s="245" t="s">
        <v>711</v>
      </c>
      <c r="EU5" s="245" t="s">
        <v>618</v>
      </c>
      <c r="EV5" s="245" t="s">
        <v>634</v>
      </c>
      <c r="EW5" s="245" t="s">
        <v>657</v>
      </c>
      <c r="EX5" s="246" t="s">
        <v>711</v>
      </c>
      <c r="EY5" s="244" t="s">
        <v>709</v>
      </c>
      <c r="EZ5" s="245" t="s">
        <v>634</v>
      </c>
      <c r="FA5" s="245" t="s">
        <v>710</v>
      </c>
      <c r="FB5" s="245" t="s">
        <v>711</v>
      </c>
      <c r="FC5" s="245" t="s">
        <v>716</v>
      </c>
      <c r="FD5" s="245" t="s">
        <v>717</v>
      </c>
      <c r="FE5" s="246" t="s">
        <v>711</v>
      </c>
      <c r="FF5" s="244" t="s">
        <v>709</v>
      </c>
      <c r="FG5" s="245" t="s">
        <v>634</v>
      </c>
      <c r="FH5" s="245" t="s">
        <v>710</v>
      </c>
      <c r="FI5" s="245" t="s">
        <v>711</v>
      </c>
      <c r="FJ5" s="245" t="s">
        <v>716</v>
      </c>
      <c r="FK5" s="245" t="s">
        <v>717</v>
      </c>
      <c r="FL5" s="246" t="s">
        <v>711</v>
      </c>
      <c r="FM5" s="244" t="s">
        <v>711</v>
      </c>
      <c r="FN5" s="245" t="s">
        <v>711</v>
      </c>
      <c r="FO5" s="245" t="s">
        <v>711</v>
      </c>
      <c r="FP5" s="245" t="s">
        <v>711</v>
      </c>
      <c r="FQ5" s="245" t="s">
        <v>711</v>
      </c>
      <c r="FR5" s="245" t="s">
        <v>711</v>
      </c>
      <c r="FS5" s="246" t="s">
        <v>711</v>
      </c>
      <c r="FT5" s="950" t="s">
        <v>762</v>
      </c>
      <c r="FU5" s="951"/>
      <c r="FV5" s="951"/>
      <c r="FW5" s="245"/>
      <c r="FX5" s="947" t="s">
        <v>774</v>
      </c>
      <c r="FY5" s="948"/>
      <c r="FZ5" s="948"/>
      <c r="GA5" s="948"/>
      <c r="GB5" s="948"/>
      <c r="GC5" s="948"/>
      <c r="GD5" s="949"/>
      <c r="GE5" s="245"/>
      <c r="GF5" s="254" t="s">
        <v>776</v>
      </c>
      <c r="GG5" s="245"/>
      <c r="GH5" s="254" t="s">
        <v>779</v>
      </c>
      <c r="GI5" s="252"/>
      <c r="GJ5" s="244"/>
      <c r="GK5" s="245"/>
      <c r="GL5" s="245"/>
      <c r="GM5" s="245"/>
      <c r="GN5" s="245"/>
      <c r="GO5" s="245"/>
      <c r="GP5" s="245"/>
      <c r="GQ5" s="245"/>
      <c r="GR5" s="245"/>
      <c r="GS5" s="245"/>
      <c r="GT5" s="245"/>
      <c r="GU5" s="245"/>
      <c r="GV5" s="245"/>
      <c r="GW5" s="245"/>
      <c r="GX5" s="245"/>
      <c r="GY5" s="245"/>
      <c r="GZ5" s="245"/>
      <c r="HA5" s="245"/>
      <c r="HB5" s="245"/>
      <c r="HC5" s="245"/>
      <c r="HD5" s="245"/>
      <c r="HE5" s="245"/>
      <c r="HF5" s="245"/>
      <c r="HG5" s="245"/>
      <c r="HH5" s="245"/>
      <c r="HI5" s="245"/>
      <c r="HJ5" s="245"/>
      <c r="HK5" s="245"/>
      <c r="HL5" s="245"/>
      <c r="HM5" s="252"/>
    </row>
    <row r="6" spans="1:221" ht="12.75" thickTop="1">
      <c r="A6" s="225" t="str">
        <f>'0_地域情報'!I11</f>
        <v>奈良</v>
      </c>
      <c r="B6" s="226" t="str">
        <f>'0_地域情報'!X11</f>
        <v>香芝市</v>
      </c>
      <c r="C6" s="226" t="e">
        <f>'0_地域情報'!#REF!</f>
        <v>#REF!</v>
      </c>
      <c r="D6" s="226" t="e">
        <f>'0_地域情報'!#REF!</f>
        <v>#REF!</v>
      </c>
      <c r="E6" s="226" t="e">
        <f>'0_地域情報'!#REF!</f>
        <v>#REF!</v>
      </c>
      <c r="F6" s="226" t="e">
        <f>'0_地域情報'!#REF!</f>
        <v>#REF!</v>
      </c>
      <c r="G6" s="226" t="e">
        <f>'0_地域情報'!#REF!</f>
        <v>#REF!</v>
      </c>
      <c r="H6" s="226" t="e">
        <f>'0_地域情報'!#REF!</f>
        <v>#REF!</v>
      </c>
      <c r="I6" s="226" t="e">
        <f>'0_地域情報'!#REF!</f>
        <v>#REF!</v>
      </c>
      <c r="J6" s="226" t="str">
        <f>'0_地域情報'!C25</f>
        <v>奈良県</v>
      </c>
      <c r="K6" s="226">
        <f>'0_地域情報'!G25</f>
        <v>1.5</v>
      </c>
      <c r="L6" s="226">
        <f>'0_地域情報'!K25</f>
        <v>690</v>
      </c>
      <c r="M6" s="226">
        <f>'0_地域情報'!O25</f>
        <v>90</v>
      </c>
      <c r="N6" s="226">
        <f>'0_地域情報'!S25</f>
        <v>0.26600000000000001</v>
      </c>
      <c r="O6" s="226" t="str">
        <f>'0_地域情報'!C33</f>
        <v>奈良</v>
      </c>
      <c r="P6" s="227">
        <f>'0_地域情報'!I33</f>
        <v>838</v>
      </c>
      <c r="Q6" s="225" t="str">
        <f>'1_路線概要'!I11</f>
        <v>田尻ルート</v>
      </c>
      <c r="R6" s="226" t="str">
        <f>'1_路線概要'!I12</f>
        <v>香芝市</v>
      </c>
      <c r="S6" s="226" t="str">
        <f>'1_路線概要'!I13</f>
        <v>香芝市</v>
      </c>
      <c r="T6" s="226" t="str">
        <f>'1_路線概要'!I14</f>
        <v>道路運送法79条</v>
      </c>
      <c r="U6" s="226">
        <f>'1_路線概要'!U14</f>
        <v>0</v>
      </c>
      <c r="V6" s="226" t="str">
        <f>'1_路線概要'!I15</f>
        <v>定時定路線</v>
      </c>
      <c r="W6" s="226">
        <f>'1_路線概要'!U15</f>
        <v>0</v>
      </c>
      <c r="X6" s="226" t="str">
        <f>'1_路線概要'!K20</f>
        <v>マイクロバス</v>
      </c>
      <c r="Y6" s="226">
        <f>'1_路線概要'!U20</f>
        <v>0</v>
      </c>
      <c r="Z6" s="226">
        <f>'1_路線概要'!K21</f>
        <v>1</v>
      </c>
      <c r="AA6" s="226">
        <f>'1_路線概要'!K22</f>
        <v>2</v>
      </c>
      <c r="AB6" s="231">
        <f>'1_路線概要'!C36</f>
        <v>0.35416666666666669</v>
      </c>
      <c r="AC6" s="231">
        <f>'1_路線概要'!J36</f>
        <v>0.77500000000000002</v>
      </c>
      <c r="AD6" s="231">
        <f>'1_路線概要'!Q36</f>
        <v>0.42083333333333334</v>
      </c>
      <c r="AE6" s="226">
        <f>'1_路線概要'!H45</f>
        <v>0</v>
      </c>
      <c r="AF6" s="226">
        <f>'1_路線概要'!L45</f>
        <v>0</v>
      </c>
      <c r="AG6" s="226">
        <f>'1_路線概要'!P45</f>
        <v>0</v>
      </c>
      <c r="AH6" s="226">
        <f>'1_路線概要'!T45</f>
        <v>0</v>
      </c>
      <c r="AI6" s="226">
        <f>'1_路線概要'!H46</f>
        <v>0</v>
      </c>
      <c r="AJ6" s="226">
        <f>'1_路線概要'!L46</f>
        <v>0</v>
      </c>
      <c r="AK6" s="226">
        <f>'1_路線概要'!P46</f>
        <v>0</v>
      </c>
      <c r="AL6" s="226">
        <f>'1_路線概要'!T46</f>
        <v>0</v>
      </c>
      <c r="AM6" s="226">
        <f>'1_路線概要'!H47</f>
        <v>0</v>
      </c>
      <c r="AN6" s="226">
        <f>'1_路線概要'!L47</f>
        <v>0</v>
      </c>
      <c r="AO6" s="226">
        <f>'1_路線概要'!P47</f>
        <v>0</v>
      </c>
      <c r="AP6" s="226">
        <f>'1_路線概要'!T47</f>
        <v>0</v>
      </c>
      <c r="AQ6" s="226" t="str">
        <f>'1_路線概要'!I50</f>
        <v>木曜日を除く平日　</v>
      </c>
      <c r="AR6" s="226">
        <f>'1_路線概要'!I53</f>
        <v>5</v>
      </c>
      <c r="AS6" s="226">
        <f>'1_路線概要'!M53</f>
        <v>5</v>
      </c>
      <c r="AT6" s="226">
        <f>'1_路線概要'!Q53</f>
        <v>10</v>
      </c>
      <c r="AU6" s="232">
        <f>'1_路線概要'!I56</f>
        <v>297</v>
      </c>
      <c r="AV6" s="232">
        <f>'1_路線概要'!I57</f>
        <v>2970</v>
      </c>
      <c r="AW6" s="226">
        <f>'1_路線概要'!N68</f>
        <v>9297807</v>
      </c>
      <c r="AX6" s="226">
        <f>'1_路線概要'!N69</f>
        <v>32569200</v>
      </c>
      <c r="AY6" s="226">
        <f>'1_路線概要'!N70</f>
        <v>41867007</v>
      </c>
      <c r="AZ6" s="226">
        <f>'1_路線概要'!N73</f>
        <v>5559020</v>
      </c>
      <c r="BA6" s="226" t="str">
        <f>'1_路線概要'!G74</f>
        <v>広告</v>
      </c>
      <c r="BB6" s="226">
        <f>'1_路線概要'!N74</f>
        <v>162360</v>
      </c>
      <c r="BC6" s="226">
        <f>'1_路線概要'!G75</f>
        <v>0</v>
      </c>
      <c r="BD6" s="226">
        <f>'1_路線概要'!N75</f>
        <v>0</v>
      </c>
      <c r="BE6" s="226">
        <f>'1_路線概要'!N76</f>
        <v>5721380</v>
      </c>
      <c r="BF6" s="226">
        <f>'1_路線概要'!G81</f>
        <v>16038</v>
      </c>
      <c r="BG6" s="226">
        <f>'1_路線概要'!G82</f>
        <v>121358</v>
      </c>
      <c r="BH6" s="226">
        <f>'1_路線概要'!P82</f>
        <v>13.215445211687735</v>
      </c>
      <c r="BI6" s="226">
        <f>'1_路線概要'!N85</f>
        <v>5532911.3718584692</v>
      </c>
      <c r="BJ6" s="226">
        <f>'1_路線概要'!N86</f>
        <v>756105.8392524597</v>
      </c>
      <c r="BK6" s="226">
        <f>'1_路線概要'!N90</f>
        <v>0</v>
      </c>
      <c r="BL6" s="227">
        <f>'1_路線概要'!J97</f>
        <v>4776805.5326060094</v>
      </c>
      <c r="BM6" s="225">
        <f>'2_利用者'!M12</f>
        <v>25235</v>
      </c>
      <c r="BN6" s="226">
        <f>'2_利用者'!W12</f>
        <v>0</v>
      </c>
      <c r="BO6" s="226">
        <f>'2_利用者'!P13</f>
        <v>25235</v>
      </c>
      <c r="BP6" s="226">
        <f>'2_利用者'!$M$22</f>
        <v>0</v>
      </c>
      <c r="BQ6" s="226">
        <f>'2_利用者'!$R$22</f>
        <v>0</v>
      </c>
      <c r="BR6" s="226">
        <f>'2_利用者'!$M$23</f>
        <v>0</v>
      </c>
      <c r="BS6" s="226">
        <f>'2_利用者'!$R$23</f>
        <v>0</v>
      </c>
      <c r="BT6" s="226">
        <f>'2_利用者'!$M$24</f>
        <v>0</v>
      </c>
      <c r="BU6" s="226">
        <f>'2_利用者'!$R$24</f>
        <v>0</v>
      </c>
      <c r="BV6" s="226">
        <f>'2_利用者'!$M$25</f>
        <v>4542.3</v>
      </c>
      <c r="BW6" s="226">
        <f>'2_利用者'!$R$25</f>
        <v>18</v>
      </c>
      <c r="BX6" s="226">
        <f>'2_利用者'!$M$26</f>
        <v>8075.2</v>
      </c>
      <c r="BY6" s="226">
        <f>'2_利用者'!$R$26</f>
        <v>32</v>
      </c>
      <c r="BZ6" s="226">
        <f>'2_利用者'!$M$27</f>
        <v>0</v>
      </c>
      <c r="CA6" s="226">
        <f>'2_利用者'!$R$27</f>
        <v>0</v>
      </c>
      <c r="CB6" s="226" t="str">
        <f>'2_利用者'!F28</f>
        <v>福祉センター・市役所</v>
      </c>
      <c r="CC6" s="226">
        <f>'2_利用者'!$M$28</f>
        <v>12617.5</v>
      </c>
      <c r="CD6" s="226">
        <f>'2_利用者'!$R$28</f>
        <v>50</v>
      </c>
      <c r="CE6" s="226">
        <f>'2_利用者'!$W$22</f>
        <v>0</v>
      </c>
      <c r="CF6" s="226">
        <f>'2_利用者'!$AB$22</f>
        <v>0</v>
      </c>
      <c r="CG6" s="226">
        <f>'2_利用者'!$W$23</f>
        <v>0</v>
      </c>
      <c r="CH6" s="226">
        <f>'2_利用者'!$AB$23</f>
        <v>0</v>
      </c>
      <c r="CI6" s="226">
        <f>'2_利用者'!$W$24</f>
        <v>0</v>
      </c>
      <c r="CJ6" s="226">
        <f>'2_利用者'!$AB$24</f>
        <v>0</v>
      </c>
      <c r="CK6" s="226">
        <f>'2_利用者'!$W$25</f>
        <v>0</v>
      </c>
      <c r="CL6" s="226">
        <f>'2_利用者'!$AB$25</f>
        <v>0</v>
      </c>
      <c r="CM6" s="226">
        <f>'2_利用者'!$W$26</f>
        <v>0</v>
      </c>
      <c r="CN6" s="226">
        <f>'2_利用者'!$AB$26</f>
        <v>0</v>
      </c>
      <c r="CO6" s="226">
        <f>'2_利用者'!$W$27</f>
        <v>0</v>
      </c>
      <c r="CP6" s="226">
        <f>'2_利用者'!$AB$27</f>
        <v>0</v>
      </c>
      <c r="CQ6" s="226">
        <f>'2_利用者'!F2</f>
        <v>0</v>
      </c>
      <c r="CR6" s="226">
        <f>'2_利用者'!$W$28</f>
        <v>0</v>
      </c>
      <c r="CS6" s="227">
        <f>'2_利用者'!$AB$28</f>
        <v>0</v>
      </c>
      <c r="CT6" s="225" t="str">
        <f>'3_路線長'!$AE$44</f>
        <v/>
      </c>
      <c r="CU6" s="226" t="str">
        <f>'3_路線長'!$AE$45</f>
        <v/>
      </c>
      <c r="CV6" s="226" t="str">
        <f>'3_路線長'!$AE$51</f>
        <v/>
      </c>
      <c r="CW6" s="226" t="str">
        <f>'3_路線長'!$AE$52</f>
        <v/>
      </c>
      <c r="CX6" s="226" t="str">
        <f>'3_路線長'!$AE$58</f>
        <v/>
      </c>
      <c r="CY6" s="226" t="str">
        <f>'3_路線長'!$AE$59</f>
        <v/>
      </c>
      <c r="CZ6" s="226" t="str">
        <f>'3_路線長'!$AE$65</f>
        <v/>
      </c>
      <c r="DA6" s="226" t="str">
        <f>'3_路線長'!$AE$66</f>
        <v/>
      </c>
      <c r="DB6" s="226" t="str">
        <f>'3_路線長'!$AE$72</f>
        <v/>
      </c>
      <c r="DC6" s="226" t="str">
        <f>'3_路線長'!$AE$73</f>
        <v/>
      </c>
      <c r="DD6" s="226" t="str">
        <f>'3_路線長'!$AE$79</f>
        <v/>
      </c>
      <c r="DE6" s="226" t="str">
        <f>'3_路線長'!$AE$80</f>
        <v/>
      </c>
      <c r="DF6" s="226" t="str">
        <f>'3_路線長'!$AE$86</f>
        <v/>
      </c>
      <c r="DG6" s="227" t="str">
        <f>'3_路線長'!$AE$87</f>
        <v/>
      </c>
      <c r="DH6" s="225">
        <f>'4_移動時刻'!$M$45</f>
        <v>6</v>
      </c>
      <c r="DI6" s="226">
        <f>'4_移動時刻'!$M$46</f>
        <v>6</v>
      </c>
      <c r="DJ6" s="226">
        <f>'4_移動時刻'!$M$47</f>
        <v>5.5</v>
      </c>
      <c r="DK6" s="226">
        <f>'4_移動時刻'!$M$48</f>
        <v>4</v>
      </c>
      <c r="DL6" s="226">
        <f>'4_移動時刻'!$M$49</f>
        <v>7</v>
      </c>
      <c r="DM6" s="226">
        <f>'4_移動時刻'!$M$50</f>
        <v>9</v>
      </c>
      <c r="DN6" s="227">
        <f>'4_移動時刻'!$M$51</f>
        <v>7</v>
      </c>
      <c r="DO6" s="235">
        <f>'11_通学'!C36</f>
        <v>34720</v>
      </c>
      <c r="DP6" s="226">
        <f>'11_通学'!J36</f>
        <v>1</v>
      </c>
      <c r="DQ6" s="226">
        <f>'11_通学'!Q36</f>
        <v>0</v>
      </c>
      <c r="DR6" s="226">
        <f>'11_通学'!X36</f>
        <v>0</v>
      </c>
      <c r="DS6" s="226" t="str">
        <f>'11_通学'!D54</f>
        <v/>
      </c>
      <c r="DT6" s="226">
        <f>'11_通学'!K54</f>
        <v>0</v>
      </c>
      <c r="DU6" s="227" t="str">
        <f>'11_通学'!S54</f>
        <v/>
      </c>
      <c r="DV6" s="235" t="str">
        <f>'12_スクール'!C36</f>
        <v/>
      </c>
      <c r="DW6" s="226">
        <f>'12_スクール'!J36</f>
        <v>1</v>
      </c>
      <c r="DX6" s="226">
        <f>'12_スクール'!Q36</f>
        <v>0</v>
      </c>
      <c r="DY6" s="226" t="str">
        <f>'12_スクール'!X36</f>
        <v/>
      </c>
      <c r="DZ6" s="226" t="str">
        <f>'12_スクール'!D54</f>
        <v/>
      </c>
      <c r="EA6" s="226">
        <f>'12_スクール'!K54</f>
        <v>0</v>
      </c>
      <c r="EB6" s="227" t="str">
        <f>'12_スクール'!S54</f>
        <v/>
      </c>
      <c r="EC6" s="235">
        <f>'13_医療'!C36</f>
        <v>26040</v>
      </c>
      <c r="ED6" s="226">
        <f>'13_医療'!J36</f>
        <v>1</v>
      </c>
      <c r="EE6" s="226">
        <f>'13_医療'!Q36</f>
        <v>0</v>
      </c>
      <c r="EF6" s="226">
        <f>'13_医療'!X36</f>
        <v>0</v>
      </c>
      <c r="EG6" s="226" t="str">
        <f>'13_医療'!D54</f>
        <v/>
      </c>
      <c r="EH6" s="226">
        <f>'13_医療'!K54</f>
        <v>4542.3</v>
      </c>
      <c r="EI6" s="226" t="str">
        <f>'13_医療'!S54</f>
        <v/>
      </c>
      <c r="EJ6" s="226">
        <f>'13_医療'!C75</f>
        <v>2</v>
      </c>
      <c r="EK6" s="226">
        <f>'13_医療'!J75</f>
        <v>21811000</v>
      </c>
      <c r="EL6" s="226">
        <f>'13_医療'!Q75</f>
        <v>7950000</v>
      </c>
      <c r="EM6" s="227">
        <f>'13_医療'!X75</f>
        <v>51572000</v>
      </c>
      <c r="EN6" s="235" t="str">
        <f>'14_商業'!C36</f>
        <v/>
      </c>
      <c r="EO6" s="226">
        <f>'14_商業'!J36</f>
        <v>1</v>
      </c>
      <c r="EP6" s="226">
        <f>'14_商業'!Q36</f>
        <v>0</v>
      </c>
      <c r="EQ6" s="226" t="str">
        <f>'14_商業'!X36</f>
        <v/>
      </c>
      <c r="ER6" s="226" t="str">
        <f>'14_商業'!D55</f>
        <v/>
      </c>
      <c r="ES6" s="226">
        <f>'14_商業'!K55</f>
        <v>8075.2</v>
      </c>
      <c r="ET6" s="226" t="str">
        <f>'14_商業'!S55</f>
        <v/>
      </c>
      <c r="EU6" s="226">
        <f>'14_商業'!C73</f>
        <v>15190</v>
      </c>
      <c r="EV6" s="226">
        <f>'14_商業'!J73</f>
        <v>2</v>
      </c>
      <c r="EW6" s="226">
        <f>'14_商業'!Q73</f>
        <v>104</v>
      </c>
      <c r="EX6" s="227">
        <f>'14_商業'!X73</f>
        <v>3159520</v>
      </c>
      <c r="EY6" s="235">
        <f>'15_観光'!C37</f>
        <v>47740</v>
      </c>
      <c r="EZ6" s="226">
        <f>'15_観光'!J37</f>
        <v>1</v>
      </c>
      <c r="FA6" s="226">
        <f>'15_観光'!Q37</f>
        <v>0</v>
      </c>
      <c r="FB6" s="226">
        <f>'15_観光'!X37</f>
        <v>0</v>
      </c>
      <c r="FC6" s="226" t="str">
        <f>'15_観光'!D56</f>
        <v/>
      </c>
      <c r="FD6" s="226">
        <f>'15_観光'!K56</f>
        <v>0</v>
      </c>
      <c r="FE6" s="227" t="str">
        <f>'15_観光'!S56</f>
        <v/>
      </c>
      <c r="FF6" s="235">
        <f>'16_その他'!C36</f>
        <v>39060</v>
      </c>
      <c r="FG6" s="226">
        <f>'16_その他'!J36</f>
        <v>1</v>
      </c>
      <c r="FH6" s="226">
        <f>'16_その他'!Q36</f>
        <v>0</v>
      </c>
      <c r="FI6" s="226">
        <f>'16_その他'!X36</f>
        <v>0</v>
      </c>
      <c r="FJ6" s="226" t="str">
        <f>'16_その他'!D55</f>
        <v/>
      </c>
      <c r="FK6" s="226">
        <f>'16_その他'!K55</f>
        <v>12617.5</v>
      </c>
      <c r="FL6" s="227" t="str">
        <f>'16_その他'!S55</f>
        <v/>
      </c>
      <c r="FM6" s="225">
        <f>クロスセクター効果算出!AD32</f>
        <v>0</v>
      </c>
      <c r="FN6" s="226">
        <f>クロスセクター効果算出!AD35</f>
        <v>0</v>
      </c>
      <c r="FO6" s="226">
        <f>クロスセクター効果算出!AD38</f>
        <v>0</v>
      </c>
      <c r="FP6" s="226">
        <f>クロスセクター効果算出!AD42</f>
        <v>0</v>
      </c>
      <c r="FQ6" s="226">
        <f>クロスセクター効果算出!AD46</f>
        <v>0</v>
      </c>
      <c r="FR6" s="226">
        <f>クロスセクター効果算出!AD49</f>
        <v>0</v>
      </c>
      <c r="FS6" s="227">
        <f>クロスセクター効果算出!AD51</f>
        <v>0</v>
      </c>
      <c r="FT6" s="225" t="e">
        <f>#REF!</f>
        <v>#REF!</v>
      </c>
      <c r="FU6" s="226" t="e">
        <f>#REF!</f>
        <v>#REF!</v>
      </c>
      <c r="FV6" s="226" t="e">
        <f>#REF!</f>
        <v>#REF!</v>
      </c>
      <c r="FW6" s="226" t="e">
        <f>#REF!</f>
        <v>#REF!</v>
      </c>
      <c r="FX6" s="226" t="e">
        <f>#REF!</f>
        <v>#REF!</v>
      </c>
      <c r="FY6" s="226" t="e">
        <f>#REF!</f>
        <v>#REF!</v>
      </c>
      <c r="FZ6" s="226" t="e">
        <f>#REF!</f>
        <v>#REF!</v>
      </c>
      <c r="GA6" s="226" t="e">
        <f>#REF!</f>
        <v>#REF!</v>
      </c>
      <c r="GB6" s="226" t="e">
        <f>#REF!</f>
        <v>#REF!</v>
      </c>
      <c r="GC6" s="226" t="e">
        <f>#REF!</f>
        <v>#REF!</v>
      </c>
      <c r="GD6" s="226" t="e">
        <f>#REF!</f>
        <v>#REF!</v>
      </c>
      <c r="GE6" s="226" t="e">
        <f>#REF!</f>
        <v>#REF!</v>
      </c>
      <c r="GF6" s="226" t="e">
        <f>#REF!</f>
        <v>#REF!</v>
      </c>
      <c r="GG6" s="226" t="e">
        <f>#REF!</f>
        <v>#REF!</v>
      </c>
      <c r="GH6" s="226" t="e">
        <f>#REF!</f>
        <v>#REF!</v>
      </c>
      <c r="GI6" s="253" t="e">
        <f>#REF!</f>
        <v>#REF!</v>
      </c>
    </row>
    <row r="7" spans="1:221"/>
    <row r="8" spans="1:221"/>
    <row r="9" spans="1:221"/>
    <row r="10" spans="1:221"/>
    <row r="11" spans="1:221"/>
    <row r="12" spans="1:221"/>
    <row r="13" spans="1:221"/>
    <row r="14" spans="1:221"/>
    <row r="15" spans="1:221"/>
    <row r="16" spans="1:2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sheetData>
  <mergeCells count="13">
    <mergeCell ref="FF1:FL1"/>
    <mergeCell ref="FM1:FS1"/>
    <mergeCell ref="FX5:GD5"/>
    <mergeCell ref="FT5:FV5"/>
    <mergeCell ref="A1:P1"/>
    <mergeCell ref="Q1:BL1"/>
    <mergeCell ref="BM1:CS1"/>
    <mergeCell ref="DH1:DN1"/>
    <mergeCell ref="DO1:DU1"/>
    <mergeCell ref="DV1:EB1"/>
    <mergeCell ref="EC1:EM1"/>
    <mergeCell ref="EN1:EX1"/>
    <mergeCell ref="EY1:FE1"/>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AO59"/>
  <sheetViews>
    <sheetView showGridLines="0" topLeftCell="A37" zoomScaleNormal="100" zoomScaleSheetLayoutView="100" workbookViewId="0">
      <selection activeCell="B1" sqref="B1"/>
    </sheetView>
  </sheetViews>
  <sheetFormatPr defaultColWidth="2.25" defaultRowHeight="18.75"/>
  <cols>
    <col min="1" max="1" width="3.125" customWidth="1"/>
    <col min="2" max="34" width="3.5" customWidth="1"/>
    <col min="35" max="35" width="3.125" customWidth="1"/>
    <col min="36" max="36" width="2.5" bestFit="1" customWidth="1"/>
  </cols>
  <sheetData>
    <row r="1" spans="1:35" ht="14.25" customHeight="1">
      <c r="A1" s="50"/>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3" t="s">
        <v>799</v>
      </c>
    </row>
    <row r="2" spans="1:35" ht="14.25" customHeight="1">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1"/>
    </row>
    <row r="3" spans="1:35" ht="14.25" customHeight="1">
      <c r="A3" s="50"/>
      <c r="B3" s="305" t="s">
        <v>783</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51"/>
    </row>
    <row r="4" spans="1:35" ht="14.25" customHeight="1">
      <c r="A4" s="50"/>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51"/>
    </row>
    <row r="5" spans="1:35" ht="14.25" customHeight="1">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1"/>
    </row>
    <row r="6" spans="1:35" ht="14.25" customHeight="1">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1"/>
    </row>
    <row r="7" spans="1:35" ht="20.25" thickBot="1">
      <c r="A7" s="1"/>
      <c r="B7" s="19" t="s">
        <v>798</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
    </row>
    <row r="8" spans="1:35" ht="19.5" thickTop="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62.25" customHeight="1">
      <c r="A9" s="1"/>
      <c r="B9" s="307" t="s">
        <v>970</v>
      </c>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1"/>
    </row>
    <row r="10" spans="1:35" ht="62.25" customHeight="1">
      <c r="A10" s="1"/>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1"/>
    </row>
    <row r="11" spans="1:35" ht="62.25" customHeight="1">
      <c r="A11" s="1"/>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1"/>
    </row>
    <row r="12" spans="1: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20.25" thickBot="1">
      <c r="A13" s="1"/>
      <c r="B13" s="19" t="s">
        <v>218</v>
      </c>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
    </row>
    <row r="14" spans="1:35" ht="13.5" customHeight="1" thickTop="1">
      <c r="A14" s="1"/>
      <c r="B14" s="26"/>
      <c r="C14" s="26"/>
      <c r="D14" s="26"/>
      <c r="E14" s="26"/>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1"/>
    </row>
    <row r="15" spans="1:35">
      <c r="A15" s="1"/>
      <c r="B15" s="79" t="s">
        <v>220</v>
      </c>
      <c r="C15" s="27" t="s">
        <v>224</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I15" s="1"/>
    </row>
    <row r="16" spans="1:35">
      <c r="A16" s="1"/>
      <c r="B16" s="13" t="s">
        <v>593</v>
      </c>
      <c r="AI16" s="1"/>
    </row>
    <row r="17" spans="1:35">
      <c r="A17" s="1"/>
      <c r="B17" s="1" t="s">
        <v>225</v>
      </c>
      <c r="AI17" s="1"/>
    </row>
    <row r="18" spans="1:35">
      <c r="A18" s="1"/>
      <c r="B18" s="1" t="s">
        <v>969</v>
      </c>
      <c r="AI18" s="1"/>
    </row>
    <row r="19" spans="1:35">
      <c r="A19" s="1"/>
      <c r="B19" s="1"/>
      <c r="AI19" s="1"/>
    </row>
    <row r="20" spans="1:35">
      <c r="A20" s="1"/>
      <c r="B20" s="1"/>
      <c r="AI20" s="1"/>
    </row>
    <row r="21" spans="1:35">
      <c r="A21" s="1"/>
      <c r="B21" s="1"/>
      <c r="AI21" s="1"/>
    </row>
    <row r="22" spans="1:35">
      <c r="A22" s="1"/>
      <c r="B22" s="1"/>
      <c r="AI22" s="1"/>
    </row>
    <row r="23" spans="1:35">
      <c r="A23" s="1"/>
      <c r="B23" s="1"/>
      <c r="AI23" s="1"/>
    </row>
    <row r="24" spans="1:35">
      <c r="A24" s="1"/>
      <c r="B24" s="13"/>
      <c r="AI24" s="1"/>
    </row>
    <row r="25" spans="1:35" ht="14.25" customHeight="1">
      <c r="A25" s="1"/>
      <c r="B25" s="13"/>
      <c r="AI25" s="1"/>
    </row>
    <row r="26" spans="1:35" ht="24" customHeight="1">
      <c r="A26" s="1"/>
      <c r="B26" s="1"/>
      <c r="AI26" s="1"/>
    </row>
    <row r="27" spans="1:35">
      <c r="A27" s="1"/>
      <c r="B27" s="1"/>
      <c r="AI27" s="1"/>
    </row>
    <row r="28" spans="1:35">
      <c r="A28" s="1"/>
      <c r="AI28" s="1"/>
    </row>
    <row r="29" spans="1:35" ht="18.75" customHeight="1">
      <c r="A29" s="1"/>
      <c r="AI29" s="1"/>
    </row>
    <row r="30" spans="1:35">
      <c r="A30" s="1"/>
      <c r="AI30" s="1"/>
    </row>
    <row r="31" spans="1:35">
      <c r="A31" s="1"/>
      <c r="B31" s="1"/>
      <c r="AI31" s="1"/>
    </row>
    <row r="32" spans="1:35">
      <c r="A32" s="1"/>
      <c r="B32" s="79" t="s">
        <v>220</v>
      </c>
      <c r="C32" s="27" t="s">
        <v>971</v>
      </c>
      <c r="D32" s="1"/>
      <c r="E32" s="1"/>
      <c r="F32" s="1"/>
      <c r="G32" s="1"/>
      <c r="H32" s="1"/>
      <c r="I32" s="1"/>
      <c r="AI32" s="1"/>
    </row>
    <row r="33" spans="1:41">
      <c r="A33" s="1"/>
      <c r="B33" s="308" t="s">
        <v>972</v>
      </c>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09"/>
      <c r="AG33" s="309"/>
      <c r="AH33" s="309"/>
      <c r="AI33" s="1"/>
    </row>
    <row r="34" spans="1:41">
      <c r="A34" s="1"/>
      <c r="B34" s="309"/>
      <c r="C34" s="309"/>
      <c r="D34" s="309"/>
      <c r="E34" s="309"/>
      <c r="F34" s="30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1"/>
    </row>
    <row r="35" spans="1:41">
      <c r="A35" s="1"/>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309"/>
      <c r="AF35" s="309"/>
      <c r="AG35" s="309"/>
      <c r="AH35" s="309"/>
      <c r="AI35" s="1"/>
    </row>
    <row r="36" spans="1:41">
      <c r="A36" s="1"/>
      <c r="B36" s="1"/>
      <c r="AI36" s="1"/>
    </row>
    <row r="37" spans="1:41" ht="20.25" thickBot="1">
      <c r="A37" s="1"/>
      <c r="B37" s="19" t="s">
        <v>784</v>
      </c>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
    </row>
    <row r="38" spans="1:41" ht="19.5" thickTop="1">
      <c r="A38" s="1"/>
      <c r="B38" s="13"/>
      <c r="AI38" s="1"/>
    </row>
    <row r="39" spans="1:41">
      <c r="A39" s="1"/>
      <c r="B39" s="53" t="s">
        <v>226</v>
      </c>
      <c r="C39" s="312" t="s">
        <v>980</v>
      </c>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1"/>
    </row>
    <row r="40" spans="1:41" ht="33" customHeight="1">
      <c r="A40" s="1"/>
      <c r="B40" s="53" t="s">
        <v>226</v>
      </c>
      <c r="C40" s="310" t="s">
        <v>785</v>
      </c>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1"/>
    </row>
    <row r="41" spans="1:41">
      <c r="A41" s="1"/>
      <c r="B41" s="53" t="s">
        <v>226</v>
      </c>
      <c r="C41" s="320" t="s">
        <v>610</v>
      </c>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1"/>
    </row>
    <row r="42" spans="1:41" ht="17.25" customHeight="1">
      <c r="A42" s="1"/>
      <c r="B42" s="53" t="s">
        <v>226</v>
      </c>
      <c r="C42" s="314" t="s">
        <v>568</v>
      </c>
      <c r="D42" s="315"/>
      <c r="E42" s="315"/>
      <c r="F42" s="315"/>
      <c r="G42" s="315"/>
      <c r="H42" s="315"/>
      <c r="I42" s="316"/>
      <c r="J42" s="320" t="s">
        <v>973</v>
      </c>
      <c r="K42" s="320"/>
      <c r="L42" s="320"/>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169"/>
      <c r="AJ42" s="169"/>
      <c r="AK42" s="169"/>
      <c r="AL42" s="169"/>
      <c r="AM42" s="169"/>
      <c r="AN42" s="169"/>
      <c r="AO42" s="169"/>
    </row>
    <row r="43" spans="1:41" ht="6" customHeight="1">
      <c r="A43" s="1"/>
      <c r="B43" s="53"/>
      <c r="J43" s="5"/>
      <c r="K43" s="5"/>
      <c r="L43" s="5"/>
      <c r="M43" s="5"/>
      <c r="N43" s="5"/>
      <c r="O43" s="5"/>
      <c r="P43" s="5"/>
      <c r="Q43" s="5"/>
      <c r="R43" s="5"/>
      <c r="S43" s="5"/>
      <c r="T43" s="5"/>
      <c r="U43" s="5"/>
      <c r="V43" s="5"/>
      <c r="W43" s="5"/>
      <c r="X43" s="5"/>
      <c r="Y43" s="5"/>
      <c r="Z43" s="5"/>
      <c r="AA43" s="5"/>
      <c r="AB43" s="5"/>
      <c r="AC43" s="5"/>
      <c r="AD43" s="5"/>
      <c r="AE43" s="5"/>
      <c r="AF43" s="5"/>
      <c r="AG43" s="5"/>
      <c r="AH43" s="5"/>
      <c r="AI43" s="1"/>
    </row>
    <row r="44" spans="1:41">
      <c r="A44" s="1"/>
      <c r="B44" s="53" t="s">
        <v>226</v>
      </c>
      <c r="C44" s="317" t="s">
        <v>572</v>
      </c>
      <c r="D44" s="318"/>
      <c r="E44" s="318"/>
      <c r="F44" s="318"/>
      <c r="G44" s="318"/>
      <c r="H44" s="318"/>
      <c r="I44" s="319"/>
      <c r="J44" s="320" t="s">
        <v>974</v>
      </c>
      <c r="K44" s="320"/>
      <c r="L44" s="32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1"/>
    </row>
    <row r="45" spans="1:41" ht="7.5" customHeight="1">
      <c r="A45" s="1"/>
      <c r="B45" s="1"/>
      <c r="AI45" s="1"/>
    </row>
    <row r="46" spans="1:41" ht="17.25" customHeight="1">
      <c r="A46" s="1"/>
      <c r="B46" s="53" t="s">
        <v>226</v>
      </c>
      <c r="C46" s="321" t="s">
        <v>552</v>
      </c>
      <c r="D46" s="322"/>
      <c r="E46" s="322"/>
      <c r="F46" s="322"/>
      <c r="G46" s="322"/>
      <c r="H46" s="322"/>
      <c r="I46" s="323"/>
      <c r="J46" s="320" t="s">
        <v>975</v>
      </c>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1"/>
    </row>
    <row r="47" spans="1:41">
      <c r="A47" s="1"/>
      <c r="B47" s="1"/>
      <c r="AI47" s="1"/>
    </row>
    <row r="48" spans="1:41" ht="33" customHeight="1">
      <c r="A48" s="1"/>
      <c r="B48" s="53" t="s">
        <v>226</v>
      </c>
      <c r="C48" s="310" t="s">
        <v>976</v>
      </c>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1"/>
    </row>
    <row r="51" spans="1:35">
      <c r="A51" s="1"/>
      <c r="B51" s="1"/>
      <c r="AI51" s="1"/>
    </row>
    <row r="57" spans="1:35">
      <c r="AI57" s="24"/>
    </row>
    <row r="58" spans="1:35">
      <c r="AI58" s="24"/>
    </row>
    <row r="59" spans="1:35">
      <c r="AI59" s="24"/>
    </row>
  </sheetData>
  <mergeCells count="13">
    <mergeCell ref="B3:AH4"/>
    <mergeCell ref="B9:AH11"/>
    <mergeCell ref="B33:AH35"/>
    <mergeCell ref="C48:AH48"/>
    <mergeCell ref="C39:AH39"/>
    <mergeCell ref="C40:AH40"/>
    <mergeCell ref="C42:I42"/>
    <mergeCell ref="C44:I44"/>
    <mergeCell ref="C41:AH41"/>
    <mergeCell ref="J42:AH42"/>
    <mergeCell ref="J44:AH44"/>
    <mergeCell ref="C46:I46"/>
    <mergeCell ref="J46:AH46"/>
  </mergeCells>
  <phoneticPr fontId="1"/>
  <pageMargins left="0.7" right="0.7" top="0.75" bottom="0.75" header="0.3" footer="0.3"/>
  <pageSetup paperSize="9" scale="69" orientation="portrait" r:id="rId1"/>
  <rowBreaks count="1" manualBreakCount="1">
    <brk id="48" max="3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N245"/>
  <sheetViews>
    <sheetView showGridLines="0" topLeftCell="A18" zoomScale="85" zoomScaleNormal="85" zoomScaleSheetLayoutView="100" workbookViewId="0">
      <selection activeCell="I34" sqref="I34"/>
    </sheetView>
  </sheetViews>
  <sheetFormatPr defaultColWidth="2.25" defaultRowHeight="18.75"/>
  <cols>
    <col min="1" max="34" width="3.5" customWidth="1"/>
    <col min="35" max="35" width="3.125" customWidth="1"/>
    <col min="36" max="36" width="2.5" customWidth="1"/>
    <col min="37" max="39" width="2.25" customWidth="1"/>
    <col min="40" max="40" width="12.125" customWidth="1"/>
    <col min="41" max="41" width="7.5" customWidth="1"/>
    <col min="42" max="42" width="7.125" customWidth="1"/>
    <col min="43" max="43" width="10.25" customWidth="1"/>
    <col min="44" max="46" width="15.375" customWidth="1"/>
  </cols>
  <sheetData>
    <row r="1" spans="1:40"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3" t="s">
        <v>799</v>
      </c>
    </row>
    <row r="2" spans="1:40" ht="20.25" thickBot="1">
      <c r="A2" s="1"/>
      <c r="B2" s="19" t="s">
        <v>276</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
      <c r="AF2" s="1"/>
      <c r="AG2" s="1"/>
      <c r="AH2" s="1"/>
      <c r="AI2" s="1"/>
    </row>
    <row r="3" spans="1:40"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40">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40">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40">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40" ht="19.5" thickBot="1">
      <c r="A7" s="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1"/>
    </row>
    <row r="8" spans="1:40">
      <c r="A8" s="1"/>
      <c r="B8" s="20"/>
      <c r="C8" s="81" t="s">
        <v>525</v>
      </c>
      <c r="D8" s="26"/>
      <c r="E8" s="26"/>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1"/>
    </row>
    <row r="9" spans="1:40">
      <c r="A9" s="1"/>
      <c r="B9" s="13"/>
      <c r="C9" s="333" t="s">
        <v>852</v>
      </c>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1"/>
    </row>
    <row r="10" spans="1:40" ht="13.5" customHeight="1">
      <c r="A10" s="1"/>
      <c r="B10" s="1"/>
      <c r="C10" s="173"/>
      <c r="D10" s="173"/>
      <c r="E10" s="173"/>
      <c r="F10" s="173"/>
      <c r="G10" s="173"/>
      <c r="H10" s="173"/>
      <c r="I10" s="1"/>
      <c r="J10" s="1"/>
      <c r="K10" s="1"/>
      <c r="L10" s="1"/>
      <c r="M10" s="1"/>
      <c r="N10" s="1"/>
      <c r="O10" s="1"/>
      <c r="P10" s="1"/>
      <c r="Q10" s="1"/>
      <c r="R10" s="1"/>
      <c r="S10" s="1"/>
      <c r="T10" s="13"/>
      <c r="U10" s="13"/>
      <c r="V10" s="13"/>
      <c r="W10" s="13"/>
      <c r="X10" s="282"/>
      <c r="Y10" s="13"/>
      <c r="Z10" s="13"/>
      <c r="AA10" s="13"/>
      <c r="AB10" s="13"/>
      <c r="AC10" s="13"/>
      <c r="AD10" s="13"/>
      <c r="AE10" s="13"/>
      <c r="AF10" s="13"/>
      <c r="AG10" s="13"/>
      <c r="AH10" s="13"/>
      <c r="AI10" s="1"/>
    </row>
    <row r="11" spans="1:40">
      <c r="A11" s="1"/>
      <c r="B11" s="1"/>
      <c r="C11" s="365" t="s">
        <v>482</v>
      </c>
      <c r="D11" s="365"/>
      <c r="E11" s="365"/>
      <c r="F11" s="365"/>
      <c r="G11" s="365"/>
      <c r="H11" s="366"/>
      <c r="I11" s="326" t="s">
        <v>834</v>
      </c>
      <c r="J11" s="327"/>
      <c r="K11" s="327"/>
      <c r="L11" s="327"/>
      <c r="M11" s="327"/>
      <c r="N11" s="327"/>
      <c r="O11" s="327"/>
      <c r="P11" s="327"/>
      <c r="Q11" s="327"/>
      <c r="R11" s="324" t="s">
        <v>961</v>
      </c>
      <c r="S11" s="325"/>
      <c r="T11" s="367" t="s">
        <v>277</v>
      </c>
      <c r="U11" s="367"/>
      <c r="V11" s="367"/>
      <c r="W11" s="334"/>
      <c r="X11" s="368" t="s">
        <v>981</v>
      </c>
      <c r="Y11" s="369"/>
      <c r="Z11" s="369"/>
      <c r="AA11" s="369"/>
      <c r="AB11" s="369"/>
      <c r="AC11" s="369"/>
      <c r="AD11" s="369"/>
      <c r="AE11" s="369"/>
      <c r="AF11" s="370"/>
      <c r="AG11" s="1"/>
      <c r="AH11" s="1"/>
      <c r="AI11" s="1"/>
    </row>
    <row r="12" spans="1:40" ht="19.5" thickBot="1">
      <c r="A12" s="1"/>
      <c r="B12" s="1"/>
      <c r="C12" s="1"/>
      <c r="D12" s="1"/>
      <c r="E12" s="1"/>
      <c r="F12" s="1"/>
      <c r="G12" s="1"/>
      <c r="H12" s="1"/>
      <c r="I12" s="1"/>
      <c r="J12" s="1"/>
      <c r="K12" s="1"/>
      <c r="L12" s="1"/>
      <c r="M12" s="1"/>
      <c r="N12" s="1"/>
      <c r="O12" s="1"/>
      <c r="P12" s="1"/>
      <c r="Q12" s="1"/>
      <c r="R12" s="1"/>
      <c r="S12" s="1"/>
      <c r="T12" s="1"/>
      <c r="U12" s="1"/>
      <c r="V12" s="1"/>
      <c r="W12" s="1"/>
      <c r="X12" s="283" t="s">
        <v>964</v>
      </c>
      <c r="Y12" s="1"/>
      <c r="Z12" s="1"/>
      <c r="AA12" s="1"/>
      <c r="AB12" s="1"/>
      <c r="AC12" s="1"/>
      <c r="AD12" s="1"/>
      <c r="AE12" s="1"/>
      <c r="AF12" s="1"/>
      <c r="AG12" s="1"/>
      <c r="AH12" s="1"/>
      <c r="AI12" s="1"/>
    </row>
    <row r="13" spans="1:40">
      <c r="A13" s="1"/>
      <c r="B13" s="20"/>
      <c r="C13" s="81" t="s">
        <v>786</v>
      </c>
      <c r="D13" s="26"/>
      <c r="E13" s="26"/>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1"/>
    </row>
    <row r="14" spans="1:40">
      <c r="C14" s="30" t="s">
        <v>958</v>
      </c>
      <c r="D14" s="78"/>
      <c r="E14" s="78"/>
      <c r="F14" s="78"/>
      <c r="G14" s="78"/>
      <c r="H14" s="78"/>
      <c r="I14" s="78"/>
      <c r="J14" s="78"/>
      <c r="K14" s="78"/>
      <c r="L14" s="78"/>
      <c r="M14" s="78"/>
      <c r="N14" s="78"/>
      <c r="O14" s="78"/>
      <c r="P14" s="78"/>
      <c r="Q14" s="78"/>
      <c r="R14" s="78"/>
      <c r="S14" s="78"/>
      <c r="T14" s="78"/>
      <c r="V14" s="29"/>
    </row>
    <row r="15" spans="1:40">
      <c r="A15" s="1"/>
      <c r="B15" s="13"/>
      <c r="C15" s="333" t="s">
        <v>959</v>
      </c>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1"/>
      <c r="AM15" s="13"/>
      <c r="AN15" s="13"/>
    </row>
    <row r="16" spans="1:40" ht="13.5" customHeight="1">
      <c r="A16" s="1"/>
      <c r="B16" s="1"/>
      <c r="C16" s="173"/>
      <c r="D16" s="173"/>
      <c r="E16" s="173"/>
      <c r="F16" s="173"/>
      <c r="G16" s="173"/>
      <c r="H16" s="173"/>
      <c r="I16" s="1"/>
      <c r="J16" s="1"/>
      <c r="K16" s="1"/>
      <c r="L16" s="1"/>
      <c r="M16" s="1"/>
      <c r="N16" s="1"/>
      <c r="O16" s="1"/>
      <c r="P16" s="1"/>
      <c r="Q16" s="1"/>
      <c r="R16" s="1"/>
      <c r="S16" s="1"/>
      <c r="T16" s="13"/>
      <c r="U16" s="13"/>
      <c r="V16" s="13"/>
      <c r="W16" s="13"/>
      <c r="X16" s="13"/>
      <c r="Y16" s="13"/>
      <c r="Z16" s="13"/>
      <c r="AA16" s="13"/>
      <c r="AB16" s="13"/>
      <c r="AC16" s="13"/>
      <c r="AD16" s="13"/>
      <c r="AE16" s="13"/>
      <c r="AF16" s="13"/>
      <c r="AG16" s="13"/>
      <c r="AH16" s="13"/>
      <c r="AI16" s="1"/>
      <c r="AM16" s="13"/>
      <c r="AN16" s="13"/>
    </row>
    <row r="17" spans="1:40" ht="18.75" customHeight="1">
      <c r="A17" s="1"/>
      <c r="B17" s="1"/>
      <c r="C17" s="334" t="s">
        <v>853</v>
      </c>
      <c r="D17" s="335"/>
      <c r="E17" s="335"/>
      <c r="F17" s="335"/>
      <c r="G17" s="335"/>
      <c r="H17" s="335"/>
      <c r="I17" s="335"/>
      <c r="J17" s="335"/>
      <c r="K17" s="335"/>
      <c r="L17" s="335"/>
      <c r="M17" s="335"/>
      <c r="N17" s="335"/>
      <c r="O17" s="335"/>
      <c r="P17" s="335"/>
      <c r="Q17" s="335"/>
      <c r="R17" s="335"/>
      <c r="S17" s="335"/>
      <c r="T17" s="335"/>
      <c r="U17" s="335"/>
      <c r="V17" s="335"/>
      <c r="W17" s="335"/>
      <c r="X17" s="336"/>
      <c r="Y17" s="337" t="s">
        <v>100</v>
      </c>
      <c r="Z17" s="338"/>
      <c r="AA17" s="338"/>
      <c r="AB17" s="338"/>
      <c r="AC17" s="338"/>
      <c r="AD17" s="338"/>
      <c r="AE17" s="338"/>
      <c r="AF17" s="338"/>
      <c r="AG17" s="338"/>
      <c r="AH17" s="339"/>
      <c r="AI17" s="1"/>
      <c r="AM17" s="13"/>
      <c r="AN17" s="13"/>
    </row>
    <row r="18" spans="1:40" ht="20.25" customHeight="1">
      <c r="C18" s="340" t="s">
        <v>101</v>
      </c>
      <c r="D18" s="341"/>
      <c r="E18" s="341"/>
      <c r="F18" s="341"/>
      <c r="G18" s="341"/>
      <c r="H18" s="341"/>
      <c r="I18" s="341"/>
      <c r="J18" s="341"/>
      <c r="K18" s="341"/>
      <c r="L18" s="341"/>
      <c r="M18" s="342"/>
      <c r="N18" s="343">
        <v>4340</v>
      </c>
      <c r="O18" s="344"/>
      <c r="P18" s="344"/>
      <c r="Q18" s="344"/>
      <c r="R18" s="344"/>
      <c r="S18" s="344"/>
      <c r="T18" s="344"/>
      <c r="U18" s="344"/>
      <c r="V18" s="344"/>
      <c r="W18" s="345" t="s">
        <v>123</v>
      </c>
      <c r="X18" s="346"/>
      <c r="Y18" s="359" t="s">
        <v>802</v>
      </c>
      <c r="Z18" s="360"/>
      <c r="AA18" s="360"/>
      <c r="AB18" s="360"/>
      <c r="AC18" s="360"/>
      <c r="AD18" s="360"/>
      <c r="AE18" s="360"/>
      <c r="AF18" s="360"/>
      <c r="AG18" s="360"/>
      <c r="AH18" s="361"/>
    </row>
    <row r="19" spans="1:40" ht="20.25" customHeight="1">
      <c r="B19" s="262"/>
      <c r="C19" s="340" t="s">
        <v>102</v>
      </c>
      <c r="D19" s="341"/>
      <c r="E19" s="341"/>
      <c r="F19" s="341"/>
      <c r="G19" s="341"/>
      <c r="H19" s="341"/>
      <c r="I19" s="341"/>
      <c r="J19" s="341"/>
      <c r="K19" s="341"/>
      <c r="L19" s="341"/>
      <c r="M19" s="342"/>
      <c r="N19" s="343">
        <v>90</v>
      </c>
      <c r="O19" s="344"/>
      <c r="P19" s="344"/>
      <c r="Q19" s="344"/>
      <c r="R19" s="344"/>
      <c r="S19" s="344"/>
      <c r="T19" s="344"/>
      <c r="U19" s="344"/>
      <c r="V19" s="344"/>
      <c r="W19" s="345" t="s">
        <v>103</v>
      </c>
      <c r="X19" s="346"/>
      <c r="Y19" s="362"/>
      <c r="Z19" s="363"/>
      <c r="AA19" s="363"/>
      <c r="AB19" s="363"/>
      <c r="AC19" s="363"/>
      <c r="AD19" s="363"/>
      <c r="AE19" s="363"/>
      <c r="AF19" s="363"/>
      <c r="AG19" s="363"/>
      <c r="AH19" s="364"/>
    </row>
    <row r="20" spans="1:40">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113" t="s">
        <v>115</v>
      </c>
    </row>
    <row r="21" spans="1:40">
      <c r="C21" s="30" t="s">
        <v>278</v>
      </c>
    </row>
    <row r="22" spans="1:40" ht="34.5" customHeight="1">
      <c r="A22" s="1"/>
      <c r="B22" s="13"/>
      <c r="C22" s="333" t="s">
        <v>801</v>
      </c>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1"/>
      <c r="AM22" s="13"/>
      <c r="AN22" s="13"/>
    </row>
    <row r="23" spans="1:40" ht="13.5" customHeight="1">
      <c r="A23" s="1"/>
      <c r="B23" s="1"/>
      <c r="C23" s="173"/>
      <c r="D23" s="173"/>
      <c r="E23" s="173"/>
      <c r="F23" s="173"/>
      <c r="G23" s="173"/>
      <c r="H23" s="173"/>
      <c r="I23" s="1"/>
      <c r="J23" s="1"/>
      <c r="K23" s="1"/>
      <c r="L23" s="1"/>
      <c r="M23" s="1"/>
      <c r="N23" s="1"/>
      <c r="O23" s="1"/>
      <c r="P23" s="1"/>
      <c r="Q23" s="1"/>
      <c r="R23" s="1"/>
      <c r="S23" s="1"/>
      <c r="T23" s="13"/>
      <c r="U23" s="13"/>
      <c r="V23" s="13"/>
      <c r="W23" s="13"/>
      <c r="X23" s="13"/>
      <c r="Y23" s="13"/>
      <c r="Z23" s="13"/>
      <c r="AA23" s="13"/>
      <c r="AB23" s="13"/>
      <c r="AC23" s="13"/>
      <c r="AD23" s="13"/>
      <c r="AE23" s="13"/>
      <c r="AF23" s="13"/>
      <c r="AG23" s="13"/>
      <c r="AH23" s="13"/>
      <c r="AI23" s="1"/>
      <c r="AM23" s="13"/>
      <c r="AN23" s="13"/>
    </row>
    <row r="24" spans="1:40">
      <c r="C24" s="378" t="s">
        <v>787</v>
      </c>
      <c r="D24" s="378"/>
      <c r="E24" s="378"/>
      <c r="F24" s="378"/>
      <c r="G24" s="378" t="s">
        <v>138</v>
      </c>
      <c r="H24" s="378"/>
      <c r="I24" s="378"/>
      <c r="J24" s="378"/>
      <c r="K24" s="378" t="s">
        <v>139</v>
      </c>
      <c r="L24" s="378"/>
      <c r="M24" s="378"/>
      <c r="N24" s="378"/>
      <c r="O24" s="378" t="s">
        <v>140</v>
      </c>
      <c r="P24" s="378"/>
      <c r="Q24" s="378"/>
      <c r="R24" s="378"/>
      <c r="S24" s="378" t="s">
        <v>141</v>
      </c>
      <c r="T24" s="378"/>
      <c r="U24" s="378"/>
      <c r="V24" s="378"/>
      <c r="W24" s="337" t="s">
        <v>100</v>
      </c>
      <c r="X24" s="338"/>
      <c r="Y24" s="338"/>
      <c r="Z24" s="338"/>
      <c r="AA24" s="338"/>
      <c r="AB24" s="338"/>
      <c r="AC24" s="338"/>
      <c r="AD24" s="338"/>
      <c r="AE24" s="338"/>
      <c r="AF24" s="338"/>
      <c r="AG24" s="332"/>
      <c r="AH24" s="347"/>
    </row>
    <row r="25" spans="1:40" ht="40.5" customHeight="1">
      <c r="C25" s="379" t="s">
        <v>982</v>
      </c>
      <c r="D25" s="379"/>
      <c r="E25" s="379"/>
      <c r="F25" s="379"/>
      <c r="G25" s="358">
        <v>1.5</v>
      </c>
      <c r="H25" s="358"/>
      <c r="I25" s="358"/>
      <c r="J25" s="277" t="s">
        <v>68</v>
      </c>
      <c r="K25" s="358">
        <v>690</v>
      </c>
      <c r="L25" s="358"/>
      <c r="M25" s="358"/>
      <c r="N25" s="277" t="s">
        <v>50</v>
      </c>
      <c r="O25" s="358">
        <v>90</v>
      </c>
      <c r="P25" s="358"/>
      <c r="Q25" s="358"/>
      <c r="R25" s="277" t="s">
        <v>50</v>
      </c>
      <c r="S25" s="358">
        <v>0.26600000000000001</v>
      </c>
      <c r="T25" s="358"/>
      <c r="U25" s="358"/>
      <c r="V25" s="277" t="s">
        <v>68</v>
      </c>
      <c r="W25" s="348" t="s">
        <v>803</v>
      </c>
      <c r="X25" s="349"/>
      <c r="Y25" s="349"/>
      <c r="Z25" s="349"/>
      <c r="AA25" s="349"/>
      <c r="AB25" s="349"/>
      <c r="AC25" s="349"/>
      <c r="AD25" s="349"/>
      <c r="AE25" s="349"/>
      <c r="AF25" s="349"/>
      <c r="AG25" s="332"/>
      <c r="AH25" s="347"/>
    </row>
    <row r="26" spans="1:40">
      <c r="C26" s="262" t="s">
        <v>800</v>
      </c>
      <c r="L26" s="1"/>
      <c r="N26" s="1"/>
      <c r="O26" s="1"/>
      <c r="P26" s="1"/>
      <c r="Q26" s="1"/>
      <c r="R26" s="1"/>
      <c r="S26" s="1"/>
      <c r="T26" s="1"/>
      <c r="U26" s="1"/>
      <c r="V26" s="1"/>
      <c r="W26" s="1"/>
      <c r="X26" s="1"/>
      <c r="Y26" s="1"/>
      <c r="Z26" s="1"/>
      <c r="AA26" s="1"/>
      <c r="AB26" s="1"/>
      <c r="AC26" s="1"/>
      <c r="AD26" s="1"/>
    </row>
    <row r="27" spans="1:40" s="1" customFormat="1" ht="15.75">
      <c r="D27" s="263" t="s">
        <v>571</v>
      </c>
      <c r="J27" s="263"/>
    </row>
    <row r="28" spans="1:40">
      <c r="S28" s="48"/>
    </row>
    <row r="29" spans="1:40">
      <c r="C29" s="30" t="s">
        <v>287</v>
      </c>
      <c r="D29" s="78"/>
      <c r="E29" s="78"/>
      <c r="F29" s="78"/>
      <c r="G29" s="78"/>
      <c r="H29" s="78"/>
      <c r="I29" s="78"/>
      <c r="J29" s="78"/>
      <c r="K29" s="78"/>
      <c r="L29" s="78"/>
      <c r="M29" s="78"/>
      <c r="N29" s="78"/>
      <c r="O29" s="78"/>
      <c r="P29" s="78"/>
      <c r="Q29" s="78"/>
      <c r="R29" s="78"/>
      <c r="S29" s="78"/>
      <c r="T29" s="78"/>
      <c r="V29" s="29"/>
    </row>
    <row r="30" spans="1:40">
      <c r="A30" s="1"/>
      <c r="B30" s="13"/>
      <c r="C30" s="333" t="s">
        <v>788</v>
      </c>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1"/>
      <c r="AM30" s="13"/>
      <c r="AN30" s="13"/>
    </row>
    <row r="31" spans="1:40" ht="13.5" customHeight="1">
      <c r="A31" s="1"/>
      <c r="B31" s="1"/>
      <c r="C31" s="173"/>
      <c r="D31" s="173"/>
      <c r="E31" s="173"/>
      <c r="F31" s="173"/>
      <c r="G31" s="173"/>
      <c r="H31" s="173"/>
      <c r="I31" s="1"/>
      <c r="J31" s="1"/>
      <c r="K31" s="1"/>
      <c r="L31" s="1"/>
      <c r="M31" s="1"/>
      <c r="N31" s="1"/>
      <c r="O31" s="1"/>
      <c r="P31" s="1"/>
      <c r="Q31" s="1"/>
      <c r="R31" s="1"/>
      <c r="S31" s="1"/>
      <c r="T31" s="13"/>
      <c r="U31" s="13"/>
      <c r="V31" s="13"/>
      <c r="W31" s="13"/>
      <c r="X31" s="13"/>
      <c r="Y31" s="13"/>
      <c r="Z31" s="13"/>
      <c r="AA31" s="13"/>
      <c r="AB31" s="13"/>
      <c r="AC31" s="13"/>
      <c r="AD31" s="13"/>
      <c r="AE31" s="13"/>
      <c r="AF31" s="13"/>
      <c r="AG31" s="13"/>
      <c r="AH31" s="13"/>
      <c r="AI31" s="1"/>
      <c r="AM31" s="13"/>
      <c r="AN31" s="13"/>
    </row>
    <row r="32" spans="1:40" ht="18.75" customHeight="1">
      <c r="A32" s="1"/>
      <c r="B32" s="1"/>
      <c r="C32" s="350" t="s">
        <v>851</v>
      </c>
      <c r="D32" s="350"/>
      <c r="E32" s="350"/>
      <c r="F32" s="350"/>
      <c r="G32" s="350"/>
      <c r="H32" s="350"/>
      <c r="I32" s="351" t="s">
        <v>854</v>
      </c>
      <c r="J32" s="352"/>
      <c r="K32" s="352"/>
      <c r="L32" s="352"/>
      <c r="M32" s="352"/>
      <c r="N32" s="352"/>
      <c r="O32" s="352"/>
      <c r="P32" s="352"/>
      <c r="Q32" s="352"/>
      <c r="R32" s="352"/>
      <c r="S32" s="352"/>
      <c r="T32" s="353"/>
      <c r="U32" s="13"/>
      <c r="V32" s="13"/>
      <c r="W32" s="13"/>
      <c r="X32" s="13"/>
      <c r="Y32" s="13"/>
      <c r="Z32" s="13"/>
      <c r="AA32" s="13"/>
      <c r="AB32" s="13"/>
      <c r="AC32" s="13"/>
      <c r="AD32" s="13"/>
      <c r="AE32" s="13"/>
      <c r="AF32" s="13"/>
      <c r="AG32" s="13"/>
      <c r="AH32" s="13"/>
      <c r="AI32" s="1"/>
      <c r="AM32" s="13"/>
      <c r="AN32" s="13"/>
    </row>
    <row r="33" spans="2:40">
      <c r="C33" s="374" t="str">
        <f>+I11</f>
        <v>奈良</v>
      </c>
      <c r="D33" s="374"/>
      <c r="E33" s="374"/>
      <c r="F33" s="374"/>
      <c r="G33" s="374"/>
      <c r="H33" s="374"/>
      <c r="I33" s="375">
        <v>838</v>
      </c>
      <c r="J33" s="376"/>
      <c r="K33" s="376"/>
      <c r="L33" s="376"/>
      <c r="M33" s="376"/>
      <c r="N33" s="376"/>
      <c r="O33" s="376"/>
      <c r="P33" s="376"/>
      <c r="Q33" s="376"/>
      <c r="R33" s="376"/>
      <c r="S33" s="377"/>
      <c r="T33" s="82" t="s">
        <v>50</v>
      </c>
    </row>
    <row r="34" spans="2:40">
      <c r="B34" s="262"/>
      <c r="C34" s="262" t="s">
        <v>789</v>
      </c>
      <c r="D34" s="262"/>
      <c r="E34" s="262"/>
      <c r="F34" s="262"/>
      <c r="G34" s="262"/>
      <c r="H34" s="262"/>
      <c r="I34" s="262"/>
      <c r="J34" s="262"/>
      <c r="P34" s="266"/>
      <c r="Q34" s="265" t="s">
        <v>483</v>
      </c>
      <c r="R34" s="264"/>
      <c r="S34" s="262"/>
      <c r="T34" s="262"/>
      <c r="U34" s="262"/>
      <c r="V34" s="262"/>
      <c r="W34" s="262"/>
      <c r="X34" s="262"/>
      <c r="Y34" s="262"/>
      <c r="Z34" s="262"/>
      <c r="AA34" s="262"/>
      <c r="AB34" s="262"/>
      <c r="AC34" s="262"/>
      <c r="AD34" s="262"/>
      <c r="AE34" s="262"/>
      <c r="AF34" s="262"/>
      <c r="AG34" s="262"/>
      <c r="AH34" s="262"/>
    </row>
    <row r="35" spans="2:40">
      <c r="C35" s="1" t="s">
        <v>286</v>
      </c>
      <c r="D35" s="1"/>
      <c r="E35" s="1"/>
      <c r="F35" s="1"/>
    </row>
    <row r="36" spans="2:40">
      <c r="S36" s="48"/>
    </row>
    <row r="37" spans="2:40">
      <c r="C37" s="371" t="s">
        <v>279</v>
      </c>
      <c r="D37" s="372"/>
      <c r="E37" s="372"/>
      <c r="F37" s="372"/>
      <c r="G37" s="372"/>
      <c r="H37" s="372"/>
      <c r="I37" s="372"/>
      <c r="J37" s="372"/>
      <c r="K37" s="372"/>
      <c r="L37" s="372"/>
      <c r="M37" s="372"/>
      <c r="N37" s="372"/>
      <c r="O37" s="372"/>
      <c r="P37" s="372"/>
      <c r="Q37" s="372"/>
      <c r="R37" s="372"/>
      <c r="S37" s="372"/>
      <c r="T37" s="372"/>
      <c r="U37" s="372"/>
      <c r="V37" s="372"/>
      <c r="W37" s="372"/>
      <c r="X37" s="372"/>
      <c r="Y37" s="372"/>
      <c r="Z37" s="372"/>
      <c r="AA37" s="372"/>
      <c r="AB37" s="372"/>
      <c r="AC37" s="372"/>
      <c r="AD37" s="372"/>
      <c r="AE37" s="372"/>
      <c r="AF37" s="372"/>
      <c r="AG37" s="372"/>
      <c r="AH37" s="372"/>
    </row>
    <row r="38" spans="2:40" hidden="1">
      <c r="C38" s="278">
        <v>1</v>
      </c>
      <c r="D38" s="278">
        <v>2</v>
      </c>
      <c r="E38" s="278">
        <v>3</v>
      </c>
      <c r="F38" s="278">
        <v>4</v>
      </c>
      <c r="G38" s="278">
        <v>5</v>
      </c>
      <c r="H38" s="278">
        <v>6</v>
      </c>
      <c r="I38" s="278">
        <v>7</v>
      </c>
      <c r="J38" s="278">
        <v>8</v>
      </c>
      <c r="K38" s="278">
        <v>9</v>
      </c>
      <c r="L38" s="278">
        <v>10</v>
      </c>
      <c r="M38" s="278">
        <v>11</v>
      </c>
      <c r="N38" s="278">
        <v>12</v>
      </c>
      <c r="O38" s="278">
        <v>13</v>
      </c>
      <c r="P38" s="278">
        <v>14</v>
      </c>
      <c r="Q38" s="278">
        <v>15</v>
      </c>
      <c r="R38" s="278">
        <v>16</v>
      </c>
      <c r="S38" s="278">
        <v>17</v>
      </c>
      <c r="T38" s="278">
        <v>18</v>
      </c>
      <c r="U38" s="278">
        <v>19</v>
      </c>
      <c r="V38" s="278">
        <v>20</v>
      </c>
      <c r="W38" s="278"/>
    </row>
    <row r="39" spans="2:40" hidden="1">
      <c r="C39" s="373"/>
      <c r="D39" s="373"/>
      <c r="E39" s="373"/>
      <c r="F39" s="373"/>
      <c r="G39" s="357" t="s">
        <v>138</v>
      </c>
      <c r="H39" s="357"/>
      <c r="I39" s="357"/>
      <c r="J39" s="373"/>
      <c r="K39" s="357" t="s">
        <v>139</v>
      </c>
      <c r="L39" s="357"/>
      <c r="M39" s="357"/>
      <c r="N39" s="373"/>
      <c r="O39" s="357" t="s">
        <v>140</v>
      </c>
      <c r="P39" s="357"/>
      <c r="Q39" s="357"/>
      <c r="R39" s="373"/>
      <c r="S39" s="357" t="s">
        <v>141</v>
      </c>
      <c r="T39" s="357"/>
      <c r="U39" s="357"/>
      <c r="V39" s="373"/>
    </row>
    <row r="40" spans="2:40" hidden="1">
      <c r="C40" s="355" t="s">
        <v>142</v>
      </c>
      <c r="D40" s="355"/>
      <c r="E40" s="355"/>
      <c r="F40" s="355"/>
      <c r="G40" s="354">
        <v>1.3</v>
      </c>
      <c r="H40" s="354"/>
      <c r="I40" s="354"/>
      <c r="J40" s="41" t="s">
        <v>68</v>
      </c>
      <c r="K40" s="354">
        <v>600</v>
      </c>
      <c r="L40" s="354"/>
      <c r="M40" s="354"/>
      <c r="N40" s="60" t="s">
        <v>50</v>
      </c>
      <c r="O40" s="354">
        <v>80</v>
      </c>
      <c r="P40" s="354"/>
      <c r="Q40" s="354"/>
      <c r="R40" s="60" t="s">
        <v>50</v>
      </c>
      <c r="S40" s="354">
        <v>0.28699999999999998</v>
      </c>
      <c r="T40" s="354"/>
      <c r="U40" s="354"/>
      <c r="V40" s="41" t="s">
        <v>68</v>
      </c>
      <c r="AN40" s="74"/>
    </row>
    <row r="41" spans="2:40" hidden="1">
      <c r="C41" s="355" t="s">
        <v>280</v>
      </c>
      <c r="D41" s="355"/>
      <c r="E41" s="355"/>
      <c r="F41" s="355"/>
      <c r="G41" s="354">
        <v>1.2</v>
      </c>
      <c r="H41" s="354"/>
      <c r="I41" s="354"/>
      <c r="J41" s="41" t="s">
        <v>68</v>
      </c>
      <c r="K41" s="354">
        <v>570</v>
      </c>
      <c r="L41" s="354"/>
      <c r="M41" s="354"/>
      <c r="N41" s="60" t="s">
        <v>50</v>
      </c>
      <c r="O41" s="354">
        <v>90</v>
      </c>
      <c r="P41" s="354"/>
      <c r="Q41" s="354"/>
      <c r="R41" s="60" t="s">
        <v>50</v>
      </c>
      <c r="S41" s="354">
        <v>0.27500000000000002</v>
      </c>
      <c r="T41" s="354"/>
      <c r="U41" s="354"/>
      <c r="V41" s="41" t="s">
        <v>68</v>
      </c>
    </row>
    <row r="42" spans="2:40" hidden="1">
      <c r="C42" s="355" t="s">
        <v>281</v>
      </c>
      <c r="D42" s="355"/>
      <c r="E42" s="355"/>
      <c r="F42" s="355"/>
      <c r="G42" s="354">
        <v>1.653</v>
      </c>
      <c r="H42" s="354"/>
      <c r="I42" s="354"/>
      <c r="J42" s="41" t="s">
        <v>68</v>
      </c>
      <c r="K42" s="354">
        <v>660</v>
      </c>
      <c r="L42" s="354"/>
      <c r="M42" s="354"/>
      <c r="N42" s="60" t="s">
        <v>50</v>
      </c>
      <c r="O42" s="354">
        <v>80</v>
      </c>
      <c r="P42" s="354"/>
      <c r="Q42" s="354"/>
      <c r="R42" s="60" t="s">
        <v>50</v>
      </c>
      <c r="S42" s="354">
        <v>0.27900000000000003</v>
      </c>
      <c r="T42" s="354"/>
      <c r="U42" s="354"/>
      <c r="V42" s="41" t="s">
        <v>68</v>
      </c>
    </row>
    <row r="43" spans="2:40" hidden="1">
      <c r="C43" s="355" t="s">
        <v>282</v>
      </c>
      <c r="D43" s="355"/>
      <c r="E43" s="355"/>
      <c r="F43" s="355"/>
      <c r="G43" s="354">
        <v>1.458</v>
      </c>
      <c r="H43" s="354"/>
      <c r="I43" s="354"/>
      <c r="J43" s="41" t="s">
        <v>68</v>
      </c>
      <c r="K43" s="354">
        <v>650</v>
      </c>
      <c r="L43" s="354"/>
      <c r="M43" s="354"/>
      <c r="N43" s="60" t="s">
        <v>50</v>
      </c>
      <c r="O43" s="354">
        <v>80</v>
      </c>
      <c r="P43" s="354"/>
      <c r="Q43" s="354"/>
      <c r="R43" s="60" t="s">
        <v>50</v>
      </c>
      <c r="S43" s="354">
        <v>0.223</v>
      </c>
      <c r="T43" s="354"/>
      <c r="U43" s="354"/>
      <c r="V43" s="41" t="s">
        <v>68</v>
      </c>
    </row>
    <row r="44" spans="2:40" hidden="1">
      <c r="C44" s="355" t="s">
        <v>283</v>
      </c>
      <c r="D44" s="355"/>
      <c r="E44" s="355"/>
      <c r="F44" s="355"/>
      <c r="G44" s="354">
        <v>1.1779999999999999</v>
      </c>
      <c r="H44" s="354"/>
      <c r="I44" s="354"/>
      <c r="J44" s="41" t="s">
        <v>68</v>
      </c>
      <c r="K44" s="354">
        <v>590</v>
      </c>
      <c r="L44" s="354"/>
      <c r="M44" s="354"/>
      <c r="N44" s="60" t="s">
        <v>50</v>
      </c>
      <c r="O44" s="354">
        <v>100</v>
      </c>
      <c r="P44" s="354"/>
      <c r="Q44" s="354"/>
      <c r="R44" s="60" t="s">
        <v>50</v>
      </c>
      <c r="S44" s="354">
        <v>0.26700000000000002</v>
      </c>
      <c r="T44" s="354"/>
      <c r="U44" s="354"/>
      <c r="V44" s="41" t="s">
        <v>68</v>
      </c>
    </row>
    <row r="45" spans="2:40" hidden="1">
      <c r="C45" s="355" t="s">
        <v>284</v>
      </c>
      <c r="D45" s="355"/>
      <c r="E45" s="355"/>
      <c r="F45" s="355"/>
      <c r="G45" s="354">
        <v>1.2</v>
      </c>
      <c r="H45" s="354"/>
      <c r="I45" s="354"/>
      <c r="J45" s="41" t="s">
        <v>68</v>
      </c>
      <c r="K45" s="354">
        <v>610</v>
      </c>
      <c r="L45" s="354"/>
      <c r="M45" s="354"/>
      <c r="N45" s="60" t="s">
        <v>50</v>
      </c>
      <c r="O45" s="354">
        <v>100</v>
      </c>
      <c r="P45" s="354"/>
      <c r="Q45" s="354"/>
      <c r="R45" s="60" t="s">
        <v>50</v>
      </c>
      <c r="S45" s="354">
        <v>0.25</v>
      </c>
      <c r="T45" s="354"/>
      <c r="U45" s="354"/>
      <c r="V45" s="41" t="s">
        <v>68</v>
      </c>
    </row>
    <row r="46" spans="2:40" hidden="1">
      <c r="C46" s="355" t="s">
        <v>285</v>
      </c>
      <c r="D46" s="355"/>
      <c r="E46" s="355"/>
      <c r="F46" s="355"/>
      <c r="G46" s="354">
        <v>1.2</v>
      </c>
      <c r="H46" s="354"/>
      <c r="I46" s="354"/>
      <c r="J46" s="41" t="s">
        <v>68</v>
      </c>
      <c r="K46" s="354">
        <v>600</v>
      </c>
      <c r="L46" s="354"/>
      <c r="M46" s="354"/>
      <c r="N46" s="60" t="s">
        <v>50</v>
      </c>
      <c r="O46" s="354">
        <v>100</v>
      </c>
      <c r="P46" s="354"/>
      <c r="Q46" s="354"/>
      <c r="R46" s="60" t="s">
        <v>50</v>
      </c>
      <c r="S46" s="354">
        <v>0.27</v>
      </c>
      <c r="T46" s="354"/>
      <c r="U46" s="354"/>
      <c r="V46" s="41" t="s">
        <v>68</v>
      </c>
    </row>
    <row r="47" spans="2:40" hidden="1">
      <c r="C47" s="355" t="s">
        <v>956</v>
      </c>
      <c r="D47" s="355"/>
      <c r="E47" s="355"/>
      <c r="F47" s="355"/>
      <c r="G47" s="354">
        <v>1.3</v>
      </c>
      <c r="H47" s="354"/>
      <c r="I47" s="354"/>
      <c r="J47" s="41" t="s">
        <v>68</v>
      </c>
      <c r="K47" s="354">
        <v>600</v>
      </c>
      <c r="L47" s="354"/>
      <c r="M47" s="354"/>
      <c r="N47" s="260" t="s">
        <v>50</v>
      </c>
      <c r="O47" s="354">
        <v>80</v>
      </c>
      <c r="P47" s="354"/>
      <c r="Q47" s="354"/>
      <c r="R47" s="260" t="s">
        <v>50</v>
      </c>
      <c r="S47" s="354">
        <v>0.28699999999999998</v>
      </c>
      <c r="T47" s="354"/>
      <c r="U47" s="354"/>
      <c r="V47" s="41" t="s">
        <v>68</v>
      </c>
    </row>
    <row r="48" spans="2:40" hidden="1">
      <c r="C48" s="261" t="s">
        <v>571</v>
      </c>
    </row>
    <row r="49" spans="3:26" hidden="1">
      <c r="C49" s="272">
        <v>1</v>
      </c>
      <c r="D49" s="272">
        <v>2</v>
      </c>
      <c r="E49" s="272">
        <v>3</v>
      </c>
      <c r="F49" s="272">
        <v>4</v>
      </c>
      <c r="G49" s="272">
        <v>5</v>
      </c>
      <c r="H49" s="272">
        <v>6</v>
      </c>
      <c r="I49" s="272">
        <v>7</v>
      </c>
      <c r="J49" s="272">
        <v>8</v>
      </c>
      <c r="K49" s="272">
        <v>9</v>
      </c>
      <c r="L49" s="272">
        <v>10</v>
      </c>
      <c r="M49" s="272">
        <v>11</v>
      </c>
      <c r="N49" s="272">
        <v>12</v>
      </c>
      <c r="O49" s="272">
        <v>13</v>
      </c>
      <c r="P49" s="272">
        <v>14</v>
      </c>
      <c r="Q49" s="272">
        <v>15</v>
      </c>
      <c r="R49" s="272">
        <v>16</v>
      </c>
      <c r="S49" s="272">
        <v>17</v>
      </c>
      <c r="T49" s="272">
        <v>18</v>
      </c>
    </row>
    <row r="50" spans="3:26" hidden="1">
      <c r="C50" s="356" t="s">
        <v>851</v>
      </c>
      <c r="D50" s="357"/>
      <c r="E50" s="357"/>
      <c r="F50" s="357"/>
      <c r="G50" s="357"/>
      <c r="H50" s="357"/>
      <c r="I50" s="357" t="s">
        <v>481</v>
      </c>
      <c r="J50" s="357"/>
      <c r="K50" s="357"/>
      <c r="L50" s="357"/>
      <c r="M50" s="357"/>
      <c r="N50" s="357"/>
      <c r="O50" s="357"/>
      <c r="P50" s="357"/>
      <c r="Q50" s="357"/>
      <c r="R50" s="357"/>
      <c r="S50" s="357"/>
      <c r="T50" s="357"/>
      <c r="V50" s="270" t="s">
        <v>4</v>
      </c>
    </row>
    <row r="51" spans="3:26" hidden="1">
      <c r="C51" s="328" t="s">
        <v>804</v>
      </c>
      <c r="D51" s="329"/>
      <c r="E51" s="329"/>
      <c r="F51" s="329"/>
      <c r="G51" s="329"/>
      <c r="H51" s="330"/>
      <c r="I51" s="331">
        <v>861</v>
      </c>
      <c r="J51" s="332"/>
      <c r="K51" s="332"/>
      <c r="L51" s="332"/>
      <c r="M51" s="332"/>
      <c r="N51" s="332"/>
      <c r="O51" s="332"/>
      <c r="P51" s="332"/>
      <c r="Q51" s="332"/>
      <c r="R51" s="332"/>
      <c r="S51" s="332"/>
      <c r="T51" s="75" t="s">
        <v>50</v>
      </c>
      <c r="V51" s="270" t="s">
        <v>804</v>
      </c>
      <c r="X51" s="1"/>
      <c r="Y51" s="1"/>
      <c r="Z51" t="s">
        <v>961</v>
      </c>
    </row>
    <row r="52" spans="3:26" hidden="1">
      <c r="C52" s="328" t="s">
        <v>808</v>
      </c>
      <c r="D52" s="329"/>
      <c r="E52" s="329"/>
      <c r="F52" s="329"/>
      <c r="G52" s="329"/>
      <c r="H52" s="330"/>
      <c r="I52" s="331">
        <v>793</v>
      </c>
      <c r="J52" s="332"/>
      <c r="K52" s="332"/>
      <c r="L52" s="332"/>
      <c r="M52" s="332"/>
      <c r="N52" s="332"/>
      <c r="O52" s="332"/>
      <c r="P52" s="332"/>
      <c r="Q52" s="332"/>
      <c r="R52" s="332"/>
      <c r="S52" s="332"/>
      <c r="T52" s="75" t="s">
        <v>50</v>
      </c>
      <c r="V52" s="271" t="s">
        <v>808</v>
      </c>
      <c r="Z52" t="s">
        <v>962</v>
      </c>
    </row>
    <row r="53" spans="3:26" hidden="1">
      <c r="C53" s="328" t="s">
        <v>809</v>
      </c>
      <c r="D53" s="329"/>
      <c r="E53" s="329"/>
      <c r="F53" s="329"/>
      <c r="G53" s="329"/>
      <c r="H53" s="330"/>
      <c r="I53" s="331">
        <v>793</v>
      </c>
      <c r="J53" s="332"/>
      <c r="K53" s="332"/>
      <c r="L53" s="332"/>
      <c r="M53" s="332"/>
      <c r="N53" s="332"/>
      <c r="O53" s="332"/>
      <c r="P53" s="332"/>
      <c r="Q53" s="332"/>
      <c r="R53" s="332"/>
      <c r="S53" s="332"/>
      <c r="T53" s="75" t="s">
        <v>50</v>
      </c>
      <c r="V53" s="271" t="s">
        <v>809</v>
      </c>
    </row>
    <row r="54" spans="3:26" hidden="1">
      <c r="C54" s="328" t="s">
        <v>810</v>
      </c>
      <c r="D54" s="329"/>
      <c r="E54" s="329"/>
      <c r="F54" s="329"/>
      <c r="G54" s="329"/>
      <c r="H54" s="330"/>
      <c r="I54" s="331">
        <v>825</v>
      </c>
      <c r="J54" s="332"/>
      <c r="K54" s="332"/>
      <c r="L54" s="332"/>
      <c r="M54" s="332"/>
      <c r="N54" s="332"/>
      <c r="O54" s="332"/>
      <c r="P54" s="332"/>
      <c r="Q54" s="332"/>
      <c r="R54" s="332"/>
      <c r="S54" s="332"/>
      <c r="T54" s="75" t="s">
        <v>50</v>
      </c>
      <c r="V54" s="271" t="s">
        <v>810</v>
      </c>
      <c r="Z54" t="s">
        <v>963</v>
      </c>
    </row>
    <row r="55" spans="3:26" hidden="1">
      <c r="C55" s="328" t="s">
        <v>811</v>
      </c>
      <c r="D55" s="329"/>
      <c r="E55" s="329"/>
      <c r="F55" s="329"/>
      <c r="G55" s="329"/>
      <c r="H55" s="330"/>
      <c r="I55" s="331">
        <v>792</v>
      </c>
      <c r="J55" s="332"/>
      <c r="K55" s="332"/>
      <c r="L55" s="332"/>
      <c r="M55" s="332"/>
      <c r="N55" s="332"/>
      <c r="O55" s="332"/>
      <c r="P55" s="332"/>
      <c r="Q55" s="332"/>
      <c r="R55" s="332"/>
      <c r="S55" s="332"/>
      <c r="T55" s="75" t="s">
        <v>50</v>
      </c>
      <c r="V55" s="271" t="s">
        <v>811</v>
      </c>
    </row>
    <row r="56" spans="3:26" hidden="1">
      <c r="C56" s="328" t="s">
        <v>812</v>
      </c>
      <c r="D56" s="329"/>
      <c r="E56" s="329"/>
      <c r="F56" s="329"/>
      <c r="G56" s="329"/>
      <c r="H56" s="330"/>
      <c r="I56" s="331">
        <v>793</v>
      </c>
      <c r="J56" s="332"/>
      <c r="K56" s="332"/>
      <c r="L56" s="332"/>
      <c r="M56" s="332"/>
      <c r="N56" s="332"/>
      <c r="O56" s="332"/>
      <c r="P56" s="332"/>
      <c r="Q56" s="332"/>
      <c r="R56" s="332"/>
      <c r="S56" s="332"/>
      <c r="T56" s="75" t="s">
        <v>50</v>
      </c>
      <c r="V56" s="271" t="s">
        <v>812</v>
      </c>
    </row>
    <row r="57" spans="3:26" hidden="1">
      <c r="C57" s="328" t="s">
        <v>813</v>
      </c>
      <c r="D57" s="329"/>
      <c r="E57" s="329"/>
      <c r="F57" s="329"/>
      <c r="G57" s="329"/>
      <c r="H57" s="330"/>
      <c r="I57" s="331">
        <v>800</v>
      </c>
      <c r="J57" s="332"/>
      <c r="K57" s="332"/>
      <c r="L57" s="332"/>
      <c r="M57" s="332"/>
      <c r="N57" s="332"/>
      <c r="O57" s="332"/>
      <c r="P57" s="332"/>
      <c r="Q57" s="332"/>
      <c r="R57" s="332"/>
      <c r="S57" s="332"/>
      <c r="T57" s="75" t="s">
        <v>50</v>
      </c>
      <c r="V57" s="271" t="s">
        <v>813</v>
      </c>
    </row>
    <row r="58" spans="3:26" hidden="1">
      <c r="C58" s="328" t="s">
        <v>814</v>
      </c>
      <c r="D58" s="329"/>
      <c r="E58" s="329"/>
      <c r="F58" s="329"/>
      <c r="G58" s="329"/>
      <c r="H58" s="330"/>
      <c r="I58" s="331">
        <v>851</v>
      </c>
      <c r="J58" s="332"/>
      <c r="K58" s="332"/>
      <c r="L58" s="332"/>
      <c r="M58" s="332"/>
      <c r="N58" s="332"/>
      <c r="O58" s="332"/>
      <c r="P58" s="332"/>
      <c r="Q58" s="332"/>
      <c r="R58" s="332"/>
      <c r="S58" s="332"/>
      <c r="T58" s="75" t="s">
        <v>50</v>
      </c>
      <c r="V58" s="271" t="s">
        <v>814</v>
      </c>
    </row>
    <row r="59" spans="3:26" hidden="1">
      <c r="C59" s="328" t="s">
        <v>815</v>
      </c>
      <c r="D59" s="329"/>
      <c r="E59" s="329"/>
      <c r="F59" s="329"/>
      <c r="G59" s="329"/>
      <c r="H59" s="330"/>
      <c r="I59" s="331">
        <v>854</v>
      </c>
      <c r="J59" s="332"/>
      <c r="K59" s="332"/>
      <c r="L59" s="332"/>
      <c r="M59" s="332"/>
      <c r="N59" s="332"/>
      <c r="O59" s="332"/>
      <c r="P59" s="332"/>
      <c r="Q59" s="332"/>
      <c r="R59" s="332"/>
      <c r="S59" s="332"/>
      <c r="T59" s="75" t="s">
        <v>50</v>
      </c>
      <c r="V59" s="271" t="s">
        <v>815</v>
      </c>
    </row>
    <row r="60" spans="3:26" hidden="1">
      <c r="C60" s="328" t="s">
        <v>816</v>
      </c>
      <c r="D60" s="329"/>
      <c r="E60" s="329"/>
      <c r="F60" s="329"/>
      <c r="G60" s="329"/>
      <c r="H60" s="330"/>
      <c r="I60" s="331">
        <v>837</v>
      </c>
      <c r="J60" s="332"/>
      <c r="K60" s="332"/>
      <c r="L60" s="332"/>
      <c r="M60" s="332"/>
      <c r="N60" s="332"/>
      <c r="O60" s="332"/>
      <c r="P60" s="332"/>
      <c r="Q60" s="332"/>
      <c r="R60" s="332"/>
      <c r="S60" s="332"/>
      <c r="T60" s="75" t="s">
        <v>50</v>
      </c>
      <c r="V60" s="271" t="s">
        <v>816</v>
      </c>
    </row>
    <row r="61" spans="3:26" hidden="1">
      <c r="C61" s="328" t="s">
        <v>817</v>
      </c>
      <c r="D61" s="329"/>
      <c r="E61" s="329"/>
      <c r="F61" s="329"/>
      <c r="G61" s="329"/>
      <c r="H61" s="330"/>
      <c r="I61" s="331">
        <v>928</v>
      </c>
      <c r="J61" s="332"/>
      <c r="K61" s="332"/>
      <c r="L61" s="332"/>
      <c r="M61" s="332"/>
      <c r="N61" s="332"/>
      <c r="O61" s="332"/>
      <c r="P61" s="332"/>
      <c r="Q61" s="332"/>
      <c r="R61" s="332"/>
      <c r="S61" s="332"/>
      <c r="T61" s="75" t="s">
        <v>50</v>
      </c>
      <c r="V61" s="271" t="s">
        <v>817</v>
      </c>
    </row>
    <row r="62" spans="3:26" hidden="1">
      <c r="C62" s="328" t="s">
        <v>818</v>
      </c>
      <c r="D62" s="329"/>
      <c r="E62" s="329"/>
      <c r="F62" s="329"/>
      <c r="G62" s="329"/>
      <c r="H62" s="330"/>
      <c r="I62" s="331">
        <v>925</v>
      </c>
      <c r="J62" s="332"/>
      <c r="K62" s="332"/>
      <c r="L62" s="332"/>
      <c r="M62" s="332"/>
      <c r="N62" s="332"/>
      <c r="O62" s="332"/>
      <c r="P62" s="332"/>
      <c r="Q62" s="332"/>
      <c r="R62" s="332"/>
      <c r="S62" s="332"/>
      <c r="T62" s="75" t="s">
        <v>50</v>
      </c>
      <c r="V62" s="271" t="s">
        <v>818</v>
      </c>
    </row>
    <row r="63" spans="3:26" hidden="1">
      <c r="C63" s="328" t="s">
        <v>819</v>
      </c>
      <c r="D63" s="329"/>
      <c r="E63" s="329"/>
      <c r="F63" s="329"/>
      <c r="G63" s="329"/>
      <c r="H63" s="330"/>
      <c r="I63" s="331">
        <v>1013</v>
      </c>
      <c r="J63" s="332"/>
      <c r="K63" s="332"/>
      <c r="L63" s="332"/>
      <c r="M63" s="332"/>
      <c r="N63" s="332"/>
      <c r="O63" s="332"/>
      <c r="P63" s="332"/>
      <c r="Q63" s="332"/>
      <c r="R63" s="332"/>
      <c r="S63" s="332"/>
      <c r="T63" s="75" t="s">
        <v>50</v>
      </c>
      <c r="V63" s="271" t="s">
        <v>819</v>
      </c>
    </row>
    <row r="64" spans="3:26" hidden="1">
      <c r="C64" s="328" t="s">
        <v>805</v>
      </c>
      <c r="D64" s="329"/>
      <c r="E64" s="329"/>
      <c r="F64" s="329"/>
      <c r="G64" s="329"/>
      <c r="H64" s="330"/>
      <c r="I64" s="331">
        <v>1012</v>
      </c>
      <c r="J64" s="332"/>
      <c r="K64" s="332"/>
      <c r="L64" s="332"/>
      <c r="M64" s="332"/>
      <c r="N64" s="332"/>
      <c r="O64" s="332"/>
      <c r="P64" s="332"/>
      <c r="Q64" s="332"/>
      <c r="R64" s="332"/>
      <c r="S64" s="332"/>
      <c r="T64" s="75" t="s">
        <v>50</v>
      </c>
      <c r="V64" s="271" t="s">
        <v>805</v>
      </c>
    </row>
    <row r="65" spans="3:22" hidden="1">
      <c r="C65" s="328" t="s">
        <v>820</v>
      </c>
      <c r="D65" s="329"/>
      <c r="E65" s="329"/>
      <c r="F65" s="329"/>
      <c r="G65" s="329"/>
      <c r="H65" s="330"/>
      <c r="I65" s="331">
        <v>831</v>
      </c>
      <c r="J65" s="332"/>
      <c r="K65" s="332"/>
      <c r="L65" s="332"/>
      <c r="M65" s="332"/>
      <c r="N65" s="332"/>
      <c r="O65" s="332"/>
      <c r="P65" s="332"/>
      <c r="Q65" s="332"/>
      <c r="R65" s="332"/>
      <c r="S65" s="332"/>
      <c r="T65" s="75" t="s">
        <v>50</v>
      </c>
      <c r="V65" s="271" t="s">
        <v>820</v>
      </c>
    </row>
    <row r="66" spans="3:22" hidden="1">
      <c r="C66" s="328" t="s">
        <v>821</v>
      </c>
      <c r="D66" s="329"/>
      <c r="E66" s="329"/>
      <c r="F66" s="329"/>
      <c r="G66" s="329"/>
      <c r="H66" s="330"/>
      <c r="I66" s="331">
        <v>849</v>
      </c>
      <c r="J66" s="332"/>
      <c r="K66" s="332"/>
      <c r="L66" s="332"/>
      <c r="M66" s="332"/>
      <c r="N66" s="332"/>
      <c r="O66" s="332"/>
      <c r="P66" s="332"/>
      <c r="Q66" s="332"/>
      <c r="R66" s="332"/>
      <c r="S66" s="332"/>
      <c r="T66" s="75" t="s">
        <v>50</v>
      </c>
      <c r="V66" s="271" t="s">
        <v>821</v>
      </c>
    </row>
    <row r="67" spans="3:22" hidden="1">
      <c r="C67" s="328" t="s">
        <v>822</v>
      </c>
      <c r="D67" s="329"/>
      <c r="E67" s="329"/>
      <c r="F67" s="329"/>
      <c r="G67" s="329"/>
      <c r="H67" s="330"/>
      <c r="I67" s="331">
        <v>833</v>
      </c>
      <c r="J67" s="332"/>
      <c r="K67" s="332"/>
      <c r="L67" s="332"/>
      <c r="M67" s="332"/>
      <c r="N67" s="332"/>
      <c r="O67" s="332"/>
      <c r="P67" s="332"/>
      <c r="Q67" s="332"/>
      <c r="R67" s="332"/>
      <c r="S67" s="332"/>
      <c r="T67" s="75" t="s">
        <v>50</v>
      </c>
      <c r="V67" s="271" t="s">
        <v>822</v>
      </c>
    </row>
    <row r="68" spans="3:22" hidden="1">
      <c r="C68" s="328" t="s">
        <v>823</v>
      </c>
      <c r="D68" s="329"/>
      <c r="E68" s="329"/>
      <c r="F68" s="329"/>
      <c r="G68" s="329"/>
      <c r="H68" s="330"/>
      <c r="I68" s="331">
        <v>830</v>
      </c>
      <c r="J68" s="332"/>
      <c r="K68" s="332"/>
      <c r="L68" s="332"/>
      <c r="M68" s="332"/>
      <c r="N68" s="332"/>
      <c r="O68" s="332"/>
      <c r="P68" s="332"/>
      <c r="Q68" s="332"/>
      <c r="R68" s="332"/>
      <c r="S68" s="332"/>
      <c r="T68" s="75" t="s">
        <v>50</v>
      </c>
      <c r="V68" s="271" t="s">
        <v>823</v>
      </c>
    </row>
    <row r="69" spans="3:22" hidden="1">
      <c r="C69" s="328" t="s">
        <v>824</v>
      </c>
      <c r="D69" s="329"/>
      <c r="E69" s="329"/>
      <c r="F69" s="329"/>
      <c r="G69" s="329"/>
      <c r="H69" s="330"/>
      <c r="I69" s="331">
        <v>838</v>
      </c>
      <c r="J69" s="332"/>
      <c r="K69" s="332"/>
      <c r="L69" s="332"/>
      <c r="M69" s="332"/>
      <c r="N69" s="332"/>
      <c r="O69" s="332"/>
      <c r="P69" s="332"/>
      <c r="Q69" s="332"/>
      <c r="R69" s="332"/>
      <c r="S69" s="332"/>
      <c r="T69" s="75" t="s">
        <v>50</v>
      </c>
      <c r="V69" s="271" t="s">
        <v>824</v>
      </c>
    </row>
    <row r="70" spans="3:22" hidden="1">
      <c r="C70" s="328" t="s">
        <v>825</v>
      </c>
      <c r="D70" s="329"/>
      <c r="E70" s="329"/>
      <c r="F70" s="329"/>
      <c r="G70" s="329"/>
      <c r="H70" s="330"/>
      <c r="I70" s="331">
        <v>849</v>
      </c>
      <c r="J70" s="332"/>
      <c r="K70" s="332"/>
      <c r="L70" s="332"/>
      <c r="M70" s="332"/>
      <c r="N70" s="332"/>
      <c r="O70" s="332"/>
      <c r="P70" s="332"/>
      <c r="Q70" s="332"/>
      <c r="R70" s="332"/>
      <c r="S70" s="332"/>
      <c r="T70" s="75" t="s">
        <v>50</v>
      </c>
      <c r="V70" s="271" t="s">
        <v>825</v>
      </c>
    </row>
    <row r="71" spans="3:22" hidden="1">
      <c r="C71" s="328" t="s">
        <v>826</v>
      </c>
      <c r="D71" s="329"/>
      <c r="E71" s="329"/>
      <c r="F71" s="329"/>
      <c r="G71" s="329"/>
      <c r="H71" s="330"/>
      <c r="I71" s="331">
        <v>852</v>
      </c>
      <c r="J71" s="332"/>
      <c r="K71" s="332"/>
      <c r="L71" s="332"/>
      <c r="M71" s="332"/>
      <c r="N71" s="332"/>
      <c r="O71" s="332"/>
      <c r="P71" s="332"/>
      <c r="Q71" s="332"/>
      <c r="R71" s="332"/>
      <c r="S71" s="332"/>
      <c r="T71" s="75" t="s">
        <v>50</v>
      </c>
      <c r="V71" s="271" t="s">
        <v>826</v>
      </c>
    </row>
    <row r="72" spans="3:22" hidden="1">
      <c r="C72" s="328" t="s">
        <v>827</v>
      </c>
      <c r="D72" s="329"/>
      <c r="E72" s="329"/>
      <c r="F72" s="329"/>
      <c r="G72" s="329"/>
      <c r="H72" s="330"/>
      <c r="I72" s="331">
        <v>885</v>
      </c>
      <c r="J72" s="332"/>
      <c r="K72" s="332"/>
      <c r="L72" s="332"/>
      <c r="M72" s="332"/>
      <c r="N72" s="332"/>
      <c r="O72" s="332"/>
      <c r="P72" s="332"/>
      <c r="Q72" s="332"/>
      <c r="R72" s="332"/>
      <c r="S72" s="332"/>
      <c r="T72" s="75" t="s">
        <v>50</v>
      </c>
      <c r="V72" s="271" t="s">
        <v>827</v>
      </c>
    </row>
    <row r="73" spans="3:22" hidden="1">
      <c r="C73" s="328" t="s">
        <v>828</v>
      </c>
      <c r="D73" s="329"/>
      <c r="E73" s="329"/>
      <c r="F73" s="329"/>
      <c r="G73" s="329"/>
      <c r="H73" s="330"/>
      <c r="I73" s="331">
        <v>927</v>
      </c>
      <c r="J73" s="332"/>
      <c r="K73" s="332"/>
      <c r="L73" s="332"/>
      <c r="M73" s="332"/>
      <c r="N73" s="332"/>
      <c r="O73" s="332"/>
      <c r="P73" s="332"/>
      <c r="Q73" s="332"/>
      <c r="R73" s="332"/>
      <c r="S73" s="332"/>
      <c r="T73" s="75" t="s">
        <v>50</v>
      </c>
      <c r="V73" s="271" t="s">
        <v>828</v>
      </c>
    </row>
    <row r="74" spans="3:22" hidden="1">
      <c r="C74" s="328" t="s">
        <v>829</v>
      </c>
      <c r="D74" s="329"/>
      <c r="E74" s="329"/>
      <c r="F74" s="329"/>
      <c r="G74" s="329"/>
      <c r="H74" s="330"/>
      <c r="I74" s="331">
        <v>874</v>
      </c>
      <c r="J74" s="332"/>
      <c r="K74" s="332"/>
      <c r="L74" s="332"/>
      <c r="M74" s="332"/>
      <c r="N74" s="332"/>
      <c r="O74" s="332"/>
      <c r="P74" s="332"/>
      <c r="Q74" s="332"/>
      <c r="R74" s="332"/>
      <c r="S74" s="332"/>
      <c r="T74" s="75" t="s">
        <v>50</v>
      </c>
      <c r="V74" s="271" t="s">
        <v>829</v>
      </c>
    </row>
    <row r="75" spans="3:22" hidden="1">
      <c r="C75" s="328" t="s">
        <v>830</v>
      </c>
      <c r="D75" s="329"/>
      <c r="E75" s="329"/>
      <c r="F75" s="329"/>
      <c r="G75" s="329"/>
      <c r="H75" s="330"/>
      <c r="I75" s="331">
        <v>868</v>
      </c>
      <c r="J75" s="332"/>
      <c r="K75" s="332"/>
      <c r="L75" s="332"/>
      <c r="M75" s="332"/>
      <c r="N75" s="332"/>
      <c r="O75" s="332"/>
      <c r="P75" s="332"/>
      <c r="Q75" s="332"/>
      <c r="R75" s="332"/>
      <c r="S75" s="332"/>
      <c r="T75" s="75" t="s">
        <v>50</v>
      </c>
      <c r="V75" s="271" t="s">
        <v>830</v>
      </c>
    </row>
    <row r="76" spans="3:22" hidden="1">
      <c r="C76" s="328" t="s">
        <v>831</v>
      </c>
      <c r="D76" s="329"/>
      <c r="E76" s="329"/>
      <c r="F76" s="329"/>
      <c r="G76" s="329"/>
      <c r="H76" s="330"/>
      <c r="I76" s="331">
        <v>909</v>
      </c>
      <c r="J76" s="332"/>
      <c r="K76" s="332"/>
      <c r="L76" s="332"/>
      <c r="M76" s="332"/>
      <c r="N76" s="332"/>
      <c r="O76" s="332"/>
      <c r="P76" s="332"/>
      <c r="Q76" s="332"/>
      <c r="R76" s="332"/>
      <c r="S76" s="332"/>
      <c r="T76" s="75" t="s">
        <v>50</v>
      </c>
      <c r="V76" s="271" t="s">
        <v>831</v>
      </c>
    </row>
    <row r="77" spans="3:22" hidden="1">
      <c r="C77" s="328" t="s">
        <v>832</v>
      </c>
      <c r="D77" s="329"/>
      <c r="E77" s="329"/>
      <c r="F77" s="329"/>
      <c r="G77" s="329"/>
      <c r="H77" s="330"/>
      <c r="I77" s="331">
        <v>964</v>
      </c>
      <c r="J77" s="332"/>
      <c r="K77" s="332"/>
      <c r="L77" s="332"/>
      <c r="M77" s="332"/>
      <c r="N77" s="332"/>
      <c r="O77" s="332"/>
      <c r="P77" s="332"/>
      <c r="Q77" s="332"/>
      <c r="R77" s="332"/>
      <c r="S77" s="332"/>
      <c r="T77" s="75" t="s">
        <v>50</v>
      </c>
      <c r="V77" s="271" t="s">
        <v>832</v>
      </c>
    </row>
    <row r="78" spans="3:22" hidden="1">
      <c r="C78" s="328" t="s">
        <v>833</v>
      </c>
      <c r="D78" s="329"/>
      <c r="E78" s="329"/>
      <c r="F78" s="329"/>
      <c r="G78" s="329"/>
      <c r="H78" s="330"/>
      <c r="I78" s="331">
        <v>900</v>
      </c>
      <c r="J78" s="332"/>
      <c r="K78" s="332"/>
      <c r="L78" s="332"/>
      <c r="M78" s="332"/>
      <c r="N78" s="332"/>
      <c r="O78" s="332"/>
      <c r="P78" s="332"/>
      <c r="Q78" s="332"/>
      <c r="R78" s="332"/>
      <c r="S78" s="332"/>
      <c r="T78" s="75" t="s">
        <v>50</v>
      </c>
      <c r="V78" s="271" t="s">
        <v>833</v>
      </c>
    </row>
    <row r="79" spans="3:22" hidden="1">
      <c r="C79" s="328" t="s">
        <v>834</v>
      </c>
      <c r="D79" s="329"/>
      <c r="E79" s="329"/>
      <c r="F79" s="329"/>
      <c r="G79" s="329"/>
      <c r="H79" s="330"/>
      <c r="I79" s="331">
        <v>838</v>
      </c>
      <c r="J79" s="332"/>
      <c r="K79" s="332"/>
      <c r="L79" s="332"/>
      <c r="M79" s="332"/>
      <c r="N79" s="332"/>
      <c r="O79" s="332"/>
      <c r="P79" s="332"/>
      <c r="Q79" s="332"/>
      <c r="R79" s="332"/>
      <c r="S79" s="332"/>
      <c r="T79" s="75" t="s">
        <v>50</v>
      </c>
      <c r="V79" s="271" t="s">
        <v>834</v>
      </c>
    </row>
    <row r="80" spans="3:22" hidden="1">
      <c r="C80" s="328" t="s">
        <v>806</v>
      </c>
      <c r="D80" s="329"/>
      <c r="E80" s="329"/>
      <c r="F80" s="329"/>
      <c r="G80" s="329"/>
      <c r="H80" s="330"/>
      <c r="I80" s="331">
        <v>831</v>
      </c>
      <c r="J80" s="332"/>
      <c r="K80" s="332"/>
      <c r="L80" s="332"/>
      <c r="M80" s="332"/>
      <c r="N80" s="332"/>
      <c r="O80" s="332"/>
      <c r="P80" s="332"/>
      <c r="Q80" s="332"/>
      <c r="R80" s="332"/>
      <c r="S80" s="332"/>
      <c r="T80" s="75" t="s">
        <v>50</v>
      </c>
      <c r="V80" s="271" t="s">
        <v>806</v>
      </c>
    </row>
    <row r="81" spans="3:22" hidden="1">
      <c r="C81" s="328" t="s">
        <v>835</v>
      </c>
      <c r="D81" s="329"/>
      <c r="E81" s="329"/>
      <c r="F81" s="329"/>
      <c r="G81" s="329"/>
      <c r="H81" s="330"/>
      <c r="I81" s="331">
        <v>792</v>
      </c>
      <c r="J81" s="332"/>
      <c r="K81" s="332"/>
      <c r="L81" s="332"/>
      <c r="M81" s="332"/>
      <c r="N81" s="332"/>
      <c r="O81" s="332"/>
      <c r="P81" s="332"/>
      <c r="Q81" s="332"/>
      <c r="R81" s="332"/>
      <c r="S81" s="332"/>
      <c r="T81" s="75" t="s">
        <v>50</v>
      </c>
      <c r="V81" s="271" t="s">
        <v>835</v>
      </c>
    </row>
    <row r="82" spans="3:22" hidden="1">
      <c r="C82" s="328" t="s">
        <v>836</v>
      </c>
      <c r="D82" s="329"/>
      <c r="E82" s="329"/>
      <c r="F82" s="329"/>
      <c r="G82" s="329"/>
      <c r="H82" s="330"/>
      <c r="I82" s="331">
        <v>792</v>
      </c>
      <c r="J82" s="332"/>
      <c r="K82" s="332"/>
      <c r="L82" s="332"/>
      <c r="M82" s="332"/>
      <c r="N82" s="332"/>
      <c r="O82" s="332"/>
      <c r="P82" s="332"/>
      <c r="Q82" s="332"/>
      <c r="R82" s="332"/>
      <c r="S82" s="332"/>
      <c r="T82" s="75" t="s">
        <v>50</v>
      </c>
      <c r="V82" s="271" t="s">
        <v>836</v>
      </c>
    </row>
    <row r="83" spans="3:22" hidden="1">
      <c r="C83" s="328" t="s">
        <v>837</v>
      </c>
      <c r="D83" s="329"/>
      <c r="E83" s="329"/>
      <c r="F83" s="329"/>
      <c r="G83" s="329"/>
      <c r="H83" s="330"/>
      <c r="I83" s="331">
        <v>834</v>
      </c>
      <c r="J83" s="332"/>
      <c r="K83" s="332"/>
      <c r="L83" s="332"/>
      <c r="M83" s="332"/>
      <c r="N83" s="332"/>
      <c r="O83" s="332"/>
      <c r="P83" s="332"/>
      <c r="Q83" s="332"/>
      <c r="R83" s="332"/>
      <c r="S83" s="332"/>
      <c r="T83" s="75" t="s">
        <v>50</v>
      </c>
      <c r="V83" s="271" t="s">
        <v>837</v>
      </c>
    </row>
    <row r="84" spans="3:22" hidden="1">
      <c r="C84" s="328" t="s">
        <v>838</v>
      </c>
      <c r="D84" s="329"/>
      <c r="E84" s="329"/>
      <c r="F84" s="329"/>
      <c r="G84" s="329"/>
      <c r="H84" s="330"/>
      <c r="I84" s="331">
        <v>871</v>
      </c>
      <c r="J84" s="332"/>
      <c r="K84" s="332"/>
      <c r="L84" s="332"/>
      <c r="M84" s="332"/>
      <c r="N84" s="332"/>
      <c r="O84" s="332"/>
      <c r="P84" s="332"/>
      <c r="Q84" s="332"/>
      <c r="R84" s="332"/>
      <c r="S84" s="332"/>
      <c r="T84" s="75" t="s">
        <v>50</v>
      </c>
      <c r="V84" s="271" t="s">
        <v>838</v>
      </c>
    </row>
    <row r="85" spans="3:22" hidden="1">
      <c r="C85" s="328" t="s">
        <v>839</v>
      </c>
      <c r="D85" s="329"/>
      <c r="E85" s="329"/>
      <c r="F85" s="329"/>
      <c r="G85" s="329"/>
      <c r="H85" s="330"/>
      <c r="I85" s="331">
        <v>829</v>
      </c>
      <c r="J85" s="332"/>
      <c r="K85" s="332"/>
      <c r="L85" s="332"/>
      <c r="M85" s="332"/>
      <c r="N85" s="332"/>
      <c r="O85" s="332"/>
      <c r="P85" s="332"/>
      <c r="Q85" s="332"/>
      <c r="R85" s="332"/>
      <c r="S85" s="332"/>
      <c r="T85" s="75" t="s">
        <v>50</v>
      </c>
      <c r="V85" s="271" t="s">
        <v>839</v>
      </c>
    </row>
    <row r="86" spans="3:22" hidden="1">
      <c r="C86" s="328" t="s">
        <v>840</v>
      </c>
      <c r="D86" s="329"/>
      <c r="E86" s="329"/>
      <c r="F86" s="329"/>
      <c r="G86" s="329"/>
      <c r="H86" s="330"/>
      <c r="I86" s="331">
        <v>796</v>
      </c>
      <c r="J86" s="332"/>
      <c r="K86" s="332"/>
      <c r="L86" s="332"/>
      <c r="M86" s="332"/>
      <c r="N86" s="332"/>
      <c r="O86" s="332"/>
      <c r="P86" s="332"/>
      <c r="Q86" s="332"/>
      <c r="R86" s="332"/>
      <c r="S86" s="332"/>
      <c r="T86" s="75" t="s">
        <v>50</v>
      </c>
      <c r="V86" s="271" t="s">
        <v>840</v>
      </c>
    </row>
    <row r="87" spans="3:22" hidden="1">
      <c r="C87" s="328" t="s">
        <v>841</v>
      </c>
      <c r="D87" s="329"/>
      <c r="E87" s="329"/>
      <c r="F87" s="329"/>
      <c r="G87" s="329"/>
      <c r="H87" s="330"/>
      <c r="I87" s="331">
        <v>820</v>
      </c>
      <c r="J87" s="332"/>
      <c r="K87" s="332"/>
      <c r="L87" s="332"/>
      <c r="M87" s="332"/>
      <c r="N87" s="332"/>
      <c r="O87" s="332"/>
      <c r="P87" s="332"/>
      <c r="Q87" s="332"/>
      <c r="R87" s="332"/>
      <c r="S87" s="332"/>
      <c r="T87" s="75" t="s">
        <v>50</v>
      </c>
      <c r="V87" s="271" t="s">
        <v>841</v>
      </c>
    </row>
    <row r="88" spans="3:22" hidden="1">
      <c r="C88" s="328" t="s">
        <v>842</v>
      </c>
      <c r="D88" s="329"/>
      <c r="E88" s="329"/>
      <c r="F88" s="329"/>
      <c r="G88" s="329"/>
      <c r="H88" s="330"/>
      <c r="I88" s="331">
        <v>793</v>
      </c>
      <c r="J88" s="332"/>
      <c r="K88" s="332"/>
      <c r="L88" s="332"/>
      <c r="M88" s="332"/>
      <c r="N88" s="332"/>
      <c r="O88" s="332"/>
      <c r="P88" s="332"/>
      <c r="Q88" s="332"/>
      <c r="R88" s="332"/>
      <c r="S88" s="332"/>
      <c r="T88" s="75" t="s">
        <v>50</v>
      </c>
      <c r="V88" s="271" t="s">
        <v>842</v>
      </c>
    </row>
    <row r="89" spans="3:22" hidden="1">
      <c r="C89" s="328" t="s">
        <v>843</v>
      </c>
      <c r="D89" s="329"/>
      <c r="E89" s="329"/>
      <c r="F89" s="329"/>
      <c r="G89" s="329"/>
      <c r="H89" s="330"/>
      <c r="I89" s="331">
        <v>792</v>
      </c>
      <c r="J89" s="332"/>
      <c r="K89" s="332"/>
      <c r="L89" s="332"/>
      <c r="M89" s="332"/>
      <c r="N89" s="332"/>
      <c r="O89" s="332"/>
      <c r="P89" s="332"/>
      <c r="Q89" s="332"/>
      <c r="R89" s="332"/>
      <c r="S89" s="332"/>
      <c r="T89" s="75" t="s">
        <v>50</v>
      </c>
      <c r="V89" s="271" t="s">
        <v>843</v>
      </c>
    </row>
    <row r="90" spans="3:22" hidden="1">
      <c r="C90" s="328" t="s">
        <v>844</v>
      </c>
      <c r="D90" s="329"/>
      <c r="E90" s="329"/>
      <c r="F90" s="329"/>
      <c r="G90" s="329"/>
      <c r="H90" s="330"/>
      <c r="I90" s="331">
        <v>842</v>
      </c>
      <c r="J90" s="332"/>
      <c r="K90" s="332"/>
      <c r="L90" s="332"/>
      <c r="M90" s="332"/>
      <c r="N90" s="332"/>
      <c r="O90" s="332"/>
      <c r="P90" s="332"/>
      <c r="Q90" s="332"/>
      <c r="R90" s="332"/>
      <c r="S90" s="332"/>
      <c r="T90" s="75" t="s">
        <v>50</v>
      </c>
      <c r="V90" s="271" t="s">
        <v>844</v>
      </c>
    </row>
    <row r="91" spans="3:22" hidden="1">
      <c r="C91" s="328" t="s">
        <v>845</v>
      </c>
      <c r="D91" s="329"/>
      <c r="E91" s="329"/>
      <c r="F91" s="329"/>
      <c r="G91" s="329"/>
      <c r="H91" s="330"/>
      <c r="I91" s="331">
        <v>792</v>
      </c>
      <c r="J91" s="332"/>
      <c r="K91" s="332"/>
      <c r="L91" s="332"/>
      <c r="M91" s="332"/>
      <c r="N91" s="332"/>
      <c r="O91" s="332"/>
      <c r="P91" s="332"/>
      <c r="Q91" s="332"/>
      <c r="R91" s="332"/>
      <c r="S91" s="332"/>
      <c r="T91" s="75" t="s">
        <v>50</v>
      </c>
      <c r="V91" s="271" t="s">
        <v>845</v>
      </c>
    </row>
    <row r="92" spans="3:22" hidden="1">
      <c r="C92" s="328" t="s">
        <v>846</v>
      </c>
      <c r="D92" s="329"/>
      <c r="E92" s="329"/>
      <c r="F92" s="329"/>
      <c r="G92" s="329"/>
      <c r="H92" s="330"/>
      <c r="I92" s="331">
        <v>793</v>
      </c>
      <c r="J92" s="332"/>
      <c r="K92" s="332"/>
      <c r="L92" s="332"/>
      <c r="M92" s="332"/>
      <c r="N92" s="332"/>
      <c r="O92" s="332"/>
      <c r="P92" s="332"/>
      <c r="Q92" s="332"/>
      <c r="R92" s="332"/>
      <c r="S92" s="332"/>
      <c r="T92" s="75" t="s">
        <v>50</v>
      </c>
      <c r="V92" s="271" t="s">
        <v>846</v>
      </c>
    </row>
    <row r="93" spans="3:22" hidden="1">
      <c r="C93" s="328" t="s">
        <v>847</v>
      </c>
      <c r="D93" s="329"/>
      <c r="E93" s="329"/>
      <c r="F93" s="329"/>
      <c r="G93" s="329"/>
      <c r="H93" s="330"/>
      <c r="I93" s="331">
        <v>793</v>
      </c>
      <c r="J93" s="332"/>
      <c r="K93" s="332"/>
      <c r="L93" s="332"/>
      <c r="M93" s="332"/>
      <c r="N93" s="332"/>
      <c r="O93" s="332"/>
      <c r="P93" s="332"/>
      <c r="Q93" s="332"/>
      <c r="R93" s="332"/>
      <c r="S93" s="332"/>
      <c r="T93" s="75" t="s">
        <v>50</v>
      </c>
      <c r="V93" s="271" t="s">
        <v>847</v>
      </c>
    </row>
    <row r="94" spans="3:22" hidden="1">
      <c r="C94" s="328" t="s">
        <v>848</v>
      </c>
      <c r="D94" s="329"/>
      <c r="E94" s="329"/>
      <c r="F94" s="329"/>
      <c r="G94" s="329"/>
      <c r="H94" s="330"/>
      <c r="I94" s="331">
        <v>792</v>
      </c>
      <c r="J94" s="332"/>
      <c r="K94" s="332"/>
      <c r="L94" s="332"/>
      <c r="M94" s="332"/>
      <c r="N94" s="332"/>
      <c r="O94" s="332"/>
      <c r="P94" s="332"/>
      <c r="Q94" s="332"/>
      <c r="R94" s="332"/>
      <c r="S94" s="332"/>
      <c r="T94" s="75" t="s">
        <v>50</v>
      </c>
      <c r="V94" s="271" t="s">
        <v>848</v>
      </c>
    </row>
    <row r="95" spans="3:22" hidden="1">
      <c r="C95" s="328" t="s">
        <v>849</v>
      </c>
      <c r="D95" s="329"/>
      <c r="E95" s="329"/>
      <c r="F95" s="329"/>
      <c r="G95" s="329"/>
      <c r="H95" s="330"/>
      <c r="I95" s="331">
        <v>793</v>
      </c>
      <c r="J95" s="332"/>
      <c r="K95" s="332"/>
      <c r="L95" s="332"/>
      <c r="M95" s="332"/>
      <c r="N95" s="332"/>
      <c r="O95" s="332"/>
      <c r="P95" s="332"/>
      <c r="Q95" s="332"/>
      <c r="R95" s="332"/>
      <c r="S95" s="332"/>
      <c r="T95" s="75" t="s">
        <v>50</v>
      </c>
      <c r="V95" s="271" t="s">
        <v>849</v>
      </c>
    </row>
    <row r="96" spans="3:22" hidden="1">
      <c r="C96" s="328" t="s">
        <v>807</v>
      </c>
      <c r="D96" s="329"/>
      <c r="E96" s="329"/>
      <c r="F96" s="329"/>
      <c r="G96" s="329"/>
      <c r="H96" s="330"/>
      <c r="I96" s="331">
        <v>793</v>
      </c>
      <c r="J96" s="332"/>
      <c r="K96" s="332"/>
      <c r="L96" s="332"/>
      <c r="M96" s="332"/>
      <c r="N96" s="332"/>
      <c r="O96" s="332"/>
      <c r="P96" s="332"/>
      <c r="Q96" s="332"/>
      <c r="R96" s="332"/>
      <c r="S96" s="332"/>
      <c r="T96" s="75" t="s">
        <v>50</v>
      </c>
      <c r="V96" s="271" t="s">
        <v>807</v>
      </c>
    </row>
    <row r="97" spans="3:22" hidden="1">
      <c r="C97" s="328" t="s">
        <v>850</v>
      </c>
      <c r="D97" s="329"/>
      <c r="E97" s="329"/>
      <c r="F97" s="329"/>
      <c r="G97" s="329"/>
      <c r="H97" s="330"/>
      <c r="I97" s="331">
        <v>792</v>
      </c>
      <c r="J97" s="332"/>
      <c r="K97" s="332"/>
      <c r="L97" s="332"/>
      <c r="M97" s="332"/>
      <c r="N97" s="332"/>
      <c r="O97" s="332"/>
      <c r="P97" s="332"/>
      <c r="Q97" s="332"/>
      <c r="R97" s="332"/>
      <c r="S97" s="332"/>
      <c r="T97" s="75" t="s">
        <v>50</v>
      </c>
      <c r="V97" s="271" t="s">
        <v>850</v>
      </c>
    </row>
    <row r="98" spans="3:22" hidden="1">
      <c r="C98" s="261" t="s">
        <v>483</v>
      </c>
    </row>
    <row r="99" spans="3:22" hidden="1">
      <c r="C99" s="1" t="s">
        <v>286</v>
      </c>
    </row>
    <row r="100" spans="3:22" hidden="1"/>
    <row r="101" spans="3:22" hidden="1">
      <c r="C101" s="76"/>
      <c r="D101" s="76" t="s">
        <v>289</v>
      </c>
      <c r="E101" s="76" t="s">
        <v>289</v>
      </c>
    </row>
    <row r="102" spans="3:22" hidden="1">
      <c r="C102" s="102" t="s">
        <v>290</v>
      </c>
      <c r="D102" s="102" t="s">
        <v>289</v>
      </c>
      <c r="E102" s="102" t="s">
        <v>291</v>
      </c>
      <c r="F102" t="s">
        <v>476</v>
      </c>
    </row>
    <row r="103" spans="3:22" hidden="1">
      <c r="C103" s="102" t="s">
        <v>292</v>
      </c>
      <c r="D103" s="102" t="s">
        <v>289</v>
      </c>
      <c r="E103" s="102" t="s">
        <v>293</v>
      </c>
      <c r="F103" t="s">
        <v>477</v>
      </c>
    </row>
    <row r="104" spans="3:22" hidden="1">
      <c r="C104" s="102" t="s">
        <v>294</v>
      </c>
      <c r="D104" s="102" t="s">
        <v>289</v>
      </c>
      <c r="E104" s="102" t="s">
        <v>295</v>
      </c>
      <c r="F104" t="s">
        <v>477</v>
      </c>
    </row>
    <row r="105" spans="3:22" hidden="1">
      <c r="C105" s="102" t="s">
        <v>296</v>
      </c>
      <c r="D105" s="102" t="s">
        <v>289</v>
      </c>
      <c r="E105" s="102" t="s">
        <v>297</v>
      </c>
      <c r="F105" t="s">
        <v>477</v>
      </c>
    </row>
    <row r="106" spans="3:22" hidden="1">
      <c r="C106" s="102" t="s">
        <v>298</v>
      </c>
      <c r="D106" s="102" t="s">
        <v>289</v>
      </c>
      <c r="E106" s="102" t="s">
        <v>299</v>
      </c>
      <c r="F106" t="s">
        <v>477</v>
      </c>
    </row>
    <row r="107" spans="3:22" hidden="1">
      <c r="C107" s="102" t="s">
        <v>300</v>
      </c>
      <c r="D107" s="102" t="s">
        <v>289</v>
      </c>
      <c r="E107" s="102" t="s">
        <v>301</v>
      </c>
      <c r="F107" t="s">
        <v>477</v>
      </c>
    </row>
    <row r="108" spans="3:22" hidden="1">
      <c r="C108" s="102" t="s">
        <v>302</v>
      </c>
      <c r="D108" s="102" t="s">
        <v>289</v>
      </c>
      <c r="E108" s="102" t="s">
        <v>303</v>
      </c>
      <c r="F108" t="s">
        <v>477</v>
      </c>
    </row>
    <row r="109" spans="3:22" hidden="1">
      <c r="C109" s="102" t="s">
        <v>304</v>
      </c>
      <c r="D109" s="102" t="s">
        <v>289</v>
      </c>
      <c r="E109" s="102" t="s">
        <v>305</v>
      </c>
      <c r="F109" t="s">
        <v>477</v>
      </c>
    </row>
    <row r="110" spans="3:22" hidden="1">
      <c r="C110" s="102" t="s">
        <v>306</v>
      </c>
      <c r="D110" s="102" t="s">
        <v>289</v>
      </c>
      <c r="E110" s="102" t="s">
        <v>307</v>
      </c>
      <c r="F110" t="s">
        <v>477</v>
      </c>
    </row>
    <row r="111" spans="3:22" hidden="1">
      <c r="C111" s="102" t="s">
        <v>856</v>
      </c>
      <c r="D111" s="102" t="s">
        <v>289</v>
      </c>
      <c r="E111" s="102" t="s">
        <v>857</v>
      </c>
      <c r="F111" t="s">
        <v>477</v>
      </c>
    </row>
    <row r="112" spans="3:22" hidden="1">
      <c r="C112" s="102" t="s">
        <v>858</v>
      </c>
      <c r="D112" s="102" t="s">
        <v>289</v>
      </c>
      <c r="E112" s="102" t="s">
        <v>859</v>
      </c>
      <c r="F112" t="s">
        <v>477</v>
      </c>
    </row>
    <row r="113" spans="3:6" hidden="1">
      <c r="C113" s="102" t="s">
        <v>860</v>
      </c>
      <c r="D113" s="102" t="s">
        <v>289</v>
      </c>
      <c r="E113" s="102" t="s">
        <v>861</v>
      </c>
      <c r="F113" t="s">
        <v>477</v>
      </c>
    </row>
    <row r="114" spans="3:6" hidden="1">
      <c r="C114" s="102" t="s">
        <v>308</v>
      </c>
      <c r="D114" s="102" t="s">
        <v>289</v>
      </c>
      <c r="E114" s="102" t="s">
        <v>309</v>
      </c>
      <c r="F114" t="s">
        <v>477</v>
      </c>
    </row>
    <row r="115" spans="3:6" hidden="1">
      <c r="C115" s="102" t="s">
        <v>310</v>
      </c>
      <c r="D115" s="102" t="s">
        <v>289</v>
      </c>
      <c r="E115" s="102" t="s">
        <v>311</v>
      </c>
      <c r="F115" t="s">
        <v>477</v>
      </c>
    </row>
    <row r="116" spans="3:6" hidden="1">
      <c r="C116" s="102" t="s">
        <v>312</v>
      </c>
      <c r="D116" s="102" t="s">
        <v>289</v>
      </c>
      <c r="E116" s="102" t="s">
        <v>313</v>
      </c>
      <c r="F116" t="s">
        <v>477</v>
      </c>
    </row>
    <row r="117" spans="3:6" hidden="1">
      <c r="C117" s="102" t="s">
        <v>314</v>
      </c>
      <c r="D117" s="102" t="s">
        <v>289</v>
      </c>
      <c r="E117" s="102" t="s">
        <v>315</v>
      </c>
      <c r="F117" t="s">
        <v>477</v>
      </c>
    </row>
    <row r="118" spans="3:6" hidden="1">
      <c r="C118" s="102" t="s">
        <v>316</v>
      </c>
      <c r="D118" s="102" t="s">
        <v>289</v>
      </c>
      <c r="E118" s="102" t="s">
        <v>317</v>
      </c>
      <c r="F118" t="s">
        <v>477</v>
      </c>
    </row>
    <row r="119" spans="3:6" hidden="1">
      <c r="C119" s="102" t="s">
        <v>318</v>
      </c>
      <c r="D119" s="102" t="s">
        <v>289</v>
      </c>
      <c r="E119" s="102" t="s">
        <v>319</v>
      </c>
      <c r="F119" t="s">
        <v>477</v>
      </c>
    </row>
    <row r="120" spans="3:6" hidden="1">
      <c r="C120" s="102" t="s">
        <v>320</v>
      </c>
      <c r="D120" s="102" t="s">
        <v>289</v>
      </c>
      <c r="E120" s="102" t="s">
        <v>321</v>
      </c>
      <c r="F120" t="s">
        <v>477</v>
      </c>
    </row>
    <row r="121" spans="3:6" hidden="1">
      <c r="C121" s="102" t="s">
        <v>322</v>
      </c>
      <c r="D121" s="102" t="s">
        <v>289</v>
      </c>
      <c r="E121" s="102" t="s">
        <v>323</v>
      </c>
      <c r="F121" t="s">
        <v>477</v>
      </c>
    </row>
    <row r="122" spans="3:6" hidden="1">
      <c r="C122" s="102" t="s">
        <v>324</v>
      </c>
      <c r="D122" s="102" t="s">
        <v>289</v>
      </c>
      <c r="E122" s="102" t="s">
        <v>325</v>
      </c>
      <c r="F122" t="s">
        <v>476</v>
      </c>
    </row>
    <row r="123" spans="3:6" hidden="1">
      <c r="C123" s="102" t="s">
        <v>326</v>
      </c>
      <c r="D123" s="102" t="s">
        <v>289</v>
      </c>
      <c r="E123" s="102" t="s">
        <v>327</v>
      </c>
      <c r="F123" t="s">
        <v>477</v>
      </c>
    </row>
    <row r="124" spans="3:6" hidden="1">
      <c r="C124" s="102" t="s">
        <v>328</v>
      </c>
      <c r="D124" s="102" t="s">
        <v>289</v>
      </c>
      <c r="E124" s="102" t="s">
        <v>329</v>
      </c>
      <c r="F124" t="s">
        <v>477</v>
      </c>
    </row>
    <row r="125" spans="3:6" hidden="1">
      <c r="C125" s="102" t="s">
        <v>330</v>
      </c>
      <c r="D125" s="102" t="s">
        <v>289</v>
      </c>
      <c r="E125" s="102" t="s">
        <v>331</v>
      </c>
      <c r="F125" t="s">
        <v>477</v>
      </c>
    </row>
    <row r="126" spans="3:6" hidden="1">
      <c r="C126" s="102" t="s">
        <v>332</v>
      </c>
      <c r="D126" s="102" t="s">
        <v>289</v>
      </c>
      <c r="E126" s="102" t="s">
        <v>333</v>
      </c>
      <c r="F126" t="s">
        <v>477</v>
      </c>
    </row>
    <row r="127" spans="3:6" hidden="1">
      <c r="C127" s="102" t="s">
        <v>334</v>
      </c>
      <c r="D127" s="102" t="s">
        <v>289</v>
      </c>
      <c r="E127" s="102" t="s">
        <v>335</v>
      </c>
      <c r="F127" t="s">
        <v>477</v>
      </c>
    </row>
    <row r="128" spans="3:6" hidden="1">
      <c r="C128" s="102" t="s">
        <v>336</v>
      </c>
      <c r="D128" s="102" t="s">
        <v>289</v>
      </c>
      <c r="E128" s="102" t="s">
        <v>337</v>
      </c>
      <c r="F128" t="s">
        <v>477</v>
      </c>
    </row>
    <row r="129" spans="3:6" hidden="1">
      <c r="C129" s="102" t="s">
        <v>338</v>
      </c>
      <c r="D129" s="102" t="s">
        <v>289</v>
      </c>
      <c r="E129" s="102" t="s">
        <v>339</v>
      </c>
      <c r="F129" t="s">
        <v>477</v>
      </c>
    </row>
    <row r="130" spans="3:6" hidden="1">
      <c r="C130" s="102" t="s">
        <v>340</v>
      </c>
      <c r="D130" s="102" t="s">
        <v>289</v>
      </c>
      <c r="E130" s="102" t="s">
        <v>341</v>
      </c>
      <c r="F130" t="s">
        <v>477</v>
      </c>
    </row>
    <row r="131" spans="3:6" hidden="1">
      <c r="C131" s="102" t="s">
        <v>342</v>
      </c>
      <c r="D131" s="102" t="s">
        <v>289</v>
      </c>
      <c r="E131" s="102" t="s">
        <v>343</v>
      </c>
      <c r="F131" t="s">
        <v>477</v>
      </c>
    </row>
    <row r="132" spans="3:6" hidden="1">
      <c r="C132" s="76"/>
      <c r="D132" s="76" t="s">
        <v>344</v>
      </c>
      <c r="E132" s="76" t="s">
        <v>344</v>
      </c>
    </row>
    <row r="133" spans="3:6" hidden="1">
      <c r="C133" s="102" t="s">
        <v>862</v>
      </c>
      <c r="D133" s="102" t="s">
        <v>344</v>
      </c>
      <c r="E133" s="102" t="s">
        <v>863</v>
      </c>
      <c r="F133" t="s">
        <v>478</v>
      </c>
    </row>
    <row r="134" spans="3:6" hidden="1">
      <c r="C134" s="102" t="s">
        <v>864</v>
      </c>
      <c r="D134" s="102" t="s">
        <v>344</v>
      </c>
      <c r="E134" s="102" t="s">
        <v>865</v>
      </c>
      <c r="F134" t="s">
        <v>478</v>
      </c>
    </row>
    <row r="135" spans="3:6" hidden="1">
      <c r="C135" s="102" t="s">
        <v>866</v>
      </c>
      <c r="D135" s="102" t="s">
        <v>344</v>
      </c>
      <c r="E135" s="102" t="s">
        <v>867</v>
      </c>
      <c r="F135" t="s">
        <v>478</v>
      </c>
    </row>
    <row r="136" spans="3:6" hidden="1">
      <c r="C136" s="102" t="s">
        <v>868</v>
      </c>
      <c r="D136" s="102" t="s">
        <v>344</v>
      </c>
      <c r="E136" s="102" t="s">
        <v>869</v>
      </c>
      <c r="F136" t="s">
        <v>478</v>
      </c>
    </row>
    <row r="137" spans="3:6" hidden="1">
      <c r="C137" s="102" t="s">
        <v>870</v>
      </c>
      <c r="D137" s="102" t="s">
        <v>344</v>
      </c>
      <c r="E137" s="102" t="s">
        <v>871</v>
      </c>
      <c r="F137" t="s">
        <v>478</v>
      </c>
    </row>
    <row r="138" spans="3:6" hidden="1">
      <c r="C138" s="102" t="s">
        <v>872</v>
      </c>
      <c r="D138" s="102" t="s">
        <v>344</v>
      </c>
      <c r="E138" s="102" t="s">
        <v>873</v>
      </c>
      <c r="F138" t="s">
        <v>478</v>
      </c>
    </row>
    <row r="139" spans="3:6" hidden="1">
      <c r="C139" s="102" t="s">
        <v>345</v>
      </c>
      <c r="D139" s="102" t="s">
        <v>344</v>
      </c>
      <c r="E139" s="102" t="s">
        <v>346</v>
      </c>
      <c r="F139" t="s">
        <v>478</v>
      </c>
    </row>
    <row r="140" spans="3:6" hidden="1">
      <c r="C140" s="102" t="s">
        <v>347</v>
      </c>
      <c r="D140" s="102" t="s">
        <v>344</v>
      </c>
      <c r="E140" s="102" t="s">
        <v>348</v>
      </c>
      <c r="F140" t="s">
        <v>478</v>
      </c>
    </row>
    <row r="141" spans="3:6" hidden="1">
      <c r="C141" s="102" t="s">
        <v>874</v>
      </c>
      <c r="D141" s="102" t="s">
        <v>344</v>
      </c>
      <c r="E141" s="102" t="s">
        <v>875</v>
      </c>
      <c r="F141" t="s">
        <v>478</v>
      </c>
    </row>
    <row r="142" spans="3:6" hidden="1">
      <c r="C142" s="102" t="s">
        <v>876</v>
      </c>
      <c r="D142" s="102" t="s">
        <v>344</v>
      </c>
      <c r="E142" s="102" t="s">
        <v>877</v>
      </c>
      <c r="F142" t="s">
        <v>478</v>
      </c>
    </row>
    <row r="143" spans="3:6" hidden="1">
      <c r="C143" s="102" t="s">
        <v>878</v>
      </c>
      <c r="D143" s="102" t="s">
        <v>344</v>
      </c>
      <c r="E143" s="102" t="s">
        <v>879</v>
      </c>
      <c r="F143" t="s">
        <v>478</v>
      </c>
    </row>
    <row r="144" spans="3:6" hidden="1">
      <c r="C144" s="102" t="s">
        <v>880</v>
      </c>
      <c r="D144" s="102" t="s">
        <v>344</v>
      </c>
      <c r="E144" s="102" t="s">
        <v>881</v>
      </c>
      <c r="F144" t="s">
        <v>478</v>
      </c>
    </row>
    <row r="145" spans="3:6" hidden="1">
      <c r="C145" s="102" t="s">
        <v>882</v>
      </c>
      <c r="D145" s="102" t="s">
        <v>344</v>
      </c>
      <c r="E145" s="102" t="s">
        <v>883</v>
      </c>
      <c r="F145" t="s">
        <v>478</v>
      </c>
    </row>
    <row r="146" spans="3:6" hidden="1">
      <c r="C146" s="102" t="s">
        <v>884</v>
      </c>
      <c r="D146" s="102" t="s">
        <v>344</v>
      </c>
      <c r="E146" s="102" t="s">
        <v>885</v>
      </c>
      <c r="F146" t="s">
        <v>478</v>
      </c>
    </row>
    <row r="147" spans="3:6" hidden="1">
      <c r="C147" s="102" t="s">
        <v>886</v>
      </c>
      <c r="D147" s="102" t="s">
        <v>344</v>
      </c>
      <c r="E147" s="102" t="s">
        <v>887</v>
      </c>
      <c r="F147" t="s">
        <v>478</v>
      </c>
    </row>
    <row r="148" spans="3:6" hidden="1">
      <c r="C148" s="76"/>
      <c r="D148" s="76" t="s">
        <v>888</v>
      </c>
      <c r="E148" s="76" t="s">
        <v>888</v>
      </c>
    </row>
    <row r="149" spans="3:6" hidden="1">
      <c r="C149" s="102" t="s">
        <v>889</v>
      </c>
      <c r="D149" s="102" t="s">
        <v>888</v>
      </c>
      <c r="E149" s="102" t="s">
        <v>890</v>
      </c>
      <c r="F149" t="s">
        <v>891</v>
      </c>
    </row>
    <row r="150" spans="3:6" hidden="1">
      <c r="C150" s="102" t="s">
        <v>892</v>
      </c>
      <c r="D150" s="102" t="s">
        <v>888</v>
      </c>
      <c r="E150" s="102" t="s">
        <v>893</v>
      </c>
      <c r="F150" t="s">
        <v>894</v>
      </c>
    </row>
    <row r="151" spans="3:6" hidden="1">
      <c r="C151" s="102" t="s">
        <v>895</v>
      </c>
      <c r="D151" s="102" t="s">
        <v>888</v>
      </c>
      <c r="E151" s="102" t="s">
        <v>896</v>
      </c>
      <c r="F151" t="s">
        <v>894</v>
      </c>
    </row>
    <row r="152" spans="3:6" hidden="1">
      <c r="C152" s="102" t="s">
        <v>897</v>
      </c>
      <c r="D152" s="102" t="s">
        <v>888</v>
      </c>
      <c r="E152" s="102" t="s">
        <v>898</v>
      </c>
      <c r="F152" t="s">
        <v>894</v>
      </c>
    </row>
    <row r="153" spans="3:6" hidden="1">
      <c r="C153" s="102" t="s">
        <v>899</v>
      </c>
      <c r="D153" s="102" t="s">
        <v>888</v>
      </c>
      <c r="E153" s="102" t="s">
        <v>900</v>
      </c>
      <c r="F153" t="s">
        <v>894</v>
      </c>
    </row>
    <row r="154" spans="3:6" hidden="1">
      <c r="C154" s="102" t="s">
        <v>901</v>
      </c>
      <c r="D154" s="102" t="s">
        <v>888</v>
      </c>
      <c r="E154" s="102" t="s">
        <v>902</v>
      </c>
      <c r="F154" t="s">
        <v>894</v>
      </c>
    </row>
    <row r="155" spans="3:6" hidden="1">
      <c r="C155" s="102" t="s">
        <v>903</v>
      </c>
      <c r="D155" s="102" t="s">
        <v>888</v>
      </c>
      <c r="E155" s="102" t="s">
        <v>904</v>
      </c>
      <c r="F155" t="s">
        <v>894</v>
      </c>
    </row>
    <row r="156" spans="3:6" hidden="1">
      <c r="C156" s="102" t="s">
        <v>905</v>
      </c>
      <c r="D156" s="102" t="s">
        <v>888</v>
      </c>
      <c r="E156" s="102" t="s">
        <v>906</v>
      </c>
      <c r="F156" t="s">
        <v>891</v>
      </c>
    </row>
    <row r="157" spans="3:6" hidden="1">
      <c r="C157" s="102" t="s">
        <v>907</v>
      </c>
      <c r="D157" s="102" t="s">
        <v>888</v>
      </c>
      <c r="E157" s="102" t="s">
        <v>908</v>
      </c>
      <c r="F157" t="s">
        <v>891</v>
      </c>
    </row>
    <row r="158" spans="3:6" hidden="1">
      <c r="C158" s="102" t="s">
        <v>909</v>
      </c>
      <c r="D158" s="102" t="s">
        <v>888</v>
      </c>
      <c r="E158" s="102" t="s">
        <v>910</v>
      </c>
      <c r="F158" t="s">
        <v>894</v>
      </c>
    </row>
    <row r="159" spans="3:6" hidden="1">
      <c r="C159" s="102" t="s">
        <v>911</v>
      </c>
      <c r="D159" s="102" t="s">
        <v>888</v>
      </c>
      <c r="E159" s="102" t="s">
        <v>912</v>
      </c>
      <c r="F159" t="s">
        <v>891</v>
      </c>
    </row>
    <row r="160" spans="3:6" hidden="1">
      <c r="C160" s="102" t="s">
        <v>913</v>
      </c>
      <c r="D160" s="102" t="s">
        <v>888</v>
      </c>
      <c r="E160" s="102" t="s">
        <v>914</v>
      </c>
      <c r="F160" t="s">
        <v>894</v>
      </c>
    </row>
    <row r="161" spans="3:6" hidden="1">
      <c r="C161" s="102" t="s">
        <v>915</v>
      </c>
      <c r="D161" s="102" t="s">
        <v>888</v>
      </c>
      <c r="E161" s="102" t="s">
        <v>916</v>
      </c>
      <c r="F161" t="s">
        <v>891</v>
      </c>
    </row>
    <row r="162" spans="3:6" hidden="1">
      <c r="C162" s="102" t="s">
        <v>917</v>
      </c>
      <c r="D162" s="102" t="s">
        <v>888</v>
      </c>
      <c r="E162" s="102" t="s">
        <v>918</v>
      </c>
      <c r="F162" t="s">
        <v>891</v>
      </c>
    </row>
    <row r="163" spans="3:6" hidden="1">
      <c r="C163" s="102" t="s">
        <v>919</v>
      </c>
      <c r="D163" s="102" t="s">
        <v>888</v>
      </c>
      <c r="E163" s="102" t="s">
        <v>920</v>
      </c>
      <c r="F163" t="s">
        <v>894</v>
      </c>
    </row>
    <row r="164" spans="3:6" hidden="1">
      <c r="C164" s="102" t="s">
        <v>921</v>
      </c>
      <c r="D164" s="102" t="s">
        <v>888</v>
      </c>
      <c r="E164" s="102" t="s">
        <v>922</v>
      </c>
      <c r="F164" t="s">
        <v>894</v>
      </c>
    </row>
    <row r="165" spans="3:6" hidden="1">
      <c r="C165" s="102" t="s">
        <v>923</v>
      </c>
      <c r="D165" s="102" t="s">
        <v>888</v>
      </c>
      <c r="E165" s="102" t="s">
        <v>924</v>
      </c>
      <c r="F165" t="s">
        <v>894</v>
      </c>
    </row>
    <row r="166" spans="3:6" hidden="1">
      <c r="C166" s="102" t="s">
        <v>925</v>
      </c>
      <c r="D166" s="102" t="s">
        <v>888</v>
      </c>
      <c r="E166" s="102" t="s">
        <v>926</v>
      </c>
      <c r="F166" t="s">
        <v>894</v>
      </c>
    </row>
    <row r="167" spans="3:6" hidden="1">
      <c r="C167" s="102" t="s">
        <v>927</v>
      </c>
      <c r="D167" s="102" t="s">
        <v>888</v>
      </c>
      <c r="E167" s="102" t="s">
        <v>928</v>
      </c>
      <c r="F167" t="s">
        <v>894</v>
      </c>
    </row>
    <row r="168" spans="3:6" hidden="1">
      <c r="C168" s="76"/>
      <c r="D168" s="76" t="s">
        <v>349</v>
      </c>
      <c r="E168" s="76" t="s">
        <v>349</v>
      </c>
    </row>
    <row r="169" spans="3:6" hidden="1">
      <c r="C169" s="102" t="s">
        <v>929</v>
      </c>
      <c r="D169" s="102" t="s">
        <v>349</v>
      </c>
      <c r="E169" s="102" t="s">
        <v>930</v>
      </c>
      <c r="F169" t="s">
        <v>479</v>
      </c>
    </row>
    <row r="170" spans="3:6" hidden="1">
      <c r="C170" s="102" t="s">
        <v>931</v>
      </c>
      <c r="D170" s="102" t="s">
        <v>349</v>
      </c>
      <c r="E170" s="102" t="s">
        <v>855</v>
      </c>
      <c r="F170" t="s">
        <v>480</v>
      </c>
    </row>
    <row r="171" spans="3:6" hidden="1">
      <c r="C171" s="102" t="s">
        <v>932</v>
      </c>
      <c r="D171" s="102" t="s">
        <v>349</v>
      </c>
      <c r="E171" s="102" t="s">
        <v>933</v>
      </c>
      <c r="F171" t="s">
        <v>480</v>
      </c>
    </row>
    <row r="172" spans="3:6" hidden="1">
      <c r="C172" s="102" t="s">
        <v>934</v>
      </c>
      <c r="D172" s="102" t="s">
        <v>349</v>
      </c>
      <c r="E172" s="102" t="s">
        <v>935</v>
      </c>
      <c r="F172" t="s">
        <v>480</v>
      </c>
    </row>
    <row r="173" spans="3:6" hidden="1">
      <c r="C173" s="102" t="s">
        <v>936</v>
      </c>
      <c r="D173" s="102" t="s">
        <v>349</v>
      </c>
      <c r="E173" s="102" t="s">
        <v>937</v>
      </c>
      <c r="F173" t="s">
        <v>480</v>
      </c>
    </row>
    <row r="174" spans="3:6" hidden="1">
      <c r="C174" s="102" t="s">
        <v>938</v>
      </c>
      <c r="D174" s="102" t="s">
        <v>349</v>
      </c>
      <c r="E174" s="102" t="s">
        <v>939</v>
      </c>
      <c r="F174" t="s">
        <v>480</v>
      </c>
    </row>
    <row r="175" spans="3:6" hidden="1">
      <c r="C175" s="102" t="s">
        <v>940</v>
      </c>
      <c r="D175" s="102" t="s">
        <v>349</v>
      </c>
      <c r="E175" s="102" t="s">
        <v>941</v>
      </c>
      <c r="F175" t="s">
        <v>480</v>
      </c>
    </row>
    <row r="176" spans="3:6" hidden="1">
      <c r="C176" s="102" t="s">
        <v>942</v>
      </c>
      <c r="D176" s="102" t="s">
        <v>349</v>
      </c>
      <c r="E176" s="102" t="s">
        <v>943</v>
      </c>
      <c r="F176" t="s">
        <v>480</v>
      </c>
    </row>
    <row r="177" spans="3:6" hidden="1">
      <c r="C177" s="102" t="s">
        <v>944</v>
      </c>
      <c r="D177" s="102" t="s">
        <v>349</v>
      </c>
      <c r="E177" s="102" t="s">
        <v>945</v>
      </c>
      <c r="F177" t="s">
        <v>480</v>
      </c>
    </row>
    <row r="178" spans="3:6" hidden="1">
      <c r="C178" s="102" t="s">
        <v>946</v>
      </c>
      <c r="D178" s="102" t="s">
        <v>349</v>
      </c>
      <c r="E178" s="102" t="s">
        <v>947</v>
      </c>
      <c r="F178" t="s">
        <v>480</v>
      </c>
    </row>
    <row r="179" spans="3:6" hidden="1">
      <c r="C179" s="102" t="s">
        <v>948</v>
      </c>
      <c r="D179" s="102" t="s">
        <v>349</v>
      </c>
      <c r="E179" s="102" t="s">
        <v>949</v>
      </c>
      <c r="F179" t="s">
        <v>480</v>
      </c>
    </row>
    <row r="180" spans="3:6" hidden="1">
      <c r="C180" s="102" t="s">
        <v>950</v>
      </c>
      <c r="D180" s="102" t="s">
        <v>349</v>
      </c>
      <c r="E180" s="102" t="s">
        <v>951</v>
      </c>
      <c r="F180" t="s">
        <v>480</v>
      </c>
    </row>
    <row r="181" spans="3:6" hidden="1">
      <c r="C181" s="102" t="s">
        <v>952</v>
      </c>
      <c r="D181" s="102" t="s">
        <v>349</v>
      </c>
      <c r="E181" s="102" t="s">
        <v>953</v>
      </c>
      <c r="F181" t="s">
        <v>480</v>
      </c>
    </row>
    <row r="182" spans="3:6" hidden="1">
      <c r="C182" s="102" t="s">
        <v>954</v>
      </c>
      <c r="D182" s="102" t="s">
        <v>349</v>
      </c>
      <c r="E182" s="102" t="s">
        <v>955</v>
      </c>
      <c r="F182" t="s">
        <v>480</v>
      </c>
    </row>
    <row r="183" spans="3:6" hidden="1">
      <c r="C183" s="102" t="s">
        <v>350</v>
      </c>
      <c r="D183" s="102" t="s">
        <v>349</v>
      </c>
      <c r="E183" s="102" t="s">
        <v>351</v>
      </c>
      <c r="F183" t="s">
        <v>480</v>
      </c>
    </row>
    <row r="184" spans="3:6" hidden="1">
      <c r="C184" s="102" t="s">
        <v>352</v>
      </c>
      <c r="D184" s="102" t="s">
        <v>349</v>
      </c>
      <c r="E184" s="102" t="s">
        <v>353</v>
      </c>
      <c r="F184" t="s">
        <v>480</v>
      </c>
    </row>
    <row r="185" spans="3:6" hidden="1">
      <c r="C185" s="102" t="s">
        <v>354</v>
      </c>
      <c r="D185" s="102" t="s">
        <v>349</v>
      </c>
      <c r="E185" s="102" t="s">
        <v>355</v>
      </c>
      <c r="F185" t="s">
        <v>479</v>
      </c>
    </row>
    <row r="186" spans="3:6" hidden="1">
      <c r="C186" s="102" t="s">
        <v>356</v>
      </c>
      <c r="D186" s="102" t="s">
        <v>349</v>
      </c>
      <c r="E186" s="102" t="s">
        <v>357</v>
      </c>
      <c r="F186" t="s">
        <v>480</v>
      </c>
    </row>
    <row r="187" spans="3:6" hidden="1">
      <c r="C187" s="102" t="s">
        <v>358</v>
      </c>
      <c r="D187" s="102" t="s">
        <v>349</v>
      </c>
      <c r="E187" s="102" t="s">
        <v>359</v>
      </c>
      <c r="F187" t="s">
        <v>480</v>
      </c>
    </row>
    <row r="188" spans="3:6" hidden="1">
      <c r="C188" s="102" t="s">
        <v>360</v>
      </c>
      <c r="D188" s="102" t="s">
        <v>349</v>
      </c>
      <c r="E188" s="102" t="s">
        <v>361</v>
      </c>
      <c r="F188" t="s">
        <v>480</v>
      </c>
    </row>
    <row r="189" spans="3:6" hidden="1">
      <c r="C189" s="102" t="s">
        <v>362</v>
      </c>
      <c r="D189" s="102" t="s">
        <v>349</v>
      </c>
      <c r="E189" s="102" t="s">
        <v>363</v>
      </c>
      <c r="F189" t="s">
        <v>480</v>
      </c>
    </row>
    <row r="190" spans="3:6" hidden="1">
      <c r="C190" s="102" t="s">
        <v>364</v>
      </c>
      <c r="D190" s="102" t="s">
        <v>349</v>
      </c>
      <c r="E190" s="102" t="s">
        <v>365</v>
      </c>
      <c r="F190" t="s">
        <v>480</v>
      </c>
    </row>
    <row r="191" spans="3:6" hidden="1">
      <c r="C191" s="102" t="s">
        <v>366</v>
      </c>
      <c r="D191" s="102" t="s">
        <v>349</v>
      </c>
      <c r="E191" s="102" t="s">
        <v>367</v>
      </c>
      <c r="F191" t="s">
        <v>480</v>
      </c>
    </row>
    <row r="192" spans="3:6" hidden="1">
      <c r="C192" s="102" t="s">
        <v>368</v>
      </c>
      <c r="D192" s="102" t="s">
        <v>349</v>
      </c>
      <c r="E192" s="102" t="s">
        <v>369</v>
      </c>
      <c r="F192" t="s">
        <v>480</v>
      </c>
    </row>
    <row r="193" spans="3:6" hidden="1">
      <c r="C193" s="102" t="s">
        <v>370</v>
      </c>
      <c r="D193" s="102" t="s">
        <v>349</v>
      </c>
      <c r="E193" s="102" t="s">
        <v>371</v>
      </c>
      <c r="F193" t="s">
        <v>480</v>
      </c>
    </row>
    <row r="194" spans="3:6" hidden="1">
      <c r="C194" s="102" t="s">
        <v>372</v>
      </c>
      <c r="D194" s="102" t="s">
        <v>349</v>
      </c>
      <c r="E194" s="102" t="s">
        <v>373</v>
      </c>
      <c r="F194" t="s">
        <v>480</v>
      </c>
    </row>
    <row r="195" spans="3:6" hidden="1">
      <c r="C195" s="102" t="s">
        <v>374</v>
      </c>
      <c r="D195" s="102" t="s">
        <v>349</v>
      </c>
      <c r="E195" s="102" t="s">
        <v>375</v>
      </c>
      <c r="F195" t="s">
        <v>480</v>
      </c>
    </row>
    <row r="196" spans="3:6" hidden="1">
      <c r="C196" s="102" t="s">
        <v>376</v>
      </c>
      <c r="D196" s="102" t="s">
        <v>349</v>
      </c>
      <c r="E196" s="102" t="s">
        <v>377</v>
      </c>
      <c r="F196" t="s">
        <v>480</v>
      </c>
    </row>
    <row r="197" spans="3:6" hidden="1">
      <c r="C197" s="102" t="s">
        <v>378</v>
      </c>
      <c r="D197" s="102" t="s">
        <v>349</v>
      </c>
      <c r="E197" s="102" t="s">
        <v>379</v>
      </c>
      <c r="F197" t="s">
        <v>480</v>
      </c>
    </row>
    <row r="198" spans="3:6" hidden="1">
      <c r="C198" s="102" t="s">
        <v>380</v>
      </c>
      <c r="D198" s="102" t="s">
        <v>349</v>
      </c>
      <c r="E198" s="102" t="s">
        <v>381</v>
      </c>
      <c r="F198" t="s">
        <v>480</v>
      </c>
    </row>
    <row r="199" spans="3:6" hidden="1">
      <c r="C199" s="102" t="s">
        <v>382</v>
      </c>
      <c r="D199" s="102" t="s">
        <v>349</v>
      </c>
      <c r="E199" s="102" t="s">
        <v>383</v>
      </c>
      <c r="F199" t="s">
        <v>480</v>
      </c>
    </row>
    <row r="200" spans="3:6" hidden="1">
      <c r="C200" s="102" t="s">
        <v>384</v>
      </c>
      <c r="D200" s="102" t="s">
        <v>349</v>
      </c>
      <c r="E200" s="102" t="s">
        <v>385</v>
      </c>
      <c r="F200" t="s">
        <v>480</v>
      </c>
    </row>
    <row r="201" spans="3:6" hidden="1">
      <c r="C201" s="102" t="s">
        <v>386</v>
      </c>
      <c r="D201" s="102" t="s">
        <v>349</v>
      </c>
      <c r="E201" s="102" t="s">
        <v>387</v>
      </c>
      <c r="F201" t="s">
        <v>480</v>
      </c>
    </row>
    <row r="202" spans="3:6" hidden="1">
      <c r="C202" s="102" t="s">
        <v>388</v>
      </c>
      <c r="D202" s="102" t="s">
        <v>349</v>
      </c>
      <c r="E202" s="102" t="s">
        <v>389</v>
      </c>
      <c r="F202" t="s">
        <v>480</v>
      </c>
    </row>
    <row r="203" spans="3:6" hidden="1">
      <c r="C203" s="102" t="s">
        <v>390</v>
      </c>
      <c r="D203" s="102" t="s">
        <v>349</v>
      </c>
      <c r="E203" s="102" t="s">
        <v>391</v>
      </c>
      <c r="F203" t="s">
        <v>480</v>
      </c>
    </row>
    <row r="204" spans="3:6" hidden="1">
      <c r="C204" s="102" t="s">
        <v>392</v>
      </c>
      <c r="D204" s="102" t="s">
        <v>349</v>
      </c>
      <c r="E204" s="102" t="s">
        <v>393</v>
      </c>
      <c r="F204" t="s">
        <v>480</v>
      </c>
    </row>
    <row r="205" spans="3:6" hidden="1">
      <c r="C205" s="102" t="s">
        <v>394</v>
      </c>
      <c r="D205" s="102" t="s">
        <v>349</v>
      </c>
      <c r="E205" s="102" t="s">
        <v>395</v>
      </c>
      <c r="F205" t="s">
        <v>480</v>
      </c>
    </row>
    <row r="206" spans="3:6" hidden="1">
      <c r="C206" s="102" t="s">
        <v>396</v>
      </c>
      <c r="D206" s="102" t="s">
        <v>349</v>
      </c>
      <c r="E206" s="102" t="s">
        <v>397</v>
      </c>
      <c r="F206" t="s">
        <v>480</v>
      </c>
    </row>
    <row r="207" spans="3:6" hidden="1">
      <c r="C207" s="102" t="s">
        <v>398</v>
      </c>
      <c r="D207" s="102" t="s">
        <v>349</v>
      </c>
      <c r="E207" s="102" t="s">
        <v>399</v>
      </c>
      <c r="F207" t="s">
        <v>480</v>
      </c>
    </row>
    <row r="208" spans="3:6" hidden="1">
      <c r="C208" s="102" t="s">
        <v>400</v>
      </c>
      <c r="D208" s="102" t="s">
        <v>349</v>
      </c>
      <c r="E208" s="102" t="s">
        <v>401</v>
      </c>
      <c r="F208" t="s">
        <v>480</v>
      </c>
    </row>
    <row r="209" spans="3:6" hidden="1">
      <c r="C209" s="102" t="s">
        <v>402</v>
      </c>
      <c r="D209" s="102" t="s">
        <v>349</v>
      </c>
      <c r="E209" s="102" t="s">
        <v>403</v>
      </c>
      <c r="F209" t="s">
        <v>480</v>
      </c>
    </row>
    <row r="210" spans="3:6" hidden="1">
      <c r="C210" s="102" t="s">
        <v>404</v>
      </c>
      <c r="D210" s="102" t="s">
        <v>349</v>
      </c>
      <c r="E210" s="102" t="s">
        <v>405</v>
      </c>
      <c r="F210" t="s">
        <v>480</v>
      </c>
    </row>
    <row r="211" spans="3:6" hidden="1">
      <c r="C211" s="102" t="s">
        <v>406</v>
      </c>
      <c r="D211" s="102" t="s">
        <v>349</v>
      </c>
      <c r="E211" s="102" t="s">
        <v>407</v>
      </c>
      <c r="F211" t="s">
        <v>480</v>
      </c>
    </row>
    <row r="212" spans="3:6" hidden="1">
      <c r="C212" s="102" t="s">
        <v>408</v>
      </c>
      <c r="D212" s="102" t="s">
        <v>349</v>
      </c>
      <c r="E212" s="102" t="s">
        <v>409</v>
      </c>
      <c r="F212" t="s">
        <v>480</v>
      </c>
    </row>
    <row r="213" spans="3:6" hidden="1">
      <c r="C213" s="102" t="s">
        <v>410</v>
      </c>
      <c r="D213" s="102" t="s">
        <v>349</v>
      </c>
      <c r="E213" s="102" t="s">
        <v>411</v>
      </c>
      <c r="F213" t="s">
        <v>480</v>
      </c>
    </row>
    <row r="214" spans="3:6" hidden="1">
      <c r="C214" s="102" t="s">
        <v>412</v>
      </c>
      <c r="D214" s="102" t="s">
        <v>349</v>
      </c>
      <c r="E214" s="102" t="s">
        <v>413</v>
      </c>
      <c r="F214" t="s">
        <v>480</v>
      </c>
    </row>
    <row r="215" spans="3:6" hidden="1">
      <c r="C215" s="102" t="s">
        <v>414</v>
      </c>
      <c r="D215" s="102" t="s">
        <v>349</v>
      </c>
      <c r="E215" s="102" t="s">
        <v>415</v>
      </c>
      <c r="F215" t="s">
        <v>480</v>
      </c>
    </row>
    <row r="216" spans="3:6" hidden="1">
      <c r="C216" s="102" t="s">
        <v>416</v>
      </c>
      <c r="D216" s="102" t="s">
        <v>349</v>
      </c>
      <c r="E216" s="102" t="s">
        <v>417</v>
      </c>
      <c r="F216" t="s">
        <v>480</v>
      </c>
    </row>
    <row r="217" spans="3:6" hidden="1">
      <c r="C217" s="102" t="s">
        <v>418</v>
      </c>
      <c r="D217" s="102" t="s">
        <v>349</v>
      </c>
      <c r="E217" s="102" t="s">
        <v>419</v>
      </c>
      <c r="F217" t="s">
        <v>480</v>
      </c>
    </row>
    <row r="218" spans="3:6" hidden="1">
      <c r="C218" s="102" t="s">
        <v>420</v>
      </c>
      <c r="D218" s="102" t="s">
        <v>349</v>
      </c>
      <c r="E218" s="102" t="s">
        <v>421</v>
      </c>
      <c r="F218" t="s">
        <v>480</v>
      </c>
    </row>
    <row r="219" spans="3:6" hidden="1">
      <c r="C219" s="102" t="s">
        <v>422</v>
      </c>
      <c r="D219" s="102" t="s">
        <v>349</v>
      </c>
      <c r="E219" s="102" t="s">
        <v>423</v>
      </c>
      <c r="F219" t="s">
        <v>480</v>
      </c>
    </row>
    <row r="220" spans="3:6" hidden="1">
      <c r="C220" s="102" t="s">
        <v>424</v>
      </c>
      <c r="D220" s="102" t="s">
        <v>349</v>
      </c>
      <c r="E220" s="102" t="s">
        <v>425</v>
      </c>
      <c r="F220" t="s">
        <v>480</v>
      </c>
    </row>
    <row r="221" spans="3:6" hidden="1">
      <c r="C221" s="102" t="s">
        <v>426</v>
      </c>
      <c r="D221" s="102" t="s">
        <v>349</v>
      </c>
      <c r="E221" s="102" t="s">
        <v>427</v>
      </c>
      <c r="F221" t="s">
        <v>480</v>
      </c>
    </row>
    <row r="222" spans="3:6" hidden="1">
      <c r="C222" s="102" t="s">
        <v>428</v>
      </c>
      <c r="D222" s="102" t="s">
        <v>349</v>
      </c>
      <c r="E222" s="102" t="s">
        <v>429</v>
      </c>
      <c r="F222" t="s">
        <v>480</v>
      </c>
    </row>
    <row r="223" spans="3:6" hidden="1">
      <c r="C223" s="102" t="s">
        <v>430</v>
      </c>
      <c r="D223" s="102" t="s">
        <v>349</v>
      </c>
      <c r="E223" s="102" t="s">
        <v>431</v>
      </c>
      <c r="F223" t="s">
        <v>480</v>
      </c>
    </row>
    <row r="224" spans="3:6" hidden="1">
      <c r="C224" s="102" t="s">
        <v>432</v>
      </c>
      <c r="D224" s="102" t="s">
        <v>349</v>
      </c>
      <c r="E224" s="102" t="s">
        <v>433</v>
      </c>
      <c r="F224" t="s">
        <v>480</v>
      </c>
    </row>
    <row r="225" spans="3:6" hidden="1">
      <c r="C225" s="102" t="s">
        <v>434</v>
      </c>
      <c r="D225" s="102" t="s">
        <v>349</v>
      </c>
      <c r="E225" s="102" t="s">
        <v>435</v>
      </c>
      <c r="F225" t="s">
        <v>480</v>
      </c>
    </row>
    <row r="226" spans="3:6" hidden="1">
      <c r="C226" s="102" t="s">
        <v>436</v>
      </c>
      <c r="D226" s="102" t="s">
        <v>349</v>
      </c>
      <c r="E226" s="102" t="s">
        <v>437</v>
      </c>
      <c r="F226" t="s">
        <v>480</v>
      </c>
    </row>
    <row r="227" spans="3:6" hidden="1">
      <c r="C227" s="102" t="s">
        <v>438</v>
      </c>
      <c r="D227" s="102" t="s">
        <v>349</v>
      </c>
      <c r="E227" s="102" t="s">
        <v>439</v>
      </c>
      <c r="F227" t="s">
        <v>480</v>
      </c>
    </row>
    <row r="228" spans="3:6" hidden="1">
      <c r="C228" s="102" t="s">
        <v>440</v>
      </c>
      <c r="D228" s="102" t="s">
        <v>349</v>
      </c>
      <c r="E228" s="102" t="s">
        <v>441</v>
      </c>
      <c r="F228" t="s">
        <v>480</v>
      </c>
    </row>
    <row r="229" spans="3:6" hidden="1">
      <c r="C229" s="102" t="s">
        <v>442</v>
      </c>
      <c r="D229" s="102" t="s">
        <v>349</v>
      </c>
      <c r="E229" s="102" t="s">
        <v>443</v>
      </c>
      <c r="F229" t="s">
        <v>480</v>
      </c>
    </row>
    <row r="230" spans="3:6" hidden="1">
      <c r="C230" s="102" t="s">
        <v>444</v>
      </c>
      <c r="D230" s="102" t="s">
        <v>349</v>
      </c>
      <c r="E230" s="102" t="s">
        <v>445</v>
      </c>
      <c r="F230" t="s">
        <v>480</v>
      </c>
    </row>
    <row r="231" spans="3:6" hidden="1">
      <c r="C231" s="102" t="s">
        <v>446</v>
      </c>
      <c r="D231" s="102" t="s">
        <v>349</v>
      </c>
      <c r="E231" s="102" t="s">
        <v>447</v>
      </c>
      <c r="F231" t="s">
        <v>480</v>
      </c>
    </row>
    <row r="232" spans="3:6" hidden="1">
      <c r="C232" s="102" t="s">
        <v>448</v>
      </c>
      <c r="D232" s="102" t="s">
        <v>349</v>
      </c>
      <c r="E232" s="102" t="s">
        <v>449</v>
      </c>
      <c r="F232" t="s">
        <v>480</v>
      </c>
    </row>
    <row r="233" spans="3:6" hidden="1">
      <c r="C233" s="102" t="s">
        <v>450</v>
      </c>
      <c r="D233" s="102" t="s">
        <v>349</v>
      </c>
      <c r="E233" s="102" t="s">
        <v>451</v>
      </c>
      <c r="F233" t="s">
        <v>480</v>
      </c>
    </row>
    <row r="234" spans="3:6" hidden="1">
      <c r="C234" s="102" t="s">
        <v>452</v>
      </c>
      <c r="D234" s="102" t="s">
        <v>349</v>
      </c>
      <c r="E234" s="102" t="s">
        <v>453</v>
      </c>
      <c r="F234" t="s">
        <v>480</v>
      </c>
    </row>
    <row r="235" spans="3:6" hidden="1">
      <c r="C235" s="102" t="s">
        <v>454</v>
      </c>
      <c r="D235" s="102" t="s">
        <v>349</v>
      </c>
      <c r="E235" s="102" t="s">
        <v>455</v>
      </c>
      <c r="F235" t="s">
        <v>480</v>
      </c>
    </row>
    <row r="236" spans="3:6" hidden="1">
      <c r="C236" s="102" t="s">
        <v>456</v>
      </c>
      <c r="D236" s="102" t="s">
        <v>349</v>
      </c>
      <c r="E236" s="102" t="s">
        <v>457</v>
      </c>
      <c r="F236" t="s">
        <v>479</v>
      </c>
    </row>
    <row r="237" spans="3:6" hidden="1">
      <c r="C237" s="102" t="s">
        <v>458</v>
      </c>
      <c r="D237" s="102" t="s">
        <v>349</v>
      </c>
      <c r="E237" s="102" t="s">
        <v>459</v>
      </c>
      <c r="F237" t="s">
        <v>480</v>
      </c>
    </row>
    <row r="238" spans="3:6" hidden="1">
      <c r="C238" s="102" t="s">
        <v>460</v>
      </c>
      <c r="D238" s="102" t="s">
        <v>349</v>
      </c>
      <c r="E238" s="102" t="s">
        <v>461</v>
      </c>
      <c r="F238" t="s">
        <v>480</v>
      </c>
    </row>
    <row r="239" spans="3:6" hidden="1">
      <c r="C239" s="102" t="s">
        <v>462</v>
      </c>
      <c r="D239" s="102" t="s">
        <v>349</v>
      </c>
      <c r="E239" s="102" t="s">
        <v>463</v>
      </c>
      <c r="F239" t="s">
        <v>480</v>
      </c>
    </row>
    <row r="240" spans="3:6" hidden="1">
      <c r="C240" s="102" t="s">
        <v>464</v>
      </c>
      <c r="D240" s="102" t="s">
        <v>349</v>
      </c>
      <c r="E240" s="102" t="s">
        <v>465</v>
      </c>
      <c r="F240" t="s">
        <v>480</v>
      </c>
    </row>
    <row r="241" spans="3:6" hidden="1">
      <c r="C241" s="102" t="s">
        <v>466</v>
      </c>
      <c r="D241" s="102" t="s">
        <v>349</v>
      </c>
      <c r="E241" s="102" t="s">
        <v>467</v>
      </c>
      <c r="F241" t="s">
        <v>480</v>
      </c>
    </row>
    <row r="242" spans="3:6" hidden="1">
      <c r="C242" s="102" t="s">
        <v>468</v>
      </c>
      <c r="D242" s="102" t="s">
        <v>349</v>
      </c>
      <c r="E242" s="102" t="s">
        <v>469</v>
      </c>
      <c r="F242" t="s">
        <v>480</v>
      </c>
    </row>
    <row r="243" spans="3:6" hidden="1">
      <c r="C243" s="102" t="s">
        <v>470</v>
      </c>
      <c r="D243" s="102" t="s">
        <v>349</v>
      </c>
      <c r="E243" s="102" t="s">
        <v>471</v>
      </c>
      <c r="F243" t="s">
        <v>480</v>
      </c>
    </row>
    <row r="244" spans="3:6" hidden="1">
      <c r="C244" s="102" t="s">
        <v>472</v>
      </c>
      <c r="D244" s="102" t="s">
        <v>349</v>
      </c>
      <c r="E244" s="102" t="s">
        <v>473</v>
      </c>
      <c r="F244" t="s">
        <v>480</v>
      </c>
    </row>
    <row r="245" spans="3:6" hidden="1">
      <c r="C245" s="102" t="s">
        <v>474</v>
      </c>
      <c r="D245" s="102" t="s">
        <v>349</v>
      </c>
      <c r="E245" s="102" t="s">
        <v>475</v>
      </c>
      <c r="F245" t="s">
        <v>480</v>
      </c>
    </row>
  </sheetData>
  <mergeCells count="176">
    <mergeCell ref="Y18:AH19"/>
    <mergeCell ref="C47:F47"/>
    <mergeCell ref="G47:I47"/>
    <mergeCell ref="K47:M47"/>
    <mergeCell ref="O47:Q47"/>
    <mergeCell ref="S47:U47"/>
    <mergeCell ref="C11:H11"/>
    <mergeCell ref="T11:W11"/>
    <mergeCell ref="X11:AF11"/>
    <mergeCell ref="C37:AH37"/>
    <mergeCell ref="C39:F39"/>
    <mergeCell ref="G39:J39"/>
    <mergeCell ref="K39:N39"/>
    <mergeCell ref="O39:R39"/>
    <mergeCell ref="S39:V39"/>
    <mergeCell ref="C33:H33"/>
    <mergeCell ref="I33:S33"/>
    <mergeCell ref="C24:F24"/>
    <mergeCell ref="G24:J24"/>
    <mergeCell ref="K24:N24"/>
    <mergeCell ref="O24:R24"/>
    <mergeCell ref="S24:V24"/>
    <mergeCell ref="C25:F25"/>
    <mergeCell ref="G25:I25"/>
    <mergeCell ref="G43:I43"/>
    <mergeCell ref="K43:M43"/>
    <mergeCell ref="O43:Q43"/>
    <mergeCell ref="S43:U43"/>
    <mergeCell ref="C42:F42"/>
    <mergeCell ref="G42:I42"/>
    <mergeCell ref="K42:M42"/>
    <mergeCell ref="K25:M25"/>
    <mergeCell ref="O25:Q25"/>
    <mergeCell ref="S25:U25"/>
    <mergeCell ref="C40:F40"/>
    <mergeCell ref="G40:I40"/>
    <mergeCell ref="K40:M40"/>
    <mergeCell ref="O40:Q40"/>
    <mergeCell ref="S40:U40"/>
    <mergeCell ref="C41:F41"/>
    <mergeCell ref="G41:I41"/>
    <mergeCell ref="K41:M41"/>
    <mergeCell ref="O41:Q41"/>
    <mergeCell ref="S41:U41"/>
    <mergeCell ref="C9:AH9"/>
    <mergeCell ref="C53:H53"/>
    <mergeCell ref="I53:S53"/>
    <mergeCell ref="C54:H54"/>
    <mergeCell ref="I54:S54"/>
    <mergeCell ref="C50:H50"/>
    <mergeCell ref="C51:H51"/>
    <mergeCell ref="I51:S51"/>
    <mergeCell ref="C52:H52"/>
    <mergeCell ref="I52:S52"/>
    <mergeCell ref="I50:T50"/>
    <mergeCell ref="C46:F46"/>
    <mergeCell ref="G46:I46"/>
    <mergeCell ref="K46:M46"/>
    <mergeCell ref="O46:Q46"/>
    <mergeCell ref="S46:U46"/>
    <mergeCell ref="C44:F44"/>
    <mergeCell ref="G44:I44"/>
    <mergeCell ref="K44:M44"/>
    <mergeCell ref="O44:Q44"/>
    <mergeCell ref="S44:U44"/>
    <mergeCell ref="C45:F45"/>
    <mergeCell ref="G45:I45"/>
    <mergeCell ref="K45:M45"/>
    <mergeCell ref="C55:H55"/>
    <mergeCell ref="I55:S55"/>
    <mergeCell ref="C56:H56"/>
    <mergeCell ref="I56:S56"/>
    <mergeCell ref="C15:AH15"/>
    <mergeCell ref="C17:X17"/>
    <mergeCell ref="Y17:AH17"/>
    <mergeCell ref="C18:M18"/>
    <mergeCell ref="N18:V18"/>
    <mergeCell ref="W18:X18"/>
    <mergeCell ref="W24:AH24"/>
    <mergeCell ref="W25:AH25"/>
    <mergeCell ref="C22:AH22"/>
    <mergeCell ref="C30:AH30"/>
    <mergeCell ref="C32:H32"/>
    <mergeCell ref="I32:T32"/>
    <mergeCell ref="C19:M19"/>
    <mergeCell ref="N19:V19"/>
    <mergeCell ref="W19:X19"/>
    <mergeCell ref="O45:Q45"/>
    <mergeCell ref="S45:U45"/>
    <mergeCell ref="O42:Q42"/>
    <mergeCell ref="S42:U42"/>
    <mergeCell ref="C43:F43"/>
    <mergeCell ref="C60:H60"/>
    <mergeCell ref="I60:S60"/>
    <mergeCell ref="C61:H61"/>
    <mergeCell ref="I61:S61"/>
    <mergeCell ref="C62:H62"/>
    <mergeCell ref="I62:S62"/>
    <mergeCell ref="C57:H57"/>
    <mergeCell ref="I57:S57"/>
    <mergeCell ref="C58:H58"/>
    <mergeCell ref="I58:S58"/>
    <mergeCell ref="C59:H59"/>
    <mergeCell ref="I59:S59"/>
    <mergeCell ref="C66:H66"/>
    <mergeCell ref="I66:S66"/>
    <mergeCell ref="C67:H67"/>
    <mergeCell ref="I67:S67"/>
    <mergeCell ref="C68:H68"/>
    <mergeCell ref="I68:S68"/>
    <mergeCell ref="C63:H63"/>
    <mergeCell ref="I63:S63"/>
    <mergeCell ref="C64:H64"/>
    <mergeCell ref="I64:S64"/>
    <mergeCell ref="C65:H65"/>
    <mergeCell ref="I65:S65"/>
    <mergeCell ref="C72:H72"/>
    <mergeCell ref="I72:S72"/>
    <mergeCell ref="C73:H73"/>
    <mergeCell ref="I73:S73"/>
    <mergeCell ref="C74:H74"/>
    <mergeCell ref="I74:S74"/>
    <mergeCell ref="C69:H69"/>
    <mergeCell ref="I69:S69"/>
    <mergeCell ref="C70:H70"/>
    <mergeCell ref="I70:S70"/>
    <mergeCell ref="C71:H71"/>
    <mergeCell ref="I71:S71"/>
    <mergeCell ref="C78:H78"/>
    <mergeCell ref="I78:S78"/>
    <mergeCell ref="C79:H79"/>
    <mergeCell ref="I79:S79"/>
    <mergeCell ref="C80:H80"/>
    <mergeCell ref="I80:S80"/>
    <mergeCell ref="C75:H75"/>
    <mergeCell ref="I75:S75"/>
    <mergeCell ref="C76:H76"/>
    <mergeCell ref="I76:S76"/>
    <mergeCell ref="C77:H77"/>
    <mergeCell ref="I77:S77"/>
    <mergeCell ref="C84:H84"/>
    <mergeCell ref="I84:S84"/>
    <mergeCell ref="C85:H85"/>
    <mergeCell ref="I85:S85"/>
    <mergeCell ref="C86:H86"/>
    <mergeCell ref="I86:S86"/>
    <mergeCell ref="C81:H81"/>
    <mergeCell ref="I81:S81"/>
    <mergeCell ref="C82:H82"/>
    <mergeCell ref="I82:S82"/>
    <mergeCell ref="C83:H83"/>
    <mergeCell ref="I83:S83"/>
    <mergeCell ref="R11:S11"/>
    <mergeCell ref="I11:Q11"/>
    <mergeCell ref="C96:H96"/>
    <mergeCell ref="I96:S96"/>
    <mergeCell ref="C97:H97"/>
    <mergeCell ref="I97:S97"/>
    <mergeCell ref="C93:H93"/>
    <mergeCell ref="I93:S93"/>
    <mergeCell ref="C94:H94"/>
    <mergeCell ref="I94:S94"/>
    <mergeCell ref="C95:H95"/>
    <mergeCell ref="I95:S95"/>
    <mergeCell ref="C90:H90"/>
    <mergeCell ref="I90:S90"/>
    <mergeCell ref="C91:H91"/>
    <mergeCell ref="I91:S91"/>
    <mergeCell ref="C92:H92"/>
    <mergeCell ref="I92:S92"/>
    <mergeCell ref="C87:H87"/>
    <mergeCell ref="I87:S87"/>
    <mergeCell ref="C88:H88"/>
    <mergeCell ref="I88:S88"/>
    <mergeCell ref="C89:H89"/>
    <mergeCell ref="I89:S89"/>
  </mergeCells>
  <phoneticPr fontId="1"/>
  <dataValidations count="2">
    <dataValidation type="list" allowBlank="1" showInputMessage="1" showErrorMessage="1" sqref="I11">
      <formula1>$V$50:$V$97</formula1>
    </dataValidation>
    <dataValidation type="list" allowBlank="1" showInputMessage="1" showErrorMessage="1" sqref="R11:S11">
      <formula1>$Z$51:$Z$54</formula1>
    </dataValidation>
  </dataValidations>
  <hyperlinks>
    <hyperlink ref="C48" r:id="rId1"/>
    <hyperlink ref="D27" r:id="rId2"/>
    <hyperlink ref="Q34" r:id="rId3"/>
    <hyperlink ref="C98" r:id="rId4"/>
  </hyperlinks>
  <pageMargins left="0.7" right="0.7" top="0.75" bottom="0.75" header="0.3" footer="0.3"/>
  <pageSetup paperSize="9" scale="69" fitToHeight="0"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B102"/>
  <sheetViews>
    <sheetView showGridLines="0" zoomScale="85" zoomScaleNormal="85" zoomScaleSheetLayoutView="70" workbookViewId="0">
      <selection activeCell="I11" sqref="I11:AF11"/>
    </sheetView>
  </sheetViews>
  <sheetFormatPr defaultColWidth="2.25" defaultRowHeight="18.75"/>
  <cols>
    <col min="1" max="1" width="3.5" customWidth="1"/>
    <col min="2" max="32" width="4" customWidth="1"/>
    <col min="33" max="34" width="4.75" customWidth="1"/>
    <col min="35" max="35" width="3.125" customWidth="1"/>
    <col min="36" max="36" width="2.5" bestFit="1" customWidth="1"/>
    <col min="38" max="38" width="2.25" customWidth="1"/>
    <col min="39" max="39" width="2.25" hidden="1" customWidth="1"/>
    <col min="40" max="53" width="12.125" hidden="1" customWidth="1"/>
    <col min="54" max="56" width="2.25" customWidth="1"/>
    <col min="80" max="80" width="11.5" bestFit="1" customWidth="1"/>
  </cols>
  <sheetData>
    <row r="1" spans="1:53"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3" t="s">
        <v>799</v>
      </c>
      <c r="AM1" s="22"/>
      <c r="AN1" s="22"/>
      <c r="AO1" s="22"/>
      <c r="AP1" s="22"/>
      <c r="AQ1" s="22"/>
      <c r="AR1" s="22"/>
      <c r="AS1" s="22"/>
      <c r="AT1" s="22"/>
      <c r="AU1" s="22"/>
      <c r="AV1" s="22"/>
      <c r="AW1" s="22"/>
      <c r="AX1" s="22"/>
      <c r="AY1" s="22"/>
    </row>
    <row r="2" spans="1:53" ht="20.25" thickBot="1">
      <c r="A2" s="1"/>
      <c r="B2" s="19" t="s">
        <v>90</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
      <c r="AF2" s="1"/>
      <c r="AG2" s="1"/>
      <c r="AH2" s="1"/>
      <c r="AI2" s="1"/>
      <c r="AM2" s="2"/>
      <c r="AN2" s="2"/>
      <c r="AO2" s="2"/>
      <c r="AP2" s="2"/>
      <c r="AQ2" s="2"/>
      <c r="AR2" s="2"/>
      <c r="AS2" s="2"/>
      <c r="AT2" s="2"/>
      <c r="AU2" s="2"/>
      <c r="AV2" s="2"/>
      <c r="AW2" s="2"/>
      <c r="AX2" s="2"/>
      <c r="AY2" s="2"/>
      <c r="AZ2" s="2"/>
      <c r="BA2" s="2"/>
    </row>
    <row r="3" spans="1:53"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M3" s="2"/>
      <c r="AN3" s="2" t="s">
        <v>4</v>
      </c>
      <c r="AO3" s="2" t="s">
        <v>4</v>
      </c>
      <c r="AP3" s="2" t="s">
        <v>4</v>
      </c>
      <c r="AQ3" s="2" t="s">
        <v>4</v>
      </c>
      <c r="AR3" s="2" t="s">
        <v>4</v>
      </c>
      <c r="AS3" s="2" t="s">
        <v>4</v>
      </c>
      <c r="AT3" s="2" t="s">
        <v>4</v>
      </c>
      <c r="AU3" s="2" t="s">
        <v>4</v>
      </c>
      <c r="AV3" s="2" t="s">
        <v>4</v>
      </c>
      <c r="AW3" s="2" t="s">
        <v>4</v>
      </c>
      <c r="AX3" s="2"/>
      <c r="AY3" s="2"/>
      <c r="AZ3" s="2"/>
      <c r="BA3" s="2"/>
    </row>
    <row r="4" spans="1:5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M4" s="2"/>
      <c r="AN4" s="2" t="s">
        <v>5</v>
      </c>
      <c r="AO4" s="2" t="s">
        <v>91</v>
      </c>
      <c r="AP4" s="2" t="s">
        <v>262</v>
      </c>
      <c r="AQ4" s="2" t="s">
        <v>44</v>
      </c>
      <c r="AR4" s="2"/>
      <c r="AS4" s="2"/>
      <c r="AT4" s="2"/>
      <c r="AU4" s="2"/>
      <c r="AV4" s="2"/>
      <c r="AW4" s="2"/>
      <c r="AX4" s="2"/>
      <c r="AY4" s="2"/>
      <c r="AZ4" s="2"/>
      <c r="BA4" s="2"/>
    </row>
    <row r="5" spans="1:5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M5" s="2"/>
      <c r="AN5" s="2" t="s">
        <v>6</v>
      </c>
      <c r="AO5" s="2" t="s">
        <v>92</v>
      </c>
      <c r="AP5" s="2" t="s">
        <v>13</v>
      </c>
      <c r="AQ5" s="2" t="s">
        <v>45</v>
      </c>
      <c r="AR5" s="2"/>
      <c r="AS5" s="2"/>
      <c r="AT5" s="2"/>
      <c r="AU5" s="2"/>
      <c r="AV5" s="2"/>
      <c r="AW5" s="2"/>
      <c r="AX5" s="2"/>
      <c r="AY5" s="2"/>
      <c r="AZ5" s="2"/>
      <c r="BA5" s="2"/>
    </row>
    <row r="6" spans="1:5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M6" s="2"/>
      <c r="AN6" s="2" t="s">
        <v>7</v>
      </c>
      <c r="AO6" s="2" t="s">
        <v>7</v>
      </c>
      <c r="AP6" s="2" t="s">
        <v>14</v>
      </c>
      <c r="AQ6" s="2"/>
      <c r="AR6" s="2"/>
      <c r="AS6" s="2"/>
      <c r="AT6" s="2"/>
      <c r="AU6" s="2"/>
      <c r="AV6" s="2"/>
      <c r="AW6" s="2"/>
      <c r="AX6" s="2"/>
      <c r="AY6" s="2"/>
      <c r="AZ6" s="2"/>
      <c r="BA6" s="2"/>
    </row>
    <row r="7" spans="1:53" ht="19.5" thickBot="1">
      <c r="A7" s="1"/>
      <c r="B7" s="13"/>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1"/>
      <c r="AM7" s="2"/>
      <c r="AN7" s="2"/>
      <c r="AO7" s="2"/>
      <c r="AP7" s="2" t="s">
        <v>265</v>
      </c>
      <c r="AQ7" s="2"/>
      <c r="AR7" s="2"/>
      <c r="AS7" s="2"/>
      <c r="AT7" s="2"/>
      <c r="AU7" s="2"/>
      <c r="AV7" s="2"/>
      <c r="AW7" s="2"/>
      <c r="AX7" s="2"/>
      <c r="AY7" s="2"/>
      <c r="AZ7" s="2"/>
      <c r="BA7" s="2"/>
    </row>
    <row r="8" spans="1:53">
      <c r="A8" s="1"/>
      <c r="B8" s="13"/>
      <c r="C8" s="81" t="s">
        <v>526</v>
      </c>
      <c r="D8" s="26"/>
      <c r="E8" s="26"/>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1"/>
      <c r="AM8" s="2"/>
      <c r="AN8" s="2"/>
      <c r="AO8" s="2"/>
      <c r="AP8" s="2" t="s">
        <v>15</v>
      </c>
      <c r="AQ8" s="2"/>
      <c r="AR8" s="2"/>
      <c r="AS8" s="2"/>
      <c r="AT8" s="2"/>
      <c r="AU8" s="2"/>
      <c r="AV8" s="2"/>
      <c r="AW8" s="2"/>
      <c r="AX8" s="2"/>
      <c r="AY8" s="2"/>
      <c r="AZ8" s="2"/>
      <c r="BA8" s="2"/>
    </row>
    <row r="9" spans="1:53">
      <c r="A9" s="1"/>
      <c r="B9" s="13"/>
      <c r="C9" s="380" t="s">
        <v>553</v>
      </c>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1"/>
      <c r="AM9" s="13"/>
      <c r="AN9" s="13"/>
      <c r="AO9" s="13"/>
      <c r="AP9" s="2" t="s">
        <v>16</v>
      </c>
      <c r="AQ9" s="13"/>
      <c r="AR9" s="13"/>
      <c r="AS9" s="13"/>
      <c r="AT9" s="13"/>
      <c r="AU9" s="13"/>
      <c r="AV9" s="13"/>
      <c r="AW9" s="13"/>
      <c r="AX9" s="13"/>
      <c r="AY9" s="13"/>
      <c r="AZ9" s="13"/>
      <c r="BA9" s="13"/>
    </row>
    <row r="10" spans="1:53" ht="13.5" customHeight="1">
      <c r="A10" s="1"/>
      <c r="B10" s="13"/>
      <c r="C10" s="181"/>
      <c r="D10" s="104" t="s">
        <v>493</v>
      </c>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
      <c r="AM10" s="13"/>
      <c r="AN10" s="13"/>
      <c r="AO10" s="13"/>
      <c r="AP10" s="2" t="s">
        <v>7</v>
      </c>
    </row>
    <row r="11" spans="1:53">
      <c r="A11" s="1"/>
      <c r="B11" s="1"/>
      <c r="C11" s="393" t="s">
        <v>0</v>
      </c>
      <c r="D11" s="418"/>
      <c r="E11" s="418"/>
      <c r="F11" s="418"/>
      <c r="G11" s="418"/>
      <c r="H11" s="419"/>
      <c r="I11" s="397" t="s">
        <v>983</v>
      </c>
      <c r="J11" s="421"/>
      <c r="K11" s="421"/>
      <c r="L11" s="421"/>
      <c r="M11" s="421"/>
      <c r="N11" s="421"/>
      <c r="O11" s="421"/>
      <c r="P11" s="421"/>
      <c r="Q11" s="421"/>
      <c r="R11" s="421"/>
      <c r="S11" s="421"/>
      <c r="T11" s="421"/>
      <c r="U11" s="421"/>
      <c r="V11" s="421"/>
      <c r="W11" s="421"/>
      <c r="X11" s="421"/>
      <c r="Y11" s="421"/>
      <c r="Z11" s="421"/>
      <c r="AA11" s="421"/>
      <c r="AB11" s="421"/>
      <c r="AC11" s="421"/>
      <c r="AD11" s="421"/>
      <c r="AE11" s="421"/>
      <c r="AF11" s="422"/>
      <c r="AG11" s="1"/>
      <c r="AH11" s="1"/>
      <c r="AI11" s="1"/>
    </row>
    <row r="12" spans="1:53">
      <c r="A12" s="1"/>
      <c r="B12" s="1"/>
      <c r="C12" s="418" t="s">
        <v>1</v>
      </c>
      <c r="D12" s="418"/>
      <c r="E12" s="418"/>
      <c r="F12" s="418"/>
      <c r="G12" s="418"/>
      <c r="H12" s="419"/>
      <c r="I12" s="397" t="s">
        <v>981</v>
      </c>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2"/>
      <c r="AG12" s="1"/>
      <c r="AH12" s="1"/>
      <c r="AI12" s="1"/>
    </row>
    <row r="13" spans="1:53">
      <c r="A13" s="1"/>
      <c r="B13" s="1"/>
      <c r="C13" s="418" t="s">
        <v>2</v>
      </c>
      <c r="D13" s="418"/>
      <c r="E13" s="418"/>
      <c r="F13" s="418"/>
      <c r="G13" s="418"/>
      <c r="H13" s="419"/>
      <c r="I13" s="397" t="s">
        <v>981</v>
      </c>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2"/>
      <c r="AG13" s="1"/>
      <c r="AH13" s="1"/>
      <c r="AI13" s="1"/>
    </row>
    <row r="14" spans="1:53">
      <c r="A14" s="1"/>
      <c r="B14" s="1"/>
      <c r="C14" s="418" t="s">
        <v>3</v>
      </c>
      <c r="D14" s="418"/>
      <c r="E14" s="418"/>
      <c r="F14" s="418"/>
      <c r="G14" s="418"/>
      <c r="H14" s="419"/>
      <c r="I14" s="423" t="s">
        <v>6</v>
      </c>
      <c r="J14" s="424"/>
      <c r="K14" s="424"/>
      <c r="L14" s="424"/>
      <c r="M14" s="424"/>
      <c r="N14" s="424"/>
      <c r="O14" s="425"/>
      <c r="P14" s="429" t="s">
        <v>8</v>
      </c>
      <c r="Q14" s="430"/>
      <c r="R14" s="430"/>
      <c r="S14" s="430"/>
      <c r="T14" s="430"/>
      <c r="U14" s="426"/>
      <c r="V14" s="427"/>
      <c r="W14" s="427"/>
      <c r="X14" s="427"/>
      <c r="Y14" s="427"/>
      <c r="Z14" s="427"/>
      <c r="AA14" s="427"/>
      <c r="AB14" s="427"/>
      <c r="AC14" s="427"/>
      <c r="AD14" s="427"/>
      <c r="AE14" s="427"/>
      <c r="AF14" s="428"/>
      <c r="AG14" s="1"/>
      <c r="AH14" s="1"/>
      <c r="AI14" s="1"/>
    </row>
    <row r="15" spans="1:53">
      <c r="A15" s="1"/>
      <c r="B15" s="1"/>
      <c r="C15" s="418" t="s">
        <v>9</v>
      </c>
      <c r="D15" s="418"/>
      <c r="E15" s="418"/>
      <c r="F15" s="418"/>
      <c r="G15" s="418"/>
      <c r="H15" s="419"/>
      <c r="I15" s="397" t="s">
        <v>91</v>
      </c>
      <c r="J15" s="421"/>
      <c r="K15" s="421"/>
      <c r="L15" s="421"/>
      <c r="M15" s="421"/>
      <c r="N15" s="421"/>
      <c r="O15" s="422"/>
      <c r="P15" s="434" t="s">
        <v>8</v>
      </c>
      <c r="Q15" s="435"/>
      <c r="R15" s="435"/>
      <c r="S15" s="435"/>
      <c r="T15" s="435"/>
      <c r="U15" s="431"/>
      <c r="V15" s="432"/>
      <c r="W15" s="432"/>
      <c r="X15" s="432"/>
      <c r="Y15" s="432"/>
      <c r="Z15" s="432"/>
      <c r="AA15" s="432"/>
      <c r="AB15" s="432"/>
      <c r="AC15" s="432"/>
      <c r="AD15" s="432"/>
      <c r="AE15" s="432"/>
      <c r="AF15" s="433"/>
      <c r="AG15" s="1"/>
      <c r="AH15" s="1"/>
      <c r="AI15" s="1"/>
    </row>
    <row r="16" spans="1:53">
      <c r="A16" s="1"/>
      <c r="B16" s="1"/>
      <c r="C16" s="13"/>
      <c r="D16" s="13"/>
      <c r="E16" s="13"/>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c r="A17" s="1"/>
      <c r="B17" s="1"/>
      <c r="C17" s="79" t="s">
        <v>527</v>
      </c>
      <c r="D17" s="289"/>
      <c r="E17" s="289"/>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c r="A18" s="1"/>
      <c r="B18" s="13"/>
      <c r="C18" s="80" t="s">
        <v>266</v>
      </c>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1"/>
    </row>
    <row r="19" spans="1:35" ht="14.25" customHeight="1">
      <c r="A19" s="1"/>
      <c r="B19" s="13"/>
      <c r="C19" s="181"/>
      <c r="D19" s="104" t="s">
        <v>493</v>
      </c>
      <c r="E19" s="13"/>
      <c r="F19" s="13"/>
      <c r="G19" s="13"/>
      <c r="H19" s="13"/>
      <c r="I19" s="13"/>
      <c r="J19" s="13"/>
      <c r="K19" s="13"/>
      <c r="L19" s="13"/>
      <c r="M19" s="13"/>
      <c r="N19" s="13"/>
      <c r="O19" s="13"/>
      <c r="P19" s="13"/>
      <c r="Q19" s="13"/>
      <c r="R19" s="13"/>
      <c r="S19" s="13"/>
      <c r="T19" s="13"/>
      <c r="U19" s="13"/>
      <c r="V19" s="13"/>
      <c r="W19" s="13"/>
      <c r="X19" s="13"/>
      <c r="AF19" s="13"/>
      <c r="AG19" s="13"/>
      <c r="AH19" s="13"/>
      <c r="AI19" s="1"/>
    </row>
    <row r="20" spans="1:35" ht="24" customHeight="1">
      <c r="A20" s="1"/>
      <c r="B20" s="1"/>
      <c r="C20" s="441" t="s">
        <v>511</v>
      </c>
      <c r="D20" s="439"/>
      <c r="E20" s="439"/>
      <c r="F20" s="439"/>
      <c r="G20" s="439"/>
      <c r="H20" s="439"/>
      <c r="I20" s="440"/>
      <c r="J20" s="440"/>
      <c r="K20" s="442" t="s">
        <v>984</v>
      </c>
      <c r="L20" s="443"/>
      <c r="M20" s="443"/>
      <c r="N20" s="443"/>
      <c r="O20" s="443"/>
      <c r="P20" s="444"/>
      <c r="Q20" s="383" t="s">
        <v>8</v>
      </c>
      <c r="R20" s="384"/>
      <c r="S20" s="384"/>
      <c r="T20" s="384"/>
      <c r="U20" s="436"/>
      <c r="V20" s="437"/>
      <c r="W20" s="437"/>
      <c r="X20" s="437"/>
      <c r="Y20" s="437"/>
      <c r="Z20" s="437"/>
      <c r="AA20" s="437"/>
      <c r="AB20" s="437"/>
      <c r="AC20" s="437"/>
      <c r="AD20" s="437"/>
      <c r="AE20" s="437"/>
      <c r="AF20" s="438"/>
    </row>
    <row r="21" spans="1:35" ht="24" customHeight="1">
      <c r="A21" s="1"/>
      <c r="B21" s="1"/>
      <c r="C21" s="419" t="s">
        <v>18</v>
      </c>
      <c r="D21" s="439"/>
      <c r="E21" s="439"/>
      <c r="F21" s="439"/>
      <c r="G21" s="439"/>
      <c r="H21" s="439"/>
      <c r="I21" s="440"/>
      <c r="J21" s="440"/>
      <c r="K21" s="397">
        <v>1</v>
      </c>
      <c r="L21" s="398"/>
      <c r="M21" s="398"/>
      <c r="N21" s="398"/>
      <c r="O21" s="398"/>
      <c r="P21" s="399"/>
      <c r="Q21" s="83" t="s">
        <v>17</v>
      </c>
      <c r="R21" s="64" t="s">
        <v>263</v>
      </c>
      <c r="U21" s="64"/>
    </row>
    <row r="22" spans="1:35" ht="24" customHeight="1">
      <c r="A22" s="1"/>
      <c r="B22" s="1"/>
      <c r="C22" s="419" t="s">
        <v>96</v>
      </c>
      <c r="D22" s="439"/>
      <c r="E22" s="439"/>
      <c r="F22" s="439"/>
      <c r="G22" s="439"/>
      <c r="H22" s="439"/>
      <c r="I22" s="440"/>
      <c r="J22" s="440"/>
      <c r="K22" s="397">
        <v>2</v>
      </c>
      <c r="L22" s="398"/>
      <c r="M22" s="398"/>
      <c r="N22" s="398"/>
      <c r="O22" s="398"/>
      <c r="P22" s="399"/>
      <c r="Q22" s="83" t="s">
        <v>10</v>
      </c>
      <c r="R22" s="64" t="s">
        <v>97</v>
      </c>
      <c r="AF22" s="1"/>
      <c r="AG22" s="1"/>
      <c r="AH22" s="1"/>
      <c r="AI22" s="1"/>
    </row>
    <row r="23" spans="1:35">
      <c r="A23" s="1"/>
      <c r="B23" s="1"/>
      <c r="C23" s="1"/>
      <c r="D23" s="1"/>
      <c r="E23" s="1"/>
      <c r="F23" s="1"/>
      <c r="G23" s="1"/>
      <c r="H23" s="1"/>
      <c r="I23" s="1"/>
      <c r="J23" s="1"/>
      <c r="L23" s="1"/>
      <c r="M23" s="1"/>
      <c r="N23" s="1"/>
      <c r="O23" s="1"/>
      <c r="P23" s="1"/>
      <c r="R23" s="1"/>
      <c r="S23" s="1"/>
      <c r="T23" s="1"/>
      <c r="U23" s="1"/>
      <c r="V23" s="1"/>
      <c r="W23" s="1"/>
      <c r="X23" s="1"/>
      <c r="Y23" s="1"/>
      <c r="Z23" s="1"/>
      <c r="AA23" s="1"/>
      <c r="AB23" s="1"/>
      <c r="AC23" s="1"/>
      <c r="AD23" s="1"/>
      <c r="AE23" s="1"/>
      <c r="AF23" s="1"/>
      <c r="AG23" s="1"/>
      <c r="AH23" s="1"/>
      <c r="AI23" s="1"/>
    </row>
    <row r="24" spans="1:35">
      <c r="A24" s="1"/>
      <c r="B24" s="61"/>
      <c r="C24" s="65"/>
      <c r="D24" s="72" t="s">
        <v>264</v>
      </c>
      <c r="E24" s="66"/>
      <c r="F24" s="66"/>
      <c r="G24" s="66"/>
      <c r="H24" s="66"/>
      <c r="I24" s="65"/>
      <c r="J24" s="66"/>
      <c r="K24" s="66"/>
      <c r="L24" s="65"/>
      <c r="M24" s="66"/>
      <c r="N24" s="66"/>
      <c r="O24" s="66"/>
      <c r="P24" s="65"/>
      <c r="Q24" s="66"/>
      <c r="R24" s="66"/>
      <c r="S24" s="66"/>
      <c r="T24" s="65"/>
      <c r="U24" s="66"/>
      <c r="V24" s="66"/>
      <c r="W24" s="66"/>
      <c r="X24" s="70"/>
      <c r="Y24" s="70"/>
      <c r="Z24" s="70"/>
      <c r="AA24" s="70"/>
      <c r="AB24" s="70"/>
      <c r="AC24" s="59"/>
      <c r="AD24" s="59"/>
      <c r="AE24" s="59"/>
      <c r="AF24" s="59"/>
      <c r="AG24" s="59"/>
    </row>
    <row r="25" spans="1:35">
      <c r="A25" s="1"/>
      <c r="B25" s="61"/>
      <c r="C25" s="66"/>
      <c r="D25" s="66"/>
      <c r="E25" s="66"/>
      <c r="F25" s="66"/>
      <c r="G25" s="66"/>
      <c r="H25" s="66"/>
      <c r="I25" s="66"/>
      <c r="J25" s="66"/>
      <c r="K25" s="66"/>
      <c r="L25" s="66"/>
      <c r="M25" s="66"/>
      <c r="N25" s="66"/>
      <c r="O25" s="66"/>
      <c r="P25" s="66"/>
      <c r="Q25" s="66"/>
      <c r="R25" s="66"/>
      <c r="S25" s="66"/>
      <c r="T25" s="66"/>
      <c r="U25" s="66"/>
      <c r="V25" s="66"/>
      <c r="W25" s="66"/>
      <c r="X25" s="70"/>
      <c r="Y25" s="70"/>
      <c r="Z25" s="70"/>
      <c r="AA25" s="70"/>
      <c r="AB25" s="70"/>
      <c r="AC25" s="59"/>
      <c r="AD25" s="59"/>
      <c r="AE25" s="59"/>
      <c r="AF25" s="59"/>
      <c r="AG25" s="59"/>
    </row>
    <row r="26" spans="1:35">
      <c r="A26" s="1"/>
      <c r="B26" s="61"/>
      <c r="C26" s="71"/>
      <c r="D26" s="67"/>
      <c r="E26" s="67"/>
      <c r="F26" s="67"/>
      <c r="G26" s="67"/>
      <c r="H26" s="67"/>
      <c r="I26" s="68"/>
      <c r="J26" s="68"/>
      <c r="K26" s="62"/>
      <c r="L26" s="68"/>
      <c r="M26" s="68"/>
      <c r="N26" s="68"/>
      <c r="O26" s="63"/>
      <c r="P26" s="68"/>
      <c r="Q26" s="68"/>
      <c r="R26" s="68"/>
      <c r="S26" s="63"/>
      <c r="T26" s="68"/>
      <c r="U26" s="68"/>
      <c r="V26" s="68"/>
      <c r="W26" s="63"/>
      <c r="X26" s="70"/>
      <c r="Y26" s="70"/>
      <c r="Z26" s="70"/>
      <c r="AA26" s="70"/>
      <c r="AB26" s="70"/>
      <c r="AC26" s="59"/>
      <c r="AD26" s="59"/>
      <c r="AE26" s="59"/>
      <c r="AF26" s="59"/>
      <c r="AG26" s="59"/>
    </row>
    <row r="27" spans="1:35">
      <c r="A27" s="1"/>
      <c r="B27" s="61"/>
      <c r="C27" s="71"/>
      <c r="D27" s="69"/>
      <c r="E27" s="69"/>
      <c r="F27" s="69"/>
      <c r="G27" s="69"/>
      <c r="H27" s="69"/>
      <c r="I27" s="70"/>
      <c r="J27" s="70"/>
      <c r="K27" s="62"/>
      <c r="L27" s="70"/>
      <c r="M27" s="70"/>
      <c r="N27" s="70"/>
      <c r="O27" s="63"/>
      <c r="P27" s="70"/>
      <c r="Q27" s="70"/>
      <c r="R27" s="70"/>
      <c r="S27" s="63"/>
      <c r="T27" s="70"/>
      <c r="U27" s="70"/>
      <c r="V27" s="70"/>
      <c r="W27" s="63"/>
      <c r="X27" s="70"/>
      <c r="Y27" s="70"/>
      <c r="Z27" s="70"/>
      <c r="AA27" s="70"/>
      <c r="AB27" s="70"/>
      <c r="AC27" s="59"/>
      <c r="AD27" s="59"/>
      <c r="AE27" s="59"/>
      <c r="AF27" s="59"/>
      <c r="AG27" s="59"/>
    </row>
    <row r="28" spans="1:35">
      <c r="A28" s="1"/>
      <c r="B28" s="61"/>
      <c r="C28" s="71"/>
      <c r="D28" s="69"/>
      <c r="E28" s="69"/>
      <c r="F28" s="69"/>
      <c r="G28" s="69"/>
      <c r="H28" s="69"/>
      <c r="I28" s="70"/>
      <c r="J28" s="70"/>
      <c r="K28" s="62"/>
      <c r="L28" s="70"/>
      <c r="M28" s="70"/>
      <c r="N28" s="70"/>
      <c r="O28" s="63"/>
      <c r="P28" s="70"/>
      <c r="Q28" s="70"/>
      <c r="R28" s="70"/>
      <c r="S28" s="63"/>
      <c r="T28" s="70"/>
      <c r="U28" s="70"/>
      <c r="V28" s="70"/>
      <c r="W28" s="63"/>
      <c r="X28" s="70"/>
      <c r="Y28" s="70"/>
      <c r="Z28" s="70"/>
      <c r="AA28" s="70"/>
      <c r="AB28" s="70"/>
      <c r="AC28" s="59"/>
      <c r="AD28" s="59"/>
      <c r="AE28" s="59"/>
      <c r="AF28" s="59"/>
      <c r="AG28" s="59"/>
    </row>
    <row r="29" spans="1:35">
      <c r="A29" s="1"/>
      <c r="B29" s="61"/>
      <c r="C29" s="71"/>
      <c r="D29" s="69"/>
      <c r="E29" s="69"/>
      <c r="F29" s="69"/>
      <c r="G29" s="69"/>
      <c r="H29" s="69"/>
      <c r="I29" s="70"/>
      <c r="J29" s="70"/>
      <c r="K29" s="62"/>
      <c r="L29" s="70"/>
      <c r="M29" s="70"/>
      <c r="N29" s="70"/>
      <c r="O29" s="63"/>
      <c r="P29" s="70"/>
      <c r="Q29" s="70"/>
      <c r="R29" s="70"/>
      <c r="S29" s="63"/>
      <c r="T29" s="70"/>
      <c r="U29" s="70"/>
      <c r="V29" s="70"/>
      <c r="W29" s="63"/>
      <c r="X29" s="70"/>
      <c r="Y29" s="70"/>
      <c r="Z29" s="70"/>
      <c r="AA29" s="70"/>
      <c r="AB29" s="70"/>
      <c r="AC29" s="59"/>
      <c r="AD29" s="59"/>
      <c r="AE29" s="59"/>
      <c r="AF29" s="59"/>
      <c r="AG29" s="59"/>
    </row>
    <row r="30" spans="1:35">
      <c r="A30" s="1"/>
      <c r="B30" s="61"/>
      <c r="C30" s="71"/>
      <c r="D30" s="71"/>
      <c r="E30" s="71"/>
      <c r="F30" s="71"/>
      <c r="G30" s="71"/>
      <c r="H30" s="71"/>
      <c r="I30" s="71"/>
      <c r="J30" s="71"/>
      <c r="K30" s="71"/>
      <c r="L30" s="71"/>
      <c r="M30" s="71"/>
      <c r="N30" s="71"/>
      <c r="O30" s="71"/>
      <c r="P30" s="71"/>
      <c r="Q30" s="71"/>
      <c r="R30" s="70"/>
      <c r="S30" s="63"/>
      <c r="T30" s="70"/>
      <c r="U30" s="70"/>
      <c r="V30" s="70"/>
      <c r="W30" s="63"/>
      <c r="X30" s="70"/>
      <c r="Y30" s="70"/>
      <c r="Z30" s="70"/>
      <c r="AA30" s="70"/>
      <c r="AB30" s="70"/>
      <c r="AC30" s="59"/>
      <c r="AD30" s="59"/>
      <c r="AE30" s="59"/>
      <c r="AF30" s="59"/>
      <c r="AG30" s="59"/>
    </row>
    <row r="31" spans="1:35">
      <c r="A31" s="1"/>
      <c r="B31" s="1"/>
      <c r="C31" s="79" t="s">
        <v>528</v>
      </c>
      <c r="D31" s="289"/>
      <c r="E31" s="289"/>
      <c r="F31" s="1"/>
      <c r="G31" s="1"/>
      <c r="H31" s="1"/>
      <c r="I31" s="1"/>
      <c r="J31" s="1"/>
      <c r="K31" s="4"/>
      <c r="L31" s="1"/>
      <c r="M31" s="1"/>
      <c r="N31" s="1"/>
      <c r="O31" s="1"/>
      <c r="P31" s="1"/>
      <c r="R31" s="1"/>
      <c r="S31" s="1"/>
      <c r="T31" s="1"/>
      <c r="U31" s="1"/>
      <c r="V31" s="1"/>
      <c r="W31" s="1"/>
      <c r="X31" s="1"/>
      <c r="Y31" s="1"/>
      <c r="Z31" s="1"/>
      <c r="AA31" s="1"/>
      <c r="AB31" s="1"/>
      <c r="AC31" s="1"/>
      <c r="AD31" s="1"/>
      <c r="AE31" s="1"/>
      <c r="AF31" s="1"/>
      <c r="AG31" s="1"/>
      <c r="AH31" s="1"/>
      <c r="AI31" s="1"/>
    </row>
    <row r="32" spans="1:35">
      <c r="A32" s="1"/>
      <c r="B32" s="1"/>
      <c r="C32" s="385" t="s">
        <v>267</v>
      </c>
      <c r="D32" s="386"/>
      <c r="E32" s="386"/>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1"/>
    </row>
    <row r="33" spans="1:41" ht="14.25" customHeight="1">
      <c r="A33" s="1"/>
      <c r="B33" s="1"/>
      <c r="C33" s="181"/>
      <c r="D33" s="104" t="s">
        <v>551</v>
      </c>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41">
      <c r="A34" s="1"/>
      <c r="B34" s="1"/>
      <c r="C34" s="445" t="s">
        <v>260</v>
      </c>
      <c r="D34" s="367"/>
      <c r="E34" s="367"/>
      <c r="F34" s="367"/>
      <c r="G34" s="1"/>
      <c r="H34" s="1"/>
      <c r="I34" s="1"/>
      <c r="J34" s="449" t="s">
        <v>261</v>
      </c>
      <c r="K34" s="367"/>
      <c r="L34" s="367"/>
      <c r="M34" s="367"/>
      <c r="N34" s="1"/>
      <c r="O34" s="1"/>
      <c r="P34" s="1"/>
      <c r="Q34" s="367" t="s">
        <v>12</v>
      </c>
      <c r="R34" s="367"/>
      <c r="S34" s="367"/>
      <c r="T34" s="367"/>
      <c r="U34" s="1"/>
      <c r="V34" s="1"/>
      <c r="W34" s="1"/>
      <c r="X34" s="1"/>
      <c r="Y34" s="1"/>
      <c r="Z34" s="1"/>
      <c r="AA34" s="1"/>
      <c r="AB34" s="1"/>
      <c r="AC34" s="1"/>
      <c r="AD34" s="1"/>
      <c r="AE34" s="1"/>
      <c r="AF34" s="1"/>
      <c r="AG34" s="1"/>
      <c r="AH34" s="1"/>
      <c r="AI34" s="1"/>
    </row>
    <row r="35" spans="1:41">
      <c r="A35" s="1"/>
      <c r="B35" s="1"/>
      <c r="C35" s="390"/>
      <c r="D35" s="390"/>
      <c r="E35" s="390"/>
      <c r="F35" s="390"/>
      <c r="G35" s="1"/>
      <c r="H35" s="1"/>
      <c r="I35" s="1"/>
      <c r="J35" s="390"/>
      <c r="K35" s="390"/>
      <c r="L35" s="390"/>
      <c r="M35" s="390"/>
      <c r="N35" s="1"/>
      <c r="O35" s="1"/>
      <c r="P35" s="1"/>
      <c r="Q35" s="390"/>
      <c r="R35" s="390"/>
      <c r="S35" s="390"/>
      <c r="T35" s="390"/>
      <c r="U35" s="1"/>
      <c r="V35" s="1"/>
      <c r="W35" s="1"/>
      <c r="X35" s="1"/>
      <c r="Y35" s="1"/>
      <c r="Z35" s="1"/>
      <c r="AA35" s="1"/>
      <c r="AB35" s="1"/>
      <c r="AC35" s="1"/>
      <c r="AD35" s="1"/>
      <c r="AE35" s="1"/>
      <c r="AF35" s="1"/>
      <c r="AG35" s="1"/>
      <c r="AH35" s="1"/>
      <c r="AI35" s="1"/>
    </row>
    <row r="36" spans="1:41" ht="19.5">
      <c r="A36" s="1"/>
      <c r="B36" s="1"/>
      <c r="C36" s="446">
        <v>0.35416666666666669</v>
      </c>
      <c r="D36" s="447"/>
      <c r="E36" s="448"/>
      <c r="F36" s="84"/>
      <c r="G36" s="1"/>
      <c r="H36" s="73" t="s">
        <v>258</v>
      </c>
      <c r="I36" s="1"/>
      <c r="J36" s="446">
        <v>0.77500000000000002</v>
      </c>
      <c r="K36" s="447"/>
      <c r="L36" s="448"/>
      <c r="M36" s="84"/>
      <c r="N36" s="1"/>
      <c r="O36" s="73" t="s">
        <v>259</v>
      </c>
      <c r="P36" s="1"/>
      <c r="Q36" s="450">
        <f>+J36-C36</f>
        <v>0.42083333333333334</v>
      </c>
      <c r="R36" s="451"/>
      <c r="S36" s="451"/>
      <c r="T36" s="84"/>
      <c r="U36" s="1"/>
      <c r="V36" s="1"/>
      <c r="W36" s="1"/>
      <c r="X36" s="1"/>
      <c r="Y36" s="1"/>
      <c r="Z36" s="1"/>
      <c r="AA36" s="1"/>
      <c r="AB36" s="1"/>
      <c r="AC36" s="1"/>
      <c r="AD36" s="1"/>
      <c r="AE36" s="1"/>
      <c r="AF36" s="1"/>
      <c r="AG36" s="1"/>
      <c r="AH36" s="1"/>
      <c r="AI36" s="1"/>
    </row>
    <row r="37" spans="1:41">
      <c r="A37" s="1"/>
      <c r="B37" s="1"/>
      <c r="C37" s="13"/>
      <c r="D37" s="13"/>
      <c r="E37" s="13"/>
      <c r="F37" s="1"/>
      <c r="G37" s="1"/>
      <c r="H37" s="1"/>
      <c r="I37" s="1"/>
      <c r="J37" s="1"/>
      <c r="K37" s="1"/>
      <c r="L37" s="1"/>
      <c r="M37" s="1"/>
      <c r="N37" s="1"/>
      <c r="O37" s="1"/>
      <c r="P37" s="1"/>
    </row>
    <row r="38" spans="1:41">
      <c r="A38" s="1"/>
      <c r="B38" s="1"/>
      <c r="C38" s="79" t="s">
        <v>529</v>
      </c>
      <c r="D38" s="289"/>
      <c r="E38" s="289"/>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N38" s="6" t="s">
        <v>30</v>
      </c>
      <c r="AO38" s="6" t="s">
        <v>34</v>
      </c>
    </row>
    <row r="39" spans="1:41" ht="33.75" customHeight="1">
      <c r="A39" s="1"/>
      <c r="B39" s="1"/>
      <c r="C39" s="385" t="s">
        <v>98</v>
      </c>
      <c r="D39" s="386"/>
      <c r="E39" s="386"/>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1"/>
      <c r="AN39" s="6" t="s">
        <v>35</v>
      </c>
      <c r="AO39" s="7">
        <v>245</v>
      </c>
    </row>
    <row r="40" spans="1:41" ht="14.25" customHeight="1">
      <c r="A40" s="1"/>
      <c r="B40" s="1"/>
      <c r="C40" s="181"/>
      <c r="D40" s="104" t="s">
        <v>493</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N40" s="6"/>
      <c r="AO40" s="7"/>
    </row>
    <row r="41" spans="1:41" ht="32.25" customHeight="1">
      <c r="A41" s="1"/>
      <c r="B41" s="13"/>
      <c r="C41" s="381" t="s">
        <v>547</v>
      </c>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1"/>
      <c r="AN41" s="6" t="s">
        <v>36</v>
      </c>
      <c r="AO41" s="7">
        <v>52</v>
      </c>
    </row>
    <row r="42" spans="1:41">
      <c r="A42" s="1"/>
      <c r="B42" s="13"/>
      <c r="C42" s="30" t="s">
        <v>42</v>
      </c>
      <c r="D42" s="13"/>
      <c r="E42" s="13"/>
      <c r="F42" s="13"/>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1"/>
      <c r="AN42" s="6" t="s">
        <v>37</v>
      </c>
      <c r="AO42" s="7">
        <f>120-AO41</f>
        <v>68</v>
      </c>
    </row>
    <row r="43" spans="1:41" ht="18" customHeight="1">
      <c r="A43" s="1"/>
      <c r="B43" s="1"/>
      <c r="C43" s="367" t="s">
        <v>21</v>
      </c>
      <c r="D43" s="367"/>
      <c r="E43" s="367"/>
      <c r="F43" s="367"/>
      <c r="G43" s="367"/>
      <c r="H43" s="367" t="s">
        <v>20</v>
      </c>
      <c r="I43" s="367"/>
      <c r="J43" s="367"/>
      <c r="K43" s="367"/>
      <c r="L43" s="391" t="s">
        <v>24</v>
      </c>
      <c r="M43" s="391"/>
      <c r="N43" s="391"/>
      <c r="O43" s="391"/>
      <c r="P43" s="391"/>
      <c r="Q43" s="391"/>
      <c r="R43" s="391"/>
      <c r="S43" s="391"/>
      <c r="T43" s="392"/>
      <c r="U43" s="392"/>
      <c r="V43" s="392"/>
      <c r="W43" s="392"/>
      <c r="X43" s="420" t="s">
        <v>46</v>
      </c>
      <c r="Y43" s="1"/>
      <c r="Z43" s="1"/>
      <c r="AA43" s="1"/>
      <c r="AB43" s="1"/>
      <c r="AC43" s="1"/>
      <c r="AD43" s="1"/>
      <c r="AE43" s="1"/>
      <c r="AF43" s="1"/>
      <c r="AG43" s="1"/>
      <c r="AH43" s="1"/>
      <c r="AI43" s="1"/>
      <c r="AN43" s="6" t="s">
        <v>39</v>
      </c>
      <c r="AO43" s="7">
        <f>SUM(AO39:AO42)</f>
        <v>365</v>
      </c>
    </row>
    <row r="44" spans="1:41">
      <c r="A44" s="1"/>
      <c r="B44" s="1"/>
      <c r="C44" s="367"/>
      <c r="D44" s="367"/>
      <c r="E44" s="367"/>
      <c r="F44" s="367"/>
      <c r="G44" s="367"/>
      <c r="H44" s="390"/>
      <c r="I44" s="390"/>
      <c r="J44" s="390"/>
      <c r="K44" s="390"/>
      <c r="L44" s="454" t="s">
        <v>22</v>
      </c>
      <c r="M44" s="454"/>
      <c r="N44" s="454"/>
      <c r="O44" s="350"/>
      <c r="P44" s="454" t="s">
        <v>23</v>
      </c>
      <c r="Q44" s="454"/>
      <c r="R44" s="454"/>
      <c r="S44" s="350"/>
      <c r="T44" s="393"/>
      <c r="U44" s="393"/>
      <c r="V44" s="393"/>
      <c r="W44" s="393"/>
      <c r="X44" s="420"/>
      <c r="Y44" s="1"/>
      <c r="Z44" s="1"/>
      <c r="AA44" s="1"/>
      <c r="AB44" s="1"/>
      <c r="AC44" s="1"/>
      <c r="AD44" s="1"/>
      <c r="AE44" s="1"/>
      <c r="AF44" s="1"/>
      <c r="AG44" s="1"/>
      <c r="AH44" s="1"/>
      <c r="AI44" s="1"/>
      <c r="AN44" s="5"/>
      <c r="AO44" s="8"/>
    </row>
    <row r="45" spans="1:41" ht="18.75" customHeight="1">
      <c r="A45" s="1"/>
      <c r="B45" s="1"/>
      <c r="C45" s="350" t="s">
        <v>27</v>
      </c>
      <c r="D45" s="350"/>
      <c r="E45" s="350"/>
      <c r="F45" s="350"/>
      <c r="G45" s="337"/>
      <c r="H45" s="394"/>
      <c r="I45" s="395"/>
      <c r="J45" s="395"/>
      <c r="K45" s="396"/>
      <c r="L45" s="397"/>
      <c r="M45" s="421"/>
      <c r="N45" s="422"/>
      <c r="O45" s="161" t="s">
        <v>19</v>
      </c>
      <c r="P45" s="397"/>
      <c r="Q45" s="421"/>
      <c r="R45" s="422"/>
      <c r="S45" s="84" t="s">
        <v>19</v>
      </c>
      <c r="T45" s="452">
        <f>+L45+P45</f>
        <v>0</v>
      </c>
      <c r="U45" s="452"/>
      <c r="V45" s="453"/>
      <c r="W45" s="84" t="s">
        <v>19</v>
      </c>
      <c r="X45" s="10">
        <f>IF(H45="運行",1,0)</f>
        <v>0</v>
      </c>
      <c r="Y45" s="1"/>
      <c r="Z45" s="1"/>
      <c r="AA45" s="1"/>
      <c r="AB45" s="1"/>
      <c r="AC45" s="1"/>
      <c r="AD45" s="1"/>
      <c r="AE45" s="1"/>
      <c r="AF45" s="1"/>
      <c r="AG45" s="1"/>
      <c r="AH45" s="1"/>
      <c r="AI45" s="1"/>
      <c r="AN45" s="6" t="s">
        <v>34</v>
      </c>
      <c r="AO45" s="7">
        <v>365</v>
      </c>
    </row>
    <row r="46" spans="1:41" ht="20.25" customHeight="1">
      <c r="A46" s="1"/>
      <c r="B46" s="1"/>
      <c r="C46" s="350" t="s">
        <v>28</v>
      </c>
      <c r="D46" s="350"/>
      <c r="E46" s="350"/>
      <c r="F46" s="350"/>
      <c r="G46" s="337"/>
      <c r="H46" s="394"/>
      <c r="I46" s="395"/>
      <c r="J46" s="395"/>
      <c r="K46" s="396"/>
      <c r="L46" s="397"/>
      <c r="M46" s="421"/>
      <c r="N46" s="422"/>
      <c r="O46" s="161" t="s">
        <v>19</v>
      </c>
      <c r="P46" s="397"/>
      <c r="Q46" s="421"/>
      <c r="R46" s="422"/>
      <c r="S46" s="84" t="s">
        <v>19</v>
      </c>
      <c r="T46" s="452">
        <f>+L46+P46</f>
        <v>0</v>
      </c>
      <c r="U46" s="452"/>
      <c r="V46" s="453"/>
      <c r="W46" s="84" t="s">
        <v>19</v>
      </c>
      <c r="X46" s="10">
        <f>IF(H46="運行",1,0)</f>
        <v>0</v>
      </c>
      <c r="Y46" s="1"/>
      <c r="Z46" s="1"/>
      <c r="AA46" s="1"/>
      <c r="AB46" s="1"/>
      <c r="AC46" s="1"/>
      <c r="AD46" s="1"/>
      <c r="AE46" s="1"/>
      <c r="AF46" s="1"/>
      <c r="AG46" s="1"/>
      <c r="AH46" s="1"/>
      <c r="AI46" s="1"/>
      <c r="AN46" s="6" t="s">
        <v>40</v>
      </c>
      <c r="AO46" s="7">
        <v>7</v>
      </c>
    </row>
    <row r="47" spans="1:41">
      <c r="A47" s="1"/>
      <c r="B47" s="1"/>
      <c r="C47" s="350" t="s">
        <v>29</v>
      </c>
      <c r="D47" s="350"/>
      <c r="E47" s="350"/>
      <c r="F47" s="350"/>
      <c r="G47" s="337"/>
      <c r="H47" s="394"/>
      <c r="I47" s="395"/>
      <c r="J47" s="395"/>
      <c r="K47" s="396"/>
      <c r="L47" s="397"/>
      <c r="M47" s="421"/>
      <c r="N47" s="422"/>
      <c r="O47" s="161" t="s">
        <v>19</v>
      </c>
      <c r="P47" s="397"/>
      <c r="Q47" s="421"/>
      <c r="R47" s="422"/>
      <c r="S47" s="84" t="s">
        <v>19</v>
      </c>
      <c r="T47" s="452">
        <f>+L47+P47</f>
        <v>0</v>
      </c>
      <c r="U47" s="452"/>
      <c r="V47" s="453"/>
      <c r="W47" s="84" t="s">
        <v>19</v>
      </c>
      <c r="X47" s="10">
        <f>IF(H47="運行",1,0)</f>
        <v>0</v>
      </c>
      <c r="Y47" s="1"/>
      <c r="Z47" s="1"/>
      <c r="AA47" s="1"/>
      <c r="AB47" s="1"/>
      <c r="AC47" s="1"/>
      <c r="AD47" s="1"/>
      <c r="AE47" s="1"/>
      <c r="AF47" s="1"/>
      <c r="AG47" s="1"/>
      <c r="AH47" s="1"/>
      <c r="AI47" s="1"/>
      <c r="AN47" s="6" t="s">
        <v>41</v>
      </c>
      <c r="AO47" s="9">
        <f>+AO45/AO46</f>
        <v>52.142857142857146</v>
      </c>
    </row>
    <row r="48" spans="1:4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c r="A49" s="1"/>
      <c r="B49" s="1"/>
      <c r="C49" s="30" t="s">
        <v>43</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c r="A50" s="1"/>
      <c r="B50" s="1"/>
      <c r="C50" s="402" t="s">
        <v>25</v>
      </c>
      <c r="D50" s="403"/>
      <c r="E50" s="403"/>
      <c r="F50" s="403"/>
      <c r="G50" s="403"/>
      <c r="H50" s="404"/>
      <c r="I50" s="463" t="s">
        <v>985</v>
      </c>
      <c r="J50" s="464"/>
      <c r="K50" s="464"/>
      <c r="L50" s="464"/>
      <c r="M50" s="464"/>
      <c r="N50" s="464"/>
      <c r="O50" s="464"/>
      <c r="P50" s="464"/>
      <c r="Q50" s="464"/>
      <c r="R50" s="464"/>
      <c r="S50" s="464"/>
      <c r="T50" s="465"/>
      <c r="U50" s="1"/>
      <c r="V50" s="1"/>
      <c r="W50" s="1"/>
      <c r="X50" s="1"/>
      <c r="Y50" s="1"/>
      <c r="Z50" s="1"/>
      <c r="AA50" s="1"/>
      <c r="AB50" s="1"/>
      <c r="AC50" s="1"/>
      <c r="AD50" s="1"/>
      <c r="AE50" s="1"/>
      <c r="AF50" s="1"/>
      <c r="AG50" s="1"/>
      <c r="AH50" s="1"/>
      <c r="AI50" s="1"/>
    </row>
    <row r="51" spans="1:35">
      <c r="A51" s="1"/>
      <c r="B51" s="1"/>
      <c r="C51" s="405" t="s">
        <v>26</v>
      </c>
      <c r="D51" s="406"/>
      <c r="E51" s="406"/>
      <c r="F51" s="406"/>
      <c r="G51" s="406"/>
      <c r="H51" s="407"/>
      <c r="I51" s="413" t="s">
        <v>24</v>
      </c>
      <c r="J51" s="414"/>
      <c r="K51" s="414"/>
      <c r="L51" s="414"/>
      <c r="M51" s="414"/>
      <c r="N51" s="414"/>
      <c r="O51" s="414"/>
      <c r="P51" s="414"/>
      <c r="Q51" s="415"/>
      <c r="R51" s="415"/>
      <c r="S51" s="415"/>
      <c r="T51" s="415"/>
      <c r="U51" s="1"/>
      <c r="V51" s="1"/>
      <c r="W51" s="1"/>
      <c r="X51" s="1"/>
      <c r="Y51" s="1"/>
      <c r="Z51" s="1"/>
      <c r="AA51" s="1"/>
      <c r="AB51" s="1"/>
      <c r="AC51" s="1"/>
      <c r="AD51" s="1"/>
      <c r="AE51" s="1"/>
      <c r="AF51" s="1"/>
      <c r="AG51" s="1"/>
      <c r="AH51" s="1"/>
      <c r="AI51" s="1"/>
    </row>
    <row r="52" spans="1:35">
      <c r="A52" s="1"/>
      <c r="B52" s="1"/>
      <c r="C52" s="408"/>
      <c r="D52" s="409"/>
      <c r="E52" s="409"/>
      <c r="F52" s="409"/>
      <c r="G52" s="409"/>
      <c r="H52" s="410"/>
      <c r="I52" s="416" t="s">
        <v>22</v>
      </c>
      <c r="J52" s="417"/>
      <c r="K52" s="417"/>
      <c r="L52" s="357"/>
      <c r="M52" s="416" t="s">
        <v>23</v>
      </c>
      <c r="N52" s="417"/>
      <c r="O52" s="417"/>
      <c r="P52" s="357"/>
      <c r="Q52" s="457"/>
      <c r="R52" s="458"/>
      <c r="S52" s="458"/>
      <c r="T52" s="459"/>
      <c r="U52" s="1"/>
      <c r="V52" s="1"/>
      <c r="W52" s="1"/>
      <c r="X52" s="1"/>
      <c r="Y52" s="1"/>
      <c r="Z52" s="1"/>
      <c r="AA52" s="1"/>
      <c r="AB52" s="1"/>
      <c r="AC52" s="1"/>
      <c r="AD52" s="1"/>
      <c r="AE52" s="1"/>
      <c r="AF52" s="1"/>
      <c r="AG52" s="1"/>
      <c r="AH52" s="1"/>
      <c r="AI52" s="1"/>
    </row>
    <row r="53" spans="1:35">
      <c r="A53" s="1"/>
      <c r="B53" s="1"/>
      <c r="C53" s="411"/>
      <c r="D53" s="412"/>
      <c r="E53" s="412"/>
      <c r="F53" s="412"/>
      <c r="G53" s="412"/>
      <c r="H53" s="412"/>
      <c r="I53" s="460">
        <v>5</v>
      </c>
      <c r="J53" s="461"/>
      <c r="K53" s="462"/>
      <c r="L53" s="164" t="s">
        <v>19</v>
      </c>
      <c r="M53" s="460">
        <v>5</v>
      </c>
      <c r="N53" s="461"/>
      <c r="O53" s="462"/>
      <c r="P53" s="164" t="s">
        <v>19</v>
      </c>
      <c r="Q53" s="460">
        <v>10</v>
      </c>
      <c r="R53" s="461"/>
      <c r="S53" s="462"/>
      <c r="T53" s="3" t="s">
        <v>19</v>
      </c>
      <c r="U53" s="1"/>
      <c r="V53" s="1"/>
      <c r="W53" s="1"/>
      <c r="X53" s="1"/>
      <c r="Y53" s="1"/>
      <c r="Z53" s="1"/>
      <c r="AA53" s="1"/>
      <c r="AB53" s="1"/>
      <c r="AC53" s="1"/>
      <c r="AD53" s="1"/>
      <c r="AE53" s="1"/>
      <c r="AF53" s="1"/>
      <c r="AG53" s="1"/>
      <c r="AH53" s="1"/>
      <c r="AI53" s="1"/>
    </row>
    <row r="54" spans="1:35">
      <c r="A54" s="1"/>
      <c r="B54" s="1"/>
      <c r="AI54" s="1"/>
    </row>
    <row r="55" spans="1:35" ht="34.5" customHeight="1">
      <c r="A55" s="1"/>
      <c r="B55" s="1"/>
      <c r="C55" s="385" t="s">
        <v>512</v>
      </c>
      <c r="D55" s="386"/>
      <c r="E55" s="386"/>
      <c r="F55" s="386"/>
      <c r="G55" s="386"/>
      <c r="H55" s="386"/>
      <c r="I55" s="386"/>
      <c r="J55" s="386"/>
      <c r="K55" s="386"/>
      <c r="L55" s="386"/>
      <c r="M55" s="386"/>
      <c r="N55" s="386"/>
      <c r="O55" s="386"/>
      <c r="P55" s="386"/>
      <c r="Q55" s="386"/>
      <c r="R55" s="386"/>
      <c r="S55" s="386"/>
      <c r="T55" s="386"/>
      <c r="U55" s="386"/>
      <c r="V55" s="386"/>
      <c r="W55" s="386"/>
      <c r="X55" s="386"/>
      <c r="Y55" s="386"/>
      <c r="Z55" s="386"/>
      <c r="AA55" s="386"/>
      <c r="AB55" s="386"/>
      <c r="AC55" s="386"/>
      <c r="AD55" s="386"/>
      <c r="AE55" s="386"/>
      <c r="AF55" s="386"/>
      <c r="AG55" s="386"/>
      <c r="AH55" s="386"/>
      <c r="AI55" s="1"/>
    </row>
    <row r="56" spans="1:35">
      <c r="A56" s="1"/>
      <c r="B56" s="1"/>
      <c r="C56" s="367" t="s">
        <v>32</v>
      </c>
      <c r="D56" s="367"/>
      <c r="E56" s="367"/>
      <c r="F56" s="367"/>
      <c r="G56" s="367"/>
      <c r="H56" s="367"/>
      <c r="I56" s="455">
        <v>297</v>
      </c>
      <c r="J56" s="456"/>
      <c r="K56" s="456"/>
      <c r="L56" s="456"/>
      <c r="M56" s="456"/>
      <c r="N56" s="456"/>
      <c r="O56" s="83" t="s">
        <v>31</v>
      </c>
      <c r="P56" s="1"/>
      <c r="Q56" s="400" t="s">
        <v>99</v>
      </c>
      <c r="R56" s="401"/>
      <c r="S56" s="401"/>
      <c r="T56" s="401"/>
      <c r="U56" s="401"/>
      <c r="V56" s="401"/>
      <c r="W56" s="401"/>
      <c r="X56" s="401"/>
      <c r="Y56" s="401"/>
      <c r="Z56" s="401"/>
      <c r="AA56" s="401"/>
      <c r="AB56" s="401"/>
      <c r="AC56" s="401"/>
      <c r="AD56" s="401"/>
      <c r="AE56" s="401"/>
      <c r="AF56" s="401"/>
      <c r="AG56" s="401"/>
      <c r="AH56" s="401"/>
      <c r="AI56" s="1"/>
    </row>
    <row r="57" spans="1:35">
      <c r="A57" s="1"/>
      <c r="B57" s="1"/>
      <c r="C57" s="367" t="s">
        <v>33</v>
      </c>
      <c r="D57" s="367"/>
      <c r="E57" s="367"/>
      <c r="F57" s="367"/>
      <c r="G57" s="367"/>
      <c r="H57" s="367"/>
      <c r="I57" s="455">
        <v>2970</v>
      </c>
      <c r="J57" s="456"/>
      <c r="K57" s="456"/>
      <c r="L57" s="456"/>
      <c r="M57" s="456"/>
      <c r="N57" s="456"/>
      <c r="O57" s="83" t="s">
        <v>19</v>
      </c>
      <c r="P57" s="1"/>
      <c r="Q57" s="401"/>
      <c r="R57" s="401"/>
      <c r="S57" s="401"/>
      <c r="T57" s="401"/>
      <c r="U57" s="401"/>
      <c r="V57" s="401"/>
      <c r="W57" s="401"/>
      <c r="X57" s="401"/>
      <c r="Y57" s="401"/>
      <c r="Z57" s="401"/>
      <c r="AA57" s="401"/>
      <c r="AB57" s="401"/>
      <c r="AC57" s="401"/>
      <c r="AD57" s="401"/>
      <c r="AE57" s="401"/>
      <c r="AF57" s="401"/>
      <c r="AG57" s="401"/>
      <c r="AH57" s="401"/>
      <c r="AI57" s="1"/>
    </row>
    <row r="58" spans="1:35">
      <c r="C58" s="36"/>
      <c r="D58" s="36"/>
      <c r="E58" s="36"/>
    </row>
    <row r="59" spans="1:35">
      <c r="C59" s="79" t="s">
        <v>532</v>
      </c>
      <c r="D59" s="289"/>
      <c r="E59" s="289"/>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1:35" ht="70.5" customHeight="1">
      <c r="A60" s="1"/>
      <c r="B60" s="1"/>
      <c r="C60" s="371" t="s">
        <v>592</v>
      </c>
      <c r="D60" s="372"/>
      <c r="E60" s="372"/>
      <c r="F60" s="372"/>
      <c r="G60" s="372"/>
      <c r="H60" s="372"/>
      <c r="I60" s="372"/>
      <c r="J60" s="372"/>
      <c r="K60" s="372"/>
      <c r="L60" s="372"/>
      <c r="M60" s="372"/>
      <c r="N60" s="372"/>
      <c r="O60" s="372"/>
      <c r="P60" s="372"/>
      <c r="Q60" s="372"/>
      <c r="R60" s="372"/>
      <c r="S60" s="372"/>
      <c r="T60" s="372"/>
      <c r="U60" s="372"/>
      <c r="V60" s="372"/>
      <c r="W60" s="372"/>
      <c r="X60" s="372"/>
      <c r="Y60" s="372"/>
      <c r="Z60" s="372"/>
      <c r="AA60" s="372"/>
      <c r="AB60" s="372"/>
      <c r="AC60" s="372"/>
      <c r="AD60" s="372"/>
      <c r="AE60" s="372"/>
      <c r="AF60" s="372"/>
      <c r="AG60" s="372"/>
      <c r="AH60" s="372"/>
      <c r="AI60" s="1"/>
    </row>
    <row r="61" spans="1:35" ht="14.25" customHeight="1">
      <c r="A61" s="1"/>
      <c r="B61" s="1"/>
      <c r="C61" s="181"/>
      <c r="D61" s="104" t="s">
        <v>494</v>
      </c>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4.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c r="B63" s="36"/>
      <c r="C63" s="275" t="s">
        <v>47</v>
      </c>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36"/>
    </row>
    <row r="64" spans="1:35" ht="35.25" customHeight="1">
      <c r="B64" s="36"/>
      <c r="C64" s="472" t="s">
        <v>548</v>
      </c>
      <c r="D64" s="473"/>
      <c r="E64" s="473"/>
      <c r="F64" s="473"/>
      <c r="G64" s="473"/>
      <c r="H64" s="473"/>
      <c r="I64" s="473"/>
      <c r="J64" s="473"/>
      <c r="K64" s="473"/>
      <c r="L64" s="473"/>
      <c r="M64" s="473"/>
      <c r="N64" s="473"/>
      <c r="O64" s="473"/>
      <c r="P64" s="473"/>
      <c r="Q64" s="473"/>
      <c r="R64" s="473"/>
      <c r="S64" s="473"/>
      <c r="T64" s="473"/>
      <c r="U64" s="473"/>
      <c r="V64" s="473"/>
      <c r="W64" s="473"/>
      <c r="X64" s="473"/>
      <c r="Y64" s="473"/>
      <c r="Z64" s="473"/>
      <c r="AA64" s="473"/>
      <c r="AB64" s="473"/>
      <c r="AC64" s="473"/>
      <c r="AD64" s="473"/>
      <c r="AE64" s="473"/>
      <c r="AF64" s="473"/>
      <c r="AG64" s="473"/>
      <c r="AH64" s="473"/>
      <c r="AI64" s="36"/>
    </row>
    <row r="65" spans="2:80" ht="119.25" customHeight="1">
      <c r="B65" s="36"/>
      <c r="C65" s="127"/>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row>
    <row r="66" spans="2:80">
      <c r="B66" s="36"/>
      <c r="C66" s="280" t="s">
        <v>538</v>
      </c>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row>
    <row r="67" spans="2:80">
      <c r="B67" s="36"/>
      <c r="C67" s="367" t="s">
        <v>48</v>
      </c>
      <c r="D67" s="367"/>
      <c r="E67" s="367"/>
      <c r="F67" s="367"/>
      <c r="G67" s="367"/>
      <c r="H67" s="367"/>
      <c r="I67" s="471"/>
      <c r="J67" s="471"/>
      <c r="K67" s="471"/>
      <c r="L67" s="471"/>
      <c r="M67" s="471"/>
      <c r="N67" s="390" t="s">
        <v>49</v>
      </c>
      <c r="O67" s="390"/>
      <c r="P67" s="390"/>
      <c r="Q67" s="390"/>
      <c r="R67" s="390"/>
      <c r="S67" s="390"/>
      <c r="T67" s="479"/>
      <c r="U67" s="479"/>
      <c r="V67" s="479"/>
      <c r="W67" s="479"/>
      <c r="X67" s="471"/>
      <c r="Y67" s="367" t="s">
        <v>513</v>
      </c>
      <c r="Z67" s="367"/>
      <c r="AA67" s="367"/>
      <c r="AB67" s="367"/>
      <c r="AC67" s="367"/>
      <c r="AD67" s="367"/>
      <c r="AE67" s="471"/>
      <c r="AF67" s="471"/>
      <c r="AG67" s="471"/>
      <c r="AH67" s="471"/>
      <c r="AI67" s="36"/>
    </row>
    <row r="68" spans="2:80" ht="24" customHeight="1">
      <c r="B68" s="36"/>
      <c r="C68" s="477" t="s">
        <v>268</v>
      </c>
      <c r="D68" s="478"/>
      <c r="E68" s="478"/>
      <c r="F68" s="478"/>
      <c r="G68" s="478"/>
      <c r="H68" s="478"/>
      <c r="I68" s="478"/>
      <c r="J68" s="478"/>
      <c r="K68" s="478"/>
      <c r="L68" s="478"/>
      <c r="M68" s="478"/>
      <c r="N68" s="387">
        <v>9297807</v>
      </c>
      <c r="O68" s="388"/>
      <c r="P68" s="388"/>
      <c r="Q68" s="388"/>
      <c r="R68" s="388"/>
      <c r="S68" s="388"/>
      <c r="T68" s="388"/>
      <c r="U68" s="388"/>
      <c r="V68" s="388"/>
      <c r="W68" s="389"/>
      <c r="X68" s="162" t="s">
        <v>50</v>
      </c>
      <c r="Y68" s="466" t="s">
        <v>561</v>
      </c>
      <c r="Z68" s="467"/>
      <c r="AA68" s="467"/>
      <c r="AB68" s="467"/>
      <c r="AC68" s="467"/>
      <c r="AD68" s="467"/>
      <c r="AE68" s="467"/>
      <c r="AF68" s="467"/>
      <c r="AG68" s="467"/>
      <c r="AH68" s="468"/>
      <c r="AI68" s="36"/>
      <c r="CB68" s="54"/>
    </row>
    <row r="69" spans="2:80" ht="19.5" thickBot="1">
      <c r="B69" s="36"/>
      <c r="C69" s="496" t="s">
        <v>269</v>
      </c>
      <c r="D69" s="497"/>
      <c r="E69" s="497"/>
      <c r="F69" s="497"/>
      <c r="G69" s="497"/>
      <c r="H69" s="497"/>
      <c r="I69" s="497"/>
      <c r="J69" s="497"/>
      <c r="K69" s="497"/>
      <c r="L69" s="497"/>
      <c r="M69" s="497"/>
      <c r="N69" s="474">
        <v>32569200</v>
      </c>
      <c r="O69" s="475"/>
      <c r="P69" s="475"/>
      <c r="Q69" s="475"/>
      <c r="R69" s="475"/>
      <c r="S69" s="475"/>
      <c r="T69" s="475"/>
      <c r="U69" s="475"/>
      <c r="V69" s="475"/>
      <c r="W69" s="476"/>
      <c r="X69" s="162" t="s">
        <v>50</v>
      </c>
      <c r="Y69" s="466" t="s">
        <v>607</v>
      </c>
      <c r="Z69" s="469"/>
      <c r="AA69" s="469"/>
      <c r="AB69" s="469"/>
      <c r="AC69" s="469"/>
      <c r="AD69" s="469"/>
      <c r="AE69" s="469"/>
      <c r="AF69" s="469"/>
      <c r="AG69" s="469"/>
      <c r="AH69" s="470"/>
      <c r="AI69" s="171"/>
    </row>
    <row r="70" spans="2:80" ht="19.5" thickTop="1">
      <c r="B70" s="36"/>
      <c r="C70" s="513" t="s">
        <v>38</v>
      </c>
      <c r="D70" s="513"/>
      <c r="E70" s="513"/>
      <c r="F70" s="513"/>
      <c r="G70" s="513"/>
      <c r="H70" s="513"/>
      <c r="I70" s="513"/>
      <c r="J70" s="513"/>
      <c r="K70" s="513"/>
      <c r="L70" s="513"/>
      <c r="M70" s="513"/>
      <c r="N70" s="514">
        <f>IF(SUM(N68:W69)=0,"",SUM(N68:W69))</f>
        <v>41867007</v>
      </c>
      <c r="O70" s="514"/>
      <c r="P70" s="514"/>
      <c r="Q70" s="514"/>
      <c r="R70" s="514"/>
      <c r="S70" s="514"/>
      <c r="T70" s="514"/>
      <c r="U70" s="514"/>
      <c r="V70" s="514"/>
      <c r="W70" s="515"/>
      <c r="X70" s="85" t="s">
        <v>50</v>
      </c>
      <c r="Y70" s="36"/>
      <c r="Z70" s="36"/>
      <c r="AA70" s="36"/>
      <c r="AB70" s="36"/>
      <c r="AC70" s="36"/>
      <c r="AD70" s="36"/>
      <c r="AE70" s="36"/>
      <c r="AF70" s="36"/>
      <c r="AG70" s="36"/>
      <c r="AH70" s="36"/>
      <c r="AI70" s="36"/>
    </row>
    <row r="71" spans="2:80">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row>
    <row r="72" spans="2:80">
      <c r="B72" s="36"/>
      <c r="C72" s="280" t="s">
        <v>539</v>
      </c>
      <c r="D72" s="281"/>
      <c r="E72" s="281"/>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36"/>
      <c r="AH72" s="36"/>
      <c r="AI72" s="36"/>
    </row>
    <row r="73" spans="2:80">
      <c r="B73" s="36"/>
      <c r="C73" s="491" t="s">
        <v>270</v>
      </c>
      <c r="D73" s="516"/>
      <c r="E73" s="516"/>
      <c r="F73" s="516"/>
      <c r="G73" s="517"/>
      <c r="H73" s="517"/>
      <c r="I73" s="517"/>
      <c r="J73" s="517"/>
      <c r="K73" s="517"/>
      <c r="L73" s="517"/>
      <c r="M73" s="517"/>
      <c r="N73" s="387">
        <v>5559020</v>
      </c>
      <c r="O73" s="388"/>
      <c r="P73" s="388"/>
      <c r="Q73" s="388"/>
      <c r="R73" s="388"/>
      <c r="S73" s="388"/>
      <c r="T73" s="388"/>
      <c r="U73" s="388"/>
      <c r="V73" s="388"/>
      <c r="W73" s="389"/>
      <c r="X73" s="163" t="s">
        <v>50</v>
      </c>
      <c r="Y73" s="36"/>
      <c r="Z73" s="36"/>
      <c r="AA73" s="36"/>
      <c r="AB73" s="36"/>
      <c r="AC73" s="36"/>
      <c r="AD73" s="36"/>
      <c r="AE73" s="36"/>
      <c r="AF73" s="36"/>
      <c r="AG73" s="36"/>
      <c r="AH73" s="36"/>
      <c r="AI73" s="36"/>
    </row>
    <row r="74" spans="2:80">
      <c r="B74" s="36"/>
      <c r="C74" s="491" t="s">
        <v>7</v>
      </c>
      <c r="D74" s="332"/>
      <c r="E74" s="332"/>
      <c r="F74" s="332"/>
      <c r="G74" s="387" t="s">
        <v>986</v>
      </c>
      <c r="H74" s="388"/>
      <c r="I74" s="388"/>
      <c r="J74" s="388"/>
      <c r="K74" s="388"/>
      <c r="L74" s="388"/>
      <c r="M74" s="389"/>
      <c r="N74" s="387">
        <v>162360</v>
      </c>
      <c r="O74" s="388"/>
      <c r="P74" s="388"/>
      <c r="Q74" s="388"/>
      <c r="R74" s="388"/>
      <c r="S74" s="388"/>
      <c r="T74" s="388"/>
      <c r="U74" s="388"/>
      <c r="V74" s="388"/>
      <c r="W74" s="389"/>
      <c r="X74" s="11" t="s">
        <v>50</v>
      </c>
      <c r="Y74" s="171" t="s">
        <v>221</v>
      </c>
      <c r="Z74" s="36"/>
      <c r="AA74" s="36"/>
      <c r="AB74" s="36"/>
      <c r="AC74" s="36"/>
      <c r="AD74" s="36"/>
      <c r="AE74" s="36"/>
      <c r="AF74" s="36"/>
      <c r="AG74" s="36"/>
      <c r="AH74" s="36"/>
      <c r="AI74" s="36"/>
    </row>
    <row r="75" spans="2:80" ht="19.5" thickBot="1">
      <c r="B75" s="36"/>
      <c r="C75" s="481" t="s">
        <v>7</v>
      </c>
      <c r="D75" s="482"/>
      <c r="E75" s="482"/>
      <c r="F75" s="482"/>
      <c r="G75" s="474"/>
      <c r="H75" s="475"/>
      <c r="I75" s="475"/>
      <c r="J75" s="475"/>
      <c r="K75" s="475"/>
      <c r="L75" s="475"/>
      <c r="M75" s="476"/>
      <c r="N75" s="474"/>
      <c r="O75" s="475"/>
      <c r="P75" s="475"/>
      <c r="Q75" s="475"/>
      <c r="R75" s="475"/>
      <c r="S75" s="475"/>
      <c r="T75" s="475"/>
      <c r="U75" s="475"/>
      <c r="V75" s="475"/>
      <c r="W75" s="476"/>
      <c r="X75" s="11" t="s">
        <v>50</v>
      </c>
      <c r="Y75" s="36"/>
      <c r="Z75" s="36"/>
      <c r="AA75" s="36"/>
      <c r="AB75" s="36"/>
      <c r="AC75" s="36"/>
      <c r="AD75" s="36"/>
      <c r="AE75" s="36"/>
      <c r="AF75" s="36"/>
      <c r="AG75" s="36"/>
      <c r="AH75" s="36"/>
      <c r="AI75" s="36"/>
    </row>
    <row r="76" spans="2:80" ht="19.5" thickTop="1">
      <c r="B76" s="36"/>
      <c r="C76" s="518" t="s">
        <v>38</v>
      </c>
      <c r="D76" s="518"/>
      <c r="E76" s="518"/>
      <c r="F76" s="518"/>
      <c r="G76" s="519"/>
      <c r="H76" s="519"/>
      <c r="I76" s="519"/>
      <c r="J76" s="519"/>
      <c r="K76" s="519"/>
      <c r="L76" s="519"/>
      <c r="M76" s="519"/>
      <c r="N76" s="520">
        <f>IF(SUM(N73:W75)=0,0,SUM(N73:W75))</f>
        <v>5721380</v>
      </c>
      <c r="O76" s="520"/>
      <c r="P76" s="520"/>
      <c r="Q76" s="520"/>
      <c r="R76" s="520"/>
      <c r="S76" s="520"/>
      <c r="T76" s="520"/>
      <c r="U76" s="520"/>
      <c r="V76" s="520"/>
      <c r="W76" s="521"/>
      <c r="X76" s="12" t="s">
        <v>50</v>
      </c>
      <c r="Y76" s="36"/>
      <c r="Z76" s="36"/>
      <c r="AA76" s="36"/>
      <c r="AB76" s="36"/>
      <c r="AC76" s="36"/>
      <c r="AD76" s="36"/>
      <c r="AE76" s="36"/>
      <c r="AF76" s="36"/>
      <c r="AG76" s="36"/>
      <c r="AH76" s="36"/>
      <c r="AI76" s="36"/>
    </row>
    <row r="77" spans="2:80">
      <c r="B77" s="36"/>
      <c r="C77" s="36"/>
      <c r="D77" s="36"/>
      <c r="E77" s="36"/>
      <c r="F77" s="36"/>
      <c r="G77" s="36"/>
      <c r="H77" s="36"/>
      <c r="I77" s="36"/>
      <c r="J77" s="36"/>
      <c r="K77" s="36"/>
      <c r="L77" s="36"/>
      <c r="M77" s="36"/>
      <c r="N77" s="170" t="s">
        <v>222</v>
      </c>
      <c r="O77" s="36"/>
      <c r="P77" s="36"/>
      <c r="Q77" s="36"/>
      <c r="R77" s="36"/>
      <c r="S77" s="36"/>
      <c r="T77" s="36"/>
      <c r="U77" s="36"/>
      <c r="V77" s="36"/>
      <c r="W77" s="36"/>
      <c r="X77" s="36"/>
      <c r="Y77" s="36"/>
      <c r="Z77" s="36"/>
      <c r="AA77" s="36"/>
      <c r="AB77" s="36"/>
      <c r="AC77" s="36"/>
      <c r="AD77" s="36"/>
      <c r="AE77" s="36"/>
      <c r="AF77" s="36"/>
      <c r="AG77" s="36"/>
      <c r="AH77" s="36"/>
      <c r="AI77" s="36"/>
    </row>
    <row r="78" spans="2:80">
      <c r="B78" s="36"/>
      <c r="C78" s="36"/>
      <c r="D78" s="36"/>
      <c r="E78" s="36"/>
      <c r="F78" s="36"/>
      <c r="G78" s="36"/>
      <c r="H78" s="36"/>
      <c r="I78" s="36"/>
      <c r="J78" s="36"/>
      <c r="K78" s="36"/>
      <c r="L78" s="36"/>
      <c r="M78" s="36"/>
      <c r="N78" s="170" t="s">
        <v>562</v>
      </c>
      <c r="O78" s="36"/>
      <c r="P78" s="36"/>
      <c r="Q78" s="36"/>
      <c r="R78" s="36"/>
      <c r="S78" s="36"/>
      <c r="T78" s="36"/>
      <c r="U78" s="36"/>
      <c r="V78" s="36"/>
      <c r="W78" s="36"/>
      <c r="X78" s="36"/>
      <c r="Y78" s="36"/>
      <c r="Z78" s="36"/>
      <c r="AA78" s="36"/>
      <c r="AB78" s="36"/>
      <c r="AC78" s="36"/>
      <c r="AD78" s="36"/>
      <c r="AE78" s="36"/>
      <c r="AF78" s="36"/>
      <c r="AG78" s="36"/>
      <c r="AH78" s="36"/>
      <c r="AI78" s="36"/>
    </row>
    <row r="79" spans="2:80" ht="19.5" thickBot="1">
      <c r="B79" s="36"/>
      <c r="C79" s="36" t="s">
        <v>549</v>
      </c>
      <c r="D79" s="36"/>
      <c r="E79" s="36"/>
      <c r="F79" s="36"/>
      <c r="G79" s="36"/>
      <c r="H79" s="36"/>
      <c r="I79" s="36"/>
      <c r="J79" s="36"/>
      <c r="K79" s="36"/>
      <c r="L79" s="36"/>
      <c r="M79" s="36"/>
      <c r="N79" s="170"/>
      <c r="O79" s="36"/>
      <c r="P79" s="36"/>
      <c r="Q79" s="172" t="s">
        <v>550</v>
      </c>
      <c r="R79" s="127"/>
      <c r="S79" s="127"/>
      <c r="T79" s="127"/>
      <c r="U79" s="127"/>
      <c r="V79" s="127"/>
      <c r="W79" s="127"/>
      <c r="X79" s="127"/>
      <c r="Y79" s="127"/>
      <c r="Z79" s="127"/>
      <c r="AA79" s="127"/>
      <c r="AB79" s="127"/>
      <c r="AC79" s="127"/>
      <c r="AD79" s="127"/>
      <c r="AE79" s="127"/>
      <c r="AF79" s="127"/>
      <c r="AG79" s="127"/>
      <c r="AH79" s="127"/>
      <c r="AI79" s="127"/>
    </row>
    <row r="80" spans="2:80">
      <c r="B80" s="36"/>
      <c r="C80" s="190" t="s">
        <v>533</v>
      </c>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2"/>
      <c r="AH80" s="36"/>
      <c r="AI80" s="36"/>
    </row>
    <row r="81" spans="2:42">
      <c r="B81" s="36"/>
      <c r="C81" s="486" t="s">
        <v>535</v>
      </c>
      <c r="D81" s="487"/>
      <c r="E81" s="487"/>
      <c r="F81" s="488"/>
      <c r="G81" s="483">
        <v>16038</v>
      </c>
      <c r="H81" s="484"/>
      <c r="I81" s="484"/>
      <c r="J81" s="484"/>
      <c r="K81" s="485"/>
      <c r="L81" s="189" t="s">
        <v>68</v>
      </c>
      <c r="M81" s="36"/>
      <c r="N81" s="36"/>
      <c r="O81" s="36"/>
      <c r="P81" s="36" t="s">
        <v>536</v>
      </c>
      <c r="Q81" s="36"/>
      <c r="R81" s="36"/>
      <c r="S81" s="36"/>
      <c r="T81" s="36"/>
      <c r="U81" s="36"/>
      <c r="V81" s="36"/>
      <c r="W81" s="36"/>
      <c r="X81" s="36"/>
      <c r="Y81" s="36"/>
      <c r="Z81" s="36"/>
      <c r="AA81" s="36"/>
      <c r="AB81" s="36"/>
      <c r="AC81" s="36"/>
      <c r="AD81" s="36"/>
      <c r="AE81" s="36"/>
      <c r="AF81" s="36"/>
      <c r="AG81" s="193"/>
      <c r="AH81" s="36"/>
      <c r="AI81" s="36"/>
    </row>
    <row r="82" spans="2:42">
      <c r="B82" s="36"/>
      <c r="C82" s="486" t="s">
        <v>534</v>
      </c>
      <c r="D82" s="487"/>
      <c r="E82" s="487"/>
      <c r="F82" s="488"/>
      <c r="G82" s="483">
        <v>121358</v>
      </c>
      <c r="H82" s="484"/>
      <c r="I82" s="484"/>
      <c r="J82" s="484"/>
      <c r="K82" s="485"/>
      <c r="L82" s="189" t="s">
        <v>68</v>
      </c>
      <c r="M82" s="36"/>
      <c r="N82" s="36"/>
      <c r="O82" s="36"/>
      <c r="P82" s="489">
        <f>+IF(G82="",100,G81/G82*100)</f>
        <v>13.215445211687735</v>
      </c>
      <c r="Q82" s="489"/>
      <c r="R82" s="489"/>
      <c r="S82" s="489"/>
      <c r="T82" s="490"/>
      <c r="U82" s="189" t="s">
        <v>537</v>
      </c>
      <c r="V82" s="36"/>
      <c r="W82" s="36"/>
      <c r="X82" s="36"/>
      <c r="Y82" s="36"/>
      <c r="Z82" s="36"/>
      <c r="AA82" s="36"/>
      <c r="AB82" s="36"/>
      <c r="AC82" s="36"/>
      <c r="AD82" s="36"/>
      <c r="AE82" s="36"/>
      <c r="AF82" s="36"/>
      <c r="AG82" s="193"/>
      <c r="AH82" s="36"/>
      <c r="AI82" s="36"/>
    </row>
    <row r="83" spans="2:42" ht="19.5" thickBot="1">
      <c r="B83" s="36"/>
      <c r="C83" s="194"/>
      <c r="D83" s="195"/>
      <c r="E83" s="195"/>
      <c r="F83" s="195"/>
      <c r="G83" s="195"/>
      <c r="H83" s="195"/>
      <c r="I83" s="195"/>
      <c r="J83" s="195"/>
      <c r="K83" s="195"/>
      <c r="L83" s="195"/>
      <c r="M83" s="195"/>
      <c r="N83" s="196"/>
      <c r="O83" s="195"/>
      <c r="P83" s="196" t="s">
        <v>543</v>
      </c>
      <c r="Q83" s="195"/>
      <c r="R83" s="195"/>
      <c r="S83" s="195"/>
      <c r="T83" s="195"/>
      <c r="U83" s="195"/>
      <c r="V83" s="195"/>
      <c r="W83" s="195"/>
      <c r="X83" s="195"/>
      <c r="Y83" s="195"/>
      <c r="Z83" s="195"/>
      <c r="AA83" s="195"/>
      <c r="AB83" s="195"/>
      <c r="AC83" s="195"/>
      <c r="AD83" s="195"/>
      <c r="AE83" s="195"/>
      <c r="AF83" s="195"/>
      <c r="AG83" s="197"/>
      <c r="AH83" s="36"/>
      <c r="AI83" s="36"/>
    </row>
    <row r="84" spans="2:42">
      <c r="B84" s="36"/>
      <c r="C84" s="127" t="s">
        <v>542</v>
      </c>
      <c r="D84" s="36"/>
      <c r="E84" s="36"/>
      <c r="F84" s="36"/>
      <c r="G84" s="36"/>
      <c r="H84" s="36"/>
      <c r="I84" s="36"/>
      <c r="J84" s="36"/>
      <c r="K84" s="36"/>
      <c r="L84" s="36"/>
      <c r="M84" s="36"/>
      <c r="N84" s="170"/>
      <c r="O84" s="36"/>
      <c r="P84" s="36"/>
      <c r="Q84" s="36"/>
      <c r="R84" s="36"/>
      <c r="S84" s="36"/>
      <c r="T84" s="36"/>
      <c r="U84" s="36"/>
      <c r="V84" s="36"/>
      <c r="W84" s="36"/>
      <c r="X84" s="36"/>
      <c r="Y84" s="36"/>
      <c r="Z84" s="36"/>
      <c r="AA84" s="36"/>
      <c r="AB84" s="36"/>
      <c r="AC84" s="36"/>
      <c r="AD84" s="36"/>
      <c r="AE84" s="36"/>
      <c r="AF84" s="36"/>
      <c r="AG84" s="36"/>
      <c r="AH84" s="36"/>
      <c r="AI84" s="36"/>
    </row>
    <row r="85" spans="2:42">
      <c r="B85" s="36"/>
      <c r="C85" s="511" t="s">
        <v>540</v>
      </c>
      <c r="D85" s="511"/>
      <c r="E85" s="511"/>
      <c r="F85" s="511"/>
      <c r="G85" s="511"/>
      <c r="H85" s="511"/>
      <c r="I85" s="511"/>
      <c r="J85" s="511"/>
      <c r="K85" s="511"/>
      <c r="L85" s="511"/>
      <c r="M85" s="511"/>
      <c r="N85" s="512">
        <f>IF(N70="",0,(N70*P82/100))</f>
        <v>5532911.3718584692</v>
      </c>
      <c r="O85" s="512"/>
      <c r="P85" s="512"/>
      <c r="Q85" s="512"/>
      <c r="R85" s="512"/>
      <c r="S85" s="512"/>
      <c r="T85" s="512"/>
      <c r="U85" s="512"/>
      <c r="V85" s="512"/>
      <c r="W85" s="512"/>
      <c r="X85" s="174" t="s">
        <v>50</v>
      </c>
      <c r="Y85" s="36"/>
      <c r="Z85" s="36"/>
      <c r="AA85" s="36"/>
      <c r="AB85" s="36"/>
      <c r="AC85" s="36"/>
      <c r="AD85" s="36"/>
      <c r="AE85" s="36"/>
      <c r="AF85" s="36"/>
      <c r="AG85" s="36"/>
      <c r="AH85" s="36"/>
      <c r="AI85" s="36"/>
    </row>
    <row r="86" spans="2:42">
      <c r="B86" s="36"/>
      <c r="C86" s="511" t="s">
        <v>541</v>
      </c>
      <c r="D86" s="511"/>
      <c r="E86" s="511"/>
      <c r="F86" s="511"/>
      <c r="G86" s="511"/>
      <c r="H86" s="511"/>
      <c r="I86" s="511"/>
      <c r="J86" s="511"/>
      <c r="K86" s="511"/>
      <c r="L86" s="511"/>
      <c r="M86" s="511"/>
      <c r="N86" s="512">
        <f>IF(P82="",0,(N76*P82/100))</f>
        <v>756105.8392524597</v>
      </c>
      <c r="O86" s="512"/>
      <c r="P86" s="512"/>
      <c r="Q86" s="512"/>
      <c r="R86" s="512"/>
      <c r="S86" s="512"/>
      <c r="T86" s="512"/>
      <c r="U86" s="512"/>
      <c r="V86" s="512"/>
      <c r="W86" s="512"/>
      <c r="X86" s="174" t="s">
        <v>50</v>
      </c>
      <c r="Y86" s="36"/>
      <c r="Z86" s="36"/>
      <c r="AA86" s="36"/>
      <c r="AB86" s="36"/>
      <c r="AC86" s="36"/>
      <c r="AD86" s="36"/>
      <c r="AE86" s="36"/>
      <c r="AF86" s="36"/>
      <c r="AG86" s="36"/>
      <c r="AH86" s="36"/>
      <c r="AI86" s="36"/>
    </row>
    <row r="87" spans="2:42">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row>
    <row r="88" spans="2:42">
      <c r="C88" s="273" t="s">
        <v>569</v>
      </c>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74"/>
      <c r="AE88" s="274"/>
      <c r="AF88" s="274"/>
      <c r="AG88" s="274"/>
      <c r="AH88" s="274"/>
    </row>
    <row r="89" spans="2:42">
      <c r="C89" s="402" t="s">
        <v>48</v>
      </c>
      <c r="D89" s="403"/>
      <c r="E89" s="403"/>
      <c r="F89" s="403"/>
      <c r="G89" s="403"/>
      <c r="H89" s="403"/>
      <c r="I89" s="487"/>
      <c r="J89" s="487"/>
      <c r="K89" s="487"/>
      <c r="L89" s="487"/>
      <c r="M89" s="487"/>
      <c r="N89" s="508" t="s">
        <v>49</v>
      </c>
      <c r="O89" s="509"/>
      <c r="P89" s="509"/>
      <c r="Q89" s="509"/>
      <c r="R89" s="509"/>
      <c r="S89" s="509"/>
      <c r="T89" s="510"/>
      <c r="U89" s="510"/>
      <c r="V89" s="510"/>
      <c r="W89" s="510"/>
      <c r="X89" s="487"/>
      <c r="AH89" s="36"/>
    </row>
    <row r="90" spans="2:42">
      <c r="C90" s="355" t="s">
        <v>51</v>
      </c>
      <c r="D90" s="355"/>
      <c r="E90" s="355"/>
      <c r="F90" s="355"/>
      <c r="G90" s="355"/>
      <c r="H90" s="355"/>
      <c r="I90" s="355"/>
      <c r="J90" s="355"/>
      <c r="K90" s="355"/>
      <c r="L90" s="355"/>
      <c r="M90" s="491"/>
      <c r="N90" s="492">
        <v>0</v>
      </c>
      <c r="O90" s="493"/>
      <c r="P90" s="493"/>
      <c r="Q90" s="493"/>
      <c r="R90" s="493"/>
      <c r="S90" s="493"/>
      <c r="T90" s="493"/>
      <c r="U90" s="493"/>
      <c r="V90" s="493"/>
      <c r="W90" s="494"/>
      <c r="X90" s="3" t="s">
        <v>50</v>
      </c>
    </row>
    <row r="91" spans="2:42" ht="19.5" thickBot="1">
      <c r="N91" s="160" t="s">
        <v>563</v>
      </c>
      <c r="AO91" s="152"/>
    </row>
    <row r="92" spans="2:42">
      <c r="B92" s="151"/>
      <c r="C92" s="81" t="s">
        <v>559</v>
      </c>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5"/>
      <c r="AO92" s="152"/>
    </row>
    <row r="93" spans="2:42">
      <c r="B93" s="146"/>
      <c r="C93" s="36" t="s">
        <v>570</v>
      </c>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147"/>
      <c r="AO93" s="152"/>
    </row>
    <row r="94" spans="2:42">
      <c r="B94" s="146"/>
      <c r="C94" s="495" t="s">
        <v>540</v>
      </c>
      <c r="D94" s="495"/>
      <c r="E94" s="495"/>
      <c r="F94" s="495"/>
      <c r="G94" s="495"/>
      <c r="H94" s="495"/>
      <c r="I94" s="495"/>
      <c r="J94" s="500">
        <f>IF(SUM(N85)&lt;&gt;0,N85,N70)</f>
        <v>5532911.3718584692</v>
      </c>
      <c r="K94" s="500"/>
      <c r="L94" s="500"/>
      <c r="M94" s="500"/>
      <c r="N94" s="500"/>
      <c r="O94" s="500"/>
      <c r="P94" s="501"/>
      <c r="Q94" s="198" t="s">
        <v>50</v>
      </c>
      <c r="R94" s="36"/>
      <c r="S94" s="36"/>
      <c r="T94" s="36"/>
      <c r="U94" s="36"/>
      <c r="V94" s="36"/>
      <c r="W94" s="36"/>
      <c r="X94" s="36"/>
      <c r="Y94" s="36"/>
      <c r="Z94" s="36"/>
      <c r="AA94" s="36"/>
      <c r="AB94" s="36"/>
      <c r="AC94" s="36"/>
      <c r="AD94" s="36"/>
      <c r="AE94" s="36"/>
      <c r="AF94" s="36"/>
      <c r="AG94" s="36"/>
      <c r="AH94" s="147"/>
      <c r="AO94" s="153"/>
    </row>
    <row r="95" spans="2:42">
      <c r="B95" s="146"/>
      <c r="C95" s="480" t="s">
        <v>574</v>
      </c>
      <c r="D95" s="480"/>
      <c r="E95" s="480"/>
      <c r="F95" s="480"/>
      <c r="G95" s="480"/>
      <c r="H95" s="480"/>
      <c r="I95" s="480"/>
      <c r="J95" s="502" t="str">
        <f>IF(AND(N85&gt;0,N86&gt;0),"",N90)</f>
        <v/>
      </c>
      <c r="K95" s="502"/>
      <c r="L95" s="502"/>
      <c r="M95" s="502"/>
      <c r="N95" s="502"/>
      <c r="O95" s="502"/>
      <c r="P95" s="503"/>
      <c r="Q95" s="199" t="s">
        <v>50</v>
      </c>
      <c r="R95" s="36"/>
      <c r="S95" s="36"/>
      <c r="T95" s="36"/>
      <c r="U95" s="36"/>
      <c r="V95" s="36"/>
      <c r="W95" s="36"/>
      <c r="X95" s="36"/>
      <c r="Y95" s="36"/>
      <c r="Z95" s="36"/>
      <c r="AA95" s="36"/>
      <c r="AB95" s="36"/>
      <c r="AC95" s="36"/>
      <c r="AD95" s="36"/>
      <c r="AE95" s="36"/>
      <c r="AF95" s="36"/>
      <c r="AG95" s="36"/>
      <c r="AH95" s="147"/>
      <c r="AO95" s="153"/>
      <c r="AP95" s="52"/>
    </row>
    <row r="96" spans="2:42" ht="19.5" thickBot="1">
      <c r="B96" s="146"/>
      <c r="C96" s="498" t="s">
        <v>219</v>
      </c>
      <c r="D96" s="498"/>
      <c r="E96" s="498"/>
      <c r="F96" s="498"/>
      <c r="G96" s="498"/>
      <c r="H96" s="498"/>
      <c r="I96" s="498"/>
      <c r="J96" s="504">
        <f>IF(J95="",N86,"")</f>
        <v>756105.8392524597</v>
      </c>
      <c r="K96" s="504"/>
      <c r="L96" s="504"/>
      <c r="M96" s="504"/>
      <c r="N96" s="504"/>
      <c r="O96" s="504"/>
      <c r="P96" s="505"/>
      <c r="Q96" s="176" t="s">
        <v>50</v>
      </c>
      <c r="R96" s="36"/>
      <c r="S96" s="36"/>
      <c r="T96" s="36"/>
      <c r="U96" s="36"/>
      <c r="V96" s="36"/>
      <c r="W96" s="36"/>
      <c r="X96" s="36"/>
      <c r="Y96" s="36"/>
      <c r="Z96" s="36"/>
      <c r="AA96" s="36"/>
      <c r="AB96" s="36"/>
      <c r="AC96" s="36"/>
      <c r="AD96" s="36"/>
      <c r="AE96" s="36"/>
      <c r="AF96" s="36"/>
      <c r="AG96" s="36"/>
      <c r="AH96" s="147"/>
      <c r="AO96" s="152"/>
    </row>
    <row r="97" spans="2:41" ht="19.5" thickTop="1">
      <c r="B97" s="146"/>
      <c r="C97" s="499" t="s">
        <v>560</v>
      </c>
      <c r="D97" s="499"/>
      <c r="E97" s="499"/>
      <c r="F97" s="499"/>
      <c r="G97" s="499"/>
      <c r="H97" s="499"/>
      <c r="I97" s="499"/>
      <c r="J97" s="506">
        <f>IF(J95="",(J94-J96),J95)</f>
        <v>4776805.5326060094</v>
      </c>
      <c r="K97" s="506"/>
      <c r="L97" s="506"/>
      <c r="M97" s="506"/>
      <c r="N97" s="506"/>
      <c r="O97" s="506"/>
      <c r="P97" s="507"/>
      <c r="Q97" s="175" t="s">
        <v>50</v>
      </c>
      <c r="R97" s="36"/>
      <c r="S97" s="36"/>
      <c r="T97" s="36"/>
      <c r="U97" s="36"/>
      <c r="V97" s="36"/>
      <c r="W97" s="36"/>
      <c r="X97" s="36"/>
      <c r="Y97" s="36"/>
      <c r="Z97" s="36"/>
      <c r="AA97" s="36"/>
      <c r="AB97" s="36"/>
      <c r="AC97" s="36"/>
      <c r="AD97" s="36"/>
      <c r="AE97" s="36"/>
      <c r="AF97" s="36"/>
      <c r="AG97" s="36"/>
      <c r="AH97" s="147"/>
      <c r="AO97" s="152"/>
    </row>
    <row r="98" spans="2:41">
      <c r="B98" s="14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147"/>
      <c r="AO98" s="152"/>
    </row>
    <row r="99" spans="2:41">
      <c r="B99" s="14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147"/>
    </row>
    <row r="100" spans="2:41">
      <c r="B100" s="146"/>
      <c r="N100" s="36"/>
      <c r="O100" s="36"/>
      <c r="P100" s="36"/>
      <c r="Q100" s="36"/>
      <c r="R100" s="36"/>
      <c r="S100" s="36"/>
      <c r="T100" s="36"/>
      <c r="U100" s="36"/>
      <c r="V100" s="36"/>
      <c r="W100" s="36"/>
      <c r="X100" s="36"/>
      <c r="Y100" s="36"/>
      <c r="Z100" s="36"/>
      <c r="AA100" s="36"/>
      <c r="AB100" s="36"/>
      <c r="AC100" s="36"/>
      <c r="AD100" s="36"/>
      <c r="AE100" s="36"/>
      <c r="AF100" s="36"/>
      <c r="AG100" s="36"/>
      <c r="AH100" s="147"/>
    </row>
    <row r="101" spans="2:41">
      <c r="B101" s="14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147"/>
    </row>
    <row r="102" spans="2:41" ht="19.5" thickBot="1">
      <c r="B102" s="148"/>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50"/>
    </row>
  </sheetData>
  <mergeCells count="114">
    <mergeCell ref="C74:F74"/>
    <mergeCell ref="C94:I94"/>
    <mergeCell ref="C69:M69"/>
    <mergeCell ref="C96:I96"/>
    <mergeCell ref="C97:I97"/>
    <mergeCell ref="J94:P94"/>
    <mergeCell ref="J95:P95"/>
    <mergeCell ref="J96:P96"/>
    <mergeCell ref="J97:P97"/>
    <mergeCell ref="C89:M89"/>
    <mergeCell ref="N89:X89"/>
    <mergeCell ref="C85:M85"/>
    <mergeCell ref="C86:M86"/>
    <mergeCell ref="N85:W85"/>
    <mergeCell ref="N86:W86"/>
    <mergeCell ref="C70:M70"/>
    <mergeCell ref="N70:W70"/>
    <mergeCell ref="C73:M73"/>
    <mergeCell ref="N73:W73"/>
    <mergeCell ref="N75:W75"/>
    <mergeCell ref="C76:M76"/>
    <mergeCell ref="N76:W76"/>
    <mergeCell ref="N74:W74"/>
    <mergeCell ref="G74:M74"/>
    <mergeCell ref="C95:I95"/>
    <mergeCell ref="C75:F75"/>
    <mergeCell ref="G81:K81"/>
    <mergeCell ref="G82:K82"/>
    <mergeCell ref="C81:F81"/>
    <mergeCell ref="C82:F82"/>
    <mergeCell ref="P82:T82"/>
    <mergeCell ref="C90:M90"/>
    <mergeCell ref="N90:W90"/>
    <mergeCell ref="G75:M75"/>
    <mergeCell ref="L47:N47"/>
    <mergeCell ref="P45:R45"/>
    <mergeCell ref="H45:K45"/>
    <mergeCell ref="Y68:AH68"/>
    <mergeCell ref="Y69:AH69"/>
    <mergeCell ref="Y67:AH67"/>
    <mergeCell ref="C56:H56"/>
    <mergeCell ref="C57:H57"/>
    <mergeCell ref="C64:AH64"/>
    <mergeCell ref="N69:W69"/>
    <mergeCell ref="C68:M68"/>
    <mergeCell ref="C67:M67"/>
    <mergeCell ref="N67:X67"/>
    <mergeCell ref="I57:N57"/>
    <mergeCell ref="Q34:T35"/>
    <mergeCell ref="Q36:S36"/>
    <mergeCell ref="T46:V46"/>
    <mergeCell ref="T47:V47"/>
    <mergeCell ref="L44:O44"/>
    <mergeCell ref="C47:G47"/>
    <mergeCell ref="H47:K47"/>
    <mergeCell ref="C55:AH55"/>
    <mergeCell ref="C60:AH60"/>
    <mergeCell ref="P44:S44"/>
    <mergeCell ref="P46:R46"/>
    <mergeCell ref="T45:V45"/>
    <mergeCell ref="P47:R47"/>
    <mergeCell ref="C43:G44"/>
    <mergeCell ref="C45:G45"/>
    <mergeCell ref="I56:N56"/>
    <mergeCell ref="M52:P52"/>
    <mergeCell ref="Q52:T52"/>
    <mergeCell ref="I53:K53"/>
    <mergeCell ref="M53:O53"/>
    <mergeCell ref="Q53:S53"/>
    <mergeCell ref="I50:T50"/>
    <mergeCell ref="L45:N45"/>
    <mergeCell ref="L46:N46"/>
    <mergeCell ref="C22:J22"/>
    <mergeCell ref="K22:P22"/>
    <mergeCell ref="C21:J21"/>
    <mergeCell ref="C20:J20"/>
    <mergeCell ref="K20:P20"/>
    <mergeCell ref="C34:F35"/>
    <mergeCell ref="C36:E36"/>
    <mergeCell ref="J34:M35"/>
    <mergeCell ref="J36:L36"/>
    <mergeCell ref="I13:AF13"/>
    <mergeCell ref="I14:O14"/>
    <mergeCell ref="U14:AF14"/>
    <mergeCell ref="P14:T14"/>
    <mergeCell ref="U15:AF15"/>
    <mergeCell ref="C15:H15"/>
    <mergeCell ref="I15:O15"/>
    <mergeCell ref="P15:T15"/>
    <mergeCell ref="U20:AF20"/>
    <mergeCell ref="C9:AH9"/>
    <mergeCell ref="C41:AH41"/>
    <mergeCell ref="Q20:T20"/>
    <mergeCell ref="C32:AH32"/>
    <mergeCell ref="N68:W68"/>
    <mergeCell ref="C39:AH39"/>
    <mergeCell ref="H43:K44"/>
    <mergeCell ref="L43:W43"/>
    <mergeCell ref="T44:W44"/>
    <mergeCell ref="C46:G46"/>
    <mergeCell ref="H46:K46"/>
    <mergeCell ref="K21:P21"/>
    <mergeCell ref="Q56:AH57"/>
    <mergeCell ref="C50:H50"/>
    <mergeCell ref="C51:H53"/>
    <mergeCell ref="I51:T51"/>
    <mergeCell ref="I52:L52"/>
    <mergeCell ref="C11:H11"/>
    <mergeCell ref="C12:H12"/>
    <mergeCell ref="X43:X44"/>
    <mergeCell ref="C13:H13"/>
    <mergeCell ref="C14:H14"/>
    <mergeCell ref="I11:AF11"/>
    <mergeCell ref="I12:AF12"/>
  </mergeCells>
  <phoneticPr fontId="1"/>
  <conditionalFormatting sqref="H45:K47">
    <cfRule type="cellIs" dxfId="46" priority="1" operator="equal">
      <formula>"運行"</formula>
    </cfRule>
  </conditionalFormatting>
  <dataValidations disablePrompts="1" count="4">
    <dataValidation type="list" allowBlank="1" showInputMessage="1" showErrorMessage="1" sqref="H45:K47">
      <formula1>$AQ$3:$AQ$5</formula1>
    </dataValidation>
    <dataValidation type="list" allowBlank="1" showInputMessage="1" showErrorMessage="1" sqref="I14:O14">
      <formula1>$AN$3:$AN$6</formula1>
    </dataValidation>
    <dataValidation type="list" allowBlank="1" showInputMessage="1" showErrorMessage="1" sqref="I15:O15">
      <formula1>$AO$3:$AO$6</formula1>
    </dataValidation>
    <dataValidation type="list" allowBlank="1" showInputMessage="1" showErrorMessage="1" sqref="K20:P20 D26:H29">
      <formula1>$AP$3:$AP$10</formula1>
    </dataValidation>
  </dataValidations>
  <pageMargins left="0.7" right="0.7" top="0.75" bottom="0.75" header="0.3" footer="0.3"/>
  <pageSetup paperSize="9" scale="59" fitToHeight="0" orientation="portrait" r:id="rId1"/>
  <rowBreaks count="1" manualBreakCount="1">
    <brk id="58" min="1" max="34" man="1"/>
  </rowBreaks>
  <ignoredErrors>
    <ignoredError sqref="O86:W86 J57:N57 O85:W85 J56:N56"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J32"/>
  <sheetViews>
    <sheetView showGridLines="0" topLeftCell="A20" zoomScaleNormal="100" zoomScaleSheetLayoutView="100" workbookViewId="0">
      <selection activeCell="C29" sqref="C29:L29"/>
    </sheetView>
  </sheetViews>
  <sheetFormatPr defaultColWidth="2.25" defaultRowHeight="18.75"/>
  <cols>
    <col min="1" max="34" width="3.5" customWidth="1"/>
    <col min="35" max="35" width="3.125" customWidth="1"/>
    <col min="36" max="36" width="2.5" bestFit="1" customWidth="1"/>
    <col min="44" max="44" width="2.875" bestFit="1" customWidth="1"/>
    <col min="45" max="46" width="3" customWidth="1"/>
  </cols>
  <sheetData>
    <row r="1" spans="1:35"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3" t="s">
        <v>799</v>
      </c>
    </row>
    <row r="2" spans="1:35" ht="20.25" thickBot="1">
      <c r="A2" s="1"/>
      <c r="B2" s="19" t="s">
        <v>93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
      <c r="AF2" s="1"/>
      <c r="AG2" s="1"/>
      <c r="AH2" s="1"/>
      <c r="AI2" s="1"/>
    </row>
    <row r="3" spans="1:35"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19.5" thickBot="1">
      <c r="A7" s="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row>
    <row r="8" spans="1:35">
      <c r="A8" s="1"/>
      <c r="B8" s="1"/>
      <c r="C8" s="30" t="s">
        <v>530</v>
      </c>
      <c r="D8" s="27"/>
      <c r="E8" s="27"/>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36.75" customHeight="1">
      <c r="A9" s="1"/>
      <c r="B9" s="1"/>
      <c r="C9" s="584" t="s">
        <v>575</v>
      </c>
      <c r="D9" s="585"/>
      <c r="E9" s="585"/>
      <c r="F9" s="585"/>
      <c r="G9" s="585"/>
      <c r="H9" s="585"/>
      <c r="I9" s="585"/>
      <c r="J9" s="585"/>
      <c r="K9" s="585"/>
      <c r="L9" s="585"/>
      <c r="M9" s="585"/>
      <c r="N9" s="585"/>
      <c r="O9" s="585"/>
      <c r="P9" s="585"/>
      <c r="Q9" s="585"/>
      <c r="R9" s="585"/>
      <c r="S9" s="585"/>
      <c r="T9" s="585"/>
      <c r="U9" s="585"/>
      <c r="V9" s="585"/>
      <c r="W9" s="585"/>
      <c r="X9" s="585"/>
      <c r="Y9" s="585"/>
      <c r="Z9" s="585"/>
      <c r="AA9" s="585"/>
      <c r="AB9" s="585"/>
      <c r="AC9" s="585"/>
      <c r="AD9" s="585"/>
      <c r="AE9" s="585"/>
      <c r="AF9" s="585"/>
      <c r="AG9" s="585"/>
      <c r="AH9" s="585"/>
      <c r="AI9" s="311"/>
    </row>
    <row r="10" spans="1:35" ht="14.25" customHeight="1">
      <c r="A10" s="1"/>
      <c r="B10" s="1"/>
      <c r="C10" s="137"/>
      <c r="D10" s="104" t="s">
        <v>510</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c r="A11" s="1"/>
      <c r="B11" s="1"/>
      <c r="C11" s="535" t="s">
        <v>52</v>
      </c>
      <c r="D11" s="536"/>
      <c r="E11" s="536"/>
      <c r="F11" s="536"/>
      <c r="G11" s="536"/>
      <c r="H11" s="536"/>
      <c r="I11" s="536"/>
      <c r="J11" s="536"/>
      <c r="K11" s="536"/>
      <c r="L11" s="536"/>
      <c r="M11" s="527" t="s">
        <v>27</v>
      </c>
      <c r="N11" s="527"/>
      <c r="O11" s="527"/>
      <c r="P11" s="527"/>
      <c r="Q11" s="527"/>
      <c r="R11" s="527"/>
      <c r="S11" s="527"/>
      <c r="T11" s="527"/>
      <c r="U11" s="527"/>
      <c r="V11" s="527"/>
      <c r="W11" s="529" t="s">
        <v>62</v>
      </c>
      <c r="X11" s="529"/>
      <c r="Y11" s="529"/>
      <c r="Z11" s="529"/>
      <c r="AA11" s="529"/>
      <c r="AB11" s="529"/>
      <c r="AC11" s="529"/>
      <c r="AD11" s="529"/>
      <c r="AE11" s="529"/>
      <c r="AF11" s="529"/>
      <c r="AG11" s="525"/>
      <c r="AH11" s="526"/>
      <c r="AI11" s="1"/>
    </row>
    <row r="12" spans="1:35">
      <c r="A12" s="1"/>
      <c r="B12" s="1"/>
      <c r="C12" s="550"/>
      <c r="D12" s="551"/>
      <c r="E12" s="551"/>
      <c r="F12" s="551"/>
      <c r="G12" s="551"/>
      <c r="H12" s="551"/>
      <c r="I12" s="551"/>
      <c r="J12" s="551"/>
      <c r="K12" s="551"/>
      <c r="L12" s="551"/>
      <c r="M12" s="542">
        <v>25235</v>
      </c>
      <c r="N12" s="543"/>
      <c r="O12" s="543"/>
      <c r="P12" s="543"/>
      <c r="Q12" s="543"/>
      <c r="R12" s="543"/>
      <c r="S12" s="543"/>
      <c r="T12" s="543"/>
      <c r="U12" s="544"/>
      <c r="V12" s="200" t="s">
        <v>10</v>
      </c>
      <c r="W12" s="542"/>
      <c r="X12" s="543"/>
      <c r="Y12" s="543"/>
      <c r="Z12" s="543"/>
      <c r="AA12" s="543"/>
      <c r="AB12" s="543"/>
      <c r="AC12" s="543"/>
      <c r="AD12" s="543"/>
      <c r="AE12" s="544"/>
      <c r="AF12" s="201" t="s">
        <v>10</v>
      </c>
      <c r="AG12" s="1"/>
      <c r="AH12" s="1"/>
      <c r="AI12" s="1"/>
    </row>
    <row r="13" spans="1:35">
      <c r="A13" s="1"/>
      <c r="B13" s="1"/>
      <c r="C13" s="366"/>
      <c r="D13" s="552"/>
      <c r="E13" s="552"/>
      <c r="F13" s="552"/>
      <c r="G13" s="552"/>
      <c r="H13" s="552"/>
      <c r="I13" s="552"/>
      <c r="J13" s="552"/>
      <c r="K13" s="552"/>
      <c r="L13" s="553"/>
      <c r="M13" s="545" t="s">
        <v>38</v>
      </c>
      <c r="N13" s="546"/>
      <c r="O13" s="546"/>
      <c r="P13" s="547">
        <f>+M12+W12</f>
        <v>25235</v>
      </c>
      <c r="Q13" s="548"/>
      <c r="R13" s="548"/>
      <c r="S13" s="548"/>
      <c r="T13" s="548"/>
      <c r="U13" s="548"/>
      <c r="V13" s="549"/>
      <c r="W13" s="548"/>
      <c r="X13" s="548"/>
      <c r="Y13" s="548"/>
      <c r="Z13" s="548"/>
      <c r="AA13" s="548"/>
      <c r="AB13" s="548"/>
      <c r="AC13" s="548"/>
      <c r="AD13" s="548"/>
      <c r="AE13" s="548"/>
      <c r="AF13" s="84" t="s">
        <v>10</v>
      </c>
      <c r="AG13" s="1"/>
      <c r="AH13" s="1"/>
      <c r="AI13" s="1"/>
    </row>
    <row r="14" spans="1: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c r="A15" s="1"/>
      <c r="B15" s="1"/>
      <c r="C15" s="30" t="s">
        <v>531</v>
      </c>
      <c r="D15" s="27"/>
      <c r="E15" s="27"/>
      <c r="F15" s="1"/>
      <c r="G15" s="1"/>
      <c r="H15" s="1"/>
      <c r="I15" s="1"/>
      <c r="J15" s="1"/>
      <c r="K15" s="1"/>
      <c r="L15" s="1"/>
      <c r="M15" s="1"/>
      <c r="N15" s="1"/>
      <c r="O15" s="1"/>
      <c r="P15" s="1"/>
      <c r="Q15" s="1"/>
      <c r="R15" s="1"/>
      <c r="S15" s="1"/>
      <c r="T15" s="1"/>
      <c r="U15" s="1"/>
      <c r="V15" s="1"/>
      <c r="W15" s="1"/>
      <c r="X15" s="49"/>
      <c r="Y15" s="1"/>
      <c r="Z15" s="1"/>
      <c r="AA15" s="1"/>
      <c r="AB15" s="1"/>
      <c r="AC15" s="1"/>
      <c r="AD15" s="1"/>
      <c r="AE15" s="1"/>
      <c r="AF15" s="1"/>
      <c r="AG15" s="1"/>
      <c r="AH15" s="1"/>
      <c r="AI15" s="1"/>
    </row>
    <row r="16" spans="1:35" ht="75.75" customHeight="1">
      <c r="A16" s="1"/>
      <c r="B16" s="1"/>
      <c r="C16" s="584" t="s">
        <v>492</v>
      </c>
      <c r="D16" s="585"/>
      <c r="E16" s="585"/>
      <c r="F16" s="585"/>
      <c r="G16" s="585"/>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c r="AE16" s="585"/>
      <c r="AF16" s="585"/>
      <c r="AG16" s="585"/>
      <c r="AH16" s="585"/>
      <c r="AI16" s="311"/>
    </row>
    <row r="17" spans="1:36" ht="12.75" customHeight="1">
      <c r="A17" s="1"/>
      <c r="B17" s="1"/>
      <c r="C17" s="137"/>
      <c r="D17" s="104" t="s">
        <v>495</v>
      </c>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6" ht="18" customHeight="1">
      <c r="A18" s="1"/>
      <c r="B18" s="1"/>
      <c r="C18" s="1"/>
      <c r="D18" s="103" t="s">
        <v>491</v>
      </c>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c r="A20" s="1"/>
      <c r="B20" s="1"/>
      <c r="C20" s="535" t="s">
        <v>61</v>
      </c>
      <c r="D20" s="536"/>
      <c r="E20" s="536"/>
      <c r="F20" s="536"/>
      <c r="G20" s="536"/>
      <c r="H20" s="536"/>
      <c r="I20" s="537"/>
      <c r="J20" s="537"/>
      <c r="K20" s="537"/>
      <c r="L20" s="538"/>
      <c r="M20" s="554" t="s">
        <v>27</v>
      </c>
      <c r="N20" s="555"/>
      <c r="O20" s="555"/>
      <c r="P20" s="555"/>
      <c r="Q20" s="555"/>
      <c r="R20" s="555"/>
      <c r="S20" s="555"/>
      <c r="T20" s="555"/>
      <c r="U20" s="555"/>
      <c r="V20" s="555"/>
      <c r="W20" s="558" t="s">
        <v>62</v>
      </c>
      <c r="X20" s="559"/>
      <c r="Y20" s="559"/>
      <c r="Z20" s="559"/>
      <c r="AA20" s="559"/>
      <c r="AB20" s="559"/>
      <c r="AC20" s="559"/>
      <c r="AD20" s="559"/>
      <c r="AE20" s="559"/>
      <c r="AF20" s="560"/>
      <c r="AG20" s="1"/>
      <c r="AH20" s="1"/>
      <c r="AI20" s="1"/>
    </row>
    <row r="21" spans="1:36">
      <c r="A21" s="1"/>
      <c r="B21" s="1"/>
      <c r="C21" s="539"/>
      <c r="D21" s="540"/>
      <c r="E21" s="540"/>
      <c r="F21" s="540"/>
      <c r="G21" s="540"/>
      <c r="H21" s="540"/>
      <c r="I21" s="540"/>
      <c r="J21" s="540"/>
      <c r="K21" s="540"/>
      <c r="L21" s="541"/>
      <c r="M21" s="334" t="s">
        <v>59</v>
      </c>
      <c r="N21" s="556"/>
      <c r="O21" s="556"/>
      <c r="P21" s="556"/>
      <c r="Q21" s="557"/>
      <c r="R21" s="535" t="s">
        <v>60</v>
      </c>
      <c r="S21" s="537"/>
      <c r="T21" s="537"/>
      <c r="U21" s="537"/>
      <c r="V21" s="556"/>
      <c r="W21" s="561" t="s">
        <v>59</v>
      </c>
      <c r="X21" s="562"/>
      <c r="Y21" s="562"/>
      <c r="Z21" s="562"/>
      <c r="AA21" s="563"/>
      <c r="AB21" s="564" t="s">
        <v>60</v>
      </c>
      <c r="AC21" s="565"/>
      <c r="AD21" s="565"/>
      <c r="AE21" s="565"/>
      <c r="AF21" s="563"/>
      <c r="AG21" s="1"/>
      <c r="AH21" s="1"/>
      <c r="AI21" s="1"/>
    </row>
    <row r="22" spans="1:36">
      <c r="A22" s="1"/>
      <c r="B22" s="1"/>
      <c r="C22" s="530" t="s">
        <v>53</v>
      </c>
      <c r="D22" s="531"/>
      <c r="E22" s="531"/>
      <c r="F22" s="531"/>
      <c r="G22" s="531"/>
      <c r="H22" s="531"/>
      <c r="I22" s="531"/>
      <c r="J22" s="531"/>
      <c r="K22" s="531"/>
      <c r="L22" s="532"/>
      <c r="M22" s="533">
        <f>+R22*$M$12/100</f>
        <v>0</v>
      </c>
      <c r="N22" s="534"/>
      <c r="O22" s="534"/>
      <c r="P22" s="534"/>
      <c r="Q22" s="87" t="s">
        <v>10</v>
      </c>
      <c r="R22" s="522"/>
      <c r="S22" s="523"/>
      <c r="T22" s="523"/>
      <c r="U22" s="524"/>
      <c r="V22" s="87" t="s">
        <v>58</v>
      </c>
      <c r="W22" s="533">
        <f>+AB22*$W$12/100</f>
        <v>0</v>
      </c>
      <c r="X22" s="534"/>
      <c r="Y22" s="534"/>
      <c r="Z22" s="534"/>
      <c r="AA22" s="165" t="s">
        <v>10</v>
      </c>
      <c r="AB22" s="522"/>
      <c r="AC22" s="523"/>
      <c r="AD22" s="523"/>
      <c r="AE22" s="524"/>
      <c r="AF22" s="88" t="s">
        <v>58</v>
      </c>
      <c r="AG22" s="177">
        <f>IF(M22+W22=0,0,1)</f>
        <v>0</v>
      </c>
      <c r="AH22" s="154"/>
      <c r="AI22" s="1"/>
    </row>
    <row r="23" spans="1:36">
      <c r="C23" s="530" t="s">
        <v>54</v>
      </c>
      <c r="D23" s="531"/>
      <c r="E23" s="531"/>
      <c r="F23" s="531"/>
      <c r="G23" s="531"/>
      <c r="H23" s="531"/>
      <c r="I23" s="531"/>
      <c r="J23" s="531"/>
      <c r="K23" s="531"/>
      <c r="L23" s="532"/>
      <c r="M23" s="533">
        <f t="shared" ref="M23:M28" si="0">+R23*$M$12/100</f>
        <v>0</v>
      </c>
      <c r="N23" s="534"/>
      <c r="O23" s="534"/>
      <c r="P23" s="534"/>
      <c r="Q23" s="87" t="s">
        <v>10</v>
      </c>
      <c r="R23" s="522"/>
      <c r="S23" s="523"/>
      <c r="T23" s="523"/>
      <c r="U23" s="524"/>
      <c r="V23" s="87" t="s">
        <v>58</v>
      </c>
      <c r="W23" s="533">
        <f>+AB23*$W$12/100</f>
        <v>0</v>
      </c>
      <c r="X23" s="534"/>
      <c r="Y23" s="534"/>
      <c r="Z23" s="534"/>
      <c r="AA23" s="165" t="s">
        <v>10</v>
      </c>
      <c r="AB23" s="522"/>
      <c r="AC23" s="523"/>
      <c r="AD23" s="523"/>
      <c r="AE23" s="524"/>
      <c r="AF23" s="88" t="s">
        <v>58</v>
      </c>
      <c r="AG23" s="177">
        <f t="shared" ref="AG23:AG28" si="1">IF(M23+W23=0,0,1)</f>
        <v>0</v>
      </c>
      <c r="AH23" s="154"/>
    </row>
    <row r="24" spans="1:36">
      <c r="C24" s="530" t="s">
        <v>590</v>
      </c>
      <c r="D24" s="531"/>
      <c r="E24" s="531"/>
      <c r="F24" s="531"/>
      <c r="G24" s="531"/>
      <c r="H24" s="531"/>
      <c r="I24" s="531"/>
      <c r="J24" s="531"/>
      <c r="K24" s="531"/>
      <c r="L24" s="532"/>
      <c r="M24" s="533">
        <f>+R24*$M$12/100</f>
        <v>0</v>
      </c>
      <c r="N24" s="534"/>
      <c r="O24" s="534"/>
      <c r="P24" s="534"/>
      <c r="Q24" s="87" t="s">
        <v>10</v>
      </c>
      <c r="R24" s="522"/>
      <c r="S24" s="523"/>
      <c r="T24" s="523"/>
      <c r="U24" s="524"/>
      <c r="V24" s="87" t="s">
        <v>58</v>
      </c>
      <c r="W24" s="533">
        <f>+AB24*$W$12/100</f>
        <v>0</v>
      </c>
      <c r="X24" s="534"/>
      <c r="Y24" s="534"/>
      <c r="Z24" s="534"/>
      <c r="AA24" s="165" t="s">
        <v>10</v>
      </c>
      <c r="AB24" s="522"/>
      <c r="AC24" s="523"/>
      <c r="AD24" s="523"/>
      <c r="AE24" s="524"/>
      <c r="AF24" s="88" t="s">
        <v>58</v>
      </c>
      <c r="AG24" s="177">
        <f t="shared" si="1"/>
        <v>0</v>
      </c>
      <c r="AH24" s="154"/>
    </row>
    <row r="25" spans="1:36">
      <c r="C25" s="530" t="s">
        <v>55</v>
      </c>
      <c r="D25" s="531"/>
      <c r="E25" s="531"/>
      <c r="F25" s="531"/>
      <c r="G25" s="531"/>
      <c r="H25" s="531"/>
      <c r="I25" s="531"/>
      <c r="J25" s="531"/>
      <c r="K25" s="531"/>
      <c r="L25" s="532"/>
      <c r="M25" s="533">
        <f>+R25*$M$12/100</f>
        <v>4542.3</v>
      </c>
      <c r="N25" s="534"/>
      <c r="O25" s="534"/>
      <c r="P25" s="534"/>
      <c r="Q25" s="87" t="s">
        <v>10</v>
      </c>
      <c r="R25" s="522">
        <v>18</v>
      </c>
      <c r="S25" s="523"/>
      <c r="T25" s="523"/>
      <c r="U25" s="524"/>
      <c r="V25" s="87" t="s">
        <v>58</v>
      </c>
      <c r="W25" s="533">
        <f t="shared" ref="W25:W28" si="2">+AB25*$W$12/100</f>
        <v>0</v>
      </c>
      <c r="X25" s="534"/>
      <c r="Y25" s="534"/>
      <c r="Z25" s="534"/>
      <c r="AA25" s="165" t="s">
        <v>10</v>
      </c>
      <c r="AB25" s="522"/>
      <c r="AC25" s="523"/>
      <c r="AD25" s="523"/>
      <c r="AE25" s="524"/>
      <c r="AF25" s="88" t="s">
        <v>58</v>
      </c>
      <c r="AG25" s="177">
        <f t="shared" si="1"/>
        <v>1</v>
      </c>
      <c r="AH25" s="154"/>
    </row>
    <row r="26" spans="1:36">
      <c r="C26" s="530" t="s">
        <v>56</v>
      </c>
      <c r="D26" s="531"/>
      <c r="E26" s="531"/>
      <c r="F26" s="531"/>
      <c r="G26" s="531"/>
      <c r="H26" s="531"/>
      <c r="I26" s="531"/>
      <c r="J26" s="531"/>
      <c r="K26" s="531"/>
      <c r="L26" s="532"/>
      <c r="M26" s="533">
        <f t="shared" si="0"/>
        <v>8075.2</v>
      </c>
      <c r="N26" s="534"/>
      <c r="O26" s="534"/>
      <c r="P26" s="534"/>
      <c r="Q26" s="87" t="s">
        <v>10</v>
      </c>
      <c r="R26" s="522">
        <v>32</v>
      </c>
      <c r="S26" s="523"/>
      <c r="T26" s="523"/>
      <c r="U26" s="524"/>
      <c r="V26" s="87" t="s">
        <v>58</v>
      </c>
      <c r="W26" s="533">
        <f t="shared" si="2"/>
        <v>0</v>
      </c>
      <c r="X26" s="534"/>
      <c r="Y26" s="534"/>
      <c r="Z26" s="534"/>
      <c r="AA26" s="165" t="s">
        <v>10</v>
      </c>
      <c r="AB26" s="522"/>
      <c r="AC26" s="523"/>
      <c r="AD26" s="523"/>
      <c r="AE26" s="524"/>
      <c r="AF26" s="88" t="s">
        <v>58</v>
      </c>
      <c r="AG26" s="177">
        <f t="shared" si="1"/>
        <v>1</v>
      </c>
      <c r="AH26" s="154"/>
    </row>
    <row r="27" spans="1:36">
      <c r="C27" s="586" t="s">
        <v>57</v>
      </c>
      <c r="D27" s="587"/>
      <c r="E27" s="587"/>
      <c r="F27" s="587"/>
      <c r="G27" s="587"/>
      <c r="H27" s="587"/>
      <c r="I27" s="587"/>
      <c r="J27" s="587"/>
      <c r="K27" s="587"/>
      <c r="L27" s="588"/>
      <c r="M27" s="533">
        <f t="shared" si="0"/>
        <v>0</v>
      </c>
      <c r="N27" s="534"/>
      <c r="O27" s="534"/>
      <c r="P27" s="534"/>
      <c r="Q27" s="87" t="s">
        <v>10</v>
      </c>
      <c r="R27" s="522"/>
      <c r="S27" s="523"/>
      <c r="T27" s="523"/>
      <c r="U27" s="524"/>
      <c r="V27" s="87" t="s">
        <v>58</v>
      </c>
      <c r="W27" s="533">
        <f t="shared" si="2"/>
        <v>0</v>
      </c>
      <c r="X27" s="534"/>
      <c r="Y27" s="534"/>
      <c r="Z27" s="534"/>
      <c r="AA27" s="165" t="s">
        <v>10</v>
      </c>
      <c r="AB27" s="522"/>
      <c r="AC27" s="523"/>
      <c r="AD27" s="523"/>
      <c r="AE27" s="524"/>
      <c r="AF27" s="88" t="s">
        <v>58</v>
      </c>
      <c r="AG27" s="177">
        <f t="shared" si="1"/>
        <v>0</v>
      </c>
      <c r="AH27" s="154"/>
    </row>
    <row r="28" spans="1:36" ht="19.5" thickBot="1">
      <c r="C28" s="566" t="s">
        <v>7</v>
      </c>
      <c r="D28" s="567"/>
      <c r="E28" s="567"/>
      <c r="F28" s="568" t="s">
        <v>1002</v>
      </c>
      <c r="G28" s="569"/>
      <c r="H28" s="569"/>
      <c r="I28" s="569"/>
      <c r="J28" s="569"/>
      <c r="K28" s="569"/>
      <c r="L28" s="570"/>
      <c r="M28" s="575">
        <f t="shared" si="0"/>
        <v>12617.5</v>
      </c>
      <c r="N28" s="576"/>
      <c r="O28" s="576"/>
      <c r="P28" s="576"/>
      <c r="Q28" s="185" t="s">
        <v>10</v>
      </c>
      <c r="R28" s="581">
        <v>50</v>
      </c>
      <c r="S28" s="582"/>
      <c r="T28" s="582"/>
      <c r="U28" s="583"/>
      <c r="V28" s="185" t="s">
        <v>58</v>
      </c>
      <c r="W28" s="579">
        <f t="shared" si="2"/>
        <v>0</v>
      </c>
      <c r="X28" s="580"/>
      <c r="Y28" s="580"/>
      <c r="Z28" s="580"/>
      <c r="AA28" s="186" t="s">
        <v>10</v>
      </c>
      <c r="AB28" s="581"/>
      <c r="AC28" s="582"/>
      <c r="AD28" s="582"/>
      <c r="AE28" s="583"/>
      <c r="AF28" s="88" t="s">
        <v>58</v>
      </c>
      <c r="AG28" s="177">
        <f t="shared" si="1"/>
        <v>1</v>
      </c>
      <c r="AH28" s="154"/>
    </row>
    <row r="29" spans="1:36" ht="19.5" thickTop="1">
      <c r="C29" s="571" t="s">
        <v>38</v>
      </c>
      <c r="D29" s="572"/>
      <c r="E29" s="572"/>
      <c r="F29" s="572"/>
      <c r="G29" s="572"/>
      <c r="H29" s="572"/>
      <c r="I29" s="572"/>
      <c r="J29" s="572"/>
      <c r="K29" s="572"/>
      <c r="L29" s="572"/>
      <c r="M29" s="573">
        <f>SUM(M22:P28)</f>
        <v>25235</v>
      </c>
      <c r="N29" s="574"/>
      <c r="O29" s="574"/>
      <c r="P29" s="574"/>
      <c r="Q29" s="86" t="s">
        <v>10</v>
      </c>
      <c r="R29" s="577">
        <f>SUM(R22:U28)</f>
        <v>100</v>
      </c>
      <c r="S29" s="578"/>
      <c r="T29" s="578"/>
      <c r="U29" s="578"/>
      <c r="V29" s="87" t="s">
        <v>58</v>
      </c>
      <c r="W29" s="573">
        <f>SUM(W22:Z28)</f>
        <v>0</v>
      </c>
      <c r="X29" s="574"/>
      <c r="Y29" s="574"/>
      <c r="Z29" s="574"/>
      <c r="AA29" s="88" t="s">
        <v>10</v>
      </c>
      <c r="AB29" s="577">
        <f>SUM(AB22:AE28)</f>
        <v>0</v>
      </c>
      <c r="AC29" s="578"/>
      <c r="AD29" s="578"/>
      <c r="AE29" s="578"/>
      <c r="AF29" s="89" t="s">
        <v>58</v>
      </c>
    </row>
    <row r="30" spans="1:36">
      <c r="R30" s="202" t="str">
        <f>IF(OR(R29=100,R29=0),"","100.0となるように入力してください")</f>
        <v/>
      </c>
      <c r="W30" s="1"/>
      <c r="X30" s="1"/>
      <c r="Y30" s="1"/>
      <c r="Z30" s="1"/>
      <c r="AA30" s="1"/>
      <c r="AB30" s="202" t="str">
        <f>IF(OR(AB29=100,AB29=0),"","100.0となるように入力してください")</f>
        <v/>
      </c>
    </row>
    <row r="31" spans="1:36">
      <c r="C31" s="528" t="s">
        <v>591</v>
      </c>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row>
    <row r="32" spans="1:36">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row>
  </sheetData>
  <mergeCells count="59">
    <mergeCell ref="C9:AI9"/>
    <mergeCell ref="C16:AI16"/>
    <mergeCell ref="W27:Z27"/>
    <mergeCell ref="AB27:AE27"/>
    <mergeCell ref="W23:Z23"/>
    <mergeCell ref="AB23:AE23"/>
    <mergeCell ref="W25:Z25"/>
    <mergeCell ref="AB25:AE25"/>
    <mergeCell ref="W26:Z26"/>
    <mergeCell ref="AB26:AE26"/>
    <mergeCell ref="AB24:AE24"/>
    <mergeCell ref="W24:Z24"/>
    <mergeCell ref="R26:U26"/>
    <mergeCell ref="R27:U27"/>
    <mergeCell ref="C26:L26"/>
    <mergeCell ref="C27:L27"/>
    <mergeCell ref="C29:L29"/>
    <mergeCell ref="M29:P29"/>
    <mergeCell ref="M28:P28"/>
    <mergeCell ref="W29:Z29"/>
    <mergeCell ref="AB29:AE29"/>
    <mergeCell ref="W28:Z28"/>
    <mergeCell ref="AB28:AE28"/>
    <mergeCell ref="R29:U29"/>
    <mergeCell ref="R28:U28"/>
    <mergeCell ref="M26:P26"/>
    <mergeCell ref="M27:P27"/>
    <mergeCell ref="C28:E28"/>
    <mergeCell ref="F28:L28"/>
    <mergeCell ref="C22:L22"/>
    <mergeCell ref="M24:P24"/>
    <mergeCell ref="C24:L24"/>
    <mergeCell ref="C11:L13"/>
    <mergeCell ref="AB22:AE22"/>
    <mergeCell ref="M20:V20"/>
    <mergeCell ref="R21:V21"/>
    <mergeCell ref="M21:Q21"/>
    <mergeCell ref="M22:P22"/>
    <mergeCell ref="R22:U22"/>
    <mergeCell ref="W20:AF20"/>
    <mergeCell ref="W21:AA21"/>
    <mergeCell ref="AB21:AF21"/>
    <mergeCell ref="W22:Z22"/>
    <mergeCell ref="R24:U24"/>
    <mergeCell ref="AG11:AH11"/>
    <mergeCell ref="M11:V11"/>
    <mergeCell ref="C31:AF32"/>
    <mergeCell ref="W11:AF11"/>
    <mergeCell ref="C25:L25"/>
    <mergeCell ref="R23:U23"/>
    <mergeCell ref="R25:U25"/>
    <mergeCell ref="M23:P23"/>
    <mergeCell ref="M25:P25"/>
    <mergeCell ref="C23:L23"/>
    <mergeCell ref="C20:L21"/>
    <mergeCell ref="M12:U12"/>
    <mergeCell ref="W12:AE12"/>
    <mergeCell ref="M13:O13"/>
    <mergeCell ref="P13:AE13"/>
  </mergeCells>
  <phoneticPr fontId="1"/>
  <pageMargins left="0.7" right="0.7" top="0.75" bottom="0.75" header="0.3" footer="0.3"/>
  <pageSetup paperSize="9" scale="67" fitToHeight="0" orientation="portrait" r:id="rId1"/>
  <ignoredErrors>
    <ignoredError sqref="M22:P29 W22:Z29 R29 AB2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I90"/>
  <sheetViews>
    <sheetView showGridLines="0" zoomScaleNormal="100" zoomScaleSheetLayoutView="100" workbookViewId="0">
      <selection activeCell="L87" sqref="L87:Q87"/>
    </sheetView>
  </sheetViews>
  <sheetFormatPr defaultColWidth="2.25" defaultRowHeight="18.75"/>
  <cols>
    <col min="1" max="34" width="3.5" customWidth="1"/>
    <col min="35" max="35" width="3.125" customWidth="1"/>
    <col min="36" max="36" width="2.5" bestFit="1" customWidth="1"/>
  </cols>
  <sheetData>
    <row r="1" spans="1:35"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3" t="s">
        <v>799</v>
      </c>
    </row>
    <row r="2" spans="1:35" ht="20.25" thickBot="1">
      <c r="A2" s="1"/>
      <c r="B2" s="19" t="s">
        <v>94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
      <c r="AF2" s="1"/>
      <c r="AG2" s="1"/>
      <c r="AH2" s="1"/>
      <c r="AI2" s="1"/>
    </row>
    <row r="3" spans="1:35"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19.5" thickBot="1">
      <c r="A7" s="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row>
    <row r="8" spans="1:35">
      <c r="A8" s="1"/>
      <c r="B8" s="1"/>
      <c r="C8" s="30" t="s">
        <v>523</v>
      </c>
      <c r="D8" s="1"/>
      <c r="E8" s="1"/>
      <c r="F8" s="1"/>
      <c r="G8" s="1"/>
      <c r="H8" s="1"/>
      <c r="I8" s="1"/>
      <c r="J8" s="1"/>
      <c r="K8" s="1"/>
      <c r="L8" s="1"/>
      <c r="M8" s="1"/>
      <c r="N8" s="1"/>
      <c r="O8" s="1"/>
      <c r="P8" s="1"/>
      <c r="Q8" s="1"/>
      <c r="R8" s="1"/>
      <c r="S8" s="1"/>
      <c r="T8" s="1"/>
      <c r="U8" s="1"/>
    </row>
    <row r="9" spans="1:35" ht="93.75" customHeight="1">
      <c r="A9" s="1"/>
      <c r="B9" s="1"/>
      <c r="C9" s="371" t="s">
        <v>555</v>
      </c>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11"/>
    </row>
    <row r="10" spans="1:35" ht="14.25" customHeight="1">
      <c r="A10" s="1"/>
      <c r="B10" s="1"/>
      <c r="C10" s="181"/>
      <c r="D10" s="104" t="s">
        <v>498</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4.25" customHeight="1">
      <c r="A11" s="1"/>
      <c r="B11" s="1"/>
      <c r="C11" s="1"/>
      <c r="D11" s="155" t="s">
        <v>546</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9.5" thickBot="1">
      <c r="A12" s="1"/>
      <c r="B12" s="1"/>
      <c r="C12" s="655"/>
      <c r="D12" s="656"/>
      <c r="E12" s="657"/>
      <c r="F12" s="390" t="s">
        <v>65</v>
      </c>
      <c r="G12" s="390"/>
      <c r="H12" s="390"/>
      <c r="I12" s="390"/>
      <c r="J12" s="390"/>
      <c r="K12" s="390"/>
      <c r="L12" s="390" t="s">
        <v>66</v>
      </c>
      <c r="M12" s="390"/>
      <c r="N12" s="390"/>
      <c r="O12" s="390"/>
      <c r="P12" s="390"/>
      <c r="Q12" s="390"/>
      <c r="R12" s="535" t="s">
        <v>82</v>
      </c>
      <c r="S12" s="536"/>
      <c r="T12" s="536"/>
      <c r="U12" s="536"/>
      <c r="V12" s="658"/>
      <c r="X12" s="212" t="s">
        <v>496</v>
      </c>
    </row>
    <row r="13" spans="1:35" ht="19.5" thickBot="1">
      <c r="B13" s="48" t="str">
        <f>F13</f>
        <v>田尻</v>
      </c>
      <c r="C13" s="187" t="s">
        <v>63</v>
      </c>
      <c r="D13" s="625">
        <v>1</v>
      </c>
      <c r="E13" s="626"/>
      <c r="F13" s="646" t="s">
        <v>987</v>
      </c>
      <c r="G13" s="647"/>
      <c r="H13" s="647"/>
      <c r="I13" s="647"/>
      <c r="J13" s="647"/>
      <c r="K13" s="647"/>
      <c r="L13" s="647"/>
      <c r="M13" s="647"/>
      <c r="N13" s="647"/>
      <c r="O13" s="647"/>
      <c r="P13" s="647"/>
      <c r="Q13" s="647"/>
      <c r="R13" s="648"/>
      <c r="S13" s="649"/>
      <c r="T13" s="649"/>
      <c r="U13" s="650"/>
      <c r="V13" s="188" t="s">
        <v>554</v>
      </c>
    </row>
    <row r="14" spans="1:35">
      <c r="B14" s="48" t="str">
        <f t="shared" ref="B14:B37" si="0">F14</f>
        <v>関屋西</v>
      </c>
      <c r="C14" s="158">
        <v>1</v>
      </c>
      <c r="D14" s="632">
        <v>2</v>
      </c>
      <c r="E14" s="633"/>
      <c r="F14" s="636" t="s">
        <v>988</v>
      </c>
      <c r="G14" s="637"/>
      <c r="H14" s="637"/>
      <c r="I14" s="637"/>
      <c r="J14" s="637"/>
      <c r="K14" s="637"/>
      <c r="L14" s="637"/>
      <c r="M14" s="637"/>
      <c r="N14" s="637"/>
      <c r="O14" s="637"/>
      <c r="P14" s="637"/>
      <c r="Q14" s="637"/>
      <c r="R14" s="638">
        <v>0.8</v>
      </c>
      <c r="S14" s="639"/>
      <c r="T14" s="639"/>
      <c r="U14" s="640"/>
      <c r="V14" s="159" t="s">
        <v>68</v>
      </c>
    </row>
    <row r="15" spans="1:35">
      <c r="B15" s="48" t="str">
        <f t="shared" si="0"/>
        <v>近鉄関屋駅</v>
      </c>
      <c r="C15" s="90">
        <v>1</v>
      </c>
      <c r="D15" s="630">
        <v>3</v>
      </c>
      <c r="E15" s="631"/>
      <c r="F15" s="641" t="s">
        <v>989</v>
      </c>
      <c r="G15" s="642"/>
      <c r="H15" s="642"/>
      <c r="I15" s="642"/>
      <c r="J15" s="642"/>
      <c r="K15" s="642"/>
      <c r="L15" s="642"/>
      <c r="M15" s="642"/>
      <c r="N15" s="642"/>
      <c r="O15" s="642"/>
      <c r="P15" s="642"/>
      <c r="Q15" s="642"/>
      <c r="R15" s="643">
        <v>1</v>
      </c>
      <c r="S15" s="644"/>
      <c r="T15" s="644"/>
      <c r="U15" s="645"/>
      <c r="V15" s="91" t="s">
        <v>68</v>
      </c>
    </row>
    <row r="16" spans="1:35">
      <c r="B16" s="48" t="str">
        <f t="shared" si="0"/>
        <v>青葉台D公園前</v>
      </c>
      <c r="C16" s="90">
        <v>1</v>
      </c>
      <c r="D16" s="630">
        <v>4</v>
      </c>
      <c r="E16" s="631"/>
      <c r="F16" s="641" t="s">
        <v>990</v>
      </c>
      <c r="G16" s="642"/>
      <c r="H16" s="642"/>
      <c r="I16" s="642"/>
      <c r="J16" s="642"/>
      <c r="K16" s="642"/>
      <c r="L16" s="642"/>
      <c r="M16" s="642"/>
      <c r="N16" s="642"/>
      <c r="O16" s="642"/>
      <c r="P16" s="642"/>
      <c r="Q16" s="642"/>
      <c r="R16" s="643">
        <v>1.9</v>
      </c>
      <c r="S16" s="644"/>
      <c r="T16" s="644"/>
      <c r="U16" s="645"/>
      <c r="V16" s="91" t="s">
        <v>68</v>
      </c>
    </row>
    <row r="17" spans="2:22">
      <c r="B17" s="48" t="str">
        <f t="shared" si="0"/>
        <v>祇園荘</v>
      </c>
      <c r="C17" s="90">
        <v>1</v>
      </c>
      <c r="D17" s="630">
        <v>5</v>
      </c>
      <c r="E17" s="631"/>
      <c r="F17" s="641" t="s">
        <v>991</v>
      </c>
      <c r="G17" s="642"/>
      <c r="H17" s="642"/>
      <c r="I17" s="642"/>
      <c r="J17" s="642"/>
      <c r="K17" s="642"/>
      <c r="L17" s="642"/>
      <c r="M17" s="642"/>
      <c r="N17" s="642"/>
      <c r="O17" s="642"/>
      <c r="P17" s="642"/>
      <c r="Q17" s="642"/>
      <c r="R17" s="643">
        <v>3.6</v>
      </c>
      <c r="S17" s="644"/>
      <c r="T17" s="644"/>
      <c r="U17" s="645"/>
      <c r="V17" s="91" t="s">
        <v>68</v>
      </c>
    </row>
    <row r="18" spans="2:22">
      <c r="B18" s="48" t="str">
        <f t="shared" si="0"/>
        <v>関屋北</v>
      </c>
      <c r="C18" s="90">
        <v>1</v>
      </c>
      <c r="D18" s="630">
        <v>6</v>
      </c>
      <c r="E18" s="631"/>
      <c r="F18" s="641" t="s">
        <v>992</v>
      </c>
      <c r="G18" s="642"/>
      <c r="H18" s="642"/>
      <c r="I18" s="642"/>
      <c r="J18" s="642"/>
      <c r="K18" s="642"/>
      <c r="L18" s="642"/>
      <c r="M18" s="642"/>
      <c r="N18" s="642"/>
      <c r="O18" s="642"/>
      <c r="P18" s="642"/>
      <c r="Q18" s="642"/>
      <c r="R18" s="643">
        <v>4.4000000000000004</v>
      </c>
      <c r="S18" s="644"/>
      <c r="T18" s="644"/>
      <c r="U18" s="645"/>
      <c r="V18" s="91" t="s">
        <v>68</v>
      </c>
    </row>
    <row r="19" spans="2:22">
      <c r="B19" s="48" t="str">
        <f t="shared" si="0"/>
        <v>下池北側</v>
      </c>
      <c r="C19" s="90">
        <v>1</v>
      </c>
      <c r="D19" s="630">
        <v>7</v>
      </c>
      <c r="E19" s="631"/>
      <c r="F19" s="641" t="s">
        <v>993</v>
      </c>
      <c r="G19" s="642"/>
      <c r="H19" s="642"/>
      <c r="I19" s="642"/>
      <c r="J19" s="642"/>
      <c r="K19" s="642"/>
      <c r="L19" s="642"/>
      <c r="M19" s="642"/>
      <c r="N19" s="642"/>
      <c r="O19" s="642"/>
      <c r="P19" s="642"/>
      <c r="Q19" s="642"/>
      <c r="R19" s="643">
        <v>5.0999999999999996</v>
      </c>
      <c r="S19" s="644"/>
      <c r="T19" s="644"/>
      <c r="U19" s="645"/>
      <c r="V19" s="91" t="s">
        <v>68</v>
      </c>
    </row>
    <row r="20" spans="2:22">
      <c r="B20" s="48" t="str">
        <f t="shared" si="0"/>
        <v>あしびハイツ前</v>
      </c>
      <c r="C20" s="90">
        <v>1</v>
      </c>
      <c r="D20" s="630">
        <v>8</v>
      </c>
      <c r="E20" s="631"/>
      <c r="F20" s="641" t="s">
        <v>994</v>
      </c>
      <c r="G20" s="642"/>
      <c r="H20" s="642"/>
      <c r="I20" s="642"/>
      <c r="J20" s="642"/>
      <c r="K20" s="642"/>
      <c r="L20" s="642"/>
      <c r="M20" s="642"/>
      <c r="N20" s="642"/>
      <c r="O20" s="642"/>
      <c r="P20" s="642"/>
      <c r="Q20" s="642"/>
      <c r="R20" s="643">
        <v>5.6</v>
      </c>
      <c r="S20" s="644"/>
      <c r="T20" s="644"/>
      <c r="U20" s="645"/>
      <c r="V20" s="91" t="s">
        <v>68</v>
      </c>
    </row>
    <row r="21" spans="2:22">
      <c r="B21" s="48" t="str">
        <f t="shared" si="0"/>
        <v>旭ヶ丘西</v>
      </c>
      <c r="C21" s="90">
        <v>1</v>
      </c>
      <c r="D21" s="630">
        <v>9</v>
      </c>
      <c r="E21" s="631"/>
      <c r="F21" s="641" t="s">
        <v>995</v>
      </c>
      <c r="G21" s="642"/>
      <c r="H21" s="642"/>
      <c r="I21" s="642"/>
      <c r="J21" s="642"/>
      <c r="K21" s="642"/>
      <c r="L21" s="642"/>
      <c r="M21" s="642"/>
      <c r="N21" s="642"/>
      <c r="O21" s="642"/>
      <c r="P21" s="642"/>
      <c r="Q21" s="642"/>
      <c r="R21" s="643">
        <v>6.3</v>
      </c>
      <c r="S21" s="644"/>
      <c r="T21" s="644"/>
      <c r="U21" s="645"/>
      <c r="V21" s="91" t="s">
        <v>68</v>
      </c>
    </row>
    <row r="22" spans="2:22">
      <c r="B22" s="48" t="str">
        <f t="shared" si="0"/>
        <v>万代前</v>
      </c>
      <c r="C22" s="90">
        <v>1</v>
      </c>
      <c r="D22" s="630">
        <v>10</v>
      </c>
      <c r="E22" s="631"/>
      <c r="F22" s="641" t="s">
        <v>996</v>
      </c>
      <c r="G22" s="642"/>
      <c r="H22" s="642"/>
      <c r="I22" s="642"/>
      <c r="J22" s="642"/>
      <c r="K22" s="642"/>
      <c r="L22" s="642" t="s">
        <v>1001</v>
      </c>
      <c r="M22" s="642"/>
      <c r="N22" s="642"/>
      <c r="O22" s="642"/>
      <c r="P22" s="642"/>
      <c r="Q22" s="642"/>
      <c r="R22" s="643">
        <v>6.8</v>
      </c>
      <c r="S22" s="644"/>
      <c r="T22" s="644"/>
      <c r="U22" s="645"/>
      <c r="V22" s="91" t="s">
        <v>68</v>
      </c>
    </row>
    <row r="23" spans="2:22">
      <c r="B23" s="48" t="str">
        <f t="shared" si="0"/>
        <v>近鉄二上駅北</v>
      </c>
      <c r="C23" s="90">
        <v>1</v>
      </c>
      <c r="D23" s="630">
        <v>11</v>
      </c>
      <c r="E23" s="631"/>
      <c r="F23" s="641" t="s">
        <v>997</v>
      </c>
      <c r="G23" s="642"/>
      <c r="H23" s="642"/>
      <c r="I23" s="642"/>
      <c r="J23" s="642"/>
      <c r="K23" s="642"/>
      <c r="L23" s="642"/>
      <c r="M23" s="642"/>
      <c r="N23" s="642"/>
      <c r="O23" s="642"/>
      <c r="P23" s="642"/>
      <c r="Q23" s="642"/>
      <c r="R23" s="643">
        <v>7.3</v>
      </c>
      <c r="S23" s="644"/>
      <c r="T23" s="644"/>
      <c r="U23" s="645"/>
      <c r="V23" s="91" t="s">
        <v>68</v>
      </c>
    </row>
    <row r="24" spans="2:22">
      <c r="B24" s="48" t="str">
        <f t="shared" si="0"/>
        <v>逢坂八丁目</v>
      </c>
      <c r="C24" s="90">
        <v>1</v>
      </c>
      <c r="D24" s="630">
        <v>12</v>
      </c>
      <c r="E24" s="631"/>
      <c r="F24" s="641" t="s">
        <v>998</v>
      </c>
      <c r="G24" s="642"/>
      <c r="H24" s="642"/>
      <c r="I24" s="642"/>
      <c r="J24" s="642"/>
      <c r="K24" s="642"/>
      <c r="L24" s="642"/>
      <c r="M24" s="642"/>
      <c r="N24" s="642"/>
      <c r="O24" s="642"/>
      <c r="P24" s="642"/>
      <c r="Q24" s="642"/>
      <c r="R24" s="643">
        <v>7.6</v>
      </c>
      <c r="S24" s="644"/>
      <c r="T24" s="644"/>
      <c r="U24" s="645"/>
      <c r="V24" s="91" t="s">
        <v>68</v>
      </c>
    </row>
    <row r="25" spans="2:22">
      <c r="B25" s="48" t="str">
        <f t="shared" si="0"/>
        <v>総合福祉センター</v>
      </c>
      <c r="C25" s="90">
        <v>1</v>
      </c>
      <c r="D25" s="630">
        <v>13</v>
      </c>
      <c r="E25" s="631"/>
      <c r="F25" s="641" t="s">
        <v>999</v>
      </c>
      <c r="G25" s="642"/>
      <c r="H25" s="642"/>
      <c r="I25" s="642"/>
      <c r="J25" s="642"/>
      <c r="K25" s="642"/>
      <c r="L25" s="642"/>
      <c r="M25" s="642"/>
      <c r="N25" s="642"/>
      <c r="O25" s="642"/>
      <c r="P25" s="642"/>
      <c r="Q25" s="642"/>
      <c r="R25" s="643">
        <v>8.4</v>
      </c>
      <c r="S25" s="644"/>
      <c r="T25" s="644"/>
      <c r="U25" s="645"/>
      <c r="V25" s="91" t="s">
        <v>68</v>
      </c>
    </row>
    <row r="26" spans="2:22">
      <c r="B26" s="48" t="str">
        <f t="shared" si="0"/>
        <v>香芝市役所</v>
      </c>
      <c r="C26" s="90">
        <v>1</v>
      </c>
      <c r="D26" s="630">
        <v>14</v>
      </c>
      <c r="E26" s="631"/>
      <c r="F26" s="641" t="s">
        <v>1000</v>
      </c>
      <c r="G26" s="642"/>
      <c r="H26" s="642"/>
      <c r="I26" s="642"/>
      <c r="J26" s="642"/>
      <c r="K26" s="642"/>
      <c r="L26" s="642"/>
      <c r="M26" s="642"/>
      <c r="N26" s="642"/>
      <c r="O26" s="642"/>
      <c r="P26" s="642"/>
      <c r="Q26" s="642"/>
      <c r="R26" s="651">
        <v>9.5</v>
      </c>
      <c r="S26" s="651"/>
      <c r="T26" s="651"/>
      <c r="U26" s="652"/>
      <c r="V26" s="91" t="s">
        <v>68</v>
      </c>
    </row>
    <row r="27" spans="2:22">
      <c r="B27" s="48">
        <f t="shared" si="0"/>
        <v>0</v>
      </c>
      <c r="C27" s="90">
        <v>1</v>
      </c>
      <c r="D27" s="630">
        <v>15</v>
      </c>
      <c r="E27" s="631"/>
      <c r="F27" s="641"/>
      <c r="G27" s="642"/>
      <c r="H27" s="642"/>
      <c r="I27" s="642"/>
      <c r="J27" s="642"/>
      <c r="K27" s="642"/>
      <c r="L27" s="642"/>
      <c r="M27" s="642"/>
      <c r="N27" s="642"/>
      <c r="O27" s="642"/>
      <c r="P27" s="642"/>
      <c r="Q27" s="642"/>
      <c r="R27" s="651"/>
      <c r="S27" s="651"/>
      <c r="T27" s="651"/>
      <c r="U27" s="652"/>
      <c r="V27" s="91" t="s">
        <v>68</v>
      </c>
    </row>
    <row r="28" spans="2:22">
      <c r="B28" s="48">
        <f t="shared" si="0"/>
        <v>0</v>
      </c>
      <c r="C28" s="90">
        <v>1</v>
      </c>
      <c r="D28" s="630">
        <v>16</v>
      </c>
      <c r="E28" s="631"/>
      <c r="F28" s="641"/>
      <c r="G28" s="642"/>
      <c r="H28" s="642"/>
      <c r="I28" s="642"/>
      <c r="J28" s="642"/>
      <c r="K28" s="642"/>
      <c r="L28" s="642"/>
      <c r="M28" s="642"/>
      <c r="N28" s="642"/>
      <c r="O28" s="642"/>
      <c r="P28" s="642"/>
      <c r="Q28" s="642"/>
      <c r="R28" s="651"/>
      <c r="S28" s="651"/>
      <c r="T28" s="651"/>
      <c r="U28" s="652"/>
      <c r="V28" s="91" t="s">
        <v>68</v>
      </c>
    </row>
    <row r="29" spans="2:22">
      <c r="B29" s="48">
        <f t="shared" si="0"/>
        <v>0</v>
      </c>
      <c r="C29" s="90">
        <v>1</v>
      </c>
      <c r="D29" s="630">
        <v>17</v>
      </c>
      <c r="E29" s="631"/>
      <c r="F29" s="641"/>
      <c r="G29" s="642"/>
      <c r="H29" s="642"/>
      <c r="I29" s="642"/>
      <c r="J29" s="642"/>
      <c r="K29" s="642"/>
      <c r="L29" s="642"/>
      <c r="M29" s="642"/>
      <c r="N29" s="642"/>
      <c r="O29" s="642"/>
      <c r="P29" s="642"/>
      <c r="Q29" s="642"/>
      <c r="R29" s="651"/>
      <c r="S29" s="651"/>
      <c r="T29" s="651"/>
      <c r="U29" s="652"/>
      <c r="V29" s="91" t="s">
        <v>68</v>
      </c>
    </row>
    <row r="30" spans="2:22">
      <c r="B30" s="48">
        <f t="shared" si="0"/>
        <v>0</v>
      </c>
      <c r="C30" s="90">
        <v>1</v>
      </c>
      <c r="D30" s="630">
        <v>18</v>
      </c>
      <c r="E30" s="631"/>
      <c r="F30" s="641"/>
      <c r="G30" s="642"/>
      <c r="H30" s="642"/>
      <c r="I30" s="642"/>
      <c r="J30" s="642"/>
      <c r="K30" s="642"/>
      <c r="L30" s="642"/>
      <c r="M30" s="642"/>
      <c r="N30" s="642"/>
      <c r="O30" s="642"/>
      <c r="P30" s="642"/>
      <c r="Q30" s="642"/>
      <c r="R30" s="651"/>
      <c r="S30" s="651"/>
      <c r="T30" s="651"/>
      <c r="U30" s="652"/>
      <c r="V30" s="91" t="s">
        <v>68</v>
      </c>
    </row>
    <row r="31" spans="2:22">
      <c r="B31" s="48">
        <f t="shared" si="0"/>
        <v>0</v>
      </c>
      <c r="C31" s="90">
        <v>1</v>
      </c>
      <c r="D31" s="630">
        <v>19</v>
      </c>
      <c r="E31" s="631"/>
      <c r="F31" s="641"/>
      <c r="G31" s="642"/>
      <c r="H31" s="642"/>
      <c r="I31" s="642"/>
      <c r="J31" s="642"/>
      <c r="K31" s="642"/>
      <c r="L31" s="642"/>
      <c r="M31" s="642"/>
      <c r="N31" s="642"/>
      <c r="O31" s="642"/>
      <c r="P31" s="642"/>
      <c r="Q31" s="642"/>
      <c r="R31" s="651"/>
      <c r="S31" s="651"/>
      <c r="T31" s="651"/>
      <c r="U31" s="652"/>
      <c r="V31" s="91" t="s">
        <v>68</v>
      </c>
    </row>
    <row r="32" spans="2:22">
      <c r="B32" s="48">
        <f t="shared" si="0"/>
        <v>0</v>
      </c>
      <c r="C32" s="90">
        <v>1</v>
      </c>
      <c r="D32" s="630">
        <v>20</v>
      </c>
      <c r="E32" s="631"/>
      <c r="F32" s="641"/>
      <c r="G32" s="642"/>
      <c r="H32" s="642"/>
      <c r="I32" s="642"/>
      <c r="J32" s="642"/>
      <c r="K32" s="642"/>
      <c r="L32" s="642"/>
      <c r="M32" s="642"/>
      <c r="N32" s="642"/>
      <c r="O32" s="642"/>
      <c r="P32" s="642"/>
      <c r="Q32" s="642"/>
      <c r="R32" s="651"/>
      <c r="S32" s="651"/>
      <c r="T32" s="651"/>
      <c r="U32" s="652"/>
      <c r="V32" s="91" t="s">
        <v>68</v>
      </c>
    </row>
    <row r="33" spans="1:35">
      <c r="B33" s="48">
        <f t="shared" si="0"/>
        <v>0</v>
      </c>
      <c r="C33" s="90">
        <v>1</v>
      </c>
      <c r="D33" s="630">
        <v>21</v>
      </c>
      <c r="E33" s="631"/>
      <c r="F33" s="641"/>
      <c r="G33" s="642"/>
      <c r="H33" s="642"/>
      <c r="I33" s="642"/>
      <c r="J33" s="642"/>
      <c r="K33" s="642"/>
      <c r="L33" s="642"/>
      <c r="M33" s="642"/>
      <c r="N33" s="642"/>
      <c r="O33" s="642"/>
      <c r="P33" s="642"/>
      <c r="Q33" s="642"/>
      <c r="R33" s="651"/>
      <c r="S33" s="651"/>
      <c r="T33" s="651"/>
      <c r="U33" s="652"/>
      <c r="V33" s="91" t="s">
        <v>68</v>
      </c>
    </row>
    <row r="34" spans="1:35">
      <c r="B34" s="48">
        <f t="shared" si="0"/>
        <v>0</v>
      </c>
      <c r="C34" s="90">
        <v>1</v>
      </c>
      <c r="D34" s="630">
        <v>22</v>
      </c>
      <c r="E34" s="631"/>
      <c r="F34" s="641"/>
      <c r="G34" s="642"/>
      <c r="H34" s="642"/>
      <c r="I34" s="642"/>
      <c r="J34" s="642"/>
      <c r="K34" s="642"/>
      <c r="L34" s="642"/>
      <c r="M34" s="642"/>
      <c r="N34" s="642"/>
      <c r="O34" s="642"/>
      <c r="P34" s="642"/>
      <c r="Q34" s="642"/>
      <c r="R34" s="651"/>
      <c r="S34" s="651"/>
      <c r="T34" s="651"/>
      <c r="U34" s="652"/>
      <c r="V34" s="91" t="s">
        <v>68</v>
      </c>
    </row>
    <row r="35" spans="1:35">
      <c r="B35" s="48">
        <f t="shared" si="0"/>
        <v>0</v>
      </c>
      <c r="C35" s="90">
        <v>1</v>
      </c>
      <c r="D35" s="630">
        <v>23</v>
      </c>
      <c r="E35" s="631"/>
      <c r="F35" s="641"/>
      <c r="G35" s="642"/>
      <c r="H35" s="642"/>
      <c r="I35" s="642"/>
      <c r="J35" s="642"/>
      <c r="K35" s="642"/>
      <c r="L35" s="642"/>
      <c r="M35" s="642"/>
      <c r="N35" s="642"/>
      <c r="O35" s="642"/>
      <c r="P35" s="642"/>
      <c r="Q35" s="642"/>
      <c r="R35" s="651"/>
      <c r="S35" s="651"/>
      <c r="T35" s="651"/>
      <c r="U35" s="652"/>
      <c r="V35" s="91" t="s">
        <v>68</v>
      </c>
    </row>
    <row r="36" spans="1:35" ht="19.5" thickBot="1">
      <c r="B36" s="48">
        <f t="shared" si="0"/>
        <v>0</v>
      </c>
      <c r="C36" s="156">
        <v>1</v>
      </c>
      <c r="D36" s="634">
        <v>24</v>
      </c>
      <c r="E36" s="635"/>
      <c r="F36" s="659"/>
      <c r="G36" s="660"/>
      <c r="H36" s="660"/>
      <c r="I36" s="660"/>
      <c r="J36" s="660"/>
      <c r="K36" s="660"/>
      <c r="L36" s="660"/>
      <c r="M36" s="660"/>
      <c r="N36" s="660"/>
      <c r="O36" s="660"/>
      <c r="P36" s="660"/>
      <c r="Q36" s="660"/>
      <c r="R36" s="661"/>
      <c r="S36" s="661"/>
      <c r="T36" s="661"/>
      <c r="U36" s="662"/>
      <c r="V36" s="157" t="s">
        <v>68</v>
      </c>
    </row>
    <row r="37" spans="1:35" ht="19.5" thickBot="1">
      <c r="B37" s="48">
        <f t="shared" si="0"/>
        <v>0</v>
      </c>
      <c r="C37" s="187" t="s">
        <v>64</v>
      </c>
      <c r="D37" s="625">
        <v>25</v>
      </c>
      <c r="E37" s="626"/>
      <c r="F37" s="646"/>
      <c r="G37" s="647"/>
      <c r="H37" s="647"/>
      <c r="I37" s="647"/>
      <c r="J37" s="647"/>
      <c r="K37" s="647"/>
      <c r="L37" s="647"/>
      <c r="M37" s="647"/>
      <c r="N37" s="647"/>
      <c r="O37" s="647"/>
      <c r="P37" s="647"/>
      <c r="Q37" s="647"/>
      <c r="R37" s="663"/>
      <c r="S37" s="663"/>
      <c r="T37" s="663"/>
      <c r="U37" s="664"/>
      <c r="V37" s="188" t="s">
        <v>554</v>
      </c>
    </row>
    <row r="39" spans="1:35">
      <c r="A39" s="1"/>
      <c r="B39" s="1"/>
      <c r="C39" s="30" t="s">
        <v>524</v>
      </c>
      <c r="D39" s="1"/>
      <c r="E39" s="1"/>
      <c r="F39" s="1"/>
      <c r="G39" s="1"/>
      <c r="H39" s="1"/>
      <c r="I39" s="1"/>
      <c r="J39" s="1"/>
      <c r="K39" s="1"/>
      <c r="L39" s="1"/>
      <c r="M39" s="1"/>
      <c r="N39" s="1"/>
      <c r="O39" s="1"/>
      <c r="P39" s="1"/>
      <c r="Q39" s="1"/>
      <c r="R39" s="1"/>
      <c r="S39" s="1"/>
      <c r="T39" s="1"/>
      <c r="U39" s="1"/>
    </row>
    <row r="40" spans="1:35" ht="87" customHeight="1">
      <c r="A40" s="1"/>
      <c r="B40" s="1"/>
      <c r="C40" s="371" t="s">
        <v>790</v>
      </c>
      <c r="D40" s="372"/>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11"/>
    </row>
    <row r="41" spans="1:35" ht="15.75" customHeight="1">
      <c r="A41" s="1"/>
      <c r="B41" s="1"/>
      <c r="C41" s="181"/>
      <c r="D41" s="104" t="s">
        <v>545</v>
      </c>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c r="C42" s="30" t="s">
        <v>83</v>
      </c>
      <c r="G42" s="27" t="str">
        <f>IF('2_利用者'!AG22=0,"対象路線では、通勤目的の利用がみられないため本項目の入力は不要です","")</f>
        <v>対象路線では、通勤目的の利用がみられないため本項目の入力は不要です</v>
      </c>
      <c r="R42" s="279" t="str">
        <f>IF('2_利用者'!AR22&lt;&gt;0,"↓必要に応じて実情にあわせた運行距離に修正","")</f>
        <v/>
      </c>
    </row>
    <row r="43" spans="1:35">
      <c r="C43" s="591" t="s">
        <v>484</v>
      </c>
      <c r="D43" s="592"/>
      <c r="E43" s="593"/>
      <c r="F43" s="390" t="s">
        <v>521</v>
      </c>
      <c r="G43" s="390"/>
      <c r="H43" s="390"/>
      <c r="I43" s="390"/>
      <c r="J43" s="390"/>
      <c r="K43" s="390"/>
      <c r="L43" s="390" t="s">
        <v>522</v>
      </c>
      <c r="M43" s="390"/>
      <c r="N43" s="390"/>
      <c r="O43" s="390"/>
      <c r="P43" s="390"/>
      <c r="Q43" s="390"/>
      <c r="R43" s="367" t="s">
        <v>67</v>
      </c>
      <c r="S43" s="367"/>
      <c r="T43" s="367"/>
      <c r="U43" s="367"/>
      <c r="V43" s="367"/>
      <c r="W43" s="508" t="s">
        <v>514</v>
      </c>
      <c r="X43" s="508"/>
      <c r="Y43" s="508"/>
      <c r="Z43" s="508"/>
      <c r="AA43" s="402"/>
      <c r="AB43" s="78"/>
      <c r="AC43" s="78" t="s">
        <v>515</v>
      </c>
      <c r="AD43" s="78"/>
      <c r="AE43" s="78"/>
      <c r="AF43" s="78"/>
      <c r="AG43" s="78"/>
      <c r="AH43" s="78"/>
      <c r="AI43" s="78"/>
    </row>
    <row r="44" spans="1:35">
      <c r="C44" s="594"/>
      <c r="D44" s="595"/>
      <c r="E44" s="595"/>
      <c r="F44" s="598"/>
      <c r="G44" s="599"/>
      <c r="H44" s="599"/>
      <c r="I44" s="599"/>
      <c r="J44" s="599"/>
      <c r="K44" s="600"/>
      <c r="L44" s="620"/>
      <c r="M44" s="599"/>
      <c r="N44" s="599"/>
      <c r="O44" s="599"/>
      <c r="P44" s="599"/>
      <c r="Q44" s="621"/>
      <c r="R44" s="602" t="str">
        <f>IF(F44="","",ABS(VLOOKUP(L44,$F$13:$U$37,13,FALSE )-VLOOKUP(F44,$F$13:$U$37,13,FALSE )))</f>
        <v/>
      </c>
      <c r="S44" s="603"/>
      <c r="T44" s="603"/>
      <c r="U44" s="604"/>
      <c r="V44" s="87" t="s">
        <v>68</v>
      </c>
      <c r="W44" s="605"/>
      <c r="X44" s="606"/>
      <c r="Y44" s="606"/>
      <c r="Z44" s="607"/>
      <c r="AA44" s="86" t="s">
        <v>58</v>
      </c>
      <c r="AB44" s="92" t="e">
        <f>R44*(W44/100)</f>
        <v>#VALUE!</v>
      </c>
      <c r="AC44" s="337" t="s">
        <v>109</v>
      </c>
      <c r="AD44" s="339"/>
      <c r="AE44" s="665" t="str">
        <f>+IF(R48=0,"",MAX(R44:U47))</f>
        <v/>
      </c>
      <c r="AF44" s="665"/>
      <c r="AG44" s="665"/>
      <c r="AH44" s="666"/>
      <c r="AI44" s="83" t="s">
        <v>68</v>
      </c>
    </row>
    <row r="45" spans="1:35">
      <c r="C45" s="594"/>
      <c r="D45" s="595"/>
      <c r="E45" s="595"/>
      <c r="F45" s="622"/>
      <c r="G45" s="623"/>
      <c r="H45" s="623"/>
      <c r="I45" s="623"/>
      <c r="J45" s="623"/>
      <c r="K45" s="623"/>
      <c r="L45" s="653"/>
      <c r="M45" s="609"/>
      <c r="N45" s="609"/>
      <c r="O45" s="609"/>
      <c r="P45" s="609"/>
      <c r="Q45" s="654"/>
      <c r="R45" s="602" t="str">
        <f>IF(F45="","",ABS(VLOOKUP(L45,$F$13:$U$37,13,FALSE )-VLOOKUP(F45,$F$13:$U$37,13,FALSE )))</f>
        <v/>
      </c>
      <c r="S45" s="603"/>
      <c r="T45" s="603"/>
      <c r="U45" s="604"/>
      <c r="V45" s="87" t="s">
        <v>68</v>
      </c>
      <c r="W45" s="611"/>
      <c r="X45" s="612"/>
      <c r="Y45" s="612"/>
      <c r="Z45" s="613"/>
      <c r="AA45" s="86" t="s">
        <v>58</v>
      </c>
      <c r="AB45" s="92" t="e">
        <f>R45*(W45/100)</f>
        <v>#VALUE!</v>
      </c>
      <c r="AC45" s="337" t="s">
        <v>110</v>
      </c>
      <c r="AD45" s="339"/>
      <c r="AE45" s="667" t="str">
        <f>IF(R48=0,"",(+IFERROR(R44*W44/100,0)+IFERROR(R45*W45/100,0)+IFERROR(R46*W46/100,0)+IFERROR(R47*W47/100,0)))</f>
        <v/>
      </c>
      <c r="AF45" s="667"/>
      <c r="AG45" s="667"/>
      <c r="AH45" s="668"/>
      <c r="AI45" s="86" t="s">
        <v>68</v>
      </c>
    </row>
    <row r="46" spans="1:35">
      <c r="C46" s="594"/>
      <c r="D46" s="595"/>
      <c r="E46" s="595"/>
      <c r="F46" s="622"/>
      <c r="G46" s="623"/>
      <c r="H46" s="623"/>
      <c r="I46" s="623"/>
      <c r="J46" s="623"/>
      <c r="K46" s="623"/>
      <c r="L46" s="653"/>
      <c r="M46" s="609"/>
      <c r="N46" s="609"/>
      <c r="O46" s="609"/>
      <c r="P46" s="609"/>
      <c r="Q46" s="654"/>
      <c r="R46" s="602" t="str">
        <f>IF(F46="","",ABS(VLOOKUP(L46,$F$13:$U$37,13,FALSE )-VLOOKUP(F46,$F$13:$U$37,13,FALSE )))</f>
        <v/>
      </c>
      <c r="S46" s="603"/>
      <c r="T46" s="603"/>
      <c r="U46" s="604"/>
      <c r="V46" s="87" t="s">
        <v>68</v>
      </c>
      <c r="W46" s="611"/>
      <c r="X46" s="612"/>
      <c r="Y46" s="612"/>
      <c r="Z46" s="613"/>
      <c r="AA46" s="86" t="s">
        <v>58</v>
      </c>
      <c r="AB46" s="92" t="e">
        <f>R46*(W46/100)</f>
        <v>#VALUE!</v>
      </c>
      <c r="AC46" s="78"/>
      <c r="AD46" s="78"/>
      <c r="AE46" s="78"/>
      <c r="AF46" s="78"/>
      <c r="AG46" s="78"/>
      <c r="AH46" s="78"/>
      <c r="AI46" s="78"/>
    </row>
    <row r="47" spans="1:35">
      <c r="C47" s="596"/>
      <c r="D47" s="597"/>
      <c r="E47" s="597"/>
      <c r="F47" s="614"/>
      <c r="G47" s="615"/>
      <c r="H47" s="615"/>
      <c r="I47" s="615"/>
      <c r="J47" s="615"/>
      <c r="K47" s="615"/>
      <c r="L47" s="669"/>
      <c r="M47" s="670"/>
      <c r="N47" s="670"/>
      <c r="O47" s="670"/>
      <c r="P47" s="670"/>
      <c r="Q47" s="671"/>
      <c r="R47" s="602" t="str">
        <f>IF(F47="","",ABS(VLOOKUP(L47,$F$13:$U$37,13,FALSE )-VLOOKUP(F47,$F$13:$U$37,13,FALSE )))</f>
        <v/>
      </c>
      <c r="S47" s="603"/>
      <c r="T47" s="603"/>
      <c r="U47" s="604"/>
      <c r="V47" s="87" t="s">
        <v>68</v>
      </c>
      <c r="W47" s="617"/>
      <c r="X47" s="618"/>
      <c r="Y47" s="618"/>
      <c r="Z47" s="619"/>
      <c r="AA47" s="86" t="s">
        <v>58</v>
      </c>
      <c r="AC47" s="78"/>
      <c r="AD47" s="78"/>
      <c r="AE47" s="78"/>
      <c r="AF47" s="78"/>
      <c r="AG47" s="78"/>
      <c r="AH47" s="78"/>
      <c r="AI47" s="78"/>
    </row>
    <row r="48" spans="1:35" ht="18.75" customHeight="1">
      <c r="C48" s="78"/>
      <c r="D48" s="78"/>
      <c r="E48" s="78"/>
      <c r="F48" s="78"/>
      <c r="G48" s="78"/>
      <c r="H48" s="78"/>
      <c r="I48" s="78"/>
      <c r="J48" s="78"/>
      <c r="K48" s="78"/>
      <c r="L48" s="78"/>
      <c r="M48" s="78"/>
      <c r="N48" s="78"/>
      <c r="O48" s="78"/>
      <c r="P48" s="78"/>
      <c r="Q48" s="78"/>
      <c r="R48" s="93">
        <f>SUM(R44:U47)</f>
        <v>0</v>
      </c>
      <c r="S48" s="78"/>
      <c r="T48" s="78"/>
      <c r="U48" s="78"/>
      <c r="V48" s="78"/>
      <c r="W48" s="589">
        <f>SUM(W44:Z47)</f>
        <v>0</v>
      </c>
      <c r="X48" s="589"/>
      <c r="Y48" s="589"/>
      <c r="Z48" s="590"/>
      <c r="AA48" s="86" t="s">
        <v>58</v>
      </c>
      <c r="AB48" s="202" t="str">
        <f>IF(OR(W48=100,W48=0),"","100.0となるように入力してください")</f>
        <v/>
      </c>
      <c r="AC48" s="203"/>
      <c r="AD48" s="203"/>
      <c r="AE48" s="203"/>
      <c r="AF48" s="203"/>
      <c r="AG48" s="203"/>
      <c r="AH48" s="203"/>
      <c r="AI48" s="203"/>
    </row>
    <row r="49" spans="3:35" ht="18.75" customHeight="1">
      <c r="C49" s="30" t="s">
        <v>84</v>
      </c>
      <c r="G49" s="27" t="str">
        <f>IF('2_利用者'!AG23=0,"対象路線では、通学目的の利用がみられないため本項目の入力は不要です","")</f>
        <v>対象路線では、通学目的の利用がみられないため本項目の入力は不要です</v>
      </c>
      <c r="R49" s="279" t="str">
        <f>IF('2_利用者'!AR29&lt;&gt;0,"↓必要に応じて実情にあわせた運行距離に修正","")</f>
        <v/>
      </c>
    </row>
    <row r="50" spans="3:35">
      <c r="C50" s="591" t="s">
        <v>484</v>
      </c>
      <c r="D50" s="592"/>
      <c r="E50" s="593"/>
      <c r="F50" s="390" t="s">
        <v>521</v>
      </c>
      <c r="G50" s="390"/>
      <c r="H50" s="390"/>
      <c r="I50" s="390"/>
      <c r="J50" s="390"/>
      <c r="K50" s="390"/>
      <c r="L50" s="390" t="s">
        <v>522</v>
      </c>
      <c r="M50" s="390"/>
      <c r="N50" s="390"/>
      <c r="O50" s="390"/>
      <c r="P50" s="390"/>
      <c r="Q50" s="390"/>
      <c r="R50" s="367" t="s">
        <v>67</v>
      </c>
      <c r="S50" s="367"/>
      <c r="T50" s="367"/>
      <c r="U50" s="367"/>
      <c r="V50" s="367"/>
      <c r="W50" s="508" t="s">
        <v>514</v>
      </c>
      <c r="X50" s="508"/>
      <c r="Y50" s="508"/>
      <c r="Z50" s="508"/>
      <c r="AA50" s="402"/>
      <c r="AB50" s="94"/>
      <c r="AC50" s="78" t="s">
        <v>517</v>
      </c>
      <c r="AD50" s="78"/>
      <c r="AE50" s="78"/>
      <c r="AF50" s="78"/>
      <c r="AG50" s="78"/>
      <c r="AH50" s="78"/>
      <c r="AI50" s="78"/>
    </row>
    <row r="51" spans="3:35">
      <c r="C51" s="594"/>
      <c r="D51" s="595"/>
      <c r="E51" s="595"/>
      <c r="F51" s="598"/>
      <c r="G51" s="599"/>
      <c r="H51" s="599"/>
      <c r="I51" s="599"/>
      <c r="J51" s="599"/>
      <c r="K51" s="600"/>
      <c r="L51" s="620"/>
      <c r="M51" s="599"/>
      <c r="N51" s="599"/>
      <c r="O51" s="599"/>
      <c r="P51" s="599"/>
      <c r="Q51" s="621"/>
      <c r="R51" s="602" t="str">
        <f>IF(F51="","",ABS(VLOOKUP(L51,$F$13:$U$37,13,FALSE )-VLOOKUP(F51,$F$13:$U$37,13,FALSE )))</f>
        <v/>
      </c>
      <c r="S51" s="603"/>
      <c r="T51" s="603"/>
      <c r="U51" s="604"/>
      <c r="V51" s="87" t="s">
        <v>68</v>
      </c>
      <c r="W51" s="605"/>
      <c r="X51" s="606"/>
      <c r="Y51" s="606"/>
      <c r="Z51" s="607"/>
      <c r="AA51" s="86" t="s">
        <v>58</v>
      </c>
      <c r="AB51" s="92" t="e">
        <f>R51*(W51/100)</f>
        <v>#VALUE!</v>
      </c>
      <c r="AC51" s="337" t="s">
        <v>109</v>
      </c>
      <c r="AD51" s="339"/>
      <c r="AE51" s="665" t="str">
        <f>+IF(R55=0,"",MAX(R51:U54))</f>
        <v/>
      </c>
      <c r="AF51" s="665"/>
      <c r="AG51" s="665"/>
      <c r="AH51" s="666"/>
      <c r="AI51" s="83" t="s">
        <v>68</v>
      </c>
    </row>
    <row r="52" spans="3:35">
      <c r="C52" s="594"/>
      <c r="D52" s="595"/>
      <c r="E52" s="595"/>
      <c r="F52" s="622"/>
      <c r="G52" s="623"/>
      <c r="H52" s="623"/>
      <c r="I52" s="623"/>
      <c r="J52" s="623"/>
      <c r="K52" s="623"/>
      <c r="L52" s="623"/>
      <c r="M52" s="623"/>
      <c r="N52" s="623"/>
      <c r="O52" s="623"/>
      <c r="P52" s="623"/>
      <c r="Q52" s="624"/>
      <c r="R52" s="602" t="str">
        <f>IF(F52="","",ABS(VLOOKUP(L52,$F$13:$U$37,13,FALSE )-VLOOKUP(F52,$F$13:$U$37,13,FALSE )))</f>
        <v/>
      </c>
      <c r="S52" s="603"/>
      <c r="T52" s="603"/>
      <c r="U52" s="604"/>
      <c r="V52" s="87" t="s">
        <v>68</v>
      </c>
      <c r="W52" s="627"/>
      <c r="X52" s="628"/>
      <c r="Y52" s="628"/>
      <c r="Z52" s="629"/>
      <c r="AA52" s="86" t="s">
        <v>58</v>
      </c>
      <c r="AB52" s="92" t="e">
        <f>R52*(W52/100)</f>
        <v>#VALUE!</v>
      </c>
      <c r="AC52" s="337" t="s">
        <v>110</v>
      </c>
      <c r="AD52" s="339"/>
      <c r="AE52" s="667" t="str">
        <f>IF(R55=0,"",(+IFERROR(R51*W51/100,0)+IFERROR(R52*W52/100,0)+IFERROR(R53*W53/100,0)+IFERROR(R54*W54/100,0)))</f>
        <v/>
      </c>
      <c r="AF52" s="667"/>
      <c r="AG52" s="667"/>
      <c r="AH52" s="668"/>
      <c r="AI52" s="86" t="s">
        <v>68</v>
      </c>
    </row>
    <row r="53" spans="3:35">
      <c r="C53" s="594"/>
      <c r="D53" s="595"/>
      <c r="E53" s="595"/>
      <c r="F53" s="622"/>
      <c r="G53" s="623"/>
      <c r="H53" s="623"/>
      <c r="I53" s="623"/>
      <c r="J53" s="623"/>
      <c r="K53" s="623"/>
      <c r="L53" s="623"/>
      <c r="M53" s="623"/>
      <c r="N53" s="623"/>
      <c r="O53" s="623"/>
      <c r="P53" s="623"/>
      <c r="Q53" s="624"/>
      <c r="R53" s="602" t="str">
        <f>IF(F53="","",ABS(VLOOKUP(L53,$F$13:$U$37,13,FALSE )-VLOOKUP(F53,$F$13:$U$37,13,FALSE )))</f>
        <v/>
      </c>
      <c r="S53" s="603"/>
      <c r="T53" s="603"/>
      <c r="U53" s="604"/>
      <c r="V53" s="87" t="s">
        <v>68</v>
      </c>
      <c r="W53" s="627"/>
      <c r="X53" s="628"/>
      <c r="Y53" s="628"/>
      <c r="Z53" s="629"/>
      <c r="AA53" s="86" t="s">
        <v>58</v>
      </c>
      <c r="AB53" s="92" t="e">
        <f>R53*(W53/100)</f>
        <v>#VALUE!</v>
      </c>
      <c r="AC53" s="78"/>
      <c r="AD53" s="78"/>
      <c r="AE53" s="78"/>
      <c r="AF53" s="78"/>
      <c r="AG53" s="78"/>
      <c r="AH53" s="78"/>
      <c r="AI53" s="78"/>
    </row>
    <row r="54" spans="3:35">
      <c r="C54" s="596"/>
      <c r="D54" s="597"/>
      <c r="E54" s="597"/>
      <c r="F54" s="614"/>
      <c r="G54" s="615"/>
      <c r="H54" s="615"/>
      <c r="I54" s="615"/>
      <c r="J54" s="615"/>
      <c r="K54" s="615"/>
      <c r="L54" s="615"/>
      <c r="M54" s="615"/>
      <c r="N54" s="615"/>
      <c r="O54" s="615"/>
      <c r="P54" s="615"/>
      <c r="Q54" s="616"/>
      <c r="R54" s="602" t="str">
        <f>IF(F54="","",ABS(VLOOKUP(L54,$F$13:$U$37,13,FALSE )-VLOOKUP(F54,$F$13:$U$37,13,FALSE )))</f>
        <v/>
      </c>
      <c r="S54" s="603"/>
      <c r="T54" s="603"/>
      <c r="U54" s="604"/>
      <c r="V54" s="87" t="s">
        <v>68</v>
      </c>
      <c r="W54" s="617"/>
      <c r="X54" s="618"/>
      <c r="Y54" s="618"/>
      <c r="Z54" s="619"/>
      <c r="AA54" s="86" t="s">
        <v>58</v>
      </c>
      <c r="AB54" s="92" t="e">
        <f>R54*(W54/100)</f>
        <v>#VALUE!</v>
      </c>
      <c r="AC54" s="78"/>
      <c r="AD54" s="78"/>
      <c r="AE54" s="78"/>
      <c r="AF54" s="78"/>
      <c r="AG54" s="78"/>
      <c r="AH54" s="78"/>
      <c r="AI54" s="78"/>
    </row>
    <row r="55" spans="3:35">
      <c r="C55" s="78"/>
      <c r="D55" s="78"/>
      <c r="E55" s="78"/>
      <c r="F55" s="78"/>
      <c r="G55" s="78"/>
      <c r="H55" s="78"/>
      <c r="I55" s="78"/>
      <c r="J55" s="78"/>
      <c r="K55" s="78"/>
      <c r="L55" s="78"/>
      <c r="M55" s="78"/>
      <c r="N55" s="78"/>
      <c r="O55" s="78"/>
      <c r="P55" s="78"/>
      <c r="Q55" s="78"/>
      <c r="R55" s="93">
        <f>SUM(R51:U54)</f>
        <v>0</v>
      </c>
      <c r="S55" s="78"/>
      <c r="T55" s="78"/>
      <c r="U55" s="78"/>
      <c r="V55" s="78"/>
      <c r="W55" s="589">
        <f>SUM(W51:Z54)</f>
        <v>0</v>
      </c>
      <c r="X55" s="589"/>
      <c r="Y55" s="589"/>
      <c r="Z55" s="590"/>
      <c r="AA55" s="86" t="s">
        <v>58</v>
      </c>
      <c r="AB55" s="202" t="str">
        <f>IF(OR(W55=100,W55=0),"","100.0となるように入力してください")</f>
        <v/>
      </c>
      <c r="AC55" s="78"/>
      <c r="AD55" s="78"/>
      <c r="AE55" s="78"/>
      <c r="AF55" s="78"/>
      <c r="AG55" s="78"/>
      <c r="AH55" s="78"/>
      <c r="AI55" s="78"/>
    </row>
    <row r="56" spans="3:35" ht="18.75" customHeight="1">
      <c r="C56" s="30" t="s">
        <v>85</v>
      </c>
      <c r="D56" s="78"/>
      <c r="E56" s="78"/>
      <c r="G56" s="27" t="str">
        <f>IF('2_利用者'!AG24=0,"対象路線では、スクールの利用がみられないため本項目の入力は不要です",利用者が存在する移動です。入力をお願いします。)</f>
        <v>対象路線では、スクールの利用がみられないため本項目の入力は不要です</v>
      </c>
      <c r="H56" s="78"/>
      <c r="I56" s="78"/>
      <c r="J56" s="78"/>
      <c r="K56" s="78"/>
      <c r="L56" s="78"/>
      <c r="M56" s="78"/>
      <c r="N56" s="78"/>
      <c r="O56" s="78"/>
      <c r="P56" s="78"/>
      <c r="Q56" s="78"/>
      <c r="R56" s="279" t="str">
        <f>IF('2_利用者'!AR36&lt;&gt;0,"↓必要に応じて実情にあわせた運行距離に修正","")</f>
        <v/>
      </c>
      <c r="S56" s="78"/>
      <c r="T56" s="78"/>
      <c r="U56" s="78"/>
      <c r="V56" s="78"/>
      <c r="W56" s="78"/>
      <c r="X56" s="78"/>
      <c r="Y56" s="78"/>
      <c r="Z56" s="78"/>
      <c r="AA56" s="78"/>
      <c r="AB56" s="94"/>
      <c r="AC56" s="78"/>
      <c r="AD56" s="78"/>
      <c r="AE56" s="78"/>
      <c r="AF56" s="78"/>
      <c r="AG56" s="78"/>
      <c r="AH56" s="78"/>
      <c r="AI56" s="78"/>
    </row>
    <row r="57" spans="3:35">
      <c r="C57" s="591" t="s">
        <v>484</v>
      </c>
      <c r="D57" s="592"/>
      <c r="E57" s="593"/>
      <c r="F57" s="390" t="s">
        <v>521</v>
      </c>
      <c r="G57" s="390"/>
      <c r="H57" s="390"/>
      <c r="I57" s="390"/>
      <c r="J57" s="390"/>
      <c r="K57" s="390"/>
      <c r="L57" s="390" t="s">
        <v>522</v>
      </c>
      <c r="M57" s="390"/>
      <c r="N57" s="390"/>
      <c r="O57" s="390"/>
      <c r="P57" s="390"/>
      <c r="Q57" s="390"/>
      <c r="R57" s="367" t="s">
        <v>67</v>
      </c>
      <c r="S57" s="367"/>
      <c r="T57" s="367"/>
      <c r="U57" s="367"/>
      <c r="V57" s="367"/>
      <c r="W57" s="508" t="s">
        <v>514</v>
      </c>
      <c r="X57" s="508"/>
      <c r="Y57" s="508"/>
      <c r="Z57" s="508"/>
      <c r="AA57" s="402"/>
      <c r="AB57" s="78"/>
      <c r="AC57" s="143" t="s">
        <v>516</v>
      </c>
      <c r="AD57" s="78"/>
      <c r="AE57" s="78"/>
      <c r="AF57" s="78"/>
      <c r="AG57" s="78"/>
      <c r="AH57" s="78"/>
      <c r="AI57" s="78"/>
    </row>
    <row r="58" spans="3:35">
      <c r="C58" s="594"/>
      <c r="D58" s="595"/>
      <c r="E58" s="595"/>
      <c r="F58" s="598"/>
      <c r="G58" s="599"/>
      <c r="H58" s="599"/>
      <c r="I58" s="599"/>
      <c r="J58" s="599"/>
      <c r="K58" s="600"/>
      <c r="L58" s="620"/>
      <c r="M58" s="599"/>
      <c r="N58" s="599"/>
      <c r="O58" s="599"/>
      <c r="P58" s="599"/>
      <c r="Q58" s="621"/>
      <c r="R58" s="602" t="str">
        <f>IF(F58="","",ABS(VLOOKUP(L58,$F$13:$U$37,13,FALSE )-VLOOKUP(F58,$F$13:$U$37,13,FALSE )))</f>
        <v/>
      </c>
      <c r="S58" s="603"/>
      <c r="T58" s="603"/>
      <c r="U58" s="604"/>
      <c r="V58" s="87" t="s">
        <v>68</v>
      </c>
      <c r="W58" s="605"/>
      <c r="X58" s="606"/>
      <c r="Y58" s="606"/>
      <c r="Z58" s="607"/>
      <c r="AA58" s="86" t="s">
        <v>58</v>
      </c>
      <c r="AB58" s="92" t="e">
        <f>R58*(W58/100)</f>
        <v>#VALUE!</v>
      </c>
      <c r="AC58" s="337" t="s">
        <v>109</v>
      </c>
      <c r="AD58" s="339"/>
      <c r="AE58" s="665" t="str">
        <f>+IF(R62=0,"",MAX(R58:U61))</f>
        <v/>
      </c>
      <c r="AF58" s="665"/>
      <c r="AG58" s="665"/>
      <c r="AH58" s="666"/>
      <c r="AI58" s="83" t="s">
        <v>68</v>
      </c>
    </row>
    <row r="59" spans="3:35">
      <c r="C59" s="594"/>
      <c r="D59" s="595"/>
      <c r="E59" s="595"/>
      <c r="F59" s="622"/>
      <c r="G59" s="623"/>
      <c r="H59" s="623"/>
      <c r="I59" s="623"/>
      <c r="J59" s="623"/>
      <c r="K59" s="623"/>
      <c r="L59" s="623"/>
      <c r="M59" s="623"/>
      <c r="N59" s="623"/>
      <c r="O59" s="623"/>
      <c r="P59" s="623"/>
      <c r="Q59" s="624"/>
      <c r="R59" s="602" t="str">
        <f>IF(F59="","",ABS(VLOOKUP(L59,$F$13:$U$37,13,FALSE )-VLOOKUP(F59,$F$13:$U$37,13,FALSE )))</f>
        <v/>
      </c>
      <c r="S59" s="603"/>
      <c r="T59" s="603"/>
      <c r="U59" s="604"/>
      <c r="V59" s="87" t="s">
        <v>68</v>
      </c>
      <c r="W59" s="611"/>
      <c r="X59" s="612"/>
      <c r="Y59" s="612"/>
      <c r="Z59" s="613"/>
      <c r="AA59" s="86" t="s">
        <v>58</v>
      </c>
      <c r="AB59" s="92" t="e">
        <f>R59*(W59/100)</f>
        <v>#VALUE!</v>
      </c>
      <c r="AC59" s="337" t="s">
        <v>110</v>
      </c>
      <c r="AD59" s="339"/>
      <c r="AE59" s="667" t="str">
        <f>IF(R62=0,"",(+IFERROR(R58*W58/100,0)+IFERROR(R59*W59/100,0)+IFERROR(R60*W60/100,0)+IFERROR(R61*W61/100,0)))</f>
        <v/>
      </c>
      <c r="AF59" s="667"/>
      <c r="AG59" s="667"/>
      <c r="AH59" s="668"/>
      <c r="AI59" s="86" t="s">
        <v>68</v>
      </c>
    </row>
    <row r="60" spans="3:35">
      <c r="C60" s="594"/>
      <c r="D60" s="595"/>
      <c r="E60" s="595"/>
      <c r="F60" s="622"/>
      <c r="G60" s="623"/>
      <c r="H60" s="623"/>
      <c r="I60" s="623"/>
      <c r="J60" s="623"/>
      <c r="K60" s="623"/>
      <c r="L60" s="623"/>
      <c r="M60" s="623"/>
      <c r="N60" s="623"/>
      <c r="O60" s="623"/>
      <c r="P60" s="623"/>
      <c r="Q60" s="624"/>
      <c r="R60" s="602" t="str">
        <f>IF(F60="","",ABS(VLOOKUP(L60,$F$13:$U$37,13,FALSE )-VLOOKUP(F60,$F$13:$U$37,13,FALSE )))</f>
        <v/>
      </c>
      <c r="S60" s="603"/>
      <c r="T60" s="603"/>
      <c r="U60" s="604"/>
      <c r="V60" s="87" t="s">
        <v>68</v>
      </c>
      <c r="W60" s="611"/>
      <c r="X60" s="612"/>
      <c r="Y60" s="612"/>
      <c r="Z60" s="613"/>
      <c r="AA60" s="86" t="s">
        <v>58</v>
      </c>
      <c r="AB60" s="92" t="e">
        <f>R60*(W60/100)</f>
        <v>#VALUE!</v>
      </c>
      <c r="AC60" s="78"/>
      <c r="AD60" s="78"/>
      <c r="AE60" s="78"/>
      <c r="AF60" s="78"/>
      <c r="AG60" s="78"/>
      <c r="AH60" s="78"/>
      <c r="AI60" s="78"/>
    </row>
    <row r="61" spans="3:35">
      <c r="C61" s="596"/>
      <c r="D61" s="597"/>
      <c r="E61" s="597"/>
      <c r="F61" s="614"/>
      <c r="G61" s="615"/>
      <c r="H61" s="615"/>
      <c r="I61" s="615"/>
      <c r="J61" s="615"/>
      <c r="K61" s="615"/>
      <c r="L61" s="615"/>
      <c r="M61" s="615"/>
      <c r="N61" s="615"/>
      <c r="O61" s="615"/>
      <c r="P61" s="615"/>
      <c r="Q61" s="616"/>
      <c r="R61" s="602" t="str">
        <f>IF(F61="","",ABS(VLOOKUP(L61,$F$13:$U$37,13,FALSE )-VLOOKUP(F61,$F$13:$U$37,13,FALSE )))</f>
        <v/>
      </c>
      <c r="S61" s="603"/>
      <c r="T61" s="603"/>
      <c r="U61" s="604"/>
      <c r="V61" s="87" t="s">
        <v>68</v>
      </c>
      <c r="W61" s="617"/>
      <c r="X61" s="618"/>
      <c r="Y61" s="618"/>
      <c r="Z61" s="619"/>
      <c r="AA61" s="86" t="s">
        <v>58</v>
      </c>
      <c r="AB61" s="92" t="e">
        <f>R61*(W61/100)</f>
        <v>#VALUE!</v>
      </c>
      <c r="AC61" s="78"/>
      <c r="AD61" s="78"/>
      <c r="AE61" s="78"/>
      <c r="AF61" s="78"/>
      <c r="AG61" s="78"/>
      <c r="AH61" s="78"/>
      <c r="AI61" s="78"/>
    </row>
    <row r="62" spans="3:35">
      <c r="C62" s="78"/>
      <c r="D62" s="78"/>
      <c r="E62" s="78"/>
      <c r="F62" s="78"/>
      <c r="G62" s="78"/>
      <c r="H62" s="78"/>
      <c r="I62" s="78"/>
      <c r="J62" s="78"/>
      <c r="K62" s="78"/>
      <c r="L62" s="78"/>
      <c r="M62" s="78"/>
      <c r="N62" s="78"/>
      <c r="O62" s="78"/>
      <c r="P62" s="78"/>
      <c r="Q62" s="78"/>
      <c r="R62" s="93">
        <f>SUM(R58:U61)</f>
        <v>0</v>
      </c>
      <c r="S62" s="78"/>
      <c r="T62" s="78"/>
      <c r="U62" s="78"/>
      <c r="V62" s="78"/>
      <c r="W62" s="589">
        <f>SUM(W58:Z61)</f>
        <v>0</v>
      </c>
      <c r="X62" s="589"/>
      <c r="Y62" s="589"/>
      <c r="Z62" s="590"/>
      <c r="AA62" s="86" t="s">
        <v>58</v>
      </c>
      <c r="AB62" s="202" t="str">
        <f>IF(OR(W62=100,W62=0),"","100.0となるように入力してください")</f>
        <v/>
      </c>
      <c r="AC62" s="78"/>
      <c r="AD62" s="78"/>
      <c r="AE62" s="78"/>
      <c r="AF62" s="78"/>
      <c r="AG62" s="78"/>
      <c r="AH62" s="78"/>
      <c r="AI62" s="78"/>
    </row>
    <row r="63" spans="3:35" ht="18.75" customHeight="1">
      <c r="C63" s="30" t="s">
        <v>86</v>
      </c>
      <c r="D63" s="78"/>
      <c r="E63" s="78"/>
      <c r="F63" s="78"/>
      <c r="G63" s="27" t="str">
        <f>IF('2_利用者'!AG25=0,"対象路線では、通院の利用がみられないため本項目の入力は不要です","")</f>
        <v/>
      </c>
      <c r="H63" s="78"/>
      <c r="I63" s="78"/>
      <c r="J63" s="78"/>
      <c r="K63" s="78"/>
      <c r="L63" s="78"/>
      <c r="M63" s="78"/>
      <c r="N63" s="78"/>
      <c r="O63" s="78"/>
      <c r="P63" s="78"/>
      <c r="Q63" s="78"/>
      <c r="R63" s="279" t="str">
        <f>IF('2_利用者'!AR43&lt;&gt;0,"↓必要に応じて実情にあわせた運行距離に修正","")</f>
        <v/>
      </c>
      <c r="S63" s="78"/>
      <c r="T63" s="78"/>
      <c r="U63" s="78"/>
      <c r="V63" s="78"/>
      <c r="W63" s="78"/>
      <c r="X63" s="78"/>
      <c r="Y63" s="78"/>
      <c r="Z63" s="78"/>
      <c r="AA63" s="78"/>
      <c r="AB63" s="78"/>
      <c r="AC63" s="78"/>
      <c r="AD63" s="78"/>
      <c r="AE63" s="78"/>
      <c r="AF63" s="78"/>
      <c r="AG63" s="78"/>
      <c r="AH63" s="78"/>
      <c r="AI63" s="78"/>
    </row>
    <row r="64" spans="3:35">
      <c r="C64" s="591" t="s">
        <v>484</v>
      </c>
      <c r="D64" s="592"/>
      <c r="E64" s="593"/>
      <c r="F64" s="390" t="s">
        <v>521</v>
      </c>
      <c r="G64" s="390"/>
      <c r="H64" s="390"/>
      <c r="I64" s="390"/>
      <c r="J64" s="390"/>
      <c r="K64" s="390"/>
      <c r="L64" s="390" t="s">
        <v>522</v>
      </c>
      <c r="M64" s="390"/>
      <c r="N64" s="390"/>
      <c r="O64" s="390"/>
      <c r="P64" s="390"/>
      <c r="Q64" s="390"/>
      <c r="R64" s="367" t="s">
        <v>67</v>
      </c>
      <c r="S64" s="367"/>
      <c r="T64" s="367"/>
      <c r="U64" s="367"/>
      <c r="V64" s="367"/>
      <c r="W64" s="508" t="s">
        <v>514</v>
      </c>
      <c r="X64" s="508"/>
      <c r="Y64" s="508"/>
      <c r="Z64" s="508"/>
      <c r="AA64" s="402"/>
      <c r="AB64" s="78"/>
      <c r="AC64" s="78" t="s">
        <v>518</v>
      </c>
      <c r="AD64" s="78"/>
      <c r="AE64" s="78"/>
      <c r="AF64" s="78"/>
      <c r="AG64" s="78"/>
      <c r="AH64" s="78"/>
      <c r="AI64" s="78"/>
    </row>
    <row r="65" spans="3:35">
      <c r="C65" s="594"/>
      <c r="D65" s="595"/>
      <c r="E65" s="595"/>
      <c r="F65" s="598"/>
      <c r="G65" s="599"/>
      <c r="H65" s="599"/>
      <c r="I65" s="599"/>
      <c r="J65" s="599"/>
      <c r="K65" s="600"/>
      <c r="L65" s="620"/>
      <c r="M65" s="599"/>
      <c r="N65" s="599"/>
      <c r="O65" s="599"/>
      <c r="P65" s="599"/>
      <c r="Q65" s="621"/>
      <c r="R65" s="602" t="str">
        <f>IF(F65="","",ABS(VLOOKUP(L65,$F$13:$U$37,13,FALSE )-VLOOKUP(F65,$F$13:$U$37,13,FALSE )))</f>
        <v/>
      </c>
      <c r="S65" s="603"/>
      <c r="T65" s="603"/>
      <c r="U65" s="604"/>
      <c r="V65" s="87" t="s">
        <v>68</v>
      </c>
      <c r="W65" s="605"/>
      <c r="X65" s="606"/>
      <c r="Y65" s="606"/>
      <c r="Z65" s="607"/>
      <c r="AA65" s="86" t="s">
        <v>58</v>
      </c>
      <c r="AB65" s="92" t="e">
        <f>R65*(W65/100)</f>
        <v>#VALUE!</v>
      </c>
      <c r="AC65" s="337" t="s">
        <v>109</v>
      </c>
      <c r="AD65" s="339"/>
      <c r="AE65" s="665" t="str">
        <f>+IF(R69=0,"",MAX(R65:U68))</f>
        <v/>
      </c>
      <c r="AF65" s="665"/>
      <c r="AG65" s="665"/>
      <c r="AH65" s="666"/>
      <c r="AI65" s="83" t="s">
        <v>68</v>
      </c>
    </row>
    <row r="66" spans="3:35">
      <c r="C66" s="594"/>
      <c r="D66" s="595"/>
      <c r="E66" s="595"/>
      <c r="F66" s="608"/>
      <c r="G66" s="609"/>
      <c r="H66" s="609"/>
      <c r="I66" s="609"/>
      <c r="J66" s="609"/>
      <c r="K66" s="610"/>
      <c r="L66" s="620"/>
      <c r="M66" s="599"/>
      <c r="N66" s="599"/>
      <c r="O66" s="599"/>
      <c r="P66" s="599"/>
      <c r="Q66" s="621"/>
      <c r="R66" s="602" t="str">
        <f>IF(F66="","",ABS(VLOOKUP(L66,$F$13:$U$37,13,FALSE )-VLOOKUP(F66,$F$13:$U$37,13,FALSE )))</f>
        <v/>
      </c>
      <c r="S66" s="603"/>
      <c r="T66" s="603"/>
      <c r="U66" s="604"/>
      <c r="V66" s="87" t="s">
        <v>68</v>
      </c>
      <c r="W66" s="611"/>
      <c r="X66" s="612"/>
      <c r="Y66" s="612"/>
      <c r="Z66" s="613"/>
      <c r="AA66" s="86" t="s">
        <v>58</v>
      </c>
      <c r="AB66" s="92" t="e">
        <f>R66*(W66/100)</f>
        <v>#VALUE!</v>
      </c>
      <c r="AC66" s="337" t="s">
        <v>110</v>
      </c>
      <c r="AD66" s="339"/>
      <c r="AE66" s="667" t="str">
        <f>IF(R69=0,"",(+IFERROR(R65*W65/100,0)+IFERROR(R66*W66/100,0)+IFERROR(R67*W67/100,0)+IFERROR(R68*W68/100,0)))</f>
        <v/>
      </c>
      <c r="AF66" s="667"/>
      <c r="AG66" s="667"/>
      <c r="AH66" s="668"/>
      <c r="AI66" s="86" t="s">
        <v>68</v>
      </c>
    </row>
    <row r="67" spans="3:35">
      <c r="C67" s="594"/>
      <c r="D67" s="595"/>
      <c r="E67" s="595"/>
      <c r="F67" s="608"/>
      <c r="G67" s="609"/>
      <c r="H67" s="609"/>
      <c r="I67" s="609"/>
      <c r="J67" s="609"/>
      <c r="K67" s="610"/>
      <c r="L67" s="620"/>
      <c r="M67" s="599"/>
      <c r="N67" s="599"/>
      <c r="O67" s="599"/>
      <c r="P67" s="599"/>
      <c r="Q67" s="621"/>
      <c r="R67" s="602" t="str">
        <f>IF(F67="","",ABS(VLOOKUP(L67,$F$13:$U$37,13,FALSE )-VLOOKUP(F67,$F$13:$U$37,13,FALSE )))</f>
        <v/>
      </c>
      <c r="S67" s="603"/>
      <c r="T67" s="603"/>
      <c r="U67" s="604"/>
      <c r="V67" s="87" t="s">
        <v>68</v>
      </c>
      <c r="W67" s="611"/>
      <c r="X67" s="612"/>
      <c r="Y67" s="612"/>
      <c r="Z67" s="613"/>
      <c r="AA67" s="86" t="s">
        <v>58</v>
      </c>
      <c r="AB67" s="92" t="e">
        <f>R67*(W67/100)</f>
        <v>#VALUE!</v>
      </c>
      <c r="AC67" s="78"/>
      <c r="AD67" s="78"/>
      <c r="AE67" s="78"/>
      <c r="AF67" s="78"/>
      <c r="AG67" s="78"/>
      <c r="AH67" s="78"/>
      <c r="AI67" s="78"/>
    </row>
    <row r="68" spans="3:35">
      <c r="C68" s="596"/>
      <c r="D68" s="597"/>
      <c r="E68" s="597"/>
      <c r="F68" s="614"/>
      <c r="G68" s="615"/>
      <c r="H68" s="615"/>
      <c r="I68" s="615"/>
      <c r="J68" s="615"/>
      <c r="K68" s="615"/>
      <c r="L68" s="615"/>
      <c r="M68" s="615"/>
      <c r="N68" s="615"/>
      <c r="O68" s="615"/>
      <c r="P68" s="615"/>
      <c r="Q68" s="616"/>
      <c r="R68" s="602" t="str">
        <f>IF(F68="","",ABS(VLOOKUP(L68,$F$13:$U$37,13,FALSE )-VLOOKUP(F68,$F$13:$U$37,13,FALSE )))</f>
        <v/>
      </c>
      <c r="S68" s="603"/>
      <c r="T68" s="603"/>
      <c r="U68" s="604"/>
      <c r="V68" s="87" t="s">
        <v>68</v>
      </c>
      <c r="W68" s="617"/>
      <c r="X68" s="618"/>
      <c r="Y68" s="618"/>
      <c r="Z68" s="619"/>
      <c r="AA68" s="86" t="s">
        <v>58</v>
      </c>
      <c r="AB68" s="92" t="e">
        <f>R68*(W68/100)</f>
        <v>#VALUE!</v>
      </c>
      <c r="AC68" s="78"/>
      <c r="AD68" s="78"/>
      <c r="AE68" s="78"/>
      <c r="AF68" s="78"/>
      <c r="AG68" s="78"/>
      <c r="AH68" s="78"/>
      <c r="AI68" s="78"/>
    </row>
    <row r="69" spans="3:35">
      <c r="C69" s="78"/>
      <c r="D69" s="78"/>
      <c r="E69" s="78"/>
      <c r="F69" s="78"/>
      <c r="G69" s="78"/>
      <c r="H69" s="78"/>
      <c r="I69" s="78"/>
      <c r="J69" s="78"/>
      <c r="K69" s="78"/>
      <c r="L69" s="78"/>
      <c r="M69" s="78"/>
      <c r="N69" s="78"/>
      <c r="O69" s="78"/>
      <c r="P69" s="78"/>
      <c r="Q69" s="78"/>
      <c r="R69" s="93">
        <f>SUM(R65:U68)</f>
        <v>0</v>
      </c>
      <c r="S69" s="78"/>
      <c r="T69" s="78"/>
      <c r="U69" s="78"/>
      <c r="V69" s="78"/>
      <c r="W69" s="589">
        <f>SUM(W65:Z68)</f>
        <v>0</v>
      </c>
      <c r="X69" s="589"/>
      <c r="Y69" s="589"/>
      <c r="Z69" s="590"/>
      <c r="AA69" s="86" t="s">
        <v>58</v>
      </c>
      <c r="AB69" s="202" t="str">
        <f>IF(OR(W69=100,W69=0),"","100.0となるように入力してください")</f>
        <v/>
      </c>
      <c r="AC69" s="78"/>
      <c r="AD69" s="78"/>
      <c r="AE69" s="78"/>
      <c r="AF69" s="78"/>
      <c r="AG69" s="78"/>
      <c r="AH69" s="78"/>
      <c r="AI69" s="78"/>
    </row>
    <row r="70" spans="3:35" ht="18.75" customHeight="1">
      <c r="C70" s="30" t="s">
        <v>87</v>
      </c>
      <c r="D70" s="78"/>
      <c r="E70" s="78"/>
      <c r="F70" s="78"/>
      <c r="G70" s="27" t="str">
        <f>IF('2_利用者'!AG26=0,"対象路線では、買い物の利用がみられないため本項目の入力は不要です","")</f>
        <v/>
      </c>
      <c r="H70" s="78"/>
      <c r="I70" s="78"/>
      <c r="J70" s="78"/>
      <c r="K70" s="78"/>
      <c r="L70" s="78"/>
      <c r="M70" s="78"/>
      <c r="N70" s="78"/>
      <c r="O70" s="78"/>
      <c r="P70" s="78"/>
      <c r="Q70" s="78"/>
      <c r="R70" s="279" t="str">
        <f>IF('2_利用者'!AR50&lt;&gt;0,"↓必要に応じて実情にあわせた運行距離に修正","")</f>
        <v/>
      </c>
      <c r="S70" s="78"/>
      <c r="T70" s="78"/>
      <c r="U70" s="78"/>
      <c r="V70" s="78"/>
      <c r="W70" s="78"/>
      <c r="X70" s="78"/>
      <c r="Y70" s="78"/>
      <c r="Z70" s="78"/>
      <c r="AA70" s="78"/>
      <c r="AB70" s="78"/>
      <c r="AC70" s="78"/>
      <c r="AD70" s="78"/>
      <c r="AE70" s="78"/>
      <c r="AF70" s="78"/>
      <c r="AG70" s="78"/>
      <c r="AH70" s="78"/>
      <c r="AI70" s="78"/>
    </row>
    <row r="71" spans="3:35">
      <c r="C71" s="591" t="s">
        <v>484</v>
      </c>
      <c r="D71" s="592"/>
      <c r="E71" s="593"/>
      <c r="F71" s="390" t="s">
        <v>521</v>
      </c>
      <c r="G71" s="390"/>
      <c r="H71" s="390"/>
      <c r="I71" s="390"/>
      <c r="J71" s="390"/>
      <c r="K71" s="390"/>
      <c r="L71" s="390" t="s">
        <v>522</v>
      </c>
      <c r="M71" s="390"/>
      <c r="N71" s="390"/>
      <c r="O71" s="390"/>
      <c r="P71" s="390"/>
      <c r="Q71" s="390"/>
      <c r="R71" s="367" t="s">
        <v>67</v>
      </c>
      <c r="S71" s="367"/>
      <c r="T71" s="367"/>
      <c r="U71" s="367"/>
      <c r="V71" s="367"/>
      <c r="W71" s="508" t="s">
        <v>514</v>
      </c>
      <c r="X71" s="508"/>
      <c r="Y71" s="508"/>
      <c r="Z71" s="508"/>
      <c r="AA71" s="402"/>
      <c r="AB71" s="78"/>
      <c r="AC71" s="78" t="s">
        <v>519</v>
      </c>
      <c r="AD71" s="78"/>
      <c r="AE71" s="78"/>
      <c r="AF71" s="78"/>
      <c r="AG71" s="78"/>
      <c r="AH71" s="78"/>
      <c r="AI71" s="78"/>
    </row>
    <row r="72" spans="3:35">
      <c r="C72" s="594"/>
      <c r="D72" s="595"/>
      <c r="E72" s="595"/>
      <c r="F72" s="598"/>
      <c r="G72" s="599"/>
      <c r="H72" s="599"/>
      <c r="I72" s="599"/>
      <c r="J72" s="599"/>
      <c r="K72" s="600"/>
      <c r="L72" s="620"/>
      <c r="M72" s="599"/>
      <c r="N72" s="599"/>
      <c r="O72" s="599"/>
      <c r="P72" s="599"/>
      <c r="Q72" s="621"/>
      <c r="R72" s="602" t="str">
        <f>IF(F72="","",ABS(VLOOKUP(L72,$F$13:$U$37,13,FALSE )-VLOOKUP(F72,$F$13:$U$37,13,FALSE )))</f>
        <v/>
      </c>
      <c r="S72" s="603"/>
      <c r="T72" s="603"/>
      <c r="U72" s="604"/>
      <c r="V72" s="87" t="s">
        <v>68</v>
      </c>
      <c r="W72" s="605"/>
      <c r="X72" s="606"/>
      <c r="Y72" s="606"/>
      <c r="Z72" s="607"/>
      <c r="AA72" s="86" t="s">
        <v>58</v>
      </c>
      <c r="AB72" s="92" t="e">
        <f>R72*(W72/100)</f>
        <v>#VALUE!</v>
      </c>
      <c r="AC72" s="337" t="s">
        <v>109</v>
      </c>
      <c r="AD72" s="339"/>
      <c r="AE72" s="665" t="str">
        <f>+IF(R76=0,"",MAX(R72:U75))</f>
        <v/>
      </c>
      <c r="AF72" s="665"/>
      <c r="AG72" s="665"/>
      <c r="AH72" s="666"/>
      <c r="AI72" s="83" t="s">
        <v>68</v>
      </c>
    </row>
    <row r="73" spans="3:35">
      <c r="C73" s="594"/>
      <c r="D73" s="595"/>
      <c r="E73" s="595"/>
      <c r="F73" s="608"/>
      <c r="G73" s="609"/>
      <c r="H73" s="609"/>
      <c r="I73" s="609"/>
      <c r="J73" s="609"/>
      <c r="K73" s="610"/>
      <c r="L73" s="620"/>
      <c r="M73" s="599"/>
      <c r="N73" s="599"/>
      <c r="O73" s="599"/>
      <c r="P73" s="599"/>
      <c r="Q73" s="621"/>
      <c r="R73" s="602" t="str">
        <f>IF(F73="","",ABS(VLOOKUP(L73,$F$13:$U$37,13,FALSE )-VLOOKUP(F73,$F$13:$U$37,13,FALSE )))</f>
        <v/>
      </c>
      <c r="S73" s="603"/>
      <c r="T73" s="603"/>
      <c r="U73" s="604"/>
      <c r="V73" s="87" t="s">
        <v>68</v>
      </c>
      <c r="W73" s="611"/>
      <c r="X73" s="612"/>
      <c r="Y73" s="612"/>
      <c r="Z73" s="613"/>
      <c r="AA73" s="86" t="s">
        <v>58</v>
      </c>
      <c r="AB73" s="92" t="e">
        <f>R73*(W73/100)</f>
        <v>#VALUE!</v>
      </c>
      <c r="AC73" s="337" t="s">
        <v>110</v>
      </c>
      <c r="AD73" s="339"/>
      <c r="AE73" s="667" t="str">
        <f>IF(R76=0,"",(+IFERROR(R72*W72/100,0)+IFERROR(R73*W73/100,0)+IFERROR(R74*W74/100,0)+IFERROR(R75*W75/100,0)))</f>
        <v/>
      </c>
      <c r="AF73" s="667"/>
      <c r="AG73" s="667"/>
      <c r="AH73" s="668"/>
      <c r="AI73" s="86" t="s">
        <v>68</v>
      </c>
    </row>
    <row r="74" spans="3:35">
      <c r="C74" s="594"/>
      <c r="D74" s="595"/>
      <c r="E74" s="595"/>
      <c r="F74" s="608"/>
      <c r="G74" s="609"/>
      <c r="H74" s="609"/>
      <c r="I74" s="609"/>
      <c r="J74" s="609"/>
      <c r="K74" s="610"/>
      <c r="L74" s="620"/>
      <c r="M74" s="599"/>
      <c r="N74" s="599"/>
      <c r="O74" s="599"/>
      <c r="P74" s="599"/>
      <c r="Q74" s="621"/>
      <c r="R74" s="602" t="str">
        <f>IF(F74="","",ABS(VLOOKUP(L74,$F$13:$U$37,13,FALSE )-VLOOKUP(F74,$F$13:$U$37,13,FALSE )))</f>
        <v/>
      </c>
      <c r="S74" s="603"/>
      <c r="T74" s="603"/>
      <c r="U74" s="604"/>
      <c r="V74" s="87" t="s">
        <v>68</v>
      </c>
      <c r="W74" s="611"/>
      <c r="X74" s="612"/>
      <c r="Y74" s="612"/>
      <c r="Z74" s="613"/>
      <c r="AA74" s="86" t="s">
        <v>58</v>
      </c>
      <c r="AB74" s="92" t="e">
        <f>R74*(W74/100)</f>
        <v>#VALUE!</v>
      </c>
      <c r="AC74" s="78"/>
      <c r="AD74" s="95"/>
      <c r="AE74" s="95"/>
      <c r="AF74" s="95"/>
      <c r="AG74" s="95"/>
      <c r="AH74" s="95"/>
      <c r="AI74" s="95"/>
    </row>
    <row r="75" spans="3:35">
      <c r="C75" s="596"/>
      <c r="D75" s="597"/>
      <c r="E75" s="597"/>
      <c r="F75" s="614"/>
      <c r="G75" s="615"/>
      <c r="H75" s="615"/>
      <c r="I75" s="615"/>
      <c r="J75" s="615"/>
      <c r="K75" s="615"/>
      <c r="L75" s="615"/>
      <c r="M75" s="615"/>
      <c r="N75" s="615"/>
      <c r="O75" s="615"/>
      <c r="P75" s="615"/>
      <c r="Q75" s="616"/>
      <c r="R75" s="602" t="str">
        <f>IF(F75="","",ABS(VLOOKUP(L75,$F$13:$U$37,13,FALSE )-VLOOKUP(F75,$F$13:$U$37,13,FALSE )))</f>
        <v/>
      </c>
      <c r="S75" s="603"/>
      <c r="T75" s="603"/>
      <c r="U75" s="604"/>
      <c r="V75" s="87" t="s">
        <v>68</v>
      </c>
      <c r="W75" s="617"/>
      <c r="X75" s="618"/>
      <c r="Y75" s="618"/>
      <c r="Z75" s="619"/>
      <c r="AA75" s="86" t="s">
        <v>58</v>
      </c>
      <c r="AB75" s="92" t="e">
        <f>R75*(W75/100)</f>
        <v>#VALUE!</v>
      </c>
      <c r="AC75" s="78"/>
      <c r="AD75" s="78"/>
      <c r="AE75" s="78"/>
      <c r="AF75" s="78"/>
      <c r="AG75" s="78"/>
      <c r="AH75" s="78"/>
      <c r="AI75" s="78"/>
    </row>
    <row r="76" spans="3:35">
      <c r="C76" s="78"/>
      <c r="D76" s="78"/>
      <c r="E76" s="78"/>
      <c r="F76" s="78"/>
      <c r="G76" s="78"/>
      <c r="H76" s="78"/>
      <c r="I76" s="78"/>
      <c r="J76" s="78"/>
      <c r="K76" s="78"/>
      <c r="L76" s="78"/>
      <c r="M76" s="78"/>
      <c r="N76" s="78"/>
      <c r="O76" s="78"/>
      <c r="P76" s="78"/>
      <c r="Q76" s="78"/>
      <c r="R76" s="93">
        <f>SUM(R72:U75)</f>
        <v>0</v>
      </c>
      <c r="S76" s="78"/>
      <c r="T76" s="78"/>
      <c r="U76" s="78"/>
      <c r="V76" s="78"/>
      <c r="W76" s="589">
        <f>SUM(W72:Z75)</f>
        <v>0</v>
      </c>
      <c r="X76" s="589"/>
      <c r="Y76" s="589"/>
      <c r="Z76" s="590"/>
      <c r="AA76" s="86" t="s">
        <v>58</v>
      </c>
      <c r="AB76" s="202" t="str">
        <f>IF(OR(W76=100,W76=0),"","100.0となるように入力してください")</f>
        <v/>
      </c>
      <c r="AC76" s="78"/>
      <c r="AD76" s="78"/>
      <c r="AE76" s="78"/>
      <c r="AF76" s="78"/>
      <c r="AG76" s="78"/>
      <c r="AH76" s="78"/>
      <c r="AI76" s="78"/>
    </row>
    <row r="77" spans="3:35" ht="18.75" customHeight="1">
      <c r="C77" s="30" t="s">
        <v>88</v>
      </c>
      <c r="D77" s="78"/>
      <c r="E77" s="78"/>
      <c r="F77" s="78"/>
      <c r="G77" s="27" t="str">
        <f>IF('2_利用者'!AG27=0,"対象路線では、観光の利用がみられないため本項目の入力は不要です","")</f>
        <v>対象路線では、観光の利用がみられないため本項目の入力は不要です</v>
      </c>
      <c r="H77" s="78"/>
      <c r="I77" s="78"/>
      <c r="J77" s="78"/>
      <c r="K77" s="78"/>
      <c r="L77" s="78"/>
      <c r="M77" s="78"/>
      <c r="N77" s="78"/>
      <c r="O77" s="78"/>
      <c r="P77" s="78"/>
      <c r="Q77" s="78"/>
      <c r="R77" s="279" t="str">
        <f>IF('2_利用者'!AR57&lt;&gt;0,"↓必要に応じて実情にあわせた運行距離に修正","")</f>
        <v/>
      </c>
      <c r="S77" s="78"/>
      <c r="T77" s="78"/>
      <c r="U77" s="78"/>
      <c r="V77" s="78"/>
      <c r="W77" s="78"/>
      <c r="X77" s="78"/>
      <c r="Y77" s="78"/>
      <c r="Z77" s="78"/>
      <c r="AA77" s="78"/>
      <c r="AB77" s="78"/>
      <c r="AC77" s="78"/>
      <c r="AD77" s="78"/>
      <c r="AE77" s="78"/>
      <c r="AF77" s="78"/>
      <c r="AG77" s="78"/>
      <c r="AH77" s="78"/>
      <c r="AI77" s="78"/>
    </row>
    <row r="78" spans="3:35">
      <c r="C78" s="591" t="s">
        <v>484</v>
      </c>
      <c r="D78" s="592"/>
      <c r="E78" s="593"/>
      <c r="F78" s="390" t="s">
        <v>521</v>
      </c>
      <c r="G78" s="390"/>
      <c r="H78" s="390"/>
      <c r="I78" s="390"/>
      <c r="J78" s="390"/>
      <c r="K78" s="390"/>
      <c r="L78" s="390" t="s">
        <v>522</v>
      </c>
      <c r="M78" s="390"/>
      <c r="N78" s="390"/>
      <c r="O78" s="390"/>
      <c r="P78" s="390"/>
      <c r="Q78" s="390"/>
      <c r="R78" s="367" t="s">
        <v>67</v>
      </c>
      <c r="S78" s="367"/>
      <c r="T78" s="367"/>
      <c r="U78" s="367"/>
      <c r="V78" s="367"/>
      <c r="W78" s="508" t="s">
        <v>514</v>
      </c>
      <c r="X78" s="508"/>
      <c r="Y78" s="508"/>
      <c r="Z78" s="508"/>
      <c r="AA78" s="402"/>
      <c r="AB78" s="78"/>
      <c r="AC78" s="78" t="s">
        <v>520</v>
      </c>
      <c r="AD78" s="78"/>
      <c r="AE78" s="78"/>
      <c r="AF78" s="78"/>
      <c r="AG78" s="78"/>
      <c r="AH78" s="78"/>
      <c r="AI78" s="78"/>
    </row>
    <row r="79" spans="3:35">
      <c r="C79" s="594"/>
      <c r="D79" s="595"/>
      <c r="E79" s="595"/>
      <c r="F79" s="598"/>
      <c r="G79" s="599"/>
      <c r="H79" s="599"/>
      <c r="I79" s="599"/>
      <c r="J79" s="599"/>
      <c r="K79" s="600"/>
      <c r="L79" s="620"/>
      <c r="M79" s="599"/>
      <c r="N79" s="599"/>
      <c r="O79" s="599"/>
      <c r="P79" s="599"/>
      <c r="Q79" s="621"/>
      <c r="R79" s="602" t="str">
        <f>IF(F79="","",ABS(VLOOKUP(L79,$F$13:$U$37,13,FALSE )-VLOOKUP(F79,$F$13:$U$37,13,FALSE )))</f>
        <v/>
      </c>
      <c r="S79" s="603"/>
      <c r="T79" s="603"/>
      <c r="U79" s="604"/>
      <c r="V79" s="87" t="s">
        <v>68</v>
      </c>
      <c r="W79" s="605"/>
      <c r="X79" s="606"/>
      <c r="Y79" s="606"/>
      <c r="Z79" s="607"/>
      <c r="AA79" s="86" t="s">
        <v>58</v>
      </c>
      <c r="AB79" s="92" t="e">
        <f>R79*(W79/100)</f>
        <v>#VALUE!</v>
      </c>
      <c r="AC79" s="337" t="s">
        <v>109</v>
      </c>
      <c r="AD79" s="339"/>
      <c r="AE79" s="665" t="str">
        <f>+IF(R83=0,"",MAX(R79:U82))</f>
        <v/>
      </c>
      <c r="AF79" s="665"/>
      <c r="AG79" s="665"/>
      <c r="AH79" s="666"/>
      <c r="AI79" s="83" t="s">
        <v>68</v>
      </c>
    </row>
    <row r="80" spans="3:35">
      <c r="C80" s="594"/>
      <c r="D80" s="595"/>
      <c r="E80" s="595"/>
      <c r="F80" s="622"/>
      <c r="G80" s="623"/>
      <c r="H80" s="623"/>
      <c r="I80" s="623"/>
      <c r="J80" s="623"/>
      <c r="K80" s="623"/>
      <c r="L80" s="623"/>
      <c r="M80" s="623"/>
      <c r="N80" s="623"/>
      <c r="O80" s="623"/>
      <c r="P80" s="623"/>
      <c r="Q80" s="624"/>
      <c r="R80" s="602" t="str">
        <f>IF(F80="","",ABS(VLOOKUP(L80,$F$13:$U$37,13,FALSE )-VLOOKUP(F80,$F$13:$U$37,13,FALSE )))</f>
        <v/>
      </c>
      <c r="S80" s="603"/>
      <c r="T80" s="603"/>
      <c r="U80" s="604"/>
      <c r="V80" s="87" t="s">
        <v>68</v>
      </c>
      <c r="W80" s="611"/>
      <c r="X80" s="612"/>
      <c r="Y80" s="612"/>
      <c r="Z80" s="613"/>
      <c r="AA80" s="86" t="s">
        <v>58</v>
      </c>
      <c r="AB80" s="92" t="e">
        <f>R80*(W80/100)</f>
        <v>#VALUE!</v>
      </c>
      <c r="AC80" s="337" t="s">
        <v>110</v>
      </c>
      <c r="AD80" s="339"/>
      <c r="AE80" s="667" t="str">
        <f>IF(R83=0,"",(+IFERROR(R79*W79/100,0)+IFERROR(R80*W80/100,0)+IFERROR(R81*W81/100,0)+IFERROR(R82*W82/100,0)))</f>
        <v/>
      </c>
      <c r="AF80" s="667"/>
      <c r="AG80" s="667"/>
      <c r="AH80" s="668"/>
      <c r="AI80" s="86" t="s">
        <v>68</v>
      </c>
    </row>
    <row r="81" spans="3:35">
      <c r="C81" s="594"/>
      <c r="D81" s="595"/>
      <c r="E81" s="595"/>
      <c r="F81" s="622"/>
      <c r="G81" s="623"/>
      <c r="H81" s="623"/>
      <c r="I81" s="623"/>
      <c r="J81" s="623"/>
      <c r="K81" s="623"/>
      <c r="L81" s="623"/>
      <c r="M81" s="623"/>
      <c r="N81" s="623"/>
      <c r="O81" s="623"/>
      <c r="P81" s="623"/>
      <c r="Q81" s="624"/>
      <c r="R81" s="602" t="str">
        <f>IF(F81="","",ABS(VLOOKUP(L81,$F$13:$U$37,13,FALSE )-VLOOKUP(F81,$F$13:$U$37,13,FALSE )))</f>
        <v/>
      </c>
      <c r="S81" s="603"/>
      <c r="T81" s="603"/>
      <c r="U81" s="604"/>
      <c r="V81" s="87" t="s">
        <v>68</v>
      </c>
      <c r="W81" s="611"/>
      <c r="X81" s="612"/>
      <c r="Y81" s="612"/>
      <c r="Z81" s="613"/>
      <c r="AA81" s="86" t="s">
        <v>58</v>
      </c>
      <c r="AB81" s="92" t="e">
        <f>R81*(W81/100)</f>
        <v>#VALUE!</v>
      </c>
      <c r="AC81" s="78"/>
      <c r="AD81" s="78"/>
      <c r="AE81" s="78"/>
      <c r="AF81" s="78"/>
      <c r="AG81" s="78"/>
      <c r="AH81" s="78"/>
      <c r="AI81" s="78"/>
    </row>
    <row r="82" spans="3:35">
      <c r="C82" s="596"/>
      <c r="D82" s="597"/>
      <c r="E82" s="597"/>
      <c r="F82" s="614"/>
      <c r="G82" s="615"/>
      <c r="H82" s="615"/>
      <c r="I82" s="615"/>
      <c r="J82" s="615"/>
      <c r="K82" s="615"/>
      <c r="L82" s="615"/>
      <c r="M82" s="615"/>
      <c r="N82" s="615"/>
      <c r="O82" s="615"/>
      <c r="P82" s="615"/>
      <c r="Q82" s="616"/>
      <c r="R82" s="602" t="str">
        <f>IF(F82="","",ABS(VLOOKUP(L82,$F$13:$U$37,13,FALSE )-VLOOKUP(F82,$F$13:$U$37,13,FALSE )))</f>
        <v/>
      </c>
      <c r="S82" s="603"/>
      <c r="T82" s="603"/>
      <c r="U82" s="604"/>
      <c r="V82" s="87" t="s">
        <v>68</v>
      </c>
      <c r="W82" s="617"/>
      <c r="X82" s="618"/>
      <c r="Y82" s="618"/>
      <c r="Z82" s="619"/>
      <c r="AA82" s="86" t="s">
        <v>58</v>
      </c>
      <c r="AB82" s="92" t="e">
        <f>R82*(W82/100)</f>
        <v>#VALUE!</v>
      </c>
      <c r="AC82" s="78"/>
      <c r="AD82" s="78"/>
      <c r="AE82" s="78"/>
      <c r="AF82" s="78"/>
      <c r="AG82" s="78"/>
      <c r="AH82" s="78"/>
      <c r="AI82" s="78"/>
    </row>
    <row r="83" spans="3:35">
      <c r="C83" s="78"/>
      <c r="D83" s="78"/>
      <c r="E83" s="78"/>
      <c r="F83" s="78"/>
      <c r="G83" s="78"/>
      <c r="H83" s="78"/>
      <c r="I83" s="78"/>
      <c r="J83" s="78"/>
      <c r="K83" s="78"/>
      <c r="L83" s="78"/>
      <c r="M83" s="78"/>
      <c r="N83" s="78"/>
      <c r="O83" s="78"/>
      <c r="P83" s="78"/>
      <c r="Q83" s="78"/>
      <c r="R83" s="93">
        <f>SUM(R79:U82)</f>
        <v>0</v>
      </c>
      <c r="S83" s="78"/>
      <c r="T83" s="78"/>
      <c r="U83" s="78"/>
      <c r="V83" s="78"/>
      <c r="W83" s="589">
        <f>SUM(W79:Z82)</f>
        <v>0</v>
      </c>
      <c r="X83" s="589"/>
      <c r="Y83" s="589"/>
      <c r="Z83" s="590"/>
      <c r="AA83" s="86" t="s">
        <v>58</v>
      </c>
      <c r="AB83" s="202" t="str">
        <f>IF(OR(W83=100,W83=0),"","100.0となるように入力してください")</f>
        <v/>
      </c>
      <c r="AC83" s="78"/>
      <c r="AD83" s="78"/>
      <c r="AE83" s="78"/>
      <c r="AF83" s="78"/>
      <c r="AG83" s="78"/>
      <c r="AH83" s="78"/>
      <c r="AI83" s="78"/>
    </row>
    <row r="84" spans="3:35" ht="18.75" customHeight="1">
      <c r="C84" s="30" t="s">
        <v>89</v>
      </c>
      <c r="D84" s="78"/>
      <c r="E84" s="78"/>
      <c r="F84" s="78"/>
      <c r="G84" s="27" t="str">
        <f>IF('2_利用者'!AG28=0,"対象路線では、その他の利用がみられないため本項目の入力は不要です","")</f>
        <v/>
      </c>
      <c r="H84" s="78"/>
      <c r="I84" s="78"/>
      <c r="J84" s="78"/>
      <c r="K84" s="78"/>
      <c r="L84" s="78"/>
      <c r="M84" s="78"/>
      <c r="N84" s="78"/>
      <c r="O84" s="78"/>
      <c r="P84" s="78"/>
      <c r="Q84" s="78"/>
      <c r="R84" s="279" t="str">
        <f>IF('2_利用者'!AR64&lt;&gt;0,"↓必要に応じて実情にあわせた運行距離に修正","")</f>
        <v/>
      </c>
      <c r="S84" s="78"/>
      <c r="T84" s="78"/>
      <c r="U84" s="78"/>
      <c r="V84" s="78"/>
      <c r="W84" s="78"/>
      <c r="X84" s="78"/>
      <c r="Y84" s="78"/>
      <c r="Z84" s="78"/>
      <c r="AA84" s="78"/>
      <c r="AB84" s="78"/>
      <c r="AC84" s="78"/>
      <c r="AD84" s="78"/>
      <c r="AE84" s="78"/>
      <c r="AF84" s="78"/>
      <c r="AG84" s="78"/>
      <c r="AH84" s="78"/>
      <c r="AI84" s="78"/>
    </row>
    <row r="85" spans="3:35">
      <c r="C85" s="591" t="s">
        <v>484</v>
      </c>
      <c r="D85" s="592"/>
      <c r="E85" s="593"/>
      <c r="F85" s="390" t="s">
        <v>521</v>
      </c>
      <c r="G85" s="390"/>
      <c r="H85" s="390"/>
      <c r="I85" s="390"/>
      <c r="J85" s="390"/>
      <c r="K85" s="390"/>
      <c r="L85" s="390" t="s">
        <v>522</v>
      </c>
      <c r="M85" s="390"/>
      <c r="N85" s="390"/>
      <c r="O85" s="390"/>
      <c r="P85" s="390"/>
      <c r="Q85" s="390"/>
      <c r="R85" s="367" t="s">
        <v>67</v>
      </c>
      <c r="S85" s="367"/>
      <c r="T85" s="367"/>
      <c r="U85" s="367"/>
      <c r="V85" s="367"/>
      <c r="W85" s="508" t="s">
        <v>514</v>
      </c>
      <c r="X85" s="508"/>
      <c r="Y85" s="508"/>
      <c r="Z85" s="508"/>
      <c r="AA85" s="402"/>
      <c r="AB85" s="78"/>
      <c r="AC85" s="78"/>
      <c r="AD85" s="78"/>
      <c r="AE85" s="78"/>
      <c r="AF85" s="78"/>
      <c r="AG85" s="78"/>
      <c r="AH85" s="78"/>
      <c r="AI85" s="78"/>
    </row>
    <row r="86" spans="3:35">
      <c r="C86" s="594"/>
      <c r="D86" s="595"/>
      <c r="E86" s="595"/>
      <c r="F86" s="598"/>
      <c r="G86" s="599"/>
      <c r="H86" s="599"/>
      <c r="I86" s="599"/>
      <c r="J86" s="599"/>
      <c r="K86" s="600"/>
      <c r="L86" s="601"/>
      <c r="M86" s="601"/>
      <c r="N86" s="601"/>
      <c r="O86" s="601"/>
      <c r="P86" s="601"/>
      <c r="Q86" s="601"/>
      <c r="R86" s="602" t="str">
        <f>IF(F86="","",ABS(VLOOKUP(L86,$F$13:$U$37,13,FALSE )-VLOOKUP(F86,$F$13:$U$37,13,FALSE )))</f>
        <v/>
      </c>
      <c r="S86" s="603"/>
      <c r="T86" s="603"/>
      <c r="U86" s="604"/>
      <c r="V86" s="87" t="s">
        <v>68</v>
      </c>
      <c r="W86" s="605"/>
      <c r="X86" s="606"/>
      <c r="Y86" s="606"/>
      <c r="Z86" s="607"/>
      <c r="AA86" s="86" t="s">
        <v>58</v>
      </c>
      <c r="AB86" s="92" t="e">
        <f>R86*(W86/100)</f>
        <v>#VALUE!</v>
      </c>
      <c r="AC86" s="337" t="s">
        <v>109</v>
      </c>
      <c r="AD86" s="339"/>
      <c r="AE86" s="665" t="str">
        <f>+IF(R90=0,"",MAX(R86:U89))</f>
        <v/>
      </c>
      <c r="AF86" s="665"/>
      <c r="AG86" s="665"/>
      <c r="AH86" s="666"/>
      <c r="AI86" s="83" t="s">
        <v>68</v>
      </c>
    </row>
    <row r="87" spans="3:35">
      <c r="C87" s="594"/>
      <c r="D87" s="595"/>
      <c r="E87" s="595"/>
      <c r="F87" s="608"/>
      <c r="G87" s="609"/>
      <c r="H87" s="609"/>
      <c r="I87" s="609"/>
      <c r="J87" s="609"/>
      <c r="K87" s="610"/>
      <c r="L87" s="601"/>
      <c r="M87" s="601"/>
      <c r="N87" s="601"/>
      <c r="O87" s="601"/>
      <c r="P87" s="601"/>
      <c r="Q87" s="601"/>
      <c r="R87" s="602" t="str">
        <f>IF(F87="","",ABS(VLOOKUP(L87,$F$13:$U$37,13,FALSE )-VLOOKUP(F87,$F$13:$U$37,13,FALSE )))</f>
        <v/>
      </c>
      <c r="S87" s="603"/>
      <c r="T87" s="603"/>
      <c r="U87" s="604"/>
      <c r="V87" s="87" t="s">
        <v>68</v>
      </c>
      <c r="W87" s="611"/>
      <c r="X87" s="612"/>
      <c r="Y87" s="612"/>
      <c r="Z87" s="613"/>
      <c r="AA87" s="86" t="s">
        <v>58</v>
      </c>
      <c r="AB87" s="92" t="e">
        <f>R87*(W87/100)</f>
        <v>#VALUE!</v>
      </c>
      <c r="AC87" s="337" t="s">
        <v>110</v>
      </c>
      <c r="AD87" s="339"/>
      <c r="AE87" s="667" t="str">
        <f>IF(R90=0,"",(+IFERROR(R86*W86/100,0)+IFERROR(R87*W87/100,0)+IFERROR(R88*W88/100,0)+IFERROR(R89*W89/100,0)))</f>
        <v/>
      </c>
      <c r="AF87" s="667"/>
      <c r="AG87" s="667"/>
      <c r="AH87" s="668"/>
      <c r="AI87" s="86" t="s">
        <v>68</v>
      </c>
    </row>
    <row r="88" spans="3:35">
      <c r="C88" s="594"/>
      <c r="D88" s="595"/>
      <c r="E88" s="595"/>
      <c r="F88" s="608"/>
      <c r="G88" s="609"/>
      <c r="H88" s="609"/>
      <c r="I88" s="609"/>
      <c r="J88" s="609"/>
      <c r="K88" s="610"/>
      <c r="L88" s="601"/>
      <c r="M88" s="601"/>
      <c r="N88" s="601"/>
      <c r="O88" s="601"/>
      <c r="P88" s="601"/>
      <c r="Q88" s="601"/>
      <c r="R88" s="602" t="str">
        <f>IF(F88="","",ABS(VLOOKUP(L88,$F$13:$U$37,13,FALSE )-VLOOKUP(F88,$F$13:$U$37,13,FALSE )))</f>
        <v/>
      </c>
      <c r="S88" s="603"/>
      <c r="T88" s="603"/>
      <c r="U88" s="604"/>
      <c r="V88" s="87" t="s">
        <v>68</v>
      </c>
      <c r="W88" s="611"/>
      <c r="X88" s="612"/>
      <c r="Y88" s="612"/>
      <c r="Z88" s="613"/>
      <c r="AA88" s="86" t="s">
        <v>58</v>
      </c>
      <c r="AB88" s="92" t="e">
        <f>R88*(W88/100)</f>
        <v>#VALUE!</v>
      </c>
      <c r="AC88" s="78"/>
      <c r="AD88" s="78"/>
      <c r="AE88" s="78"/>
      <c r="AF88" s="78"/>
      <c r="AG88" s="78"/>
      <c r="AH88" s="78"/>
      <c r="AI88" s="78"/>
    </row>
    <row r="89" spans="3:35">
      <c r="C89" s="596"/>
      <c r="D89" s="597"/>
      <c r="E89" s="597"/>
      <c r="F89" s="614"/>
      <c r="G89" s="615"/>
      <c r="H89" s="615"/>
      <c r="I89" s="615"/>
      <c r="J89" s="615"/>
      <c r="K89" s="615"/>
      <c r="L89" s="615"/>
      <c r="M89" s="615"/>
      <c r="N89" s="615"/>
      <c r="O89" s="615"/>
      <c r="P89" s="615"/>
      <c r="Q89" s="616"/>
      <c r="R89" s="602" t="str">
        <f>IF(F89="","",ABS(VLOOKUP(L89,$F$13:$U$37,13,FALSE )-VLOOKUP(F89,$F$13:$U$37,13,FALSE )))</f>
        <v/>
      </c>
      <c r="S89" s="603"/>
      <c r="T89" s="603"/>
      <c r="U89" s="604"/>
      <c r="V89" s="87" t="s">
        <v>68</v>
      </c>
      <c r="W89" s="617"/>
      <c r="X89" s="618"/>
      <c r="Y89" s="618"/>
      <c r="Z89" s="619"/>
      <c r="AA89" s="86" t="s">
        <v>58</v>
      </c>
      <c r="AB89" s="92" t="e">
        <f>R89*(W89/100)</f>
        <v>#VALUE!</v>
      </c>
      <c r="AC89" s="78"/>
      <c r="AD89" s="78"/>
      <c r="AE89" s="78"/>
      <c r="AF89" s="78"/>
      <c r="AG89" s="78"/>
      <c r="AH89" s="78"/>
      <c r="AI89" s="78"/>
    </row>
    <row r="90" spans="3:35">
      <c r="C90" s="78"/>
      <c r="D90" s="78"/>
      <c r="E90" s="78"/>
      <c r="F90" s="78"/>
      <c r="G90" s="78"/>
      <c r="H90" s="78"/>
      <c r="I90" s="78"/>
      <c r="J90" s="78"/>
      <c r="K90" s="78"/>
      <c r="L90" s="78"/>
      <c r="M90" s="78"/>
      <c r="N90" s="78"/>
      <c r="O90" s="78"/>
      <c r="P90" s="78"/>
      <c r="Q90" s="78"/>
      <c r="R90" s="93">
        <f>SUM(R86:U89)</f>
        <v>0</v>
      </c>
      <c r="S90" s="78"/>
      <c r="T90" s="78"/>
      <c r="U90" s="78"/>
      <c r="V90" s="78"/>
      <c r="W90" s="589">
        <f>SUM(W86:Z89)</f>
        <v>0</v>
      </c>
      <c r="X90" s="589"/>
      <c r="Y90" s="589"/>
      <c r="Z90" s="590"/>
      <c r="AA90" s="86" t="s">
        <v>58</v>
      </c>
      <c r="AB90" s="202" t="str">
        <f>IF(OR(W90=100,W90=0),"","100.0となるように入力してください")</f>
        <v/>
      </c>
      <c r="AC90" s="78"/>
      <c r="AD90" s="78"/>
      <c r="AE90" s="78"/>
      <c r="AF90" s="78"/>
      <c r="AG90" s="78"/>
      <c r="AH90" s="78"/>
      <c r="AI90" s="78"/>
    </row>
  </sheetData>
  <mergeCells count="288">
    <mergeCell ref="C40:AI40"/>
    <mergeCell ref="C9:AI9"/>
    <mergeCell ref="AC79:AD79"/>
    <mergeCell ref="AE79:AH79"/>
    <mergeCell ref="AC80:AD80"/>
    <mergeCell ref="AE80:AH80"/>
    <mergeCell ref="AC86:AD86"/>
    <mergeCell ref="AE86:AH86"/>
    <mergeCell ref="AC87:AD87"/>
    <mergeCell ref="AE87:AH87"/>
    <mergeCell ref="AC51:AD51"/>
    <mergeCell ref="AE51:AH51"/>
    <mergeCell ref="AC52:AD52"/>
    <mergeCell ref="AE52:AH52"/>
    <mergeCell ref="AC58:AD58"/>
    <mergeCell ref="AE58:AH58"/>
    <mergeCell ref="AC59:AD59"/>
    <mergeCell ref="AE59:AH59"/>
    <mergeCell ref="AC44:AD44"/>
    <mergeCell ref="AE44:AH44"/>
    <mergeCell ref="AC45:AD45"/>
    <mergeCell ref="AE45:AH45"/>
    <mergeCell ref="AE72:AH72"/>
    <mergeCell ref="AE73:AH73"/>
    <mergeCell ref="AC72:AD72"/>
    <mergeCell ref="AC73:AD73"/>
    <mergeCell ref="AC65:AD65"/>
    <mergeCell ref="AE65:AH65"/>
    <mergeCell ref="AC66:AD66"/>
    <mergeCell ref="AE66:AH66"/>
    <mergeCell ref="W48:Z48"/>
    <mergeCell ref="C43:E47"/>
    <mergeCell ref="R47:U47"/>
    <mergeCell ref="W44:Z44"/>
    <mergeCell ref="R43:V43"/>
    <mergeCell ref="W43:AA43"/>
    <mergeCell ref="W45:Z45"/>
    <mergeCell ref="W46:Z46"/>
    <mergeCell ref="W47:Z47"/>
    <mergeCell ref="F47:K47"/>
    <mergeCell ref="L47:Q47"/>
    <mergeCell ref="R44:U44"/>
    <mergeCell ref="R45:U45"/>
    <mergeCell ref="R46:U46"/>
    <mergeCell ref="F44:K44"/>
    <mergeCell ref="L44:Q44"/>
    <mergeCell ref="F45:K45"/>
    <mergeCell ref="L45:Q45"/>
    <mergeCell ref="F46:K46"/>
    <mergeCell ref="L46:Q46"/>
    <mergeCell ref="F12:K12"/>
    <mergeCell ref="L12:Q12"/>
    <mergeCell ref="C12:E12"/>
    <mergeCell ref="F43:K43"/>
    <mergeCell ref="L43:Q43"/>
    <mergeCell ref="R12:V12"/>
    <mergeCell ref="F36:K36"/>
    <mergeCell ref="L36:Q36"/>
    <mergeCell ref="R36:U36"/>
    <mergeCell ref="F37:K37"/>
    <mergeCell ref="L37:Q37"/>
    <mergeCell ref="R37:U37"/>
    <mergeCell ref="F34:K34"/>
    <mergeCell ref="L34:Q34"/>
    <mergeCell ref="R34:U34"/>
    <mergeCell ref="F35:K35"/>
    <mergeCell ref="L35:Q35"/>
    <mergeCell ref="R35:U35"/>
    <mergeCell ref="F32:K32"/>
    <mergeCell ref="L32:Q32"/>
    <mergeCell ref="R32:U32"/>
    <mergeCell ref="F33:K33"/>
    <mergeCell ref="L33:Q33"/>
    <mergeCell ref="R33:U33"/>
    <mergeCell ref="F30:K30"/>
    <mergeCell ref="L30:Q30"/>
    <mergeCell ref="R30:U30"/>
    <mergeCell ref="F31:K31"/>
    <mergeCell ref="L31:Q31"/>
    <mergeCell ref="R31:U31"/>
    <mergeCell ref="F28:K28"/>
    <mergeCell ref="L28:Q28"/>
    <mergeCell ref="R28:U28"/>
    <mergeCell ref="F29:K29"/>
    <mergeCell ref="L29:Q29"/>
    <mergeCell ref="R29:U29"/>
    <mergeCell ref="F25:K25"/>
    <mergeCell ref="L25:Q25"/>
    <mergeCell ref="F26:K26"/>
    <mergeCell ref="L26:Q26"/>
    <mergeCell ref="R26:U26"/>
    <mergeCell ref="F27:K27"/>
    <mergeCell ref="L27:Q27"/>
    <mergeCell ref="R27:U27"/>
    <mergeCell ref="F22:K22"/>
    <mergeCell ref="L22:Q22"/>
    <mergeCell ref="F23:K23"/>
    <mergeCell ref="L23:Q23"/>
    <mergeCell ref="F24:K24"/>
    <mergeCell ref="L24:Q24"/>
    <mergeCell ref="R24:U24"/>
    <mergeCell ref="R25:U25"/>
    <mergeCell ref="R23:U23"/>
    <mergeCell ref="R22:U22"/>
    <mergeCell ref="F19:K19"/>
    <mergeCell ref="L19:Q19"/>
    <mergeCell ref="F20:K20"/>
    <mergeCell ref="L20:Q20"/>
    <mergeCell ref="F21:K21"/>
    <mergeCell ref="L21:Q21"/>
    <mergeCell ref="F16:K16"/>
    <mergeCell ref="L16:Q16"/>
    <mergeCell ref="R16:U16"/>
    <mergeCell ref="F17:K17"/>
    <mergeCell ref="L17:Q17"/>
    <mergeCell ref="F18:K18"/>
    <mergeCell ref="L18:Q18"/>
    <mergeCell ref="R21:U21"/>
    <mergeCell ref="R19:U19"/>
    <mergeCell ref="R20:U20"/>
    <mergeCell ref="R17:U17"/>
    <mergeCell ref="R18:U18"/>
    <mergeCell ref="F14:K14"/>
    <mergeCell ref="L14:Q14"/>
    <mergeCell ref="R14:U14"/>
    <mergeCell ref="F15:K15"/>
    <mergeCell ref="L15:Q15"/>
    <mergeCell ref="R15:U15"/>
    <mergeCell ref="F13:K13"/>
    <mergeCell ref="L13:Q13"/>
    <mergeCell ref="R13:U13"/>
    <mergeCell ref="D32:E32"/>
    <mergeCell ref="D33:E33"/>
    <mergeCell ref="D34:E34"/>
    <mergeCell ref="D35:E35"/>
    <mergeCell ref="D36:E36"/>
    <mergeCell ref="D37:E37"/>
    <mergeCell ref="D26:E26"/>
    <mergeCell ref="D27:E27"/>
    <mergeCell ref="D28:E28"/>
    <mergeCell ref="D29:E29"/>
    <mergeCell ref="D30:E30"/>
    <mergeCell ref="D31:E31"/>
    <mergeCell ref="D22:E22"/>
    <mergeCell ref="D23:E23"/>
    <mergeCell ref="D24:E24"/>
    <mergeCell ref="D25:E25"/>
    <mergeCell ref="D14:E14"/>
    <mergeCell ref="D15:E15"/>
    <mergeCell ref="D16:E16"/>
    <mergeCell ref="D17:E17"/>
    <mergeCell ref="D18:E18"/>
    <mergeCell ref="D19:E19"/>
    <mergeCell ref="D13:E13"/>
    <mergeCell ref="C50:E54"/>
    <mergeCell ref="F50:K50"/>
    <mergeCell ref="L50:Q50"/>
    <mergeCell ref="R50:V50"/>
    <mergeCell ref="W50:AA50"/>
    <mergeCell ref="F51:K51"/>
    <mergeCell ref="L51:Q51"/>
    <mergeCell ref="R51:U51"/>
    <mergeCell ref="W51:Z51"/>
    <mergeCell ref="F52:K52"/>
    <mergeCell ref="L52:Q52"/>
    <mergeCell ref="R52:U52"/>
    <mergeCell ref="W52:Z52"/>
    <mergeCell ref="F53:K53"/>
    <mergeCell ref="L53:Q53"/>
    <mergeCell ref="R53:U53"/>
    <mergeCell ref="W53:Z53"/>
    <mergeCell ref="F54:K54"/>
    <mergeCell ref="L54:Q54"/>
    <mergeCell ref="R54:U54"/>
    <mergeCell ref="W54:Z54"/>
    <mergeCell ref="D20:E20"/>
    <mergeCell ref="D21:E21"/>
    <mergeCell ref="W55:Z55"/>
    <mergeCell ref="C57:E61"/>
    <mergeCell ref="F57:K57"/>
    <mergeCell ref="L57:Q57"/>
    <mergeCell ref="R57:V57"/>
    <mergeCell ref="W57:AA57"/>
    <mergeCell ref="F58:K58"/>
    <mergeCell ref="L58:Q58"/>
    <mergeCell ref="R58:U58"/>
    <mergeCell ref="W58:Z58"/>
    <mergeCell ref="F59:K59"/>
    <mergeCell ref="L59:Q59"/>
    <mergeCell ref="R59:U59"/>
    <mergeCell ref="W59:Z59"/>
    <mergeCell ref="F60:K60"/>
    <mergeCell ref="L60:Q60"/>
    <mergeCell ref="R60:U60"/>
    <mergeCell ref="W60:Z60"/>
    <mergeCell ref="F61:K61"/>
    <mergeCell ref="L61:Q61"/>
    <mergeCell ref="R61:U61"/>
    <mergeCell ref="W61:Z61"/>
    <mergeCell ref="W62:Z62"/>
    <mergeCell ref="C64:E68"/>
    <mergeCell ref="F64:K64"/>
    <mergeCell ref="L64:Q64"/>
    <mergeCell ref="R64:V64"/>
    <mergeCell ref="W64:AA64"/>
    <mergeCell ref="F65:K65"/>
    <mergeCell ref="L65:Q65"/>
    <mergeCell ref="R65:U65"/>
    <mergeCell ref="W65:Z65"/>
    <mergeCell ref="F66:K66"/>
    <mergeCell ref="L66:Q66"/>
    <mergeCell ref="R66:U66"/>
    <mergeCell ref="W66:Z66"/>
    <mergeCell ref="F67:K67"/>
    <mergeCell ref="L67:Q67"/>
    <mergeCell ref="R67:U67"/>
    <mergeCell ref="W67:Z67"/>
    <mergeCell ref="F68:K68"/>
    <mergeCell ref="L68:Q68"/>
    <mergeCell ref="R68:U68"/>
    <mergeCell ref="W68:Z68"/>
    <mergeCell ref="W69:Z69"/>
    <mergeCell ref="C71:E75"/>
    <mergeCell ref="F71:K71"/>
    <mergeCell ref="L71:Q71"/>
    <mergeCell ref="R71:V71"/>
    <mergeCell ref="W71:AA71"/>
    <mergeCell ref="F72:K72"/>
    <mergeCell ref="L72:Q72"/>
    <mergeCell ref="R72:U72"/>
    <mergeCell ref="W72:Z72"/>
    <mergeCell ref="F73:K73"/>
    <mergeCell ref="L73:Q73"/>
    <mergeCell ref="R73:U73"/>
    <mergeCell ref="W73:Z73"/>
    <mergeCell ref="F74:K74"/>
    <mergeCell ref="L74:Q74"/>
    <mergeCell ref="R74:U74"/>
    <mergeCell ref="W74:Z74"/>
    <mergeCell ref="F75:K75"/>
    <mergeCell ref="L75:Q75"/>
    <mergeCell ref="R75:U75"/>
    <mergeCell ref="W75:Z75"/>
    <mergeCell ref="W76:Z76"/>
    <mergeCell ref="C78:E82"/>
    <mergeCell ref="F78:K78"/>
    <mergeCell ref="L78:Q78"/>
    <mergeCell ref="R78:V78"/>
    <mergeCell ref="W78:AA78"/>
    <mergeCell ref="F79:K79"/>
    <mergeCell ref="L79:Q79"/>
    <mergeCell ref="R79:U79"/>
    <mergeCell ref="W79:Z79"/>
    <mergeCell ref="F80:K80"/>
    <mergeCell ref="L80:Q80"/>
    <mergeCell ref="R80:U80"/>
    <mergeCell ref="W80:Z80"/>
    <mergeCell ref="F81:K81"/>
    <mergeCell ref="L81:Q81"/>
    <mergeCell ref="R81:U81"/>
    <mergeCell ref="W81:Z81"/>
    <mergeCell ref="F82:K82"/>
    <mergeCell ref="L82:Q82"/>
    <mergeCell ref="R82:U82"/>
    <mergeCell ref="W82:Z82"/>
    <mergeCell ref="W90:Z90"/>
    <mergeCell ref="W83:Z83"/>
    <mergeCell ref="C85:E89"/>
    <mergeCell ref="F85:K85"/>
    <mergeCell ref="L85:Q85"/>
    <mergeCell ref="R85:V85"/>
    <mergeCell ref="W85:AA85"/>
    <mergeCell ref="F86:K86"/>
    <mergeCell ref="L86:Q86"/>
    <mergeCell ref="R86:U86"/>
    <mergeCell ref="W86:Z86"/>
    <mergeCell ref="F87:K87"/>
    <mergeCell ref="L87:Q87"/>
    <mergeCell ref="R87:U87"/>
    <mergeCell ref="W87:Z87"/>
    <mergeCell ref="F88:K88"/>
    <mergeCell ref="L88:Q88"/>
    <mergeCell ref="R88:U88"/>
    <mergeCell ref="W88:Z88"/>
    <mergeCell ref="F89:K89"/>
    <mergeCell ref="L89:Q89"/>
    <mergeCell ref="R89:U89"/>
    <mergeCell ref="W89:Z89"/>
  </mergeCells>
  <phoneticPr fontId="1"/>
  <conditionalFormatting sqref="C43:AA48">
    <cfRule type="expression" dxfId="45" priority="69">
      <formula>$G$42&lt;&gt;""</formula>
    </cfRule>
  </conditionalFormatting>
  <conditionalFormatting sqref="C50:AA50 C52:AA54 C51:E51 R51:AA51 C55:Q55 S55:AA55">
    <cfRule type="expression" dxfId="44" priority="21">
      <formula>$G$49&lt;&gt;""</formula>
    </cfRule>
  </conditionalFormatting>
  <conditionalFormatting sqref="C57:AA57 C59:AA62 C58:E58 R58:AA58">
    <cfRule type="expression" dxfId="43" priority="20">
      <formula>$G$56&lt;&gt;""</formula>
    </cfRule>
  </conditionalFormatting>
  <conditionalFormatting sqref="C64:AA64 C68:AA69 C65:E65 C66:K67 R65:AA67">
    <cfRule type="expression" dxfId="42" priority="19">
      <formula>$G$63&lt;&gt;""</formula>
    </cfRule>
  </conditionalFormatting>
  <conditionalFormatting sqref="C71:AA71 C75:AA76 C72:E74 R72:AA74">
    <cfRule type="expression" dxfId="41" priority="18">
      <formula>$G$70&lt;&gt;""</formula>
    </cfRule>
  </conditionalFormatting>
  <conditionalFormatting sqref="C78:AA78 C80:AA83 C79:E79 R79:AA79">
    <cfRule type="expression" dxfId="40" priority="17">
      <formula>$G$77&lt;&gt;""</formula>
    </cfRule>
  </conditionalFormatting>
  <conditionalFormatting sqref="C85:AA85 C89:AA90 C86:E88 R86:AA88">
    <cfRule type="expression" dxfId="39" priority="16">
      <formula>$G$84&lt;&gt;""</formula>
    </cfRule>
  </conditionalFormatting>
  <conditionalFormatting sqref="F51:Q51">
    <cfRule type="expression" dxfId="38" priority="15">
      <formula>$G$49&lt;&gt;""</formula>
    </cfRule>
  </conditionalFormatting>
  <conditionalFormatting sqref="F58:Q58">
    <cfRule type="expression" dxfId="37" priority="14">
      <formula>$G$56&lt;&gt;""</formula>
    </cfRule>
  </conditionalFormatting>
  <conditionalFormatting sqref="F65:Q65">
    <cfRule type="expression" dxfId="36" priority="13">
      <formula>$G$63&lt;&gt;""</formula>
    </cfRule>
  </conditionalFormatting>
  <conditionalFormatting sqref="L72:Q72">
    <cfRule type="expression" dxfId="35" priority="12">
      <formula>$G$70&lt;&gt;""</formula>
    </cfRule>
  </conditionalFormatting>
  <conditionalFormatting sqref="F79:Q79">
    <cfRule type="expression" dxfId="34" priority="10">
      <formula>$G$77&lt;&gt;""</formula>
    </cfRule>
  </conditionalFormatting>
  <conditionalFormatting sqref="R55">
    <cfRule type="expression" dxfId="33" priority="9">
      <formula>$G$56&lt;&gt;""</formula>
    </cfRule>
  </conditionalFormatting>
  <conditionalFormatting sqref="L66:Q66">
    <cfRule type="expression" dxfId="32" priority="8">
      <formula>$G$63&lt;&gt;""</formula>
    </cfRule>
  </conditionalFormatting>
  <conditionalFormatting sqref="L67:Q67">
    <cfRule type="expression" dxfId="31" priority="7">
      <formula>$G$63&lt;&gt;""</formula>
    </cfRule>
  </conditionalFormatting>
  <conditionalFormatting sqref="F73:K74">
    <cfRule type="expression" dxfId="30" priority="6">
      <formula>$G$63&lt;&gt;""</formula>
    </cfRule>
  </conditionalFormatting>
  <conditionalFormatting sqref="F72:K72">
    <cfRule type="expression" dxfId="29" priority="5">
      <formula>$G$63&lt;&gt;""</formula>
    </cfRule>
  </conditionalFormatting>
  <conditionalFormatting sqref="L73:Q73">
    <cfRule type="expression" dxfId="28" priority="4">
      <formula>$G$70&lt;&gt;""</formula>
    </cfRule>
  </conditionalFormatting>
  <conditionalFormatting sqref="L74:Q74">
    <cfRule type="expression" dxfId="27" priority="3">
      <formula>$G$70&lt;&gt;""</formula>
    </cfRule>
  </conditionalFormatting>
  <conditionalFormatting sqref="F87:K88">
    <cfRule type="expression" dxfId="26" priority="2">
      <formula>$G$63&lt;&gt;""</formula>
    </cfRule>
  </conditionalFormatting>
  <conditionalFormatting sqref="F86:K86">
    <cfRule type="expression" dxfId="25" priority="1">
      <formula>$G$63&lt;&gt;""</formula>
    </cfRule>
  </conditionalFormatting>
  <pageMargins left="0.7" right="0.7" top="0.75" bottom="0.75" header="0.3" footer="0.3"/>
  <pageSetup paperSize="9" scale="67" fitToHeight="0" orientation="portrait" r:id="rId1"/>
  <rowBreaks count="1" manualBreakCount="1">
    <brk id="38" min="1" max="3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AW51"/>
  <sheetViews>
    <sheetView showGridLines="0" zoomScale="115" zoomScaleNormal="115" zoomScaleSheetLayoutView="100" workbookViewId="0">
      <selection activeCell="S40" sqref="S40"/>
    </sheetView>
  </sheetViews>
  <sheetFormatPr defaultColWidth="2.25" defaultRowHeight="18.75"/>
  <cols>
    <col min="2" max="35" width="3.5" customWidth="1"/>
    <col min="36" max="45" width="2.625" customWidth="1"/>
    <col min="48" max="48" width="1.875" customWidth="1"/>
  </cols>
  <sheetData>
    <row r="1" spans="2:49" ht="14.25" customHeight="1">
      <c r="B1" s="22"/>
      <c r="C1" s="285"/>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3" t="s">
        <v>799</v>
      </c>
    </row>
    <row r="2" spans="2:49" ht="20.25" thickBot="1">
      <c r="B2" s="19" t="s">
        <v>95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2:49" ht="19.5" thickTop="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2:49">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2:4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2:49">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2:49" ht="19.5" thickBot="1">
      <c r="B7" s="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row>
    <row r="8" spans="2:49">
      <c r="B8" s="1"/>
      <c r="C8" s="30" t="s">
        <v>608</v>
      </c>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row>
    <row r="9" spans="2:49" ht="53.25" customHeight="1">
      <c r="B9" s="1"/>
      <c r="C9" s="13"/>
      <c r="D9" s="688" t="s">
        <v>967</v>
      </c>
      <c r="E9" s="696"/>
      <c r="F9" s="696"/>
      <c r="G9" s="696"/>
      <c r="H9" s="696"/>
      <c r="I9" s="696"/>
      <c r="J9" s="696"/>
      <c r="K9" s="696"/>
      <c r="L9" s="696"/>
      <c r="M9" s="696"/>
      <c r="N9" s="696"/>
      <c r="O9" s="696"/>
      <c r="P9" s="696"/>
      <c r="Q9" s="696"/>
      <c r="R9" s="696"/>
      <c r="S9" s="696"/>
      <c r="T9" s="696"/>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c r="AT9" s="696"/>
      <c r="AU9" s="696"/>
      <c r="AV9" s="696"/>
      <c r="AW9" s="311"/>
    </row>
    <row r="10" spans="2:49" ht="15.75" customHeight="1">
      <c r="D10" s="181"/>
      <c r="E10" s="104" t="s">
        <v>497</v>
      </c>
    </row>
    <row r="11" spans="2:49">
      <c r="C11" s="691" t="s">
        <v>81</v>
      </c>
      <c r="D11" s="692"/>
      <c r="E11" s="693"/>
      <c r="F11" s="693"/>
      <c r="G11" s="693"/>
      <c r="H11" s="694"/>
      <c r="I11" s="18">
        <v>5</v>
      </c>
      <c r="J11" s="689">
        <v>6</v>
      </c>
      <c r="K11" s="690"/>
      <c r="L11" s="689">
        <v>7</v>
      </c>
      <c r="M11" s="690"/>
      <c r="N11" s="689">
        <v>8</v>
      </c>
      <c r="O11" s="690"/>
      <c r="P11" s="689">
        <v>9</v>
      </c>
      <c r="Q11" s="690"/>
      <c r="R11" s="689">
        <v>10</v>
      </c>
      <c r="S11" s="690"/>
      <c r="T11" s="689">
        <v>11</v>
      </c>
      <c r="U11" s="690"/>
      <c r="V11" s="689">
        <v>12</v>
      </c>
      <c r="W11" s="690"/>
      <c r="X11" s="689">
        <v>13</v>
      </c>
      <c r="Y11" s="690"/>
      <c r="Z11" s="689">
        <v>14</v>
      </c>
      <c r="AA11" s="690"/>
      <c r="AB11" s="689">
        <v>15</v>
      </c>
      <c r="AC11" s="690"/>
      <c r="AD11" s="689">
        <v>16</v>
      </c>
      <c r="AE11" s="690"/>
      <c r="AF11" s="689">
        <v>17</v>
      </c>
      <c r="AG11" s="690"/>
      <c r="AH11" s="689">
        <v>18</v>
      </c>
      <c r="AI11" s="690"/>
      <c r="AJ11" s="689">
        <v>19</v>
      </c>
      <c r="AK11" s="690"/>
      <c r="AL11" s="689">
        <v>20</v>
      </c>
      <c r="AM11" s="690"/>
      <c r="AN11" s="689">
        <v>21</v>
      </c>
      <c r="AO11" s="690"/>
      <c r="AP11" s="689">
        <v>22</v>
      </c>
      <c r="AQ11" s="690"/>
      <c r="AR11" s="689">
        <v>23</v>
      </c>
      <c r="AS11" s="695"/>
      <c r="AT11" s="697" t="s">
        <v>69</v>
      </c>
      <c r="AU11" s="698"/>
      <c r="AV11" s="699"/>
    </row>
    <row r="12" spans="2:49" ht="8.25" customHeight="1">
      <c r="I12" s="5"/>
      <c r="J12" s="14"/>
      <c r="K12" s="15"/>
      <c r="L12" s="16"/>
      <c r="M12" s="17"/>
      <c r="N12" s="14"/>
      <c r="O12" s="15"/>
      <c r="P12" s="16"/>
      <c r="Q12" s="17"/>
      <c r="R12" s="14"/>
      <c r="S12" s="15"/>
      <c r="T12" s="16"/>
      <c r="U12" s="17"/>
      <c r="V12" s="14"/>
      <c r="W12" s="15"/>
      <c r="X12" s="16"/>
      <c r="Y12" s="17"/>
      <c r="Z12" s="14"/>
      <c r="AA12" s="15"/>
      <c r="AB12" s="16"/>
      <c r="AC12" s="17"/>
      <c r="AD12" s="14"/>
      <c r="AE12" s="15"/>
      <c r="AF12" s="16"/>
      <c r="AG12" s="17"/>
      <c r="AH12" s="14"/>
      <c r="AI12" s="15"/>
      <c r="AJ12" s="16"/>
      <c r="AK12" s="17"/>
      <c r="AL12" s="14"/>
      <c r="AM12" s="15"/>
      <c r="AN12" s="16"/>
      <c r="AO12" s="17"/>
      <c r="AP12" s="14"/>
      <c r="AQ12" s="15"/>
      <c r="AR12" s="16"/>
      <c r="AS12" s="17"/>
      <c r="AV12" s="5"/>
    </row>
    <row r="13" spans="2:49" ht="10.5" customHeight="1">
      <c r="I13" s="5"/>
      <c r="J13" s="14"/>
      <c r="K13" s="15"/>
      <c r="L13" s="16"/>
      <c r="M13" s="17"/>
      <c r="N13" s="14"/>
      <c r="O13" s="15"/>
      <c r="P13" s="16"/>
      <c r="Q13" s="17"/>
      <c r="R13" s="14"/>
      <c r="S13" s="15"/>
      <c r="T13" s="16"/>
      <c r="U13" s="17"/>
      <c r="V13" s="14"/>
      <c r="W13" s="15"/>
      <c r="X13" s="16"/>
      <c r="Y13" s="17"/>
      <c r="Z13" s="14"/>
      <c r="AA13" s="15"/>
      <c r="AB13" s="16"/>
      <c r="AC13" s="17"/>
      <c r="AD13" s="14"/>
      <c r="AE13" s="15"/>
      <c r="AF13" s="16"/>
      <c r="AG13" s="17"/>
      <c r="AH13" s="14"/>
      <c r="AI13" s="15"/>
      <c r="AJ13" s="16"/>
      <c r="AK13" s="17"/>
      <c r="AL13" s="14"/>
      <c r="AM13" s="15"/>
      <c r="AN13" s="16"/>
      <c r="AO13" s="17"/>
      <c r="AP13" s="14"/>
      <c r="AQ13" s="15"/>
      <c r="AR13" s="16"/>
      <c r="AS13" s="17"/>
      <c r="AV13" s="5"/>
    </row>
    <row r="14" spans="2:49">
      <c r="C14" s="178" t="s">
        <v>73</v>
      </c>
      <c r="D14" s="179"/>
      <c r="E14" s="179"/>
      <c r="F14" s="180"/>
      <c r="G14" s="681" t="s">
        <v>70</v>
      </c>
      <c r="H14" s="681"/>
      <c r="I14" s="214"/>
      <c r="J14" s="215"/>
      <c r="K14" s="215">
        <v>1</v>
      </c>
      <c r="L14" s="215">
        <v>1</v>
      </c>
      <c r="M14" s="215">
        <v>1</v>
      </c>
      <c r="N14" s="215">
        <v>1</v>
      </c>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6"/>
      <c r="AT14" s="682"/>
      <c r="AU14" s="682"/>
      <c r="AV14" s="683"/>
    </row>
    <row r="15" spans="2:49">
      <c r="B15" s="672" t="str">
        <f>IF('2_利用者'!$AG$22=0,"対象路線では、通勤の利用がみられないため本項目の編集は不要です","")</f>
        <v>対象路線では、通勤の利用がみられないため本項目の編集は不要です</v>
      </c>
      <c r="C15" s="672"/>
      <c r="D15" s="672"/>
      <c r="E15" s="672"/>
      <c r="F15" s="673"/>
      <c r="G15" s="684" t="s">
        <v>71</v>
      </c>
      <c r="H15" s="685"/>
      <c r="I15" s="217"/>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v>1</v>
      </c>
      <c r="AH15" s="218">
        <v>1</v>
      </c>
      <c r="AI15" s="218">
        <v>1</v>
      </c>
      <c r="AJ15" s="218">
        <v>1</v>
      </c>
      <c r="AK15" s="218">
        <v>1</v>
      </c>
      <c r="AL15" s="218">
        <v>1</v>
      </c>
      <c r="AM15" s="218">
        <v>1</v>
      </c>
      <c r="AN15" s="218">
        <v>1</v>
      </c>
      <c r="AO15" s="218"/>
      <c r="AP15" s="218"/>
      <c r="AQ15" s="218"/>
      <c r="AR15" s="218"/>
      <c r="AS15" s="219"/>
      <c r="AT15" s="686"/>
      <c r="AU15" s="686"/>
      <c r="AV15" s="687"/>
    </row>
    <row r="16" spans="2:49">
      <c r="B16" s="672"/>
      <c r="C16" s="672"/>
      <c r="D16" s="672"/>
      <c r="E16" s="672"/>
      <c r="F16" s="673"/>
      <c r="G16" s="676" t="s">
        <v>72</v>
      </c>
      <c r="H16" s="347"/>
      <c r="I16" s="166" t="str">
        <f t="shared" ref="I16:AB16" si="0">IF(MAX(I14:I15)=0,"",1)</f>
        <v/>
      </c>
      <c r="J16" s="166" t="str">
        <f t="shared" si="0"/>
        <v/>
      </c>
      <c r="K16" s="166">
        <f t="shared" si="0"/>
        <v>1</v>
      </c>
      <c r="L16" s="166">
        <f t="shared" si="0"/>
        <v>1</v>
      </c>
      <c r="M16" s="166">
        <f t="shared" si="0"/>
        <v>1</v>
      </c>
      <c r="N16" s="166">
        <f t="shared" si="0"/>
        <v>1</v>
      </c>
      <c r="O16" s="166" t="str">
        <f t="shared" si="0"/>
        <v/>
      </c>
      <c r="P16" s="166" t="str">
        <f t="shared" si="0"/>
        <v/>
      </c>
      <c r="Q16" s="166" t="str">
        <f t="shared" si="0"/>
        <v/>
      </c>
      <c r="R16" s="166" t="str">
        <f t="shared" si="0"/>
        <v/>
      </c>
      <c r="S16" s="166" t="str">
        <f t="shared" si="0"/>
        <v/>
      </c>
      <c r="T16" s="166" t="str">
        <f t="shared" si="0"/>
        <v/>
      </c>
      <c r="U16" s="166" t="str">
        <f t="shared" si="0"/>
        <v/>
      </c>
      <c r="V16" s="166" t="str">
        <f t="shared" si="0"/>
        <v/>
      </c>
      <c r="W16" s="166" t="str">
        <f t="shared" si="0"/>
        <v/>
      </c>
      <c r="X16" s="166" t="str">
        <f t="shared" si="0"/>
        <v/>
      </c>
      <c r="Y16" s="166" t="str">
        <f t="shared" si="0"/>
        <v/>
      </c>
      <c r="Z16" s="166" t="str">
        <f t="shared" si="0"/>
        <v/>
      </c>
      <c r="AA16" s="166" t="str">
        <f t="shared" si="0"/>
        <v/>
      </c>
      <c r="AB16" s="166" t="str">
        <f t="shared" si="0"/>
        <v/>
      </c>
      <c r="AC16" s="166" t="str">
        <f t="shared" ref="AC16:AN16" si="1">IF(MAX(AC14:AC15)=0,"",1)</f>
        <v/>
      </c>
      <c r="AD16" s="166" t="str">
        <f t="shared" si="1"/>
        <v/>
      </c>
      <c r="AE16" s="166" t="str">
        <f t="shared" si="1"/>
        <v/>
      </c>
      <c r="AF16" s="166" t="str">
        <f t="shared" si="1"/>
        <v/>
      </c>
      <c r="AG16" s="166">
        <f t="shared" si="1"/>
        <v>1</v>
      </c>
      <c r="AH16" s="166">
        <f t="shared" si="1"/>
        <v>1</v>
      </c>
      <c r="AI16" s="166">
        <f t="shared" si="1"/>
        <v>1</v>
      </c>
      <c r="AJ16" s="166">
        <f t="shared" si="1"/>
        <v>1</v>
      </c>
      <c r="AK16" s="166">
        <f t="shared" si="1"/>
        <v>1</v>
      </c>
      <c r="AL16" s="166">
        <f t="shared" si="1"/>
        <v>1</v>
      </c>
      <c r="AM16" s="166">
        <f t="shared" si="1"/>
        <v>1</v>
      </c>
      <c r="AN16" s="166">
        <f t="shared" si="1"/>
        <v>1</v>
      </c>
      <c r="AO16" s="166" t="str">
        <f>IF(MAX(AO14:AO15)=0,"",1)</f>
        <v/>
      </c>
      <c r="AP16" s="166" t="str">
        <f>IF(MAX(AP14:AP15)=0,"",1)</f>
        <v/>
      </c>
      <c r="AQ16" s="166" t="str">
        <f>IF(MAX(AQ14:AQ15)=0,"",1)</f>
        <v/>
      </c>
      <c r="AR16" s="166" t="str">
        <f>IF(MAX(AR14:AR15)=0,"",1)</f>
        <v/>
      </c>
      <c r="AS16" s="166" t="str">
        <f>IF(MAX(AS14:AS15)=0,"",1)</f>
        <v/>
      </c>
      <c r="AT16" s="677">
        <f>SUM(I16:AS16)/2</f>
        <v>6</v>
      </c>
      <c r="AU16" s="678"/>
      <c r="AV16" s="679"/>
    </row>
    <row r="17" spans="2:48" ht="10.5" customHeight="1">
      <c r="I17" s="5"/>
      <c r="J17" s="14"/>
      <c r="K17" s="15"/>
      <c r="L17" s="16"/>
      <c r="M17" s="17"/>
      <c r="N17" s="14"/>
      <c r="O17" s="15"/>
      <c r="P17" s="16"/>
      <c r="Q17" s="17"/>
      <c r="R17" s="14"/>
      <c r="S17" s="15"/>
      <c r="T17" s="16"/>
      <c r="U17" s="17"/>
      <c r="V17" s="14"/>
      <c r="W17" s="15"/>
      <c r="X17" s="16"/>
      <c r="Y17" s="17"/>
      <c r="Z17" s="14"/>
      <c r="AA17" s="15"/>
      <c r="AB17" s="16"/>
      <c r="AC17" s="17"/>
      <c r="AD17" s="14"/>
      <c r="AE17" s="15"/>
      <c r="AF17" s="16"/>
      <c r="AG17" s="17"/>
      <c r="AH17" s="14"/>
      <c r="AI17" s="15"/>
      <c r="AJ17" s="16"/>
      <c r="AK17" s="17"/>
      <c r="AL17" s="14"/>
      <c r="AM17" s="15"/>
      <c r="AN17" s="16"/>
      <c r="AO17" s="17"/>
      <c r="AP17" s="14"/>
      <c r="AQ17" s="15"/>
      <c r="AR17" s="16"/>
      <c r="AS17" s="17"/>
      <c r="AV17" s="5"/>
    </row>
    <row r="18" spans="2:48">
      <c r="C18" s="178" t="s">
        <v>74</v>
      </c>
      <c r="D18" s="179"/>
      <c r="E18" s="179"/>
      <c r="F18" s="180"/>
      <c r="G18" s="680" t="s">
        <v>70</v>
      </c>
      <c r="H18" s="681"/>
      <c r="I18" s="214"/>
      <c r="J18" s="215"/>
      <c r="K18" s="215">
        <v>1</v>
      </c>
      <c r="L18" s="215">
        <v>1</v>
      </c>
      <c r="M18" s="215">
        <v>1</v>
      </c>
      <c r="N18" s="215">
        <v>1</v>
      </c>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6"/>
      <c r="AT18" s="682"/>
      <c r="AU18" s="682"/>
      <c r="AV18" s="683"/>
    </row>
    <row r="19" spans="2:48">
      <c r="B19" s="672" t="str">
        <f>IF('2_利用者'!AG23=0,"対象路線では、通学の利用がみられないため本項目の編集は不要です","")</f>
        <v>対象路線では、通学の利用がみられないため本項目の編集は不要です</v>
      </c>
      <c r="C19" s="672"/>
      <c r="D19" s="672"/>
      <c r="E19" s="672"/>
      <c r="F19" s="673"/>
      <c r="G19" s="684" t="s">
        <v>71</v>
      </c>
      <c r="H19" s="685"/>
      <c r="I19" s="217"/>
      <c r="J19" s="218"/>
      <c r="K19" s="218"/>
      <c r="L19" s="218"/>
      <c r="M19" s="218"/>
      <c r="N19" s="218"/>
      <c r="O19" s="218"/>
      <c r="P19" s="218"/>
      <c r="Q19" s="218"/>
      <c r="R19" s="218"/>
      <c r="S19" s="218"/>
      <c r="T19" s="218"/>
      <c r="U19" s="218"/>
      <c r="V19" s="218"/>
      <c r="W19" s="218"/>
      <c r="X19" s="218"/>
      <c r="Y19" s="218"/>
      <c r="Z19" s="218"/>
      <c r="AA19" s="218"/>
      <c r="AB19" s="218"/>
      <c r="AC19" s="218"/>
      <c r="AD19" s="218"/>
      <c r="AE19" s="218">
        <v>1</v>
      </c>
      <c r="AF19" s="218">
        <v>1</v>
      </c>
      <c r="AG19" s="218">
        <v>1</v>
      </c>
      <c r="AH19" s="218">
        <v>1</v>
      </c>
      <c r="AI19" s="218">
        <v>1</v>
      </c>
      <c r="AJ19" s="218">
        <v>1</v>
      </c>
      <c r="AK19" s="218">
        <v>1</v>
      </c>
      <c r="AL19" s="218">
        <v>1</v>
      </c>
      <c r="AM19" s="218"/>
      <c r="AN19" s="218"/>
      <c r="AO19" s="218"/>
      <c r="AP19" s="218"/>
      <c r="AQ19" s="218"/>
      <c r="AR19" s="218"/>
      <c r="AS19" s="219"/>
      <c r="AT19" s="686"/>
      <c r="AU19" s="686"/>
      <c r="AV19" s="687"/>
    </row>
    <row r="20" spans="2:48">
      <c r="B20" s="672"/>
      <c r="C20" s="672"/>
      <c r="D20" s="672"/>
      <c r="E20" s="672"/>
      <c r="F20" s="673"/>
      <c r="G20" s="676" t="s">
        <v>72</v>
      </c>
      <c r="H20" s="347"/>
      <c r="I20" s="166" t="str">
        <f>IF(MAX(I18:I19)=0,"",1)</f>
        <v/>
      </c>
      <c r="J20" s="166" t="str">
        <f>IF(MAX(J18:J19)=0,"",1)</f>
        <v/>
      </c>
      <c r="K20" s="166">
        <f t="shared" ref="K20:AS20" si="2">IF(MAX(K18:K19)=0,"",1)</f>
        <v>1</v>
      </c>
      <c r="L20" s="166">
        <f t="shared" si="2"/>
        <v>1</v>
      </c>
      <c r="M20" s="166">
        <f t="shared" si="2"/>
        <v>1</v>
      </c>
      <c r="N20" s="166">
        <f t="shared" si="2"/>
        <v>1</v>
      </c>
      <c r="O20" s="166" t="str">
        <f t="shared" si="2"/>
        <v/>
      </c>
      <c r="P20" s="166" t="str">
        <f t="shared" si="2"/>
        <v/>
      </c>
      <c r="Q20" s="166" t="str">
        <f t="shared" si="2"/>
        <v/>
      </c>
      <c r="R20" s="166" t="str">
        <f t="shared" si="2"/>
        <v/>
      </c>
      <c r="S20" s="166" t="str">
        <f t="shared" si="2"/>
        <v/>
      </c>
      <c r="T20" s="166" t="str">
        <f t="shared" si="2"/>
        <v/>
      </c>
      <c r="U20" s="166" t="str">
        <f t="shared" si="2"/>
        <v/>
      </c>
      <c r="V20" s="166" t="str">
        <f t="shared" si="2"/>
        <v/>
      </c>
      <c r="W20" s="166" t="str">
        <f t="shared" si="2"/>
        <v/>
      </c>
      <c r="X20" s="166" t="str">
        <f t="shared" si="2"/>
        <v/>
      </c>
      <c r="Y20" s="166" t="str">
        <f t="shared" si="2"/>
        <v/>
      </c>
      <c r="Z20" s="166" t="str">
        <f t="shared" si="2"/>
        <v/>
      </c>
      <c r="AA20" s="166" t="str">
        <f t="shared" si="2"/>
        <v/>
      </c>
      <c r="AB20" s="166" t="str">
        <f t="shared" si="2"/>
        <v/>
      </c>
      <c r="AC20" s="166" t="str">
        <f t="shared" si="2"/>
        <v/>
      </c>
      <c r="AD20" s="166" t="str">
        <f t="shared" si="2"/>
        <v/>
      </c>
      <c r="AE20" s="166">
        <f t="shared" si="2"/>
        <v>1</v>
      </c>
      <c r="AF20" s="166">
        <f t="shared" si="2"/>
        <v>1</v>
      </c>
      <c r="AG20" s="166">
        <f t="shared" si="2"/>
        <v>1</v>
      </c>
      <c r="AH20" s="166">
        <f t="shared" si="2"/>
        <v>1</v>
      </c>
      <c r="AI20" s="166">
        <f t="shared" si="2"/>
        <v>1</v>
      </c>
      <c r="AJ20" s="166">
        <f t="shared" si="2"/>
        <v>1</v>
      </c>
      <c r="AK20" s="166">
        <f t="shared" si="2"/>
        <v>1</v>
      </c>
      <c r="AL20" s="166">
        <f t="shared" si="2"/>
        <v>1</v>
      </c>
      <c r="AM20" s="166" t="str">
        <f t="shared" si="2"/>
        <v/>
      </c>
      <c r="AN20" s="166" t="str">
        <f t="shared" si="2"/>
        <v/>
      </c>
      <c r="AO20" s="166" t="str">
        <f t="shared" si="2"/>
        <v/>
      </c>
      <c r="AP20" s="166" t="str">
        <f t="shared" si="2"/>
        <v/>
      </c>
      <c r="AQ20" s="166" t="str">
        <f t="shared" si="2"/>
        <v/>
      </c>
      <c r="AR20" s="166" t="str">
        <f t="shared" si="2"/>
        <v/>
      </c>
      <c r="AS20" s="166" t="str">
        <f t="shared" si="2"/>
        <v/>
      </c>
      <c r="AT20" s="677">
        <f>SUM(I20:AS20)/2</f>
        <v>6</v>
      </c>
      <c r="AU20" s="678"/>
      <c r="AV20" s="679"/>
    </row>
    <row r="21" spans="2:48" ht="10.5" customHeight="1">
      <c r="I21" s="5"/>
      <c r="J21" s="14"/>
      <c r="K21" s="15"/>
      <c r="L21" s="16"/>
      <c r="M21" s="17"/>
      <c r="N21" s="14"/>
      <c r="O21" s="15"/>
      <c r="P21" s="16"/>
      <c r="Q21" s="17"/>
      <c r="R21" s="14"/>
      <c r="S21" s="15"/>
      <c r="T21" s="16"/>
      <c r="U21" s="17"/>
      <c r="V21" s="14"/>
      <c r="W21" s="15"/>
      <c r="X21" s="16"/>
      <c r="Y21" s="17"/>
      <c r="Z21" s="14"/>
      <c r="AA21" s="15"/>
      <c r="AB21" s="16"/>
      <c r="AC21" s="17"/>
      <c r="AD21" s="14"/>
      <c r="AE21" s="15"/>
      <c r="AF21" s="16"/>
      <c r="AG21" s="17"/>
      <c r="AH21" s="14"/>
      <c r="AI21" s="15"/>
      <c r="AJ21" s="16"/>
      <c r="AK21" s="17"/>
      <c r="AL21" s="14"/>
      <c r="AM21" s="15"/>
      <c r="AN21" s="16"/>
      <c r="AO21" s="17"/>
      <c r="AP21" s="14"/>
      <c r="AQ21" s="15"/>
      <c r="AR21" s="16"/>
      <c r="AS21" s="17"/>
      <c r="AV21" s="5"/>
    </row>
    <row r="22" spans="2:48">
      <c r="C22" s="178" t="s">
        <v>78</v>
      </c>
      <c r="D22" s="179"/>
      <c r="E22" s="179"/>
      <c r="F22" s="180"/>
      <c r="G22" s="680" t="s">
        <v>70</v>
      </c>
      <c r="H22" s="681"/>
      <c r="I22" s="214"/>
      <c r="J22" s="215"/>
      <c r="K22" s="215"/>
      <c r="L22" s="215">
        <v>1</v>
      </c>
      <c r="M22" s="215">
        <v>1</v>
      </c>
      <c r="N22" s="215">
        <v>1</v>
      </c>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6"/>
      <c r="AT22" s="682"/>
      <c r="AU22" s="682"/>
      <c r="AV22" s="683"/>
    </row>
    <row r="23" spans="2:48" ht="19.5" customHeight="1">
      <c r="B23" s="672" t="str">
        <f>IF('2_利用者'!AG24=0,"対象路線では、スクールの利用がみられないため本項目の編集は不要です","")</f>
        <v>対象路線では、スクールの利用がみられないため本項目の編集は不要です</v>
      </c>
      <c r="C23" s="672"/>
      <c r="D23" s="672"/>
      <c r="E23" s="672"/>
      <c r="F23" s="673"/>
      <c r="G23" s="684" t="s">
        <v>71</v>
      </c>
      <c r="H23" s="685"/>
      <c r="I23" s="217"/>
      <c r="J23" s="218"/>
      <c r="K23" s="218"/>
      <c r="L23" s="218"/>
      <c r="M23" s="218"/>
      <c r="N23" s="218"/>
      <c r="O23" s="218"/>
      <c r="P23" s="218"/>
      <c r="Q23" s="218"/>
      <c r="R23" s="218"/>
      <c r="S23" s="218"/>
      <c r="T23" s="218"/>
      <c r="U23" s="218"/>
      <c r="V23" s="218"/>
      <c r="W23" s="218"/>
      <c r="X23" s="218"/>
      <c r="Y23" s="218"/>
      <c r="Z23" s="218"/>
      <c r="AA23" s="218"/>
      <c r="AB23" s="218">
        <v>1</v>
      </c>
      <c r="AC23" s="218">
        <v>1</v>
      </c>
      <c r="AD23" s="218">
        <v>1</v>
      </c>
      <c r="AE23" s="218">
        <v>1</v>
      </c>
      <c r="AF23" s="218">
        <v>1</v>
      </c>
      <c r="AG23" s="218">
        <v>1</v>
      </c>
      <c r="AH23" s="218">
        <v>1</v>
      </c>
      <c r="AI23" s="218">
        <v>1</v>
      </c>
      <c r="AJ23" s="218"/>
      <c r="AK23" s="218"/>
      <c r="AL23" s="218"/>
      <c r="AM23" s="218"/>
      <c r="AN23" s="218"/>
      <c r="AO23" s="218"/>
      <c r="AP23" s="218"/>
      <c r="AQ23" s="218"/>
      <c r="AR23" s="218"/>
      <c r="AS23" s="219"/>
      <c r="AT23" s="686"/>
      <c r="AU23" s="686"/>
      <c r="AV23" s="687"/>
    </row>
    <row r="24" spans="2:48">
      <c r="B24" s="672"/>
      <c r="C24" s="672"/>
      <c r="D24" s="672"/>
      <c r="E24" s="672"/>
      <c r="F24" s="673"/>
      <c r="G24" s="676" t="s">
        <v>72</v>
      </c>
      <c r="H24" s="347"/>
      <c r="I24" s="166" t="str">
        <f>IF(MAX(I22:I23)=0,"",1)</f>
        <v/>
      </c>
      <c r="J24" s="166" t="str">
        <f>IF(MAX(J22:J23)=0,"",1)</f>
        <v/>
      </c>
      <c r="K24" s="166" t="str">
        <f t="shared" ref="K24:AS24" si="3">IF(MAX(K22:K23)=0,"",1)</f>
        <v/>
      </c>
      <c r="L24" s="166">
        <f t="shared" si="3"/>
        <v>1</v>
      </c>
      <c r="M24" s="166">
        <f t="shared" si="3"/>
        <v>1</v>
      </c>
      <c r="N24" s="166">
        <f t="shared" si="3"/>
        <v>1</v>
      </c>
      <c r="O24" s="166" t="str">
        <f t="shared" si="3"/>
        <v/>
      </c>
      <c r="P24" s="166" t="str">
        <f t="shared" si="3"/>
        <v/>
      </c>
      <c r="Q24" s="166" t="str">
        <f t="shared" si="3"/>
        <v/>
      </c>
      <c r="R24" s="166" t="str">
        <f t="shared" si="3"/>
        <v/>
      </c>
      <c r="S24" s="166" t="str">
        <f t="shared" si="3"/>
        <v/>
      </c>
      <c r="T24" s="166" t="str">
        <f t="shared" si="3"/>
        <v/>
      </c>
      <c r="U24" s="166" t="str">
        <f t="shared" si="3"/>
        <v/>
      </c>
      <c r="V24" s="166" t="str">
        <f t="shared" si="3"/>
        <v/>
      </c>
      <c r="W24" s="166" t="str">
        <f t="shared" si="3"/>
        <v/>
      </c>
      <c r="X24" s="166" t="str">
        <f t="shared" si="3"/>
        <v/>
      </c>
      <c r="Y24" s="166" t="str">
        <f t="shared" si="3"/>
        <v/>
      </c>
      <c r="Z24" s="166" t="str">
        <f t="shared" si="3"/>
        <v/>
      </c>
      <c r="AA24" s="166" t="str">
        <f t="shared" si="3"/>
        <v/>
      </c>
      <c r="AB24" s="166">
        <f t="shared" si="3"/>
        <v>1</v>
      </c>
      <c r="AC24" s="166">
        <f t="shared" si="3"/>
        <v>1</v>
      </c>
      <c r="AD24" s="166">
        <f t="shared" si="3"/>
        <v>1</v>
      </c>
      <c r="AE24" s="166">
        <f t="shared" si="3"/>
        <v>1</v>
      </c>
      <c r="AF24" s="166">
        <f t="shared" si="3"/>
        <v>1</v>
      </c>
      <c r="AG24" s="166">
        <f t="shared" si="3"/>
        <v>1</v>
      </c>
      <c r="AH24" s="166">
        <f t="shared" si="3"/>
        <v>1</v>
      </c>
      <c r="AI24" s="166">
        <f t="shared" si="3"/>
        <v>1</v>
      </c>
      <c r="AJ24" s="166" t="str">
        <f t="shared" si="3"/>
        <v/>
      </c>
      <c r="AK24" s="166" t="str">
        <f t="shared" si="3"/>
        <v/>
      </c>
      <c r="AL24" s="166" t="str">
        <f t="shared" si="3"/>
        <v/>
      </c>
      <c r="AM24" s="166" t="str">
        <f t="shared" si="3"/>
        <v/>
      </c>
      <c r="AN24" s="166" t="str">
        <f t="shared" si="3"/>
        <v/>
      </c>
      <c r="AO24" s="166" t="str">
        <f t="shared" si="3"/>
        <v/>
      </c>
      <c r="AP24" s="166" t="str">
        <f t="shared" si="3"/>
        <v/>
      </c>
      <c r="AQ24" s="166" t="str">
        <f t="shared" si="3"/>
        <v/>
      </c>
      <c r="AR24" s="166" t="str">
        <f t="shared" si="3"/>
        <v/>
      </c>
      <c r="AS24" s="166" t="str">
        <f t="shared" si="3"/>
        <v/>
      </c>
      <c r="AT24" s="677">
        <f>SUM(I24:AS24)/2</f>
        <v>5.5</v>
      </c>
      <c r="AU24" s="678"/>
      <c r="AV24" s="679"/>
    </row>
    <row r="25" spans="2:48" ht="10.5" customHeight="1">
      <c r="I25" s="5"/>
      <c r="J25" s="14"/>
      <c r="K25" s="15"/>
      <c r="L25" s="16"/>
      <c r="M25" s="17"/>
      <c r="N25" s="14"/>
      <c r="O25" s="15"/>
      <c r="P25" s="16"/>
      <c r="Q25" s="17"/>
      <c r="R25" s="14"/>
      <c r="S25" s="15"/>
      <c r="T25" s="16"/>
      <c r="U25" s="17"/>
      <c r="V25" s="14"/>
      <c r="W25" s="15"/>
      <c r="X25" s="16"/>
      <c r="Y25" s="17"/>
      <c r="Z25" s="14"/>
      <c r="AA25" s="15"/>
      <c r="AB25" s="16"/>
      <c r="AC25" s="17"/>
      <c r="AD25" s="14"/>
      <c r="AE25" s="15"/>
      <c r="AF25" s="16"/>
      <c r="AG25" s="17"/>
      <c r="AH25" s="14"/>
      <c r="AI25" s="15"/>
      <c r="AJ25" s="16"/>
      <c r="AK25" s="17"/>
      <c r="AL25" s="14"/>
      <c r="AM25" s="15"/>
      <c r="AN25" s="16"/>
      <c r="AO25" s="17"/>
      <c r="AP25" s="14"/>
      <c r="AQ25" s="15"/>
      <c r="AR25" s="16"/>
      <c r="AS25" s="17"/>
      <c r="AV25" s="5"/>
    </row>
    <row r="26" spans="2:48">
      <c r="C26" s="178" t="s">
        <v>75</v>
      </c>
      <c r="D26" s="179"/>
      <c r="E26" s="179"/>
      <c r="F26" s="180"/>
      <c r="G26" s="680" t="s">
        <v>70</v>
      </c>
      <c r="H26" s="681"/>
      <c r="I26" s="214"/>
      <c r="J26" s="215"/>
      <c r="K26" s="215"/>
      <c r="L26" s="215"/>
      <c r="M26" s="215"/>
      <c r="N26" s="215"/>
      <c r="O26" s="215"/>
      <c r="P26" s="215">
        <v>1</v>
      </c>
      <c r="Q26" s="215">
        <v>1</v>
      </c>
      <c r="R26" s="215">
        <v>1</v>
      </c>
      <c r="S26" s="215">
        <v>1</v>
      </c>
      <c r="T26" s="215">
        <v>1</v>
      </c>
      <c r="U26" s="215">
        <v>1</v>
      </c>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6"/>
      <c r="AT26" s="682"/>
      <c r="AU26" s="682"/>
      <c r="AV26" s="683"/>
    </row>
    <row r="27" spans="2:48">
      <c r="B27" s="672" t="str">
        <f>IF('2_利用者'!AG25=0,"対象路線では、通院の利用がみられないため本項目の編集は不要です","")</f>
        <v/>
      </c>
      <c r="C27" s="672"/>
      <c r="D27" s="672"/>
      <c r="E27" s="672"/>
      <c r="F27" s="673"/>
      <c r="G27" s="684" t="s">
        <v>71</v>
      </c>
      <c r="H27" s="685"/>
      <c r="I27" s="217"/>
      <c r="J27" s="218"/>
      <c r="K27" s="218"/>
      <c r="L27" s="218"/>
      <c r="M27" s="218"/>
      <c r="N27" s="218"/>
      <c r="O27" s="218"/>
      <c r="P27" s="218"/>
      <c r="Q27" s="218"/>
      <c r="R27" s="218">
        <v>1</v>
      </c>
      <c r="S27" s="218">
        <v>1</v>
      </c>
      <c r="T27" s="218">
        <v>1</v>
      </c>
      <c r="U27" s="218">
        <v>1</v>
      </c>
      <c r="V27" s="218">
        <v>1</v>
      </c>
      <c r="W27" s="218">
        <v>1</v>
      </c>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9"/>
      <c r="AT27" s="686"/>
      <c r="AU27" s="686"/>
      <c r="AV27" s="687"/>
    </row>
    <row r="28" spans="2:48">
      <c r="B28" s="672"/>
      <c r="C28" s="672"/>
      <c r="D28" s="672"/>
      <c r="E28" s="672"/>
      <c r="F28" s="673"/>
      <c r="G28" s="676" t="s">
        <v>72</v>
      </c>
      <c r="H28" s="347"/>
      <c r="I28" s="166" t="str">
        <f>IF(MAX(I26:I27)=0,"",1)</f>
        <v/>
      </c>
      <c r="J28" s="166" t="str">
        <f>IF(MAX(J26:J27)=0,"",1)</f>
        <v/>
      </c>
      <c r="K28" s="166" t="str">
        <f t="shared" ref="K28:AS28" si="4">IF(MAX(K26:K27)=0,"",1)</f>
        <v/>
      </c>
      <c r="L28" s="166" t="str">
        <f t="shared" si="4"/>
        <v/>
      </c>
      <c r="M28" s="166" t="str">
        <f t="shared" si="4"/>
        <v/>
      </c>
      <c r="N28" s="166" t="str">
        <f t="shared" si="4"/>
        <v/>
      </c>
      <c r="O28" s="166" t="str">
        <f t="shared" si="4"/>
        <v/>
      </c>
      <c r="P28" s="166">
        <f t="shared" si="4"/>
        <v>1</v>
      </c>
      <c r="Q28" s="166">
        <f t="shared" si="4"/>
        <v>1</v>
      </c>
      <c r="R28" s="166">
        <f t="shared" si="4"/>
        <v>1</v>
      </c>
      <c r="S28" s="166">
        <f t="shared" si="4"/>
        <v>1</v>
      </c>
      <c r="T28" s="166">
        <f t="shared" si="4"/>
        <v>1</v>
      </c>
      <c r="U28" s="166">
        <f t="shared" si="4"/>
        <v>1</v>
      </c>
      <c r="V28" s="166">
        <f t="shared" si="4"/>
        <v>1</v>
      </c>
      <c r="W28" s="166">
        <f t="shared" si="4"/>
        <v>1</v>
      </c>
      <c r="X28" s="166" t="str">
        <f t="shared" si="4"/>
        <v/>
      </c>
      <c r="Y28" s="166" t="str">
        <f t="shared" si="4"/>
        <v/>
      </c>
      <c r="Z28" s="166" t="str">
        <f t="shared" si="4"/>
        <v/>
      </c>
      <c r="AA28" s="166" t="str">
        <f t="shared" si="4"/>
        <v/>
      </c>
      <c r="AB28" s="166" t="str">
        <f t="shared" si="4"/>
        <v/>
      </c>
      <c r="AC28" s="166" t="str">
        <f t="shared" si="4"/>
        <v/>
      </c>
      <c r="AD28" s="166" t="str">
        <f t="shared" si="4"/>
        <v/>
      </c>
      <c r="AE28" s="166" t="str">
        <f t="shared" si="4"/>
        <v/>
      </c>
      <c r="AF28" s="166" t="str">
        <f t="shared" si="4"/>
        <v/>
      </c>
      <c r="AG28" s="166" t="str">
        <f t="shared" si="4"/>
        <v/>
      </c>
      <c r="AH28" s="166" t="str">
        <f t="shared" si="4"/>
        <v/>
      </c>
      <c r="AI28" s="166" t="str">
        <f t="shared" si="4"/>
        <v/>
      </c>
      <c r="AJ28" s="166" t="str">
        <f t="shared" si="4"/>
        <v/>
      </c>
      <c r="AK28" s="166" t="str">
        <f t="shared" si="4"/>
        <v/>
      </c>
      <c r="AL28" s="166" t="str">
        <f t="shared" si="4"/>
        <v/>
      </c>
      <c r="AM28" s="166" t="str">
        <f t="shared" si="4"/>
        <v/>
      </c>
      <c r="AN28" s="166" t="str">
        <f t="shared" si="4"/>
        <v/>
      </c>
      <c r="AO28" s="166" t="str">
        <f t="shared" si="4"/>
        <v/>
      </c>
      <c r="AP28" s="166" t="str">
        <f t="shared" si="4"/>
        <v/>
      </c>
      <c r="AQ28" s="166" t="str">
        <f t="shared" si="4"/>
        <v/>
      </c>
      <c r="AR28" s="166" t="str">
        <f t="shared" si="4"/>
        <v/>
      </c>
      <c r="AS28" s="166" t="str">
        <f t="shared" si="4"/>
        <v/>
      </c>
      <c r="AT28" s="677">
        <f>SUM(I28:AS28)/2</f>
        <v>4</v>
      </c>
      <c r="AU28" s="678"/>
      <c r="AV28" s="679"/>
    </row>
    <row r="29" spans="2:48" ht="10.5" customHeight="1">
      <c r="I29" s="5"/>
      <c r="J29" s="14"/>
      <c r="K29" s="15"/>
      <c r="L29" s="16"/>
      <c r="M29" s="17"/>
      <c r="N29" s="14"/>
      <c r="O29" s="15"/>
      <c r="P29" s="16"/>
      <c r="Q29" s="17"/>
      <c r="R29" s="14"/>
      <c r="S29" s="15"/>
      <c r="T29" s="16"/>
      <c r="U29" s="17"/>
      <c r="V29" s="14"/>
      <c r="W29" s="15"/>
      <c r="X29" s="16"/>
      <c r="Y29" s="17"/>
      <c r="Z29" s="14"/>
      <c r="AA29" s="15"/>
      <c r="AB29" s="16"/>
      <c r="AC29" s="17"/>
      <c r="AD29" s="14"/>
      <c r="AE29" s="15"/>
      <c r="AF29" s="16"/>
      <c r="AG29" s="17"/>
      <c r="AH29" s="14"/>
      <c r="AI29" s="15"/>
      <c r="AJ29" s="16"/>
      <c r="AK29" s="17"/>
      <c r="AL29" s="14"/>
      <c r="AM29" s="15"/>
      <c r="AN29" s="16"/>
      <c r="AO29" s="17"/>
      <c r="AP29" s="14"/>
      <c r="AQ29" s="15"/>
      <c r="AR29" s="16"/>
      <c r="AS29" s="17"/>
      <c r="AV29" s="5"/>
    </row>
    <row r="30" spans="2:48">
      <c r="C30" s="178" t="s">
        <v>76</v>
      </c>
      <c r="D30" s="179"/>
      <c r="E30" s="179"/>
      <c r="F30" s="180"/>
      <c r="G30" s="680" t="s">
        <v>70</v>
      </c>
      <c r="H30" s="681"/>
      <c r="I30" s="214"/>
      <c r="J30" s="215"/>
      <c r="K30" s="215"/>
      <c r="L30" s="215"/>
      <c r="M30" s="215"/>
      <c r="N30" s="215"/>
      <c r="O30" s="215"/>
      <c r="P30" s="215"/>
      <c r="Q30" s="215"/>
      <c r="R30" s="215">
        <v>1</v>
      </c>
      <c r="S30" s="215">
        <v>1</v>
      </c>
      <c r="T30" s="215">
        <v>1</v>
      </c>
      <c r="U30" s="215">
        <v>1</v>
      </c>
      <c r="V30" s="215"/>
      <c r="W30" s="215"/>
      <c r="X30" s="215">
        <v>1</v>
      </c>
      <c r="Y30" s="215">
        <v>1</v>
      </c>
      <c r="Z30" s="215">
        <v>1</v>
      </c>
      <c r="AA30" s="215">
        <v>1</v>
      </c>
      <c r="AB30" s="215">
        <v>1</v>
      </c>
      <c r="AC30" s="215">
        <v>1</v>
      </c>
      <c r="AD30" s="215"/>
      <c r="AE30" s="215"/>
      <c r="AF30" s="215"/>
      <c r="AG30" s="215"/>
      <c r="AH30" s="215"/>
      <c r="AI30" s="215"/>
      <c r="AJ30" s="215"/>
      <c r="AK30" s="215"/>
      <c r="AL30" s="215"/>
      <c r="AM30" s="215"/>
      <c r="AN30" s="215"/>
      <c r="AO30" s="215"/>
      <c r="AP30" s="215"/>
      <c r="AQ30" s="215"/>
      <c r="AR30" s="215"/>
      <c r="AS30" s="216"/>
      <c r="AT30" s="682"/>
      <c r="AU30" s="682"/>
      <c r="AV30" s="683"/>
    </row>
    <row r="31" spans="2:48">
      <c r="B31" s="672" t="str">
        <f>IF('2_利用者'!AG26=0,"対象路線では、買い物の利用がみられないため本項目の編集は不要です","")</f>
        <v/>
      </c>
      <c r="C31" s="672"/>
      <c r="D31" s="672"/>
      <c r="E31" s="672"/>
      <c r="F31" s="673"/>
      <c r="G31" s="684" t="s">
        <v>71</v>
      </c>
      <c r="H31" s="685"/>
      <c r="I31" s="217"/>
      <c r="J31" s="218"/>
      <c r="K31" s="218"/>
      <c r="L31" s="218"/>
      <c r="M31" s="218"/>
      <c r="N31" s="218"/>
      <c r="O31" s="218"/>
      <c r="P31" s="218"/>
      <c r="Q31" s="218"/>
      <c r="R31" s="218"/>
      <c r="S31" s="218"/>
      <c r="T31" s="218">
        <v>1</v>
      </c>
      <c r="U31" s="218">
        <v>1</v>
      </c>
      <c r="V31" s="218">
        <v>1</v>
      </c>
      <c r="W31" s="218">
        <v>1</v>
      </c>
      <c r="X31" s="218"/>
      <c r="Y31" s="218"/>
      <c r="Z31" s="218">
        <v>1</v>
      </c>
      <c r="AA31" s="218">
        <v>1</v>
      </c>
      <c r="AB31" s="218">
        <v>1</v>
      </c>
      <c r="AC31" s="218">
        <v>1</v>
      </c>
      <c r="AD31" s="218">
        <v>1</v>
      </c>
      <c r="AE31" s="218">
        <v>1</v>
      </c>
      <c r="AF31" s="218"/>
      <c r="AG31" s="218"/>
      <c r="AH31" s="218"/>
      <c r="AI31" s="218"/>
      <c r="AJ31" s="218"/>
      <c r="AK31" s="218"/>
      <c r="AL31" s="218"/>
      <c r="AM31" s="218"/>
      <c r="AN31" s="218"/>
      <c r="AO31" s="218"/>
      <c r="AP31" s="218"/>
      <c r="AQ31" s="218"/>
      <c r="AR31" s="218"/>
      <c r="AS31" s="219"/>
      <c r="AT31" s="686"/>
      <c r="AU31" s="686"/>
      <c r="AV31" s="687"/>
    </row>
    <row r="32" spans="2:48">
      <c r="B32" s="672"/>
      <c r="C32" s="672"/>
      <c r="D32" s="672"/>
      <c r="E32" s="672"/>
      <c r="F32" s="673"/>
      <c r="G32" s="676" t="s">
        <v>72</v>
      </c>
      <c r="H32" s="347"/>
      <c r="I32" s="166" t="str">
        <f>IF(MAX(I30:I31)=0,"",1)</f>
        <v/>
      </c>
      <c r="J32" s="166" t="str">
        <f>IF(MAX(J30:J31)=0,"",1)</f>
        <v/>
      </c>
      <c r="K32" s="166" t="str">
        <f t="shared" ref="K32:AS32" si="5">IF(MAX(K30:K31)=0,"",1)</f>
        <v/>
      </c>
      <c r="L32" s="166" t="str">
        <f t="shared" si="5"/>
        <v/>
      </c>
      <c r="M32" s="166" t="str">
        <f t="shared" si="5"/>
        <v/>
      </c>
      <c r="N32" s="166" t="str">
        <f t="shared" si="5"/>
        <v/>
      </c>
      <c r="O32" s="166" t="str">
        <f t="shared" si="5"/>
        <v/>
      </c>
      <c r="P32" s="166" t="str">
        <f t="shared" si="5"/>
        <v/>
      </c>
      <c r="Q32" s="166" t="str">
        <f t="shared" si="5"/>
        <v/>
      </c>
      <c r="R32" s="166">
        <f t="shared" si="5"/>
        <v>1</v>
      </c>
      <c r="S32" s="166">
        <f t="shared" si="5"/>
        <v>1</v>
      </c>
      <c r="T32" s="166">
        <f t="shared" si="5"/>
        <v>1</v>
      </c>
      <c r="U32" s="166">
        <f t="shared" si="5"/>
        <v>1</v>
      </c>
      <c r="V32" s="166">
        <f t="shared" si="5"/>
        <v>1</v>
      </c>
      <c r="W32" s="166">
        <f t="shared" si="5"/>
        <v>1</v>
      </c>
      <c r="X32" s="166">
        <f t="shared" si="5"/>
        <v>1</v>
      </c>
      <c r="Y32" s="166">
        <f t="shared" si="5"/>
        <v>1</v>
      </c>
      <c r="Z32" s="166">
        <f t="shared" si="5"/>
        <v>1</v>
      </c>
      <c r="AA32" s="166">
        <f t="shared" si="5"/>
        <v>1</v>
      </c>
      <c r="AB32" s="166">
        <f t="shared" si="5"/>
        <v>1</v>
      </c>
      <c r="AC32" s="166">
        <f t="shared" si="5"/>
        <v>1</v>
      </c>
      <c r="AD32" s="166">
        <f t="shared" si="5"/>
        <v>1</v>
      </c>
      <c r="AE32" s="166">
        <f t="shared" si="5"/>
        <v>1</v>
      </c>
      <c r="AF32" s="166" t="str">
        <f t="shared" si="5"/>
        <v/>
      </c>
      <c r="AG32" s="166" t="str">
        <f t="shared" si="5"/>
        <v/>
      </c>
      <c r="AH32" s="166" t="str">
        <f t="shared" si="5"/>
        <v/>
      </c>
      <c r="AI32" s="166" t="str">
        <f t="shared" si="5"/>
        <v/>
      </c>
      <c r="AJ32" s="166" t="str">
        <f t="shared" si="5"/>
        <v/>
      </c>
      <c r="AK32" s="166" t="str">
        <f t="shared" si="5"/>
        <v/>
      </c>
      <c r="AL32" s="166" t="str">
        <f t="shared" si="5"/>
        <v/>
      </c>
      <c r="AM32" s="166" t="str">
        <f t="shared" si="5"/>
        <v/>
      </c>
      <c r="AN32" s="166" t="str">
        <f t="shared" si="5"/>
        <v/>
      </c>
      <c r="AO32" s="166" t="str">
        <f t="shared" si="5"/>
        <v/>
      </c>
      <c r="AP32" s="166" t="str">
        <f t="shared" si="5"/>
        <v/>
      </c>
      <c r="AQ32" s="166" t="str">
        <f t="shared" si="5"/>
        <v/>
      </c>
      <c r="AR32" s="166" t="str">
        <f t="shared" si="5"/>
        <v/>
      </c>
      <c r="AS32" s="166" t="str">
        <f t="shared" si="5"/>
        <v/>
      </c>
      <c r="AT32" s="677">
        <f>SUM(I32:AS32)/2</f>
        <v>7</v>
      </c>
      <c r="AU32" s="678"/>
      <c r="AV32" s="679"/>
    </row>
    <row r="33" spans="2:49" ht="10.5" customHeight="1">
      <c r="I33" s="5"/>
      <c r="J33" s="14"/>
      <c r="K33" s="15"/>
      <c r="L33" s="16"/>
      <c r="M33" s="17"/>
      <c r="N33" s="14"/>
      <c r="O33" s="15"/>
      <c r="P33" s="16"/>
      <c r="Q33" s="17"/>
      <c r="R33" s="14"/>
      <c r="S33" s="15"/>
      <c r="T33" s="16"/>
      <c r="U33" s="17"/>
      <c r="V33" s="14"/>
      <c r="W33" s="15"/>
      <c r="X33" s="16"/>
      <c r="Y33" s="17"/>
      <c r="Z33" s="14"/>
      <c r="AA33" s="15"/>
      <c r="AB33" s="16"/>
      <c r="AC33" s="17"/>
      <c r="AD33" s="14"/>
      <c r="AE33" s="15"/>
      <c r="AF33" s="16"/>
      <c r="AG33" s="17"/>
      <c r="AH33" s="14"/>
      <c r="AI33" s="15"/>
      <c r="AJ33" s="16"/>
      <c r="AK33" s="17"/>
      <c r="AL33" s="14"/>
      <c r="AM33" s="15"/>
      <c r="AN33" s="16"/>
      <c r="AO33" s="17"/>
      <c r="AP33" s="14"/>
      <c r="AQ33" s="15"/>
      <c r="AR33" s="16"/>
      <c r="AS33" s="17"/>
      <c r="AV33" s="5"/>
    </row>
    <row r="34" spans="2:49">
      <c r="C34" s="178" t="s">
        <v>79</v>
      </c>
      <c r="D34" s="179"/>
      <c r="E34" s="179"/>
      <c r="F34" s="180"/>
      <c r="G34" s="680" t="s">
        <v>70</v>
      </c>
      <c r="H34" s="681"/>
      <c r="I34" s="214"/>
      <c r="J34" s="215"/>
      <c r="K34" s="215"/>
      <c r="L34" s="215"/>
      <c r="M34" s="215"/>
      <c r="N34" s="215"/>
      <c r="O34" s="215"/>
      <c r="P34" s="215"/>
      <c r="Q34" s="215"/>
      <c r="R34" s="215">
        <v>1</v>
      </c>
      <c r="S34" s="215">
        <v>1</v>
      </c>
      <c r="T34" s="215">
        <v>1</v>
      </c>
      <c r="U34" s="215">
        <v>1</v>
      </c>
      <c r="V34" s="215">
        <v>1</v>
      </c>
      <c r="W34" s="215">
        <v>1</v>
      </c>
      <c r="X34" s="215">
        <v>1</v>
      </c>
      <c r="Y34" s="215">
        <v>1</v>
      </c>
      <c r="Z34" s="215"/>
      <c r="AA34" s="215"/>
      <c r="AB34" s="215"/>
      <c r="AC34" s="215"/>
      <c r="AD34" s="215"/>
      <c r="AE34" s="215"/>
      <c r="AF34" s="215"/>
      <c r="AG34" s="215"/>
      <c r="AH34" s="215"/>
      <c r="AI34" s="215"/>
      <c r="AJ34" s="215"/>
      <c r="AK34" s="215"/>
      <c r="AL34" s="215"/>
      <c r="AM34" s="215"/>
      <c r="AN34" s="215"/>
      <c r="AO34" s="215"/>
      <c r="AP34" s="215"/>
      <c r="AQ34" s="215"/>
      <c r="AR34" s="215"/>
      <c r="AS34" s="216"/>
      <c r="AT34" s="682"/>
      <c r="AU34" s="682"/>
      <c r="AV34" s="683"/>
    </row>
    <row r="35" spans="2:49">
      <c r="B35" s="672" t="str">
        <f>IF('2_利用者'!AG27=0,"対象路線では、観光の利用がみられないため本項目の編集は不要です","")</f>
        <v>対象路線では、観光の利用がみられないため本項目の編集は不要です</v>
      </c>
      <c r="C35" s="672"/>
      <c r="D35" s="672"/>
      <c r="E35" s="672"/>
      <c r="F35" s="673"/>
      <c r="G35" s="684" t="s">
        <v>71</v>
      </c>
      <c r="H35" s="685"/>
      <c r="I35" s="217"/>
      <c r="J35" s="218"/>
      <c r="K35" s="218"/>
      <c r="L35" s="218"/>
      <c r="M35" s="218"/>
      <c r="N35" s="218"/>
      <c r="O35" s="218"/>
      <c r="P35" s="218"/>
      <c r="Q35" s="218"/>
      <c r="R35" s="218"/>
      <c r="S35" s="218"/>
      <c r="T35" s="218"/>
      <c r="U35" s="218"/>
      <c r="V35" s="218"/>
      <c r="W35" s="218"/>
      <c r="X35" s="218"/>
      <c r="Y35" s="218"/>
      <c r="Z35" s="218">
        <v>1</v>
      </c>
      <c r="AA35" s="218">
        <v>1</v>
      </c>
      <c r="AB35" s="218">
        <v>1</v>
      </c>
      <c r="AC35" s="218">
        <v>1</v>
      </c>
      <c r="AD35" s="218">
        <v>1</v>
      </c>
      <c r="AE35" s="218">
        <v>1</v>
      </c>
      <c r="AF35" s="218">
        <v>1</v>
      </c>
      <c r="AG35" s="218">
        <v>1</v>
      </c>
      <c r="AH35" s="218">
        <v>1</v>
      </c>
      <c r="AI35" s="218">
        <v>1</v>
      </c>
      <c r="AJ35" s="218"/>
      <c r="AK35" s="218"/>
      <c r="AL35" s="218"/>
      <c r="AM35" s="218"/>
      <c r="AN35" s="218"/>
      <c r="AO35" s="218"/>
      <c r="AP35" s="218"/>
      <c r="AQ35" s="218"/>
      <c r="AR35" s="218"/>
      <c r="AS35" s="219"/>
      <c r="AT35" s="686"/>
      <c r="AU35" s="686"/>
      <c r="AV35" s="687"/>
    </row>
    <row r="36" spans="2:49">
      <c r="B36" s="672"/>
      <c r="C36" s="672"/>
      <c r="D36" s="672"/>
      <c r="E36" s="672"/>
      <c r="F36" s="673"/>
      <c r="G36" s="676" t="s">
        <v>72</v>
      </c>
      <c r="H36" s="347"/>
      <c r="I36" s="166" t="str">
        <f>IF(MAX(I34:I35)=0,"",1)</f>
        <v/>
      </c>
      <c r="J36" s="166" t="str">
        <f>IF(MAX(J34:J35)=0,"",1)</f>
        <v/>
      </c>
      <c r="K36" s="166" t="str">
        <f t="shared" ref="K36:AS36" si="6">IF(MAX(K34:K35)=0,"",1)</f>
        <v/>
      </c>
      <c r="L36" s="166" t="str">
        <f t="shared" si="6"/>
        <v/>
      </c>
      <c r="M36" s="166" t="str">
        <f t="shared" si="6"/>
        <v/>
      </c>
      <c r="N36" s="166" t="str">
        <f t="shared" si="6"/>
        <v/>
      </c>
      <c r="O36" s="166" t="str">
        <f t="shared" si="6"/>
        <v/>
      </c>
      <c r="P36" s="166" t="str">
        <f t="shared" si="6"/>
        <v/>
      </c>
      <c r="Q36" s="166" t="str">
        <f t="shared" si="6"/>
        <v/>
      </c>
      <c r="R36" s="166">
        <f t="shared" si="6"/>
        <v>1</v>
      </c>
      <c r="S36" s="166">
        <f t="shared" si="6"/>
        <v>1</v>
      </c>
      <c r="T36" s="166">
        <f t="shared" si="6"/>
        <v>1</v>
      </c>
      <c r="U36" s="166">
        <f t="shared" si="6"/>
        <v>1</v>
      </c>
      <c r="V36" s="166">
        <f t="shared" si="6"/>
        <v>1</v>
      </c>
      <c r="W36" s="166">
        <f t="shared" si="6"/>
        <v>1</v>
      </c>
      <c r="X36" s="166">
        <f t="shared" si="6"/>
        <v>1</v>
      </c>
      <c r="Y36" s="166">
        <f t="shared" si="6"/>
        <v>1</v>
      </c>
      <c r="Z36" s="166">
        <f t="shared" si="6"/>
        <v>1</v>
      </c>
      <c r="AA36" s="166">
        <f t="shared" si="6"/>
        <v>1</v>
      </c>
      <c r="AB36" s="166">
        <f t="shared" si="6"/>
        <v>1</v>
      </c>
      <c r="AC36" s="166">
        <f t="shared" si="6"/>
        <v>1</v>
      </c>
      <c r="AD36" s="166">
        <f t="shared" si="6"/>
        <v>1</v>
      </c>
      <c r="AE36" s="166">
        <f t="shared" si="6"/>
        <v>1</v>
      </c>
      <c r="AF36" s="166">
        <f t="shared" si="6"/>
        <v>1</v>
      </c>
      <c r="AG36" s="166">
        <f t="shared" si="6"/>
        <v>1</v>
      </c>
      <c r="AH36" s="166">
        <f t="shared" si="6"/>
        <v>1</v>
      </c>
      <c r="AI36" s="166">
        <f t="shared" si="6"/>
        <v>1</v>
      </c>
      <c r="AJ36" s="166" t="str">
        <f t="shared" si="6"/>
        <v/>
      </c>
      <c r="AK36" s="166" t="str">
        <f t="shared" si="6"/>
        <v/>
      </c>
      <c r="AL36" s="166" t="str">
        <f t="shared" si="6"/>
        <v/>
      </c>
      <c r="AM36" s="166" t="str">
        <f t="shared" si="6"/>
        <v/>
      </c>
      <c r="AN36" s="166" t="str">
        <f t="shared" si="6"/>
        <v/>
      </c>
      <c r="AO36" s="166" t="str">
        <f t="shared" si="6"/>
        <v/>
      </c>
      <c r="AP36" s="166" t="str">
        <f t="shared" si="6"/>
        <v/>
      </c>
      <c r="AQ36" s="166" t="str">
        <f t="shared" si="6"/>
        <v/>
      </c>
      <c r="AR36" s="166" t="str">
        <f t="shared" si="6"/>
        <v/>
      </c>
      <c r="AS36" s="166" t="str">
        <f t="shared" si="6"/>
        <v/>
      </c>
      <c r="AT36" s="677">
        <f>SUM(I36:AS36)/2</f>
        <v>9</v>
      </c>
      <c r="AU36" s="678"/>
      <c r="AV36" s="679"/>
    </row>
    <row r="37" spans="2:49" ht="9" customHeight="1">
      <c r="I37" s="5"/>
      <c r="J37" s="14"/>
      <c r="K37" s="15"/>
      <c r="L37" s="16"/>
      <c r="M37" s="17"/>
      <c r="N37" s="14"/>
      <c r="O37" s="15"/>
      <c r="P37" s="16"/>
      <c r="Q37" s="17"/>
      <c r="R37" s="14"/>
      <c r="S37" s="15"/>
      <c r="T37" s="16"/>
      <c r="U37" s="17"/>
      <c r="V37" s="14"/>
      <c r="W37" s="15"/>
      <c r="X37" s="16"/>
      <c r="Y37" s="17"/>
      <c r="Z37" s="14"/>
      <c r="AA37" s="15"/>
      <c r="AB37" s="16"/>
      <c r="AC37" s="17"/>
      <c r="AD37" s="14"/>
      <c r="AE37" s="15"/>
      <c r="AF37" s="16"/>
      <c r="AG37" s="17"/>
      <c r="AH37" s="14"/>
      <c r="AI37" s="15"/>
      <c r="AJ37" s="16"/>
      <c r="AK37" s="17"/>
      <c r="AL37" s="14"/>
      <c r="AM37" s="15"/>
      <c r="AN37" s="16"/>
      <c r="AO37" s="17"/>
      <c r="AP37" s="14"/>
      <c r="AQ37" s="15"/>
      <c r="AR37" s="16"/>
      <c r="AS37" s="17"/>
      <c r="AV37" s="5"/>
    </row>
    <row r="38" spans="2:49" ht="18.75" customHeight="1">
      <c r="C38" s="178" t="s">
        <v>77</v>
      </c>
      <c r="D38" s="179"/>
      <c r="E38" s="179"/>
      <c r="F38" s="180"/>
      <c r="G38" s="680" t="s">
        <v>70</v>
      </c>
      <c r="H38" s="681"/>
      <c r="I38" s="214"/>
      <c r="J38" s="215"/>
      <c r="K38" s="215"/>
      <c r="L38" s="215"/>
      <c r="M38" s="215"/>
      <c r="N38" s="215"/>
      <c r="O38" s="215"/>
      <c r="P38" s="215">
        <v>1</v>
      </c>
      <c r="Q38" s="215">
        <v>1</v>
      </c>
      <c r="R38" s="215">
        <v>1</v>
      </c>
      <c r="S38" s="215">
        <v>1</v>
      </c>
      <c r="T38" s="215">
        <v>1</v>
      </c>
      <c r="U38" s="215">
        <v>1</v>
      </c>
      <c r="V38" s="215">
        <v>1</v>
      </c>
      <c r="W38" s="215">
        <v>1</v>
      </c>
      <c r="X38" s="215">
        <v>1</v>
      </c>
      <c r="Y38" s="215">
        <v>1</v>
      </c>
      <c r="Z38" s="215">
        <v>1</v>
      </c>
      <c r="AA38" s="215">
        <v>1</v>
      </c>
      <c r="AB38" s="215"/>
      <c r="AC38" s="215"/>
      <c r="AD38" s="215"/>
      <c r="AE38" s="215"/>
      <c r="AF38" s="215"/>
      <c r="AG38" s="215"/>
      <c r="AH38" s="215"/>
      <c r="AI38" s="215"/>
      <c r="AJ38" s="215"/>
      <c r="AK38" s="215"/>
      <c r="AL38" s="215"/>
      <c r="AM38" s="215"/>
      <c r="AN38" s="215"/>
      <c r="AO38" s="215"/>
      <c r="AP38" s="215"/>
      <c r="AQ38" s="215"/>
      <c r="AR38" s="215"/>
      <c r="AS38" s="216"/>
      <c r="AT38" s="682"/>
      <c r="AU38" s="682"/>
      <c r="AV38" s="683"/>
    </row>
    <row r="39" spans="2:49">
      <c r="B39" s="672" t="str">
        <f>IF('2_利用者'!AG28=0,"対象路線では、その他の利用がみられないため本項目の編集は不要です","")</f>
        <v/>
      </c>
      <c r="C39" s="672"/>
      <c r="D39" s="672"/>
      <c r="E39" s="672"/>
      <c r="F39" s="673"/>
      <c r="G39" s="684" t="s">
        <v>71</v>
      </c>
      <c r="H39" s="685"/>
      <c r="I39" s="217"/>
      <c r="J39" s="218"/>
      <c r="K39" s="218"/>
      <c r="L39" s="218"/>
      <c r="M39" s="218"/>
      <c r="N39" s="218"/>
      <c r="O39" s="218"/>
      <c r="P39" s="218"/>
      <c r="Q39" s="218"/>
      <c r="R39" s="218">
        <v>1</v>
      </c>
      <c r="S39" s="218">
        <v>1</v>
      </c>
      <c r="T39" s="218">
        <v>1</v>
      </c>
      <c r="U39" s="218">
        <v>1</v>
      </c>
      <c r="V39" s="218">
        <v>1</v>
      </c>
      <c r="W39" s="218">
        <v>1</v>
      </c>
      <c r="X39" s="218">
        <v>1</v>
      </c>
      <c r="Y39" s="218">
        <v>1</v>
      </c>
      <c r="Z39" s="218">
        <v>1</v>
      </c>
      <c r="AA39" s="218">
        <v>1</v>
      </c>
      <c r="AB39" s="218">
        <v>1</v>
      </c>
      <c r="AC39" s="218">
        <v>1</v>
      </c>
      <c r="AD39" s="218"/>
      <c r="AE39" s="218"/>
      <c r="AF39" s="218"/>
      <c r="AG39" s="218"/>
      <c r="AH39" s="218"/>
      <c r="AI39" s="218"/>
      <c r="AJ39" s="218"/>
      <c r="AK39" s="218"/>
      <c r="AL39" s="218"/>
      <c r="AM39" s="218"/>
      <c r="AN39" s="218"/>
      <c r="AO39" s="218"/>
      <c r="AP39" s="218"/>
      <c r="AQ39" s="218"/>
      <c r="AR39" s="218"/>
      <c r="AS39" s="219"/>
      <c r="AT39" s="686"/>
      <c r="AU39" s="686"/>
      <c r="AV39" s="687"/>
    </row>
    <row r="40" spans="2:49">
      <c r="B40" s="672"/>
      <c r="C40" s="672"/>
      <c r="D40" s="672"/>
      <c r="E40" s="672"/>
      <c r="F40" s="673"/>
      <c r="G40" s="676" t="s">
        <v>72</v>
      </c>
      <c r="H40" s="347"/>
      <c r="I40" s="166" t="str">
        <f>IF(MAX(I38:I39)=0,"",1)</f>
        <v/>
      </c>
      <c r="J40" s="166" t="str">
        <f>IF(MAX(J38:J39)=0,"",1)</f>
        <v/>
      </c>
      <c r="K40" s="166" t="str">
        <f t="shared" ref="K40:AS40" si="7">IF(MAX(K38:K39)=0,"",1)</f>
        <v/>
      </c>
      <c r="L40" s="166" t="str">
        <f t="shared" si="7"/>
        <v/>
      </c>
      <c r="M40" s="166" t="str">
        <f t="shared" si="7"/>
        <v/>
      </c>
      <c r="N40" s="166" t="str">
        <f t="shared" si="7"/>
        <v/>
      </c>
      <c r="O40" s="166" t="str">
        <f t="shared" si="7"/>
        <v/>
      </c>
      <c r="P40" s="166">
        <f t="shared" si="7"/>
        <v>1</v>
      </c>
      <c r="Q40" s="166">
        <f t="shared" si="7"/>
        <v>1</v>
      </c>
      <c r="R40" s="166">
        <f t="shared" si="7"/>
        <v>1</v>
      </c>
      <c r="S40" s="166">
        <f t="shared" si="7"/>
        <v>1</v>
      </c>
      <c r="T40" s="166">
        <f t="shared" si="7"/>
        <v>1</v>
      </c>
      <c r="U40" s="166">
        <f t="shared" si="7"/>
        <v>1</v>
      </c>
      <c r="V40" s="166">
        <f t="shared" si="7"/>
        <v>1</v>
      </c>
      <c r="W40" s="166">
        <f t="shared" si="7"/>
        <v>1</v>
      </c>
      <c r="X40" s="166">
        <f t="shared" si="7"/>
        <v>1</v>
      </c>
      <c r="Y40" s="166">
        <f t="shared" si="7"/>
        <v>1</v>
      </c>
      <c r="Z40" s="166">
        <f t="shared" si="7"/>
        <v>1</v>
      </c>
      <c r="AA40" s="166">
        <f t="shared" si="7"/>
        <v>1</v>
      </c>
      <c r="AB40" s="166">
        <f t="shared" si="7"/>
        <v>1</v>
      </c>
      <c r="AC40" s="166">
        <f t="shared" si="7"/>
        <v>1</v>
      </c>
      <c r="AD40" s="166" t="str">
        <f t="shared" si="7"/>
        <v/>
      </c>
      <c r="AE40" s="166" t="str">
        <f t="shared" si="7"/>
        <v/>
      </c>
      <c r="AF40" s="166" t="str">
        <f t="shared" si="7"/>
        <v/>
      </c>
      <c r="AG40" s="166" t="str">
        <f t="shared" si="7"/>
        <v/>
      </c>
      <c r="AH40" s="166" t="str">
        <f t="shared" si="7"/>
        <v/>
      </c>
      <c r="AI40" s="166" t="str">
        <f t="shared" si="7"/>
        <v/>
      </c>
      <c r="AJ40" s="166" t="str">
        <f t="shared" si="7"/>
        <v/>
      </c>
      <c r="AK40" s="166" t="str">
        <f t="shared" si="7"/>
        <v/>
      </c>
      <c r="AL40" s="166" t="str">
        <f t="shared" si="7"/>
        <v/>
      </c>
      <c r="AM40" s="166" t="str">
        <f t="shared" si="7"/>
        <v/>
      </c>
      <c r="AN40" s="166" t="str">
        <f t="shared" si="7"/>
        <v/>
      </c>
      <c r="AO40" s="166" t="str">
        <f t="shared" si="7"/>
        <v/>
      </c>
      <c r="AP40" s="166" t="str">
        <f t="shared" si="7"/>
        <v/>
      </c>
      <c r="AQ40" s="166" t="str">
        <f t="shared" si="7"/>
        <v/>
      </c>
      <c r="AR40" s="166" t="str">
        <f t="shared" si="7"/>
        <v/>
      </c>
      <c r="AS40" s="166" t="str">
        <f t="shared" si="7"/>
        <v/>
      </c>
      <c r="AT40" s="677">
        <f>SUM(I40:AS40)/2</f>
        <v>7</v>
      </c>
      <c r="AU40" s="678"/>
      <c r="AV40" s="679"/>
    </row>
    <row r="42" spans="2:49">
      <c r="C42" s="30" t="s">
        <v>609</v>
      </c>
    </row>
    <row r="43" spans="2:49" ht="18.75" customHeight="1">
      <c r="C43" s="688" t="s">
        <v>544</v>
      </c>
      <c r="D43" s="688"/>
      <c r="E43" s="688"/>
      <c r="F43" s="688"/>
      <c r="G43" s="688"/>
      <c r="H43" s="688"/>
      <c r="I43" s="688"/>
      <c r="J43" s="688"/>
      <c r="K43" s="688"/>
      <c r="L43" s="688"/>
      <c r="M43" s="688"/>
      <c r="N43" s="688"/>
      <c r="O43" s="688"/>
      <c r="P43" s="688"/>
      <c r="Q43" s="688"/>
      <c r="R43" s="688"/>
      <c r="S43" s="688"/>
      <c r="T43" s="688"/>
      <c r="U43" s="688"/>
      <c r="V43" s="688"/>
      <c r="W43" s="688"/>
      <c r="X43" s="688"/>
      <c r="Y43" s="688"/>
      <c r="Z43" s="688"/>
      <c r="AA43" s="688"/>
      <c r="AB43" s="688"/>
      <c r="AC43" s="688"/>
      <c r="AD43" s="688"/>
      <c r="AE43" s="688"/>
      <c r="AF43" s="688"/>
      <c r="AG43" s="688"/>
      <c r="AH43" s="688"/>
      <c r="AI43" s="688"/>
      <c r="AJ43" s="688"/>
      <c r="AK43" s="688"/>
      <c r="AL43" s="688"/>
      <c r="AM43" s="688"/>
      <c r="AN43" s="688"/>
      <c r="AO43" s="688"/>
      <c r="AP43" s="688"/>
      <c r="AQ43" s="688"/>
      <c r="AR43" s="688"/>
      <c r="AS43" s="688"/>
      <c r="AT43" s="688"/>
      <c r="AU43" s="688"/>
      <c r="AV43" s="688"/>
      <c r="AW43" s="688"/>
    </row>
    <row r="44" spans="2:49">
      <c r="C44" s="337" t="s">
        <v>61</v>
      </c>
      <c r="D44" s="338"/>
      <c r="E44" s="338"/>
      <c r="F44" s="338"/>
      <c r="G44" s="338"/>
      <c r="H44" s="338"/>
      <c r="I44" s="338"/>
      <c r="J44" s="338"/>
      <c r="K44" s="338"/>
      <c r="L44" s="339"/>
      <c r="M44" s="334" t="s">
        <v>12</v>
      </c>
      <c r="N44" s="556"/>
      <c r="O44" s="556"/>
      <c r="P44" s="556"/>
      <c r="Q44" s="557"/>
    </row>
    <row r="45" spans="2:49">
      <c r="C45" s="530" t="s">
        <v>53</v>
      </c>
      <c r="D45" s="531"/>
      <c r="E45" s="531"/>
      <c r="F45" s="531"/>
      <c r="G45" s="531"/>
      <c r="H45" s="531"/>
      <c r="I45" s="531"/>
      <c r="J45" s="531"/>
      <c r="K45" s="531"/>
      <c r="L45" s="532"/>
      <c r="M45" s="674">
        <f>+AT16</f>
        <v>6</v>
      </c>
      <c r="N45" s="675"/>
      <c r="O45" s="675"/>
      <c r="P45" s="675"/>
      <c r="Q45" s="86" t="s">
        <v>11</v>
      </c>
    </row>
    <row r="46" spans="2:49">
      <c r="C46" s="530" t="s">
        <v>54</v>
      </c>
      <c r="D46" s="531"/>
      <c r="E46" s="531"/>
      <c r="F46" s="531"/>
      <c r="G46" s="531"/>
      <c r="H46" s="531"/>
      <c r="I46" s="531"/>
      <c r="J46" s="531"/>
      <c r="K46" s="531"/>
      <c r="L46" s="532"/>
      <c r="M46" s="674">
        <f>+AT20</f>
        <v>6</v>
      </c>
      <c r="N46" s="675"/>
      <c r="O46" s="675"/>
      <c r="P46" s="675"/>
      <c r="Q46" s="86" t="s">
        <v>11</v>
      </c>
    </row>
    <row r="47" spans="2:49" ht="18.75" customHeight="1">
      <c r="C47" s="530" t="s">
        <v>80</v>
      </c>
      <c r="D47" s="531"/>
      <c r="E47" s="531"/>
      <c r="F47" s="531"/>
      <c r="G47" s="531"/>
      <c r="H47" s="531"/>
      <c r="I47" s="531"/>
      <c r="J47" s="531"/>
      <c r="K47" s="531"/>
      <c r="L47" s="532"/>
      <c r="M47" s="674">
        <f>+AT24</f>
        <v>5.5</v>
      </c>
      <c r="N47" s="675"/>
      <c r="O47" s="675"/>
      <c r="P47" s="675"/>
      <c r="Q47" s="86" t="s">
        <v>11</v>
      </c>
    </row>
    <row r="48" spans="2:49">
      <c r="C48" s="530" t="s">
        <v>55</v>
      </c>
      <c r="D48" s="531"/>
      <c r="E48" s="531"/>
      <c r="F48" s="531"/>
      <c r="G48" s="531"/>
      <c r="H48" s="531"/>
      <c r="I48" s="531"/>
      <c r="J48" s="531"/>
      <c r="K48" s="531"/>
      <c r="L48" s="532"/>
      <c r="M48" s="674">
        <f>+AT28</f>
        <v>4</v>
      </c>
      <c r="N48" s="675"/>
      <c r="O48" s="675"/>
      <c r="P48" s="675"/>
      <c r="Q48" s="86" t="s">
        <v>11</v>
      </c>
    </row>
    <row r="49" spans="3:17">
      <c r="C49" s="530" t="s">
        <v>56</v>
      </c>
      <c r="D49" s="531"/>
      <c r="E49" s="531"/>
      <c r="F49" s="531"/>
      <c r="G49" s="531"/>
      <c r="H49" s="531"/>
      <c r="I49" s="531"/>
      <c r="J49" s="531"/>
      <c r="K49" s="531"/>
      <c r="L49" s="532"/>
      <c r="M49" s="674">
        <f>+AT32</f>
        <v>7</v>
      </c>
      <c r="N49" s="675"/>
      <c r="O49" s="675"/>
      <c r="P49" s="675"/>
      <c r="Q49" s="86" t="s">
        <v>11</v>
      </c>
    </row>
    <row r="50" spans="3:17">
      <c r="C50" s="586" t="s">
        <v>57</v>
      </c>
      <c r="D50" s="587"/>
      <c r="E50" s="587"/>
      <c r="F50" s="531"/>
      <c r="G50" s="531"/>
      <c r="H50" s="531"/>
      <c r="I50" s="531"/>
      <c r="J50" s="531"/>
      <c r="K50" s="531"/>
      <c r="L50" s="532"/>
      <c r="M50" s="674">
        <f>+AT36</f>
        <v>9</v>
      </c>
      <c r="N50" s="675"/>
      <c r="O50" s="675"/>
      <c r="P50" s="675"/>
      <c r="Q50" s="86" t="s">
        <v>11</v>
      </c>
    </row>
    <row r="51" spans="3:17">
      <c r="C51" s="530" t="s">
        <v>7</v>
      </c>
      <c r="D51" s="531"/>
      <c r="E51" s="531"/>
      <c r="F51" s="531"/>
      <c r="G51" s="531"/>
      <c r="H51" s="531"/>
      <c r="I51" s="531"/>
      <c r="J51" s="531"/>
      <c r="K51" s="531"/>
      <c r="L51" s="532"/>
      <c r="M51" s="674">
        <v>7</v>
      </c>
      <c r="N51" s="675"/>
      <c r="O51" s="675"/>
      <c r="P51" s="675"/>
      <c r="Q51" s="86" t="s">
        <v>11</v>
      </c>
    </row>
  </sheetData>
  <mergeCells count="87">
    <mergeCell ref="D9:AW9"/>
    <mergeCell ref="G26:H26"/>
    <mergeCell ref="G20:H20"/>
    <mergeCell ref="G15:H15"/>
    <mergeCell ref="G19:H19"/>
    <mergeCell ref="G16:H16"/>
    <mergeCell ref="G18:H18"/>
    <mergeCell ref="G24:H24"/>
    <mergeCell ref="J11:K11"/>
    <mergeCell ref="G14:H14"/>
    <mergeCell ref="AJ11:AK11"/>
    <mergeCell ref="AL11:AM11"/>
    <mergeCell ref="AT11:AV11"/>
    <mergeCell ref="T11:U11"/>
    <mergeCell ref="L11:M11"/>
    <mergeCell ref="AP11:AQ11"/>
    <mergeCell ref="AR11:AS11"/>
    <mergeCell ref="V11:W11"/>
    <mergeCell ref="X11:Y11"/>
    <mergeCell ref="Z11:AA11"/>
    <mergeCell ref="AB11:AC11"/>
    <mergeCell ref="AD11:AE11"/>
    <mergeCell ref="AN11:AO11"/>
    <mergeCell ref="G28:H28"/>
    <mergeCell ref="AT28:AV28"/>
    <mergeCell ref="N11:O11"/>
    <mergeCell ref="P11:Q11"/>
    <mergeCell ref="R11:S11"/>
    <mergeCell ref="AF11:AG11"/>
    <mergeCell ref="AT19:AV19"/>
    <mergeCell ref="AT15:AV15"/>
    <mergeCell ref="AT16:AV16"/>
    <mergeCell ref="AT18:AV18"/>
    <mergeCell ref="AT14:AV14"/>
    <mergeCell ref="C11:H11"/>
    <mergeCell ref="AH11:AI11"/>
    <mergeCell ref="AT24:AV24"/>
    <mergeCell ref="AT26:AV26"/>
    <mergeCell ref="G27:H27"/>
    <mergeCell ref="AT27:AV27"/>
    <mergeCell ref="AT20:AV20"/>
    <mergeCell ref="G22:H22"/>
    <mergeCell ref="AT22:AV22"/>
    <mergeCell ref="G23:H23"/>
    <mergeCell ref="AT23:AV23"/>
    <mergeCell ref="G35:H35"/>
    <mergeCell ref="AT35:AV35"/>
    <mergeCell ref="G31:H31"/>
    <mergeCell ref="G30:H30"/>
    <mergeCell ref="AT30:AV30"/>
    <mergeCell ref="AT31:AV31"/>
    <mergeCell ref="G32:H32"/>
    <mergeCell ref="AT32:AV32"/>
    <mergeCell ref="G34:H34"/>
    <mergeCell ref="AT34:AV34"/>
    <mergeCell ref="G36:H36"/>
    <mergeCell ref="M44:Q44"/>
    <mergeCell ref="C44:L44"/>
    <mergeCell ref="AT36:AV36"/>
    <mergeCell ref="G38:H38"/>
    <mergeCell ref="AT38:AV38"/>
    <mergeCell ref="G39:H39"/>
    <mergeCell ref="AT39:AV39"/>
    <mergeCell ref="G40:H40"/>
    <mergeCell ref="AT40:AV40"/>
    <mergeCell ref="C43:AW43"/>
    <mergeCell ref="M45:P45"/>
    <mergeCell ref="C45:L45"/>
    <mergeCell ref="C51:L51"/>
    <mergeCell ref="C47:L47"/>
    <mergeCell ref="C49:L49"/>
    <mergeCell ref="C50:L50"/>
    <mergeCell ref="C46:L46"/>
    <mergeCell ref="C48:L48"/>
    <mergeCell ref="M51:P51"/>
    <mergeCell ref="M50:P50"/>
    <mergeCell ref="M46:P46"/>
    <mergeCell ref="M47:P47"/>
    <mergeCell ref="M48:P48"/>
    <mergeCell ref="M49:P49"/>
    <mergeCell ref="B27:F28"/>
    <mergeCell ref="B31:F32"/>
    <mergeCell ref="B35:F36"/>
    <mergeCell ref="B39:F40"/>
    <mergeCell ref="B15:F16"/>
    <mergeCell ref="B19:F20"/>
    <mergeCell ref="B23:F24"/>
  </mergeCells>
  <phoneticPr fontId="8"/>
  <conditionalFormatting sqref="K14:AS15">
    <cfRule type="colorScale" priority="53">
      <colorScale>
        <cfvo type="min"/>
        <cfvo type="max"/>
        <color rgb="FFFCFCFF"/>
        <color rgb="FF63BE7B"/>
      </colorScale>
    </cfRule>
  </conditionalFormatting>
  <conditionalFormatting sqref="J14:J15">
    <cfRule type="colorScale" priority="54">
      <colorScale>
        <cfvo type="min"/>
        <cfvo type="max"/>
        <color rgb="FFFCFCFF"/>
        <color rgb="FF63BE7B"/>
      </colorScale>
    </cfRule>
  </conditionalFormatting>
  <conditionalFormatting sqref="K18:AS19">
    <cfRule type="colorScale" priority="49">
      <colorScale>
        <cfvo type="min"/>
        <cfvo type="max"/>
        <color rgb="FFFCFCFF"/>
        <color rgb="FF63BE7B"/>
      </colorScale>
    </cfRule>
  </conditionalFormatting>
  <conditionalFormatting sqref="J18:J19">
    <cfRule type="colorScale" priority="50">
      <colorScale>
        <cfvo type="min"/>
        <cfvo type="max"/>
        <color rgb="FFFCFCFF"/>
        <color rgb="FF63BE7B"/>
      </colorScale>
    </cfRule>
  </conditionalFormatting>
  <conditionalFormatting sqref="K22:AS23">
    <cfRule type="colorScale" priority="45">
      <colorScale>
        <cfvo type="min"/>
        <cfvo type="max"/>
        <color rgb="FFFCFCFF"/>
        <color rgb="FF63BE7B"/>
      </colorScale>
    </cfRule>
  </conditionalFormatting>
  <conditionalFormatting sqref="J22:J23">
    <cfRule type="colorScale" priority="46">
      <colorScale>
        <cfvo type="min"/>
        <cfvo type="max"/>
        <color rgb="FFFCFCFF"/>
        <color rgb="FF63BE7B"/>
      </colorScale>
    </cfRule>
  </conditionalFormatting>
  <conditionalFormatting sqref="K26:AS27">
    <cfRule type="colorScale" priority="41">
      <colorScale>
        <cfvo type="min"/>
        <cfvo type="max"/>
        <color rgb="FFFCFCFF"/>
        <color rgb="FF63BE7B"/>
      </colorScale>
    </cfRule>
  </conditionalFormatting>
  <conditionalFormatting sqref="J26:J27">
    <cfRule type="colorScale" priority="42">
      <colorScale>
        <cfvo type="min"/>
        <cfvo type="max"/>
        <color rgb="FFFCFCFF"/>
        <color rgb="FF63BE7B"/>
      </colorScale>
    </cfRule>
  </conditionalFormatting>
  <conditionalFormatting sqref="K30:AS31">
    <cfRule type="colorScale" priority="37">
      <colorScale>
        <cfvo type="min"/>
        <cfvo type="max"/>
        <color rgb="FFFCFCFF"/>
        <color rgb="FF63BE7B"/>
      </colorScale>
    </cfRule>
  </conditionalFormatting>
  <conditionalFormatting sqref="J30:J31">
    <cfRule type="colorScale" priority="38">
      <colorScale>
        <cfvo type="min"/>
        <cfvo type="max"/>
        <color rgb="FFFCFCFF"/>
        <color rgb="FF63BE7B"/>
      </colorScale>
    </cfRule>
  </conditionalFormatting>
  <conditionalFormatting sqref="K34:AS35">
    <cfRule type="colorScale" priority="33">
      <colorScale>
        <cfvo type="min"/>
        <cfvo type="max"/>
        <color rgb="FFFCFCFF"/>
        <color rgb="FF63BE7B"/>
      </colorScale>
    </cfRule>
  </conditionalFormatting>
  <conditionalFormatting sqref="J34:J35">
    <cfRule type="colorScale" priority="34">
      <colorScale>
        <cfvo type="min"/>
        <cfvo type="max"/>
        <color rgb="FFFCFCFF"/>
        <color rgb="FF63BE7B"/>
      </colorScale>
    </cfRule>
  </conditionalFormatting>
  <conditionalFormatting sqref="K38:AS39">
    <cfRule type="colorScale" priority="16">
      <colorScale>
        <cfvo type="min"/>
        <cfvo type="max"/>
        <color rgb="FFFCFCFF"/>
        <color rgb="FF63BE7B"/>
      </colorScale>
    </cfRule>
  </conditionalFormatting>
  <conditionalFormatting sqref="J38:J39">
    <cfRule type="colorScale" priority="17">
      <colorScale>
        <cfvo type="min"/>
        <cfvo type="max"/>
        <color rgb="FFFCFCFF"/>
        <color rgb="FF63BE7B"/>
      </colorScale>
    </cfRule>
  </conditionalFormatting>
  <conditionalFormatting sqref="I16:AS16">
    <cfRule type="colorScale" priority="14">
      <colorScale>
        <cfvo type="min"/>
        <cfvo type="max"/>
        <color rgb="FFFCFCFF"/>
        <color theme="5" tint="-0.249977111117893"/>
      </colorScale>
    </cfRule>
  </conditionalFormatting>
  <conditionalFormatting sqref="I20:AS20">
    <cfRule type="colorScale" priority="13">
      <colorScale>
        <cfvo type="min"/>
        <cfvo type="max"/>
        <color rgb="FFFCFCFF"/>
        <color theme="5" tint="-0.249977111117893"/>
      </colorScale>
    </cfRule>
  </conditionalFormatting>
  <conditionalFormatting sqref="I24:AS24">
    <cfRule type="colorScale" priority="12">
      <colorScale>
        <cfvo type="min"/>
        <cfvo type="max"/>
        <color rgb="FFFCFCFF"/>
        <color theme="5" tint="-0.249977111117893"/>
      </colorScale>
    </cfRule>
  </conditionalFormatting>
  <conditionalFormatting sqref="I28:AS28">
    <cfRule type="colorScale" priority="11">
      <colorScale>
        <cfvo type="min"/>
        <cfvo type="max"/>
        <color rgb="FFFCFCFF"/>
        <color theme="5" tint="-0.249977111117893"/>
      </colorScale>
    </cfRule>
  </conditionalFormatting>
  <conditionalFormatting sqref="I32:AS32">
    <cfRule type="colorScale" priority="10">
      <colorScale>
        <cfvo type="min"/>
        <cfvo type="max"/>
        <color rgb="FFFCFCFF"/>
        <color theme="5" tint="-0.249977111117893"/>
      </colorScale>
    </cfRule>
  </conditionalFormatting>
  <conditionalFormatting sqref="I36:AS36">
    <cfRule type="colorScale" priority="9">
      <colorScale>
        <cfvo type="min"/>
        <cfvo type="max"/>
        <color rgb="FFFCFCFF"/>
        <color theme="5" tint="-0.249977111117893"/>
      </colorScale>
    </cfRule>
  </conditionalFormatting>
  <conditionalFormatting sqref="I40:AS40">
    <cfRule type="colorScale" priority="8">
      <colorScale>
        <cfvo type="min"/>
        <cfvo type="max"/>
        <color rgb="FFFCFCFF"/>
        <color theme="5" tint="-0.249977111117893"/>
      </colorScale>
    </cfRule>
  </conditionalFormatting>
  <conditionalFormatting sqref="B14:F16">
    <cfRule type="expression" dxfId="24" priority="7">
      <formula>$B$15&lt;&gt;""</formula>
    </cfRule>
  </conditionalFormatting>
  <conditionalFormatting sqref="B18:F20">
    <cfRule type="expression" dxfId="23" priority="6">
      <formula>$B$19&lt;&gt;""</formula>
    </cfRule>
  </conditionalFormatting>
  <conditionalFormatting sqref="B22:F24">
    <cfRule type="expression" dxfId="22" priority="5">
      <formula>$B$23&lt;&gt;""</formula>
    </cfRule>
  </conditionalFormatting>
  <conditionalFormatting sqref="B26:F28">
    <cfRule type="expression" dxfId="21" priority="4">
      <formula>$B$27&lt;&gt;""</formula>
    </cfRule>
  </conditionalFormatting>
  <conditionalFormatting sqref="B30:F32">
    <cfRule type="expression" dxfId="20" priority="3">
      <formula>$B$31&lt;&gt;""</formula>
    </cfRule>
  </conditionalFormatting>
  <conditionalFormatting sqref="B34:F36">
    <cfRule type="expression" dxfId="19" priority="2">
      <formula>$B$35&lt;&gt;""</formula>
    </cfRule>
  </conditionalFormatting>
  <conditionalFormatting sqref="B38:F40">
    <cfRule type="expression" dxfId="18" priority="1">
      <formula>$B$39&lt;&gt;""</formula>
    </cfRule>
  </conditionalFormatting>
  <pageMargins left="0.7" right="0.7" top="0.75" bottom="0.75" header="0.3" footer="0.3"/>
  <pageSetup paperSize="9" scale="52"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BA55"/>
  <sheetViews>
    <sheetView showGridLines="0" topLeftCell="A31" zoomScaleNormal="100" zoomScaleSheetLayoutView="100" workbookViewId="0">
      <selection activeCell="C11" sqref="C11"/>
    </sheetView>
  </sheetViews>
  <sheetFormatPr defaultColWidth="2.25" defaultRowHeight="18.75"/>
  <cols>
    <col min="1" max="1" width="3.125" customWidth="1"/>
    <col min="2" max="35" width="3.25" customWidth="1"/>
    <col min="36" max="36" width="2.5" bestFit="1" customWidth="1"/>
    <col min="40" max="53" width="12.125" hidden="1" customWidth="1"/>
  </cols>
  <sheetData>
    <row r="1" spans="1:53"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3" t="s">
        <v>799</v>
      </c>
      <c r="AM1" s="13"/>
      <c r="AN1" s="22"/>
      <c r="AO1" s="22"/>
      <c r="AP1" s="22"/>
      <c r="AQ1" s="22"/>
      <c r="AR1" s="22"/>
      <c r="AS1" s="22"/>
      <c r="AT1" s="22"/>
      <c r="AU1" s="22"/>
      <c r="AV1" s="22"/>
      <c r="AW1" s="22"/>
      <c r="AX1" s="22"/>
      <c r="AY1" s="22"/>
    </row>
    <row r="2" spans="1:53" ht="19.5" thickBot="1">
      <c r="A2" s="1"/>
      <c r="B2" s="100" t="s">
        <v>564</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1"/>
      <c r="AF2" s="1"/>
      <c r="AG2" s="1"/>
      <c r="AH2" s="1"/>
      <c r="AI2" s="1"/>
      <c r="AM2" s="13"/>
      <c r="AN2" s="2"/>
      <c r="AO2" s="2"/>
      <c r="AP2" s="2"/>
      <c r="AQ2" s="2"/>
      <c r="AR2" s="2"/>
      <c r="AS2" s="2"/>
      <c r="AT2" s="2"/>
      <c r="AU2" s="2"/>
      <c r="AV2" s="2"/>
      <c r="AW2" s="2"/>
      <c r="AX2" s="2"/>
      <c r="AY2" s="2"/>
      <c r="AZ2" s="2"/>
      <c r="BA2" s="2"/>
    </row>
    <row r="3" spans="1:53"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M3" s="13"/>
      <c r="AN3" s="2" t="s">
        <v>4</v>
      </c>
      <c r="AO3" s="2" t="s">
        <v>4</v>
      </c>
      <c r="AP3" s="2" t="s">
        <v>4</v>
      </c>
      <c r="AQ3" s="2" t="s">
        <v>4</v>
      </c>
      <c r="AR3" s="2" t="s">
        <v>4</v>
      </c>
      <c r="AS3" s="2" t="s">
        <v>4</v>
      </c>
      <c r="AT3" s="2" t="s">
        <v>4</v>
      </c>
      <c r="AU3" s="2" t="s">
        <v>4</v>
      </c>
      <c r="AV3" s="2" t="s">
        <v>4</v>
      </c>
      <c r="AW3" s="2" t="s">
        <v>4</v>
      </c>
      <c r="AX3" s="2"/>
      <c r="AY3" s="2"/>
      <c r="AZ3" s="2"/>
      <c r="BA3" s="2"/>
    </row>
    <row r="4" spans="1:5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M4" s="13"/>
      <c r="AN4" s="2" t="s">
        <v>44</v>
      </c>
      <c r="AO4" s="2"/>
      <c r="AP4" s="2"/>
      <c r="AQ4" s="2"/>
      <c r="AR4" s="2"/>
      <c r="AS4" s="2"/>
      <c r="AT4" s="2"/>
      <c r="AU4" s="2"/>
      <c r="AV4" s="2"/>
      <c r="AW4" s="2"/>
      <c r="AX4" s="2"/>
      <c r="AY4" s="2"/>
      <c r="AZ4" s="2"/>
      <c r="BA4" s="2"/>
    </row>
    <row r="5" spans="1:5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M5" s="13"/>
      <c r="AN5" s="2" t="s">
        <v>45</v>
      </c>
      <c r="AO5" s="2"/>
      <c r="AP5" s="2"/>
      <c r="AQ5" s="2"/>
      <c r="AR5" s="2"/>
      <c r="AS5" s="2"/>
      <c r="AT5" s="2"/>
      <c r="AU5" s="2"/>
      <c r="AV5" s="2"/>
      <c r="AW5" s="2"/>
      <c r="AX5" s="2"/>
      <c r="AY5" s="2"/>
      <c r="AZ5" s="2"/>
      <c r="BA5" s="2"/>
    </row>
    <row r="6" spans="1:5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M6" s="13"/>
      <c r="AN6" s="2"/>
      <c r="AO6" s="2"/>
      <c r="AP6" s="2"/>
      <c r="AQ6" s="2"/>
      <c r="AR6" s="2"/>
      <c r="AS6" s="2"/>
      <c r="AT6" s="2"/>
      <c r="AU6" s="2"/>
      <c r="AV6" s="2"/>
      <c r="AW6" s="2"/>
      <c r="AX6" s="2"/>
      <c r="AY6" s="2"/>
      <c r="AZ6" s="2"/>
      <c r="BA6" s="2"/>
    </row>
    <row r="7" spans="1:53" ht="19.5" thickBot="1">
      <c r="A7" s="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M7" s="13"/>
      <c r="AN7" s="2"/>
      <c r="AO7" s="2"/>
      <c r="AP7" s="2"/>
      <c r="AQ7" s="2"/>
      <c r="AR7" s="2"/>
      <c r="AS7" s="2"/>
      <c r="AT7" s="2"/>
      <c r="AU7" s="2"/>
      <c r="AV7" s="2"/>
      <c r="AW7" s="2"/>
      <c r="AX7" s="2"/>
      <c r="AY7" s="2"/>
      <c r="AZ7" s="2"/>
      <c r="BA7" s="2"/>
    </row>
    <row r="8" spans="1:53" ht="38.25" customHeight="1">
      <c r="A8" s="1"/>
      <c r="B8" s="700" t="str">
        <f>IF('2_利用者'!AG23=0,"対象路線では、通学の利用がみられないため本シートの編集は不要です","")</f>
        <v>対象路線では、通学の利用がみられないため本シートの編集は不要です</v>
      </c>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M8" s="13"/>
      <c r="AN8" s="2"/>
      <c r="AO8" s="2"/>
      <c r="AP8" s="2"/>
      <c r="AQ8" s="2"/>
      <c r="AR8" s="2"/>
      <c r="AS8" s="2"/>
      <c r="AT8" s="2"/>
      <c r="AU8" s="2"/>
      <c r="AV8" s="2"/>
      <c r="AW8" s="2"/>
      <c r="AX8" s="2"/>
      <c r="AY8" s="2"/>
      <c r="AZ8" s="2"/>
      <c r="BA8" s="2"/>
    </row>
    <row r="9" spans="1:53">
      <c r="A9" s="1"/>
      <c r="B9" s="129"/>
      <c r="C9" s="118" t="s">
        <v>212</v>
      </c>
      <c r="D9" s="119"/>
      <c r="E9" s="119"/>
      <c r="F9" s="119"/>
      <c r="G9" s="119"/>
      <c r="H9" s="119"/>
      <c r="I9" s="119"/>
      <c r="J9" s="119"/>
      <c r="K9" s="119"/>
      <c r="L9" s="119"/>
      <c r="M9" s="119"/>
      <c r="N9" s="119"/>
      <c r="O9" s="119"/>
      <c r="P9" s="119"/>
      <c r="Q9" s="119"/>
      <c r="R9" s="119"/>
      <c r="S9" s="119"/>
      <c r="T9" s="119"/>
      <c r="U9" s="119"/>
      <c r="V9" s="118"/>
      <c r="W9" s="118"/>
      <c r="X9" s="118"/>
      <c r="Y9" s="118"/>
      <c r="Z9" s="118"/>
      <c r="AA9" s="118"/>
      <c r="AB9" s="118"/>
      <c r="AC9" s="118"/>
      <c r="AD9" s="118"/>
      <c r="AE9" s="118"/>
      <c r="AF9" s="118"/>
      <c r="AG9" s="118"/>
      <c r="AH9" s="118"/>
      <c r="AI9" s="121"/>
      <c r="AM9" s="13"/>
      <c r="AN9" s="2"/>
      <c r="AO9" s="2"/>
      <c r="AP9" s="2"/>
      <c r="AQ9" s="2"/>
      <c r="AR9" s="2"/>
      <c r="AS9" s="2"/>
      <c r="AT9" s="2"/>
      <c r="AU9" s="2"/>
      <c r="AV9" s="2"/>
      <c r="AW9" s="2"/>
      <c r="AX9" s="2"/>
      <c r="AY9" s="2"/>
      <c r="AZ9" s="2"/>
      <c r="BA9" s="2"/>
    </row>
    <row r="10" spans="1:53" ht="72" customHeight="1">
      <c r="A10" s="1"/>
      <c r="B10" s="130"/>
      <c r="C10" s="584" t="s">
        <v>501</v>
      </c>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131"/>
      <c r="AM10" s="13"/>
      <c r="AO10" s="13"/>
      <c r="AP10" s="13"/>
      <c r="AQ10" s="13"/>
      <c r="AR10" s="13"/>
      <c r="AS10" s="13"/>
      <c r="AT10" s="13"/>
      <c r="AU10" s="13"/>
      <c r="AV10" s="13"/>
      <c r="AW10" s="13"/>
      <c r="AX10" s="13"/>
      <c r="AY10" s="13"/>
      <c r="AZ10" s="13"/>
      <c r="BA10" s="13"/>
    </row>
    <row r="11" spans="1:53" ht="14.25" customHeight="1">
      <c r="B11" s="122"/>
      <c r="C11" s="137"/>
      <c r="D11" s="104" t="s">
        <v>499</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123"/>
    </row>
    <row r="12" spans="1:53">
      <c r="B12" s="122"/>
      <c r="C12" s="705" t="s">
        <v>117</v>
      </c>
      <c r="D12" s="706"/>
      <c r="E12" s="706"/>
      <c r="F12" s="706"/>
      <c r="G12" s="706"/>
      <c r="H12" s="706"/>
      <c r="I12" s="706"/>
      <c r="J12" s="706"/>
      <c r="K12" s="706"/>
      <c r="L12" s="706"/>
      <c r="M12" s="706"/>
      <c r="N12" s="706"/>
      <c r="O12" s="706"/>
      <c r="P12" s="706"/>
      <c r="Q12" s="706"/>
      <c r="R12" s="706"/>
      <c r="S12" s="706"/>
      <c r="T12" s="706"/>
      <c r="U12" s="706"/>
      <c r="V12" s="706"/>
      <c r="W12" s="706"/>
      <c r="X12" s="710"/>
      <c r="Y12" s="337" t="s">
        <v>100</v>
      </c>
      <c r="Z12" s="338"/>
      <c r="AA12" s="338"/>
      <c r="AB12" s="338"/>
      <c r="AC12" s="338"/>
      <c r="AD12" s="338"/>
      <c r="AE12" s="338"/>
      <c r="AF12" s="338"/>
      <c r="AG12" s="338"/>
      <c r="AH12" s="339"/>
      <c r="AI12" s="123"/>
    </row>
    <row r="13" spans="1:53">
      <c r="B13" s="122"/>
      <c r="C13" s="340" t="s">
        <v>101</v>
      </c>
      <c r="D13" s="341"/>
      <c r="E13" s="341"/>
      <c r="F13" s="341"/>
      <c r="G13" s="341"/>
      <c r="H13" s="341"/>
      <c r="I13" s="341"/>
      <c r="J13" s="341"/>
      <c r="K13" s="341"/>
      <c r="L13" s="341"/>
      <c r="M13" s="342"/>
      <c r="N13" s="701">
        <f>'0_地域情報'!$N$18</f>
        <v>4340</v>
      </c>
      <c r="O13" s="702"/>
      <c r="P13" s="702"/>
      <c r="Q13" s="702"/>
      <c r="R13" s="702"/>
      <c r="S13" s="702"/>
      <c r="T13" s="702"/>
      <c r="U13" s="702"/>
      <c r="V13" s="702"/>
      <c r="W13" s="345" t="s">
        <v>123</v>
      </c>
      <c r="X13" s="346"/>
      <c r="Y13" s="348" t="s">
        <v>114</v>
      </c>
      <c r="Z13" s="349"/>
      <c r="AA13" s="349"/>
      <c r="AB13" s="349"/>
      <c r="AC13" s="349"/>
      <c r="AD13" s="349"/>
      <c r="AE13" s="349"/>
      <c r="AF13" s="349"/>
      <c r="AG13" s="349"/>
      <c r="AH13" s="704"/>
      <c r="AI13" s="123"/>
    </row>
    <row r="14" spans="1:53">
      <c r="B14" s="122"/>
      <c r="C14" s="340" t="s">
        <v>102</v>
      </c>
      <c r="D14" s="341"/>
      <c r="E14" s="341"/>
      <c r="F14" s="341"/>
      <c r="G14" s="341"/>
      <c r="H14" s="341"/>
      <c r="I14" s="341"/>
      <c r="J14" s="341"/>
      <c r="K14" s="341"/>
      <c r="L14" s="341"/>
      <c r="M14" s="342"/>
      <c r="N14" s="701">
        <f>'0_地域情報'!$N$19</f>
        <v>90</v>
      </c>
      <c r="O14" s="702"/>
      <c r="P14" s="702"/>
      <c r="Q14" s="702"/>
      <c r="R14" s="702"/>
      <c r="S14" s="702"/>
      <c r="T14" s="702"/>
      <c r="U14" s="702"/>
      <c r="V14" s="702"/>
      <c r="W14" s="345" t="s">
        <v>103</v>
      </c>
      <c r="X14" s="346"/>
      <c r="Y14" s="703" t="s">
        <v>116</v>
      </c>
      <c r="Z14" s="349"/>
      <c r="AA14" s="349"/>
      <c r="AB14" s="349"/>
      <c r="AC14" s="349"/>
      <c r="AD14" s="349"/>
      <c r="AE14" s="349"/>
      <c r="AF14" s="349"/>
      <c r="AG14" s="349"/>
      <c r="AH14" s="704"/>
      <c r="AI14" s="123"/>
    </row>
    <row r="15" spans="1:53">
      <c r="B15" s="122"/>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113" t="s">
        <v>115</v>
      </c>
      <c r="AI15" s="123"/>
      <c r="AN15" s="13"/>
    </row>
    <row r="16" spans="1:53">
      <c r="B16" s="122"/>
      <c r="C16" s="705" t="s">
        <v>104</v>
      </c>
      <c r="D16" s="706"/>
      <c r="E16" s="706"/>
      <c r="F16" s="706"/>
      <c r="G16" s="706"/>
      <c r="H16" s="706"/>
      <c r="I16" s="707"/>
      <c r="J16" s="707"/>
      <c r="K16" s="707"/>
      <c r="L16" s="707"/>
      <c r="M16" s="707"/>
      <c r="N16" s="706"/>
      <c r="O16" s="706"/>
      <c r="P16" s="706"/>
      <c r="Q16" s="706"/>
      <c r="R16" s="706"/>
      <c r="S16" s="706"/>
      <c r="T16" s="707"/>
      <c r="U16" s="707"/>
      <c r="V16" s="707"/>
      <c r="W16" s="707"/>
      <c r="X16" s="708"/>
      <c r="Y16" s="337" t="s">
        <v>100</v>
      </c>
      <c r="Z16" s="338"/>
      <c r="AA16" s="338"/>
      <c r="AB16" s="338"/>
      <c r="AC16" s="338"/>
      <c r="AD16" s="338"/>
      <c r="AE16" s="338"/>
      <c r="AF16" s="338"/>
      <c r="AG16" s="338"/>
      <c r="AH16" s="339"/>
      <c r="AI16" s="123"/>
    </row>
    <row r="17" spans="2:35" ht="30" customHeight="1">
      <c r="B17" s="122"/>
      <c r="C17" s="340" t="s">
        <v>105</v>
      </c>
      <c r="D17" s="341"/>
      <c r="E17" s="341"/>
      <c r="F17" s="341"/>
      <c r="G17" s="341"/>
      <c r="H17" s="341"/>
      <c r="I17" s="341"/>
      <c r="J17" s="341"/>
      <c r="K17" s="341"/>
      <c r="L17" s="341"/>
      <c r="M17" s="342"/>
      <c r="N17" s="721">
        <f>+IF(SUM('4_移動時刻'!M46:O46)=0,"シート4より自動計算",SUM('4_移動時刻'!M46:O46))</f>
        <v>6</v>
      </c>
      <c r="O17" s="722"/>
      <c r="P17" s="722"/>
      <c r="Q17" s="722"/>
      <c r="R17" s="722"/>
      <c r="S17" s="722"/>
      <c r="T17" s="722"/>
      <c r="U17" s="722"/>
      <c r="V17" s="722"/>
      <c r="W17" s="345" t="s">
        <v>11</v>
      </c>
      <c r="X17" s="346"/>
      <c r="Y17" s="348" t="s">
        <v>968</v>
      </c>
      <c r="Z17" s="349"/>
      <c r="AA17" s="349"/>
      <c r="AB17" s="349"/>
      <c r="AC17" s="349"/>
      <c r="AD17" s="349"/>
      <c r="AE17" s="349"/>
      <c r="AF17" s="349"/>
      <c r="AG17" s="349"/>
      <c r="AH17" s="704"/>
      <c r="AI17" s="123"/>
    </row>
    <row r="18" spans="2:35" ht="22.5" customHeight="1" thickBot="1">
      <c r="B18" s="122"/>
      <c r="C18" s="723" t="s">
        <v>106</v>
      </c>
      <c r="D18" s="724"/>
      <c r="E18" s="724"/>
      <c r="F18" s="724"/>
      <c r="G18" s="724"/>
      <c r="H18" s="724"/>
      <c r="I18" s="724"/>
      <c r="J18" s="724"/>
      <c r="K18" s="724"/>
      <c r="L18" s="724"/>
      <c r="M18" s="725"/>
      <c r="N18" s="726">
        <v>2</v>
      </c>
      <c r="O18" s="727"/>
      <c r="P18" s="727"/>
      <c r="Q18" s="727"/>
      <c r="R18" s="727"/>
      <c r="S18" s="727"/>
      <c r="T18" s="727"/>
      <c r="U18" s="727"/>
      <c r="V18" s="727"/>
      <c r="W18" s="728" t="s">
        <v>11</v>
      </c>
      <c r="X18" s="658"/>
      <c r="Y18" s="729" t="s">
        <v>112</v>
      </c>
      <c r="Z18" s="360"/>
      <c r="AA18" s="360"/>
      <c r="AB18" s="360"/>
      <c r="AC18" s="360"/>
      <c r="AD18" s="360"/>
      <c r="AE18" s="360"/>
      <c r="AF18" s="360"/>
      <c r="AG18" s="360"/>
      <c r="AH18" s="361"/>
      <c r="AI18" s="123"/>
    </row>
    <row r="19" spans="2:35" ht="22.5" customHeight="1" thickTop="1">
      <c r="B19" s="122"/>
      <c r="C19" s="711" t="s">
        <v>107</v>
      </c>
      <c r="D19" s="712"/>
      <c r="E19" s="712"/>
      <c r="F19" s="712"/>
      <c r="G19" s="712"/>
      <c r="H19" s="712"/>
      <c r="I19" s="712"/>
      <c r="J19" s="712"/>
      <c r="K19" s="712"/>
      <c r="L19" s="712"/>
      <c r="M19" s="713"/>
      <c r="N19" s="714">
        <f>SUM(N17:V18)</f>
        <v>8</v>
      </c>
      <c r="O19" s="715"/>
      <c r="P19" s="715"/>
      <c r="Q19" s="715"/>
      <c r="R19" s="715"/>
      <c r="S19" s="715"/>
      <c r="T19" s="715"/>
      <c r="U19" s="715"/>
      <c r="V19" s="715"/>
      <c r="W19" s="716" t="s">
        <v>11</v>
      </c>
      <c r="X19" s="717"/>
      <c r="Y19" s="718"/>
      <c r="Z19" s="719"/>
      <c r="AA19" s="719"/>
      <c r="AB19" s="719"/>
      <c r="AC19" s="719"/>
      <c r="AD19" s="719"/>
      <c r="AE19" s="719"/>
      <c r="AF19" s="719"/>
      <c r="AG19" s="719"/>
      <c r="AH19" s="720"/>
      <c r="AI19" s="123"/>
    </row>
    <row r="20" spans="2:35">
      <c r="B20" s="122"/>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113" t="s">
        <v>113</v>
      </c>
      <c r="AI20" s="123"/>
    </row>
    <row r="21" spans="2:35">
      <c r="B21" s="122"/>
      <c r="C21" s="705" t="s">
        <v>108</v>
      </c>
      <c r="D21" s="706"/>
      <c r="E21" s="706"/>
      <c r="F21" s="706"/>
      <c r="G21" s="706"/>
      <c r="H21" s="706"/>
      <c r="I21" s="707"/>
      <c r="J21" s="707"/>
      <c r="K21" s="707"/>
      <c r="L21" s="707"/>
      <c r="M21" s="707"/>
      <c r="N21" s="706"/>
      <c r="O21" s="706"/>
      <c r="P21" s="706"/>
      <c r="Q21" s="706"/>
      <c r="R21" s="706"/>
      <c r="S21" s="706"/>
      <c r="T21" s="707"/>
      <c r="U21" s="707"/>
      <c r="V21" s="707"/>
      <c r="W21" s="707"/>
      <c r="X21" s="708"/>
      <c r="Y21" s="337" t="s">
        <v>100</v>
      </c>
      <c r="Z21" s="338"/>
      <c r="AA21" s="338"/>
      <c r="AB21" s="338"/>
      <c r="AC21" s="338"/>
      <c r="AD21" s="338"/>
      <c r="AE21" s="338"/>
      <c r="AF21" s="338"/>
      <c r="AG21" s="338"/>
      <c r="AH21" s="339"/>
      <c r="AI21" s="123"/>
    </row>
    <row r="22" spans="2:35">
      <c r="B22" s="122"/>
      <c r="C22" s="340" t="s">
        <v>215</v>
      </c>
      <c r="D22" s="341"/>
      <c r="E22" s="341"/>
      <c r="F22" s="341"/>
      <c r="G22" s="341"/>
      <c r="H22" s="341"/>
      <c r="I22" s="341"/>
      <c r="J22" s="341"/>
      <c r="K22" s="341"/>
      <c r="L22" s="341"/>
      <c r="M22" s="342"/>
      <c r="N22" s="701">
        <f>+IF(ISERROR(SUM('3_路線長'!AE51:AH51)),"シート３より自動計算",SUM('3_路線長'!AE51:AH51))</f>
        <v>0</v>
      </c>
      <c r="O22" s="702"/>
      <c r="P22" s="702"/>
      <c r="Q22" s="702"/>
      <c r="R22" s="702"/>
      <c r="S22" s="702"/>
      <c r="T22" s="702"/>
      <c r="U22" s="702"/>
      <c r="V22" s="702"/>
      <c r="W22" s="345" t="s">
        <v>68</v>
      </c>
      <c r="X22" s="346"/>
      <c r="Y22" s="740" t="s">
        <v>191</v>
      </c>
      <c r="Z22" s="741"/>
      <c r="AA22" s="741"/>
      <c r="AB22" s="741"/>
      <c r="AC22" s="741"/>
      <c r="AD22" s="741"/>
      <c r="AE22" s="741"/>
      <c r="AF22" s="741"/>
      <c r="AG22" s="741"/>
      <c r="AH22" s="742"/>
      <c r="AI22" s="123"/>
    </row>
    <row r="23" spans="2:35">
      <c r="B23" s="122"/>
      <c r="C23" s="36"/>
      <c r="D23" s="36"/>
      <c r="E23" s="36"/>
      <c r="F23" s="36"/>
      <c r="G23" s="36"/>
      <c r="H23" s="36"/>
      <c r="I23" s="36"/>
      <c r="J23" s="36"/>
      <c r="K23" s="36"/>
      <c r="L23" s="36"/>
      <c r="M23" s="36"/>
      <c r="N23" s="208" t="s">
        <v>589</v>
      </c>
      <c r="O23" s="36"/>
      <c r="P23" s="36"/>
      <c r="Q23" s="36"/>
      <c r="R23" s="36"/>
      <c r="S23" s="36"/>
      <c r="T23" s="36"/>
      <c r="U23" s="36"/>
      <c r="V23" s="36"/>
      <c r="W23" s="36"/>
      <c r="X23" s="36"/>
      <c r="Y23" s="36"/>
      <c r="Z23" s="36"/>
      <c r="AA23" s="36"/>
      <c r="AB23" s="36"/>
      <c r="AC23" s="36"/>
      <c r="AD23" s="36"/>
      <c r="AE23" s="36"/>
      <c r="AF23" s="36"/>
      <c r="AG23" s="36"/>
      <c r="AH23" s="36"/>
      <c r="AI23" s="123"/>
    </row>
    <row r="24" spans="2:35">
      <c r="B24" s="122"/>
      <c r="C24" s="705" t="s">
        <v>119</v>
      </c>
      <c r="D24" s="706"/>
      <c r="E24" s="706"/>
      <c r="F24" s="706"/>
      <c r="G24" s="706"/>
      <c r="H24" s="706"/>
      <c r="I24" s="707"/>
      <c r="J24" s="707"/>
      <c r="K24" s="707"/>
      <c r="L24" s="707"/>
      <c r="M24" s="707"/>
      <c r="N24" s="706"/>
      <c r="O24" s="706"/>
      <c r="P24" s="706"/>
      <c r="Q24" s="706"/>
      <c r="R24" s="706"/>
      <c r="S24" s="706"/>
      <c r="T24" s="707"/>
      <c r="U24" s="707"/>
      <c r="V24" s="707"/>
      <c r="W24" s="707"/>
      <c r="X24" s="708"/>
      <c r="Y24" s="337" t="s">
        <v>100</v>
      </c>
      <c r="Z24" s="338"/>
      <c r="AA24" s="338"/>
      <c r="AB24" s="338"/>
      <c r="AC24" s="338"/>
      <c r="AD24" s="338"/>
      <c r="AE24" s="338"/>
      <c r="AF24" s="338"/>
      <c r="AG24" s="338"/>
      <c r="AH24" s="339"/>
      <c r="AI24" s="123"/>
    </row>
    <row r="25" spans="2:35" ht="43.5" customHeight="1">
      <c r="B25" s="122"/>
      <c r="C25" s="340" t="s">
        <v>118</v>
      </c>
      <c r="D25" s="341"/>
      <c r="E25" s="341"/>
      <c r="F25" s="341"/>
      <c r="G25" s="341"/>
      <c r="H25" s="341"/>
      <c r="I25" s="341"/>
      <c r="J25" s="341"/>
      <c r="K25" s="341"/>
      <c r="L25" s="341"/>
      <c r="M25" s="342"/>
      <c r="N25" s="730">
        <v>1</v>
      </c>
      <c r="O25" s="731"/>
      <c r="P25" s="731"/>
      <c r="Q25" s="731"/>
      <c r="R25" s="731"/>
      <c r="S25" s="731"/>
      <c r="T25" s="731"/>
      <c r="U25" s="731"/>
      <c r="V25" s="731"/>
      <c r="W25" s="345" t="s">
        <v>17</v>
      </c>
      <c r="X25" s="346"/>
      <c r="Y25" s="732" t="s">
        <v>957</v>
      </c>
      <c r="Z25" s="733"/>
      <c r="AA25" s="733"/>
      <c r="AB25" s="733"/>
      <c r="AC25" s="733"/>
      <c r="AD25" s="733"/>
      <c r="AE25" s="733"/>
      <c r="AF25" s="733"/>
      <c r="AG25" s="733"/>
      <c r="AH25" s="734"/>
      <c r="AI25" s="123"/>
    </row>
    <row r="26" spans="2:35" ht="44.25" customHeight="1">
      <c r="B26" s="122"/>
      <c r="C26" s="735" t="s">
        <v>169</v>
      </c>
      <c r="D26" s="736"/>
      <c r="E26" s="736"/>
      <c r="F26" s="736"/>
      <c r="G26" s="736"/>
      <c r="H26" s="736"/>
      <c r="I26" s="736"/>
      <c r="J26" s="736"/>
      <c r="K26" s="736"/>
      <c r="L26" s="736"/>
      <c r="M26" s="737"/>
      <c r="N26" s="730">
        <v>2</v>
      </c>
      <c r="O26" s="731"/>
      <c r="P26" s="731"/>
      <c r="Q26" s="731"/>
      <c r="R26" s="731"/>
      <c r="S26" s="731"/>
      <c r="T26" s="731"/>
      <c r="U26" s="731"/>
      <c r="V26" s="731"/>
      <c r="W26" s="345" t="s">
        <v>170</v>
      </c>
      <c r="X26" s="346"/>
      <c r="Y26" s="732" t="s">
        <v>791</v>
      </c>
      <c r="Z26" s="738"/>
      <c r="AA26" s="738"/>
      <c r="AB26" s="738"/>
      <c r="AC26" s="738"/>
      <c r="AD26" s="738"/>
      <c r="AE26" s="738"/>
      <c r="AF26" s="738"/>
      <c r="AG26" s="738"/>
      <c r="AH26" s="739"/>
      <c r="AI26" s="123"/>
    </row>
    <row r="27" spans="2:35">
      <c r="B27" s="122"/>
      <c r="C27" s="36"/>
      <c r="D27" s="36"/>
      <c r="E27" s="36"/>
      <c r="F27" s="36"/>
      <c r="G27" s="36"/>
      <c r="H27" s="172" t="s">
        <v>582</v>
      </c>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123"/>
    </row>
    <row r="28" spans="2:35">
      <c r="B28" s="122"/>
      <c r="C28" s="367" t="s">
        <v>21</v>
      </c>
      <c r="D28" s="367"/>
      <c r="E28" s="367"/>
      <c r="F28" s="367"/>
      <c r="G28" s="367"/>
      <c r="H28" s="367" t="s">
        <v>20</v>
      </c>
      <c r="I28" s="367"/>
      <c r="J28" s="367"/>
      <c r="K28" s="367"/>
      <c r="L28" s="367" t="s">
        <v>120</v>
      </c>
      <c r="M28" s="367"/>
      <c r="N28" s="367"/>
      <c r="O28" s="367"/>
      <c r="P28" s="36"/>
      <c r="Q28" s="36"/>
      <c r="R28" s="36"/>
      <c r="S28" s="334" t="s">
        <v>32</v>
      </c>
      <c r="T28" s="335"/>
      <c r="U28" s="335"/>
      <c r="V28" s="335"/>
      <c r="W28" s="440"/>
      <c r="X28" s="346"/>
      <c r="Y28" s="36"/>
      <c r="Z28" s="36"/>
      <c r="AA28" s="36"/>
      <c r="AB28" s="36"/>
      <c r="AC28" s="36"/>
      <c r="AD28" s="36"/>
      <c r="AE28" s="36"/>
      <c r="AF28" s="36"/>
      <c r="AG28" s="36"/>
      <c r="AH28" s="36"/>
      <c r="AI28" s="123"/>
    </row>
    <row r="29" spans="2:35">
      <c r="B29" s="122"/>
      <c r="C29" s="350" t="s">
        <v>27</v>
      </c>
      <c r="D29" s="350"/>
      <c r="E29" s="350"/>
      <c r="F29" s="350"/>
      <c r="G29" s="350"/>
      <c r="H29" s="743" t="s">
        <v>4</v>
      </c>
      <c r="I29" s="743"/>
      <c r="J29" s="743"/>
      <c r="K29" s="743"/>
      <c r="L29" s="452">
        <v>245</v>
      </c>
      <c r="M29" s="452"/>
      <c r="N29" s="452"/>
      <c r="O29" s="452"/>
      <c r="P29" s="36"/>
      <c r="Q29" s="36"/>
      <c r="R29" s="36"/>
      <c r="S29" s="452">
        <f>IF(H29="運行",L29,0)</f>
        <v>0</v>
      </c>
      <c r="T29" s="452"/>
      <c r="U29" s="452"/>
      <c r="V29" s="452"/>
      <c r="W29" s="744" t="s">
        <v>121</v>
      </c>
      <c r="X29" s="346"/>
      <c r="Y29" s="36"/>
      <c r="Z29" s="36"/>
      <c r="AA29" s="36"/>
      <c r="AB29" s="36"/>
      <c r="AC29" s="36"/>
      <c r="AD29" s="36"/>
      <c r="AE29" s="36"/>
      <c r="AF29" s="36"/>
      <c r="AG29" s="36"/>
      <c r="AH29" s="36"/>
      <c r="AI29" s="123"/>
    </row>
    <row r="30" spans="2:35">
      <c r="B30" s="122"/>
      <c r="C30" s="350" t="s">
        <v>28</v>
      </c>
      <c r="D30" s="350"/>
      <c r="E30" s="350"/>
      <c r="F30" s="350"/>
      <c r="G30" s="350"/>
      <c r="H30" s="743" t="s">
        <v>4</v>
      </c>
      <c r="I30" s="743"/>
      <c r="J30" s="743"/>
      <c r="K30" s="743"/>
      <c r="L30" s="452">
        <v>52</v>
      </c>
      <c r="M30" s="452"/>
      <c r="N30" s="452"/>
      <c r="O30" s="452"/>
      <c r="P30" s="36"/>
      <c r="Q30" s="36"/>
      <c r="R30" s="36"/>
      <c r="S30" s="452">
        <f>IF(H30="運行",L30,0)</f>
        <v>0</v>
      </c>
      <c r="T30" s="452"/>
      <c r="U30" s="452"/>
      <c r="V30" s="452"/>
      <c r="W30" s="744" t="s">
        <v>121</v>
      </c>
      <c r="X30" s="346"/>
      <c r="Y30" s="36"/>
      <c r="Z30" s="36"/>
      <c r="AA30" s="36"/>
      <c r="AB30" s="36"/>
      <c r="AC30" s="36"/>
      <c r="AD30" s="36"/>
      <c r="AE30" s="36"/>
      <c r="AF30" s="36"/>
      <c r="AG30" s="36"/>
      <c r="AH30" s="36"/>
      <c r="AI30" s="123"/>
    </row>
    <row r="31" spans="2:35" ht="19.5" thickBot="1">
      <c r="B31" s="122"/>
      <c r="C31" s="350" t="s">
        <v>29</v>
      </c>
      <c r="D31" s="350"/>
      <c r="E31" s="350"/>
      <c r="F31" s="350"/>
      <c r="G31" s="350"/>
      <c r="H31" s="743" t="s">
        <v>4</v>
      </c>
      <c r="I31" s="743"/>
      <c r="J31" s="743"/>
      <c r="K31" s="743"/>
      <c r="L31" s="452">
        <v>68</v>
      </c>
      <c r="M31" s="452"/>
      <c r="N31" s="452"/>
      <c r="O31" s="452"/>
      <c r="P31" s="36"/>
      <c r="Q31" s="36"/>
      <c r="R31" s="36"/>
      <c r="S31" s="753">
        <f>IF(H31="運行",L31,0)</f>
        <v>0</v>
      </c>
      <c r="T31" s="753"/>
      <c r="U31" s="753"/>
      <c r="V31" s="753"/>
      <c r="W31" s="744" t="s">
        <v>121</v>
      </c>
      <c r="X31" s="346"/>
      <c r="Y31" s="36"/>
      <c r="Z31" s="36"/>
      <c r="AA31" s="36"/>
      <c r="AB31" s="36"/>
      <c r="AC31" s="36"/>
      <c r="AD31" s="36"/>
      <c r="AE31" s="36"/>
      <c r="AF31" s="36"/>
      <c r="AG31" s="36"/>
      <c r="AH31" s="36"/>
      <c r="AI31" s="123"/>
    </row>
    <row r="32" spans="2:35" ht="19.5" thickBot="1">
      <c r="B32" s="122"/>
      <c r="C32" s="36"/>
      <c r="D32" s="36"/>
      <c r="E32" s="36"/>
      <c r="F32" s="36"/>
      <c r="G32" s="36"/>
      <c r="H32" s="36"/>
      <c r="I32" s="36"/>
      <c r="J32" s="36"/>
      <c r="K32" s="36"/>
      <c r="L32" s="745">
        <f>SUM(L29:O31)</f>
        <v>365</v>
      </c>
      <c r="M32" s="745"/>
      <c r="N32" s="745"/>
      <c r="O32" s="745"/>
      <c r="P32" s="36"/>
      <c r="Q32" s="36"/>
      <c r="R32" s="36"/>
      <c r="S32" s="746">
        <f>SUM(S29:V31)</f>
        <v>0</v>
      </c>
      <c r="T32" s="747"/>
      <c r="U32" s="747"/>
      <c r="V32" s="748"/>
      <c r="W32" s="749" t="s">
        <v>121</v>
      </c>
      <c r="X32" s="346"/>
      <c r="Y32" s="36"/>
      <c r="Z32" s="36"/>
      <c r="AA32" s="36"/>
      <c r="AB32" s="36"/>
      <c r="AC32" s="36"/>
      <c r="AD32" s="36"/>
      <c r="AE32" s="36"/>
      <c r="AF32" s="36"/>
      <c r="AG32" s="36"/>
      <c r="AH32" s="36"/>
      <c r="AI32" s="123"/>
    </row>
    <row r="33" spans="2:35" ht="19.5" thickBot="1">
      <c r="B33" s="125"/>
      <c r="C33" s="39"/>
      <c r="D33" s="39"/>
      <c r="E33" s="39"/>
      <c r="F33" s="39"/>
      <c r="G33" s="39"/>
      <c r="H33" s="39"/>
      <c r="I33" s="39"/>
      <c r="J33" s="39"/>
      <c r="K33" s="39"/>
      <c r="L33" s="115"/>
      <c r="M33" s="115"/>
      <c r="N33" s="115"/>
      <c r="O33" s="115"/>
      <c r="P33" s="115"/>
      <c r="Q33" s="115"/>
      <c r="R33" s="115"/>
      <c r="S33" s="115"/>
      <c r="T33" s="115"/>
      <c r="U33" s="115"/>
      <c r="V33" s="115"/>
      <c r="W33" s="115"/>
      <c r="X33" s="115"/>
      <c r="Y33" s="115"/>
      <c r="Z33" s="115"/>
      <c r="AA33" s="115"/>
      <c r="AB33" s="115"/>
      <c r="AC33" s="39"/>
      <c r="AD33" s="39"/>
      <c r="AE33" s="39"/>
      <c r="AF33" s="39"/>
      <c r="AG33" s="39"/>
      <c r="AH33" s="39"/>
      <c r="AI33" s="126"/>
    </row>
    <row r="34" spans="2:35">
      <c r="B34" s="31"/>
      <c r="C34" s="32" t="s">
        <v>205</v>
      </c>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4"/>
    </row>
    <row r="35" spans="2:35" ht="19.5" thickBot="1">
      <c r="B35" s="35"/>
      <c r="C35" s="334" t="s">
        <v>127</v>
      </c>
      <c r="D35" s="335"/>
      <c r="E35" s="335"/>
      <c r="F35" s="335"/>
      <c r="G35" s="440"/>
      <c r="H35" s="346"/>
      <c r="I35" s="96" t="s">
        <v>125</v>
      </c>
      <c r="J35" s="334" t="s">
        <v>781</v>
      </c>
      <c r="K35" s="335"/>
      <c r="L35" s="335"/>
      <c r="M35" s="335"/>
      <c r="N35" s="440"/>
      <c r="O35" s="346"/>
      <c r="P35" s="96" t="s">
        <v>125</v>
      </c>
      <c r="Q35" s="334" t="s">
        <v>32</v>
      </c>
      <c r="R35" s="335"/>
      <c r="S35" s="335"/>
      <c r="T35" s="335"/>
      <c r="U35" s="440"/>
      <c r="V35" s="346"/>
      <c r="W35" s="96" t="s">
        <v>129</v>
      </c>
      <c r="X35" s="750" t="s">
        <v>192</v>
      </c>
      <c r="Y35" s="751"/>
      <c r="Z35" s="751"/>
      <c r="AA35" s="751"/>
      <c r="AB35" s="752"/>
      <c r="AC35" s="752"/>
      <c r="AD35" s="741"/>
      <c r="AE35" s="742"/>
      <c r="AF35" s="36"/>
      <c r="AG35" s="36"/>
      <c r="AH35" s="36"/>
      <c r="AI35" s="37"/>
    </row>
    <row r="36" spans="2:35" ht="19.5" thickBot="1">
      <c r="B36" s="35"/>
      <c r="C36" s="762">
        <f>+IF(ISERROR(N13*N19+N14*N22*N26*2),"",N13*N19+N14*N22*N26*2)</f>
        <v>34720</v>
      </c>
      <c r="D36" s="762"/>
      <c r="E36" s="762"/>
      <c r="F36" s="762"/>
      <c r="G36" s="763" t="s">
        <v>128</v>
      </c>
      <c r="H36" s="764"/>
      <c r="I36" s="96"/>
      <c r="J36" s="765">
        <f>+N25</f>
        <v>1</v>
      </c>
      <c r="K36" s="452"/>
      <c r="L36" s="452"/>
      <c r="M36" s="452"/>
      <c r="N36" s="744" t="s">
        <v>17</v>
      </c>
      <c r="O36" s="346"/>
      <c r="P36" s="96"/>
      <c r="Q36" s="765">
        <f>+S32</f>
        <v>0</v>
      </c>
      <c r="R36" s="452"/>
      <c r="S36" s="452"/>
      <c r="T36" s="452"/>
      <c r="U36" s="744" t="s">
        <v>121</v>
      </c>
      <c r="V36" s="346"/>
      <c r="W36" s="96"/>
      <c r="X36" s="754">
        <f>IF(ISERROR(C36*J36*Q36),"",C36*J36*Q36)</f>
        <v>0</v>
      </c>
      <c r="Y36" s="755"/>
      <c r="Z36" s="755"/>
      <c r="AA36" s="755"/>
      <c r="AB36" s="755"/>
      <c r="AC36" s="756"/>
      <c r="AD36" s="345" t="s">
        <v>130</v>
      </c>
      <c r="AE36" s="346"/>
      <c r="AF36" s="36"/>
      <c r="AG36" s="36"/>
      <c r="AH36" s="36"/>
      <c r="AI36" s="37"/>
    </row>
    <row r="37" spans="2:35" ht="12" customHeight="1" thickBot="1">
      <c r="B37" s="38"/>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40"/>
    </row>
    <row r="38" spans="2:35" ht="18.75" customHeight="1">
      <c r="L38" s="27"/>
      <c r="M38" s="27"/>
      <c r="N38" s="27"/>
      <c r="O38" s="27"/>
      <c r="P38" s="27"/>
      <c r="Q38" s="27"/>
      <c r="R38" s="27"/>
      <c r="S38" s="27"/>
      <c r="T38" s="27"/>
      <c r="U38" s="27"/>
      <c r="V38" s="30"/>
      <c r="W38" s="30"/>
      <c r="X38" s="30"/>
      <c r="Y38" s="30"/>
      <c r="Z38" s="30"/>
      <c r="AA38" s="30"/>
      <c r="AB38" s="30"/>
      <c r="AC38" s="30"/>
      <c r="AD38" s="30"/>
      <c r="AE38" s="30"/>
      <c r="AF38" s="30"/>
      <c r="AG38" s="30"/>
      <c r="AH38" s="30"/>
    </row>
    <row r="39" spans="2:35">
      <c r="B39" s="117"/>
      <c r="C39" s="118" t="s">
        <v>213</v>
      </c>
      <c r="D39" s="119"/>
      <c r="E39" s="119"/>
      <c r="F39" s="119"/>
      <c r="G39" s="119"/>
      <c r="H39" s="119"/>
      <c r="I39" s="119"/>
      <c r="J39" s="119"/>
      <c r="K39" s="119"/>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1"/>
    </row>
    <row r="40" spans="2:35" ht="36" customHeight="1">
      <c r="B40" s="122"/>
      <c r="C40" s="584" t="s">
        <v>502</v>
      </c>
      <c r="D40" s="709"/>
      <c r="E40" s="709"/>
      <c r="F40" s="709"/>
      <c r="G40" s="709"/>
      <c r="H40" s="709"/>
      <c r="I40" s="709"/>
      <c r="J40" s="709"/>
      <c r="K40" s="709"/>
      <c r="L40" s="709"/>
      <c r="M40" s="709"/>
      <c r="N40" s="709"/>
      <c r="O40" s="709"/>
      <c r="P40" s="709"/>
      <c r="Q40" s="709"/>
      <c r="R40" s="709"/>
      <c r="S40" s="709"/>
      <c r="T40" s="709"/>
      <c r="U40" s="709"/>
      <c r="V40" s="709"/>
      <c r="W40" s="709"/>
      <c r="X40" s="709"/>
      <c r="Y40" s="709"/>
      <c r="Z40" s="709"/>
      <c r="AA40" s="709"/>
      <c r="AB40" s="709"/>
      <c r="AC40" s="709"/>
      <c r="AD40" s="709"/>
      <c r="AE40" s="709"/>
      <c r="AF40" s="709"/>
      <c r="AG40" s="709"/>
      <c r="AH40" s="709"/>
      <c r="AI40" s="123"/>
    </row>
    <row r="41" spans="2:35" ht="14.25" customHeight="1" thickBot="1">
      <c r="B41" s="122"/>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23"/>
    </row>
    <row r="42" spans="2:35">
      <c r="B42" s="122"/>
      <c r="C42" s="535"/>
      <c r="D42" s="536"/>
      <c r="E42" s="536"/>
      <c r="F42" s="536"/>
      <c r="G42" s="536"/>
      <c r="H42" s="536"/>
      <c r="I42" s="537"/>
      <c r="J42" s="537"/>
      <c r="K42" s="537"/>
      <c r="L42" s="538"/>
      <c r="M42" s="554" t="s">
        <v>27</v>
      </c>
      <c r="N42" s="757"/>
      <c r="O42" s="757"/>
      <c r="P42" s="757"/>
      <c r="Q42" s="757"/>
      <c r="R42" s="558" t="s">
        <v>62</v>
      </c>
      <c r="S42" s="757"/>
      <c r="T42" s="757"/>
      <c r="U42" s="757"/>
      <c r="V42" s="758"/>
      <c r="W42" s="96"/>
      <c r="X42" s="759" t="s">
        <v>134</v>
      </c>
      <c r="Y42" s="760"/>
      <c r="Z42" s="760"/>
      <c r="AA42" s="760"/>
      <c r="AB42" s="761"/>
      <c r="AC42" s="36"/>
      <c r="AD42" s="36"/>
      <c r="AE42" s="36"/>
      <c r="AF42" s="36"/>
      <c r="AG42" s="36"/>
      <c r="AH42" s="36"/>
      <c r="AI42" s="123"/>
    </row>
    <row r="43" spans="2:35" ht="19.5" thickBot="1">
      <c r="B43" s="122"/>
      <c r="C43" s="530" t="s">
        <v>557</v>
      </c>
      <c r="D43" s="531"/>
      <c r="E43" s="531"/>
      <c r="F43" s="531"/>
      <c r="G43" s="531"/>
      <c r="H43" s="531"/>
      <c r="I43" s="531"/>
      <c r="J43" s="531"/>
      <c r="K43" s="531"/>
      <c r="L43" s="532"/>
      <c r="M43" s="774">
        <f>'2_利用者'!$M$23</f>
        <v>0</v>
      </c>
      <c r="N43" s="549"/>
      <c r="O43" s="549"/>
      <c r="P43" s="549"/>
      <c r="Q43" s="87" t="s">
        <v>10</v>
      </c>
      <c r="R43" s="775">
        <f>'2_利用者'!$W$23</f>
        <v>0</v>
      </c>
      <c r="S43" s="549"/>
      <c r="T43" s="549"/>
      <c r="U43" s="549"/>
      <c r="V43" s="88" t="s">
        <v>10</v>
      </c>
      <c r="W43" s="96"/>
      <c r="X43" s="776">
        <f>+M43+R43</f>
        <v>0</v>
      </c>
      <c r="Y43" s="777"/>
      <c r="Z43" s="777"/>
      <c r="AA43" s="777"/>
      <c r="AB43" s="97" t="s">
        <v>10</v>
      </c>
      <c r="AC43" s="36"/>
      <c r="AD43" s="36"/>
      <c r="AE43" s="36"/>
      <c r="AF43" s="36"/>
      <c r="AG43" s="36"/>
      <c r="AH43" s="36"/>
      <c r="AI43" s="123"/>
    </row>
    <row r="44" spans="2:35">
      <c r="B44" s="122"/>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123"/>
    </row>
    <row r="45" spans="2:35">
      <c r="B45" s="122"/>
      <c r="C45" s="705" t="s">
        <v>135</v>
      </c>
      <c r="D45" s="706"/>
      <c r="E45" s="706"/>
      <c r="F45" s="706"/>
      <c r="G45" s="706"/>
      <c r="H45" s="706"/>
      <c r="I45" s="707"/>
      <c r="J45" s="707"/>
      <c r="K45" s="707"/>
      <c r="L45" s="707"/>
      <c r="M45" s="707"/>
      <c r="N45" s="706"/>
      <c r="O45" s="706"/>
      <c r="P45" s="706"/>
      <c r="Q45" s="706"/>
      <c r="R45" s="706"/>
      <c r="S45" s="706"/>
      <c r="T45" s="707"/>
      <c r="U45" s="707"/>
      <c r="V45" s="707"/>
      <c r="W45" s="707"/>
      <c r="X45" s="708"/>
      <c r="Y45" s="337" t="s">
        <v>100</v>
      </c>
      <c r="Z45" s="338"/>
      <c r="AA45" s="338"/>
      <c r="AB45" s="338"/>
      <c r="AC45" s="338"/>
      <c r="AD45" s="338"/>
      <c r="AE45" s="338"/>
      <c r="AF45" s="338"/>
      <c r="AG45" s="338"/>
      <c r="AH45" s="339"/>
      <c r="AI45" s="123"/>
    </row>
    <row r="46" spans="2:35" ht="19.5" thickBot="1">
      <c r="B46" s="122"/>
      <c r="C46" s="340" t="s">
        <v>136</v>
      </c>
      <c r="D46" s="341"/>
      <c r="E46" s="341"/>
      <c r="F46" s="341"/>
      <c r="G46" s="341"/>
      <c r="H46" s="341"/>
      <c r="I46" s="341"/>
      <c r="J46" s="341"/>
      <c r="K46" s="341"/>
      <c r="L46" s="341"/>
      <c r="M46" s="342"/>
      <c r="N46" s="766" t="str">
        <f>'3_路線長'!$AE$52</f>
        <v/>
      </c>
      <c r="O46" s="767"/>
      <c r="P46" s="767"/>
      <c r="Q46" s="767"/>
      <c r="R46" s="767"/>
      <c r="S46" s="767"/>
      <c r="T46" s="767"/>
      <c r="U46" s="767"/>
      <c r="V46" s="767"/>
      <c r="W46" s="345" t="s">
        <v>68</v>
      </c>
      <c r="X46" s="346"/>
      <c r="Y46" s="768"/>
      <c r="Z46" s="769"/>
      <c r="AA46" s="769"/>
      <c r="AB46" s="769"/>
      <c r="AC46" s="769"/>
      <c r="AD46" s="769"/>
      <c r="AE46" s="769"/>
      <c r="AF46" s="769"/>
      <c r="AG46" s="769"/>
      <c r="AH46" s="770"/>
      <c r="AI46" s="123"/>
    </row>
    <row r="47" spans="2:35" ht="19.5" thickBot="1">
      <c r="B47" s="122"/>
      <c r="C47" s="340" t="s">
        <v>137</v>
      </c>
      <c r="D47" s="341"/>
      <c r="E47" s="341"/>
      <c r="F47" s="341"/>
      <c r="G47" s="341"/>
      <c r="H47" s="341"/>
      <c r="I47" s="341"/>
      <c r="J47" s="341"/>
      <c r="K47" s="341"/>
      <c r="L47" s="341"/>
      <c r="M47" s="341"/>
      <c r="N47" s="771" t="str">
        <f>IF(N46="","",K50+((N46-G50)/S50*O50))</f>
        <v/>
      </c>
      <c r="O47" s="772"/>
      <c r="P47" s="772"/>
      <c r="Q47" s="772"/>
      <c r="R47" s="772"/>
      <c r="S47" s="772"/>
      <c r="T47" s="772"/>
      <c r="U47" s="772"/>
      <c r="V47" s="773"/>
      <c r="W47" s="345" t="s">
        <v>556</v>
      </c>
      <c r="X47" s="346"/>
      <c r="Y47" s="768"/>
      <c r="Z47" s="769"/>
      <c r="AA47" s="769"/>
      <c r="AB47" s="769"/>
      <c r="AC47" s="769"/>
      <c r="AD47" s="769"/>
      <c r="AE47" s="769"/>
      <c r="AF47" s="769"/>
      <c r="AG47" s="769"/>
      <c r="AH47" s="770"/>
      <c r="AI47" s="123"/>
    </row>
    <row r="48" spans="2:35">
      <c r="B48" s="122"/>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123"/>
    </row>
    <row r="49" spans="2:35">
      <c r="B49" s="122"/>
      <c r="C49" s="418"/>
      <c r="D49" s="418"/>
      <c r="E49" s="418"/>
      <c r="F49" s="418"/>
      <c r="G49" s="350" t="s">
        <v>138</v>
      </c>
      <c r="H49" s="350"/>
      <c r="I49" s="350"/>
      <c r="J49" s="418"/>
      <c r="K49" s="350" t="s">
        <v>139</v>
      </c>
      <c r="L49" s="350"/>
      <c r="M49" s="350"/>
      <c r="N49" s="418"/>
      <c r="O49" s="350" t="s">
        <v>140</v>
      </c>
      <c r="P49" s="350"/>
      <c r="Q49" s="350"/>
      <c r="R49" s="418"/>
      <c r="S49" s="350" t="s">
        <v>141</v>
      </c>
      <c r="T49" s="350"/>
      <c r="U49" s="350"/>
      <c r="V49" s="418"/>
      <c r="W49" s="36"/>
      <c r="X49" s="36"/>
      <c r="Y49" s="36"/>
      <c r="Z49" s="36"/>
      <c r="AA49" s="36"/>
      <c r="AB49" s="36"/>
      <c r="AC49" s="36"/>
      <c r="AD49" s="36"/>
      <c r="AE49" s="36"/>
      <c r="AF49" s="36"/>
      <c r="AG49" s="36"/>
      <c r="AH49" s="36"/>
      <c r="AI49" s="123"/>
    </row>
    <row r="50" spans="2:35">
      <c r="B50" s="122"/>
      <c r="C50" s="778" t="str">
        <f>'0_地域情報'!C25:F25</f>
        <v>奈良県</v>
      </c>
      <c r="D50" s="778"/>
      <c r="E50" s="778"/>
      <c r="F50" s="778"/>
      <c r="G50" s="452">
        <f>'0_地域情報'!G25:I25</f>
        <v>1.5</v>
      </c>
      <c r="H50" s="452"/>
      <c r="I50" s="452"/>
      <c r="J50" s="82" t="s">
        <v>68</v>
      </c>
      <c r="K50" s="452">
        <f>'0_地域情報'!K25:M25</f>
        <v>690</v>
      </c>
      <c r="L50" s="452"/>
      <c r="M50" s="452"/>
      <c r="N50" s="82" t="s">
        <v>50</v>
      </c>
      <c r="O50" s="452">
        <f>'0_地域情報'!O25:Q25</f>
        <v>90</v>
      </c>
      <c r="P50" s="452"/>
      <c r="Q50" s="452"/>
      <c r="R50" s="82" t="s">
        <v>50</v>
      </c>
      <c r="S50" s="452">
        <f>'0_地域情報'!S25:U25</f>
        <v>0.26600000000000001</v>
      </c>
      <c r="T50" s="452"/>
      <c r="U50" s="452"/>
      <c r="V50" s="82" t="s">
        <v>68</v>
      </c>
      <c r="W50" s="36"/>
      <c r="X50" s="36"/>
      <c r="Y50" s="36"/>
      <c r="Z50" s="36"/>
      <c r="AA50" s="36"/>
      <c r="AB50" s="36"/>
      <c r="AC50" s="36"/>
      <c r="AD50" s="36"/>
      <c r="AE50" s="36"/>
      <c r="AF50" s="36"/>
      <c r="AG50" s="36"/>
      <c r="AH50" s="36"/>
      <c r="AI50" s="123"/>
    </row>
    <row r="51" spans="2:35" ht="19.5" thickBot="1">
      <c r="B51" s="122"/>
      <c r="C51" s="36"/>
      <c r="D51" s="36"/>
      <c r="E51" s="36"/>
      <c r="F51" s="36"/>
      <c r="G51" s="36"/>
      <c r="H51" s="36"/>
      <c r="I51" s="36"/>
      <c r="J51" s="36"/>
      <c r="K51" s="36"/>
      <c r="L51" s="36"/>
      <c r="M51" s="36"/>
      <c r="N51" s="36"/>
      <c r="O51" s="36"/>
      <c r="P51" s="36"/>
      <c r="Q51" s="36"/>
      <c r="R51" s="36"/>
      <c r="S51" s="36"/>
      <c r="T51" s="36"/>
      <c r="U51" s="36"/>
      <c r="V51" s="124"/>
      <c r="W51" s="36"/>
      <c r="X51" s="36"/>
      <c r="Y51" s="36"/>
      <c r="Z51" s="36"/>
      <c r="AA51" s="36"/>
      <c r="AB51" s="36"/>
      <c r="AC51" s="36"/>
      <c r="AD51" s="36"/>
      <c r="AE51" s="36"/>
      <c r="AF51" s="36"/>
      <c r="AG51" s="36"/>
      <c r="AH51" s="36"/>
      <c r="AI51" s="123"/>
    </row>
    <row r="52" spans="2:35">
      <c r="B52" s="31"/>
      <c r="C52" s="33"/>
      <c r="D52" s="32" t="s">
        <v>143</v>
      </c>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4"/>
    </row>
    <row r="53" spans="2:35" ht="19.5" thickBot="1">
      <c r="B53" s="35"/>
      <c r="C53" s="36"/>
      <c r="D53" s="334" t="s">
        <v>145</v>
      </c>
      <c r="E53" s="335"/>
      <c r="F53" s="335"/>
      <c r="G53" s="335"/>
      <c r="H53" s="335"/>
      <c r="I53" s="336"/>
      <c r="J53" s="96" t="s">
        <v>125</v>
      </c>
      <c r="K53" s="334" t="s">
        <v>134</v>
      </c>
      <c r="L53" s="335"/>
      <c r="M53" s="335"/>
      <c r="N53" s="335"/>
      <c r="O53" s="335"/>
      <c r="P53" s="336"/>
      <c r="Q53" s="96"/>
      <c r="R53" s="96" t="s">
        <v>129</v>
      </c>
      <c r="S53" s="535" t="s">
        <v>144</v>
      </c>
      <c r="T53" s="536"/>
      <c r="U53" s="536"/>
      <c r="V53" s="536"/>
      <c r="W53" s="536"/>
      <c r="X53" s="536"/>
      <c r="Y53" s="536"/>
      <c r="Z53" s="779"/>
      <c r="AA53" s="36"/>
      <c r="AB53" s="36"/>
      <c r="AC53" s="36"/>
      <c r="AD53" s="36"/>
      <c r="AE53" s="36"/>
      <c r="AF53" s="36"/>
      <c r="AG53" s="36"/>
      <c r="AH53" s="36"/>
      <c r="AI53" s="37"/>
    </row>
    <row r="54" spans="2:35" ht="19.5" thickBot="1">
      <c r="B54" s="35"/>
      <c r="C54" s="36"/>
      <c r="D54" s="774" t="str">
        <f>+N47</f>
        <v/>
      </c>
      <c r="E54" s="549"/>
      <c r="F54" s="549"/>
      <c r="G54" s="780"/>
      <c r="H54" s="744" t="s">
        <v>146</v>
      </c>
      <c r="I54" s="781"/>
      <c r="J54" s="96"/>
      <c r="K54" s="782">
        <f>+X43</f>
        <v>0</v>
      </c>
      <c r="L54" s="783"/>
      <c r="M54" s="783"/>
      <c r="N54" s="784"/>
      <c r="O54" s="744" t="s">
        <v>147</v>
      </c>
      <c r="P54" s="781"/>
      <c r="Q54" s="96"/>
      <c r="R54" s="96"/>
      <c r="S54" s="754" t="str">
        <f>IF(ISERROR(D54*K54),"",D54*K54)</f>
        <v/>
      </c>
      <c r="T54" s="755"/>
      <c r="U54" s="755"/>
      <c r="V54" s="755"/>
      <c r="W54" s="755"/>
      <c r="X54" s="756"/>
      <c r="Y54" s="749" t="s">
        <v>130</v>
      </c>
      <c r="Z54" s="781"/>
      <c r="AA54" s="36"/>
      <c r="AB54" s="36"/>
      <c r="AC54" s="36"/>
      <c r="AD54" s="36"/>
      <c r="AE54" s="36"/>
      <c r="AF54" s="36"/>
      <c r="AG54" s="36"/>
      <c r="AH54" s="36"/>
      <c r="AI54" s="37"/>
    </row>
    <row r="55" spans="2:35" ht="19.5" thickBot="1">
      <c r="B55" s="38"/>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40"/>
    </row>
  </sheetData>
  <mergeCells count="118">
    <mergeCell ref="D53:I53"/>
    <mergeCell ref="K53:P53"/>
    <mergeCell ref="S53:Z53"/>
    <mergeCell ref="D54:G54"/>
    <mergeCell ref="H54:I54"/>
    <mergeCell ref="K54:N54"/>
    <mergeCell ref="O54:P54"/>
    <mergeCell ref="S54:X54"/>
    <mergeCell ref="Y54:Z54"/>
    <mergeCell ref="C49:F49"/>
    <mergeCell ref="G49:J49"/>
    <mergeCell ref="K49:N49"/>
    <mergeCell ref="O49:R49"/>
    <mergeCell ref="S49:V49"/>
    <mergeCell ref="C50:F50"/>
    <mergeCell ref="G50:I50"/>
    <mergeCell ref="K50:M50"/>
    <mergeCell ref="O50:Q50"/>
    <mergeCell ref="S50:U50"/>
    <mergeCell ref="C46:M46"/>
    <mergeCell ref="N46:V46"/>
    <mergeCell ref="W46:X46"/>
    <mergeCell ref="Y46:AH46"/>
    <mergeCell ref="C47:M47"/>
    <mergeCell ref="N47:V47"/>
    <mergeCell ref="W47:X47"/>
    <mergeCell ref="Y47:AH47"/>
    <mergeCell ref="C43:L43"/>
    <mergeCell ref="M43:P43"/>
    <mergeCell ref="R43:U43"/>
    <mergeCell ref="X43:AA43"/>
    <mergeCell ref="C45:M45"/>
    <mergeCell ref="N45:X45"/>
    <mergeCell ref="Y45:AH45"/>
    <mergeCell ref="X36:AC36"/>
    <mergeCell ref="AD36:AE36"/>
    <mergeCell ref="C42:L42"/>
    <mergeCell ref="M42:Q42"/>
    <mergeCell ref="R42:V42"/>
    <mergeCell ref="X42:AB42"/>
    <mergeCell ref="C36:F36"/>
    <mergeCell ref="G36:H36"/>
    <mergeCell ref="J36:M36"/>
    <mergeCell ref="N36:O36"/>
    <mergeCell ref="Q36:T36"/>
    <mergeCell ref="U36:V36"/>
    <mergeCell ref="C40:AH40"/>
    <mergeCell ref="L32:O32"/>
    <mergeCell ref="S32:V32"/>
    <mergeCell ref="W32:X32"/>
    <mergeCell ref="C35:H35"/>
    <mergeCell ref="J35:O35"/>
    <mergeCell ref="Q35:V35"/>
    <mergeCell ref="X35:AE35"/>
    <mergeCell ref="C30:G30"/>
    <mergeCell ref="H30:K30"/>
    <mergeCell ref="L30:O30"/>
    <mergeCell ref="S30:V30"/>
    <mergeCell ref="W30:X30"/>
    <mergeCell ref="C31:G31"/>
    <mergeCell ref="H31:K31"/>
    <mergeCell ref="L31:O31"/>
    <mergeCell ref="S31:V31"/>
    <mergeCell ref="W31:X31"/>
    <mergeCell ref="C28:G28"/>
    <mergeCell ref="H28:K28"/>
    <mergeCell ref="L28:O28"/>
    <mergeCell ref="S28:X28"/>
    <mergeCell ref="C29:G29"/>
    <mergeCell ref="H29:K29"/>
    <mergeCell ref="L29:O29"/>
    <mergeCell ref="S29:V29"/>
    <mergeCell ref="W29:X29"/>
    <mergeCell ref="C25:M25"/>
    <mergeCell ref="N25:V25"/>
    <mergeCell ref="W25:X25"/>
    <mergeCell ref="Y25:AH25"/>
    <mergeCell ref="C26:M26"/>
    <mergeCell ref="N26:V26"/>
    <mergeCell ref="W26:X26"/>
    <mergeCell ref="Y26:AH26"/>
    <mergeCell ref="C22:M22"/>
    <mergeCell ref="N22:V22"/>
    <mergeCell ref="W22:X22"/>
    <mergeCell ref="Y22:AH22"/>
    <mergeCell ref="C24:M24"/>
    <mergeCell ref="N24:X24"/>
    <mergeCell ref="Y24:AH24"/>
    <mergeCell ref="C19:M19"/>
    <mergeCell ref="N19:V19"/>
    <mergeCell ref="W19:X19"/>
    <mergeCell ref="Y19:AH19"/>
    <mergeCell ref="C21:M21"/>
    <mergeCell ref="N21:X21"/>
    <mergeCell ref="Y21:AH21"/>
    <mergeCell ref="C17:M17"/>
    <mergeCell ref="N17:V17"/>
    <mergeCell ref="W17:X17"/>
    <mergeCell ref="Y17:AH17"/>
    <mergeCell ref="C18:M18"/>
    <mergeCell ref="N18:V18"/>
    <mergeCell ref="W18:X18"/>
    <mergeCell ref="Y18:AH18"/>
    <mergeCell ref="B8:AI8"/>
    <mergeCell ref="C14:M14"/>
    <mergeCell ref="N14:V14"/>
    <mergeCell ref="W14:X14"/>
    <mergeCell ref="Y14:AH14"/>
    <mergeCell ref="C16:M16"/>
    <mergeCell ref="N16:X16"/>
    <mergeCell ref="Y16:AH16"/>
    <mergeCell ref="C10:AH10"/>
    <mergeCell ref="Y12:AH12"/>
    <mergeCell ref="C13:M13"/>
    <mergeCell ref="N13:V13"/>
    <mergeCell ref="W13:X13"/>
    <mergeCell ref="Y13:AH13"/>
    <mergeCell ref="C12:X12"/>
  </mergeCells>
  <phoneticPr fontId="1"/>
  <conditionalFormatting sqref="B8:AI8">
    <cfRule type="expression" dxfId="17" priority="1">
      <formula>$B$8&lt;&gt;""</formula>
    </cfRule>
  </conditionalFormatting>
  <dataValidations disablePrompts="1" count="1">
    <dataValidation type="list" allowBlank="1" showInputMessage="1" showErrorMessage="1" sqref="H29:K31">
      <formula1>$AN$3:$AN$5</formula1>
    </dataValidation>
  </dataValidations>
  <pageMargins left="0.7" right="0.7" top="0.75" bottom="0.75" header="0.3" footer="0.3"/>
  <pageSetup paperSize="9" scale="72" fitToHeight="0" orientation="portrait" r:id="rId1"/>
  <rowBreaks count="1" manualBreakCount="1">
    <brk id="38" min="1" max="3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BA55"/>
  <sheetViews>
    <sheetView showGridLines="0" topLeftCell="A2" zoomScaleNormal="100" zoomScaleSheetLayoutView="145" workbookViewId="0">
      <selection activeCell="C11" sqref="C11"/>
    </sheetView>
  </sheetViews>
  <sheetFormatPr defaultColWidth="2.25" defaultRowHeight="18.75"/>
  <cols>
    <col min="1" max="1" width="3.125" customWidth="1"/>
    <col min="2" max="35" width="3.25" customWidth="1"/>
    <col min="36" max="36" width="2.5" bestFit="1" customWidth="1"/>
    <col min="40" max="53" width="12.125" hidden="1" customWidth="1"/>
  </cols>
  <sheetData>
    <row r="1" spans="1:53" ht="14.25" customHeight="1">
      <c r="A1" s="1"/>
      <c r="B1" s="285"/>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3" t="s">
        <v>799</v>
      </c>
      <c r="AM1" s="13"/>
      <c r="AN1" s="22"/>
      <c r="AO1" s="22"/>
      <c r="AP1" s="22"/>
      <c r="AQ1" s="22"/>
      <c r="AR1" s="22"/>
      <c r="AS1" s="22"/>
      <c r="AT1" s="22"/>
      <c r="AU1" s="22"/>
      <c r="AV1" s="22"/>
      <c r="AW1" s="22"/>
      <c r="AX1" s="22"/>
      <c r="AY1" s="22"/>
    </row>
    <row r="2" spans="1:53" ht="19.5" thickBot="1">
      <c r="A2" s="1"/>
      <c r="B2" s="100" t="s">
        <v>565</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1"/>
      <c r="AF2" s="1"/>
      <c r="AG2" s="1"/>
      <c r="AH2" s="1"/>
      <c r="AI2" s="1"/>
      <c r="AM2" s="13"/>
      <c r="AN2" s="2"/>
      <c r="AO2" s="2"/>
      <c r="AP2" s="2"/>
      <c r="AQ2" s="2"/>
      <c r="AR2" s="2"/>
      <c r="AS2" s="2"/>
      <c r="AT2" s="2"/>
      <c r="AU2" s="2"/>
      <c r="AV2" s="2"/>
      <c r="AW2" s="2"/>
      <c r="AX2" s="2"/>
      <c r="AY2" s="2"/>
      <c r="AZ2" s="2"/>
      <c r="BA2" s="2"/>
    </row>
    <row r="3" spans="1:53" ht="19.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M3" s="13"/>
      <c r="AN3" s="2" t="s">
        <v>4</v>
      </c>
      <c r="AO3" s="2" t="s">
        <v>4</v>
      </c>
      <c r="AP3" s="2" t="s">
        <v>4</v>
      </c>
      <c r="AQ3" s="2" t="s">
        <v>4</v>
      </c>
      <c r="AR3" s="2" t="s">
        <v>4</v>
      </c>
      <c r="AS3" s="2" t="s">
        <v>4</v>
      </c>
      <c r="AT3" s="2" t="s">
        <v>4</v>
      </c>
      <c r="AU3" s="2" t="s">
        <v>4</v>
      </c>
      <c r="AV3" s="2" t="s">
        <v>4</v>
      </c>
      <c r="AW3" s="2" t="s">
        <v>4</v>
      </c>
      <c r="AX3" s="2"/>
      <c r="AY3" s="2"/>
      <c r="AZ3" s="2"/>
      <c r="BA3" s="2"/>
    </row>
    <row r="4" spans="1:5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M4" s="13"/>
      <c r="AN4" s="2" t="s">
        <v>44</v>
      </c>
      <c r="AO4" s="2"/>
      <c r="AP4" s="2"/>
      <c r="AQ4" s="2"/>
      <c r="AR4" s="2"/>
      <c r="AS4" s="2"/>
      <c r="AT4" s="2"/>
      <c r="AU4" s="2"/>
      <c r="AV4" s="2"/>
      <c r="AW4" s="2"/>
      <c r="AX4" s="2"/>
      <c r="AY4" s="2"/>
      <c r="AZ4" s="2"/>
      <c r="BA4" s="2"/>
    </row>
    <row r="5" spans="1:5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M5" s="13"/>
      <c r="AN5" s="2" t="s">
        <v>45</v>
      </c>
      <c r="AO5" s="2"/>
      <c r="AP5" s="2"/>
      <c r="AQ5" s="2"/>
      <c r="AR5" s="2"/>
      <c r="AS5" s="2"/>
      <c r="AT5" s="2"/>
      <c r="AU5" s="2"/>
      <c r="AV5" s="2"/>
      <c r="AW5" s="2"/>
      <c r="AX5" s="2"/>
      <c r="AY5" s="2"/>
      <c r="AZ5" s="2"/>
      <c r="BA5" s="2"/>
    </row>
    <row r="6" spans="1:5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M6" s="13"/>
      <c r="AN6" s="2"/>
      <c r="AO6" s="2"/>
      <c r="AP6" s="2"/>
      <c r="AQ6" s="2"/>
      <c r="AR6" s="2"/>
      <c r="AS6" s="2"/>
      <c r="AT6" s="2"/>
      <c r="AU6" s="2"/>
      <c r="AV6" s="2"/>
      <c r="AW6" s="2"/>
      <c r="AX6" s="2"/>
      <c r="AY6" s="2"/>
      <c r="AZ6" s="2"/>
      <c r="BA6" s="2"/>
    </row>
    <row r="7" spans="1:53" ht="19.5" thickBot="1">
      <c r="A7" s="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M7" s="13"/>
      <c r="AN7" s="2"/>
      <c r="AO7" s="2"/>
      <c r="AP7" s="2"/>
      <c r="AQ7" s="2"/>
      <c r="AR7" s="2"/>
      <c r="AS7" s="2"/>
      <c r="AT7" s="2"/>
      <c r="AU7" s="2"/>
      <c r="AV7" s="2"/>
      <c r="AW7" s="2"/>
      <c r="AX7" s="2"/>
      <c r="AY7" s="2"/>
      <c r="AZ7" s="2"/>
      <c r="BA7" s="2"/>
    </row>
    <row r="8" spans="1:53" ht="38.25" customHeight="1">
      <c r="A8" s="1"/>
      <c r="B8" s="700" t="str">
        <f>IF('2_利用者'!AG24=0,"対象路線では、スクールの利用がみられないため本シートの編集は不要です","")</f>
        <v>対象路線では、スクールの利用がみられないため本シートの編集は不要です</v>
      </c>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M8" s="13"/>
      <c r="AN8" s="2"/>
      <c r="AO8" s="2"/>
      <c r="AP8" s="2"/>
      <c r="AQ8" s="2"/>
      <c r="AR8" s="2"/>
      <c r="AS8" s="2"/>
      <c r="AT8" s="2"/>
      <c r="AU8" s="2"/>
      <c r="AV8" s="2"/>
      <c r="AW8" s="2"/>
      <c r="AX8" s="2"/>
      <c r="AY8" s="2"/>
      <c r="AZ8" s="2"/>
      <c r="BA8" s="2"/>
    </row>
    <row r="9" spans="1:53">
      <c r="A9" s="1"/>
      <c r="B9" s="129"/>
      <c r="C9" s="118" t="s">
        <v>196</v>
      </c>
      <c r="D9" s="119"/>
      <c r="E9" s="119"/>
      <c r="F9" s="119"/>
      <c r="G9" s="119"/>
      <c r="H9" s="119"/>
      <c r="I9" s="119"/>
      <c r="J9" s="119"/>
      <c r="K9" s="119"/>
      <c r="L9" s="119"/>
      <c r="M9" s="119"/>
      <c r="N9" s="119"/>
      <c r="O9" s="119"/>
      <c r="P9" s="119"/>
      <c r="Q9" s="119"/>
      <c r="R9" s="119"/>
      <c r="S9" s="119"/>
      <c r="T9" s="119"/>
      <c r="U9" s="119"/>
      <c r="V9" s="118"/>
      <c r="W9" s="118"/>
      <c r="X9" s="118"/>
      <c r="Y9" s="118"/>
      <c r="Z9" s="118"/>
      <c r="AA9" s="118"/>
      <c r="AB9" s="118"/>
      <c r="AC9" s="118"/>
      <c r="AD9" s="118"/>
      <c r="AE9" s="118"/>
      <c r="AF9" s="118"/>
      <c r="AG9" s="118"/>
      <c r="AH9" s="118"/>
      <c r="AI9" s="121"/>
      <c r="AM9" s="13"/>
      <c r="AN9" s="2"/>
      <c r="AO9" s="2"/>
      <c r="AP9" s="2"/>
      <c r="AQ9" s="2"/>
      <c r="AR9" s="2"/>
      <c r="AS9" s="2"/>
      <c r="AT9" s="2"/>
      <c r="AU9" s="2"/>
      <c r="AV9" s="2"/>
      <c r="AW9" s="2"/>
      <c r="AX9" s="2"/>
      <c r="AY9" s="2"/>
      <c r="AZ9" s="2"/>
      <c r="BA9" s="2"/>
    </row>
    <row r="10" spans="1:53" ht="88.5" customHeight="1">
      <c r="A10" s="1"/>
      <c r="B10" s="130"/>
      <c r="C10" s="584" t="s">
        <v>486</v>
      </c>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85"/>
      <c r="AM10" s="13"/>
      <c r="AO10" s="13"/>
      <c r="AP10" s="13"/>
      <c r="AQ10" s="13"/>
      <c r="AR10" s="13"/>
      <c r="AS10" s="13"/>
      <c r="AT10" s="13"/>
      <c r="AU10" s="13"/>
      <c r="AV10" s="13"/>
      <c r="AW10" s="13"/>
      <c r="AX10" s="13"/>
      <c r="AY10" s="13"/>
      <c r="AZ10" s="13"/>
      <c r="BA10" s="13"/>
    </row>
    <row r="11" spans="1:53" ht="14.25" customHeight="1">
      <c r="B11" s="122"/>
      <c r="C11" s="137"/>
      <c r="D11" s="104" t="s">
        <v>499</v>
      </c>
      <c r="E11" s="1"/>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123"/>
    </row>
    <row r="12" spans="1:53">
      <c r="B12" s="122"/>
      <c r="C12" s="705" t="s">
        <v>117</v>
      </c>
      <c r="D12" s="706"/>
      <c r="E12" s="706"/>
      <c r="F12" s="706"/>
      <c r="G12" s="706"/>
      <c r="H12" s="706"/>
      <c r="I12" s="706"/>
      <c r="J12" s="706"/>
      <c r="K12" s="706"/>
      <c r="L12" s="706"/>
      <c r="M12" s="706"/>
      <c r="N12" s="706"/>
      <c r="O12" s="706"/>
      <c r="P12" s="706"/>
      <c r="Q12" s="706"/>
      <c r="R12" s="706"/>
      <c r="S12" s="706"/>
      <c r="T12" s="706"/>
      <c r="U12" s="706"/>
      <c r="V12" s="706"/>
      <c r="W12" s="706"/>
      <c r="X12" s="710"/>
      <c r="Y12" s="337" t="s">
        <v>100</v>
      </c>
      <c r="Z12" s="338"/>
      <c r="AA12" s="338"/>
      <c r="AB12" s="338"/>
      <c r="AC12" s="338"/>
      <c r="AD12" s="338"/>
      <c r="AE12" s="338"/>
      <c r="AF12" s="338"/>
      <c r="AG12" s="338"/>
      <c r="AH12" s="339"/>
      <c r="AI12" s="123"/>
    </row>
    <row r="13" spans="1:53">
      <c r="B13" s="122"/>
      <c r="C13" s="340" t="s">
        <v>101</v>
      </c>
      <c r="D13" s="341"/>
      <c r="E13" s="341"/>
      <c r="F13" s="341"/>
      <c r="G13" s="341"/>
      <c r="H13" s="341"/>
      <c r="I13" s="341"/>
      <c r="J13" s="341"/>
      <c r="K13" s="341"/>
      <c r="L13" s="341"/>
      <c r="M13" s="342"/>
      <c r="N13" s="701">
        <f>'0_地域情報'!$N$18</f>
        <v>4340</v>
      </c>
      <c r="O13" s="702"/>
      <c r="P13" s="702"/>
      <c r="Q13" s="702"/>
      <c r="R13" s="702"/>
      <c r="S13" s="702"/>
      <c r="T13" s="702"/>
      <c r="U13" s="702"/>
      <c r="V13" s="702"/>
      <c r="W13" s="345" t="s">
        <v>123</v>
      </c>
      <c r="X13" s="346"/>
      <c r="Y13" s="348" t="s">
        <v>114</v>
      </c>
      <c r="Z13" s="349"/>
      <c r="AA13" s="349"/>
      <c r="AB13" s="349"/>
      <c r="AC13" s="349"/>
      <c r="AD13" s="349"/>
      <c r="AE13" s="349"/>
      <c r="AF13" s="349"/>
      <c r="AG13" s="349"/>
      <c r="AH13" s="704"/>
      <c r="AI13" s="123"/>
    </row>
    <row r="14" spans="1:53">
      <c r="B14" s="122"/>
      <c r="C14" s="340" t="s">
        <v>102</v>
      </c>
      <c r="D14" s="341"/>
      <c r="E14" s="341"/>
      <c r="F14" s="341"/>
      <c r="G14" s="341"/>
      <c r="H14" s="341"/>
      <c r="I14" s="341"/>
      <c r="J14" s="341"/>
      <c r="K14" s="341"/>
      <c r="L14" s="341"/>
      <c r="M14" s="342"/>
      <c r="N14" s="701">
        <f>'0_地域情報'!$N$19</f>
        <v>90</v>
      </c>
      <c r="O14" s="702"/>
      <c r="P14" s="702"/>
      <c r="Q14" s="702"/>
      <c r="R14" s="702"/>
      <c r="S14" s="702"/>
      <c r="T14" s="702"/>
      <c r="U14" s="702"/>
      <c r="V14" s="702"/>
      <c r="W14" s="345" t="s">
        <v>103</v>
      </c>
      <c r="X14" s="346"/>
      <c r="Y14" s="703" t="s">
        <v>116</v>
      </c>
      <c r="Z14" s="349"/>
      <c r="AA14" s="349"/>
      <c r="AB14" s="349"/>
      <c r="AC14" s="349"/>
      <c r="AD14" s="349"/>
      <c r="AE14" s="349"/>
      <c r="AF14" s="349"/>
      <c r="AG14" s="349"/>
      <c r="AH14" s="704"/>
      <c r="AI14" s="123"/>
    </row>
    <row r="15" spans="1:53">
      <c r="B15" s="122"/>
      <c r="C15" s="96"/>
      <c r="D15" s="96"/>
      <c r="E15" s="96"/>
      <c r="F15" s="96"/>
      <c r="G15" s="96"/>
      <c r="H15" s="96"/>
      <c r="I15" s="96"/>
      <c r="J15" s="96"/>
      <c r="K15" s="96"/>
      <c r="L15" s="96"/>
      <c r="M15" s="96"/>
      <c r="N15" s="96"/>
      <c r="O15" s="96"/>
      <c r="P15" s="96"/>
      <c r="Q15" s="96"/>
      <c r="R15" s="96"/>
      <c r="S15" s="96"/>
      <c r="T15" s="96"/>
      <c r="U15" s="96"/>
      <c r="V15" s="96"/>
      <c r="W15" s="96"/>
      <c r="X15" s="96"/>
      <c r="Y15" s="36"/>
      <c r="Z15" s="36"/>
      <c r="AA15" s="36"/>
      <c r="AB15" s="36"/>
      <c r="AC15" s="36"/>
      <c r="AD15" s="36"/>
      <c r="AE15" s="36"/>
      <c r="AF15" s="36"/>
      <c r="AG15" s="36"/>
      <c r="AH15" s="113" t="s">
        <v>115</v>
      </c>
      <c r="AI15" s="123"/>
      <c r="AN15" s="13"/>
    </row>
    <row r="16" spans="1:53">
      <c r="B16" s="122"/>
      <c r="C16" s="705" t="s">
        <v>104</v>
      </c>
      <c r="D16" s="706"/>
      <c r="E16" s="706"/>
      <c r="F16" s="706"/>
      <c r="G16" s="706"/>
      <c r="H16" s="706"/>
      <c r="I16" s="707"/>
      <c r="J16" s="707"/>
      <c r="K16" s="707"/>
      <c r="L16" s="707"/>
      <c r="M16" s="707"/>
      <c r="N16" s="706"/>
      <c r="O16" s="706"/>
      <c r="P16" s="706"/>
      <c r="Q16" s="706"/>
      <c r="R16" s="706"/>
      <c r="S16" s="706"/>
      <c r="T16" s="707"/>
      <c r="U16" s="707"/>
      <c r="V16" s="707"/>
      <c r="W16" s="707"/>
      <c r="X16" s="708"/>
      <c r="Y16" s="337" t="s">
        <v>100</v>
      </c>
      <c r="Z16" s="338"/>
      <c r="AA16" s="338"/>
      <c r="AB16" s="338"/>
      <c r="AC16" s="338"/>
      <c r="AD16" s="338"/>
      <c r="AE16" s="338"/>
      <c r="AF16" s="338"/>
      <c r="AG16" s="338"/>
      <c r="AH16" s="339"/>
      <c r="AI16" s="123"/>
    </row>
    <row r="17" spans="2:35" ht="25.5" customHeight="1">
      <c r="B17" s="122"/>
      <c r="C17" s="340" t="s">
        <v>105</v>
      </c>
      <c r="D17" s="341"/>
      <c r="E17" s="341"/>
      <c r="F17" s="341"/>
      <c r="G17" s="341"/>
      <c r="H17" s="341"/>
      <c r="I17" s="341"/>
      <c r="J17" s="341"/>
      <c r="K17" s="341"/>
      <c r="L17" s="341"/>
      <c r="M17" s="342"/>
      <c r="N17" s="721">
        <f>+IF(SUM('4_移動時刻'!M47:O47)=0,"シート4より自動計算",SUM('4_移動時刻'!M47:O47))</f>
        <v>5.5</v>
      </c>
      <c r="O17" s="722"/>
      <c r="P17" s="722"/>
      <c r="Q17" s="722"/>
      <c r="R17" s="722"/>
      <c r="S17" s="722"/>
      <c r="T17" s="722"/>
      <c r="U17" s="722"/>
      <c r="V17" s="722"/>
      <c r="W17" s="345" t="s">
        <v>11</v>
      </c>
      <c r="X17" s="346"/>
      <c r="Y17" s="348" t="s">
        <v>968</v>
      </c>
      <c r="Z17" s="349"/>
      <c r="AA17" s="349"/>
      <c r="AB17" s="349"/>
      <c r="AC17" s="349"/>
      <c r="AD17" s="349"/>
      <c r="AE17" s="349"/>
      <c r="AF17" s="349"/>
      <c r="AG17" s="349"/>
      <c r="AH17" s="704"/>
      <c r="AI17" s="123"/>
    </row>
    <row r="18" spans="2:35" ht="22.5" customHeight="1" thickBot="1">
      <c r="B18" s="122"/>
      <c r="C18" s="723" t="s">
        <v>106</v>
      </c>
      <c r="D18" s="724"/>
      <c r="E18" s="724"/>
      <c r="F18" s="724"/>
      <c r="G18" s="724"/>
      <c r="H18" s="724"/>
      <c r="I18" s="724"/>
      <c r="J18" s="724"/>
      <c r="K18" s="724"/>
      <c r="L18" s="724"/>
      <c r="M18" s="725"/>
      <c r="N18" s="726">
        <v>2</v>
      </c>
      <c r="O18" s="727"/>
      <c r="P18" s="727"/>
      <c r="Q18" s="727"/>
      <c r="R18" s="727"/>
      <c r="S18" s="727"/>
      <c r="T18" s="727"/>
      <c r="U18" s="727"/>
      <c r="V18" s="727"/>
      <c r="W18" s="728" t="s">
        <v>11</v>
      </c>
      <c r="X18" s="658"/>
      <c r="Y18" s="729" t="s">
        <v>112</v>
      </c>
      <c r="Z18" s="360"/>
      <c r="AA18" s="360"/>
      <c r="AB18" s="360"/>
      <c r="AC18" s="360"/>
      <c r="AD18" s="360"/>
      <c r="AE18" s="360"/>
      <c r="AF18" s="360"/>
      <c r="AG18" s="360"/>
      <c r="AH18" s="361"/>
      <c r="AI18" s="123"/>
    </row>
    <row r="19" spans="2:35" ht="22.5" customHeight="1" thickTop="1">
      <c r="B19" s="122"/>
      <c r="C19" s="711" t="s">
        <v>107</v>
      </c>
      <c r="D19" s="712"/>
      <c r="E19" s="712"/>
      <c r="F19" s="712"/>
      <c r="G19" s="712"/>
      <c r="H19" s="712"/>
      <c r="I19" s="712"/>
      <c r="J19" s="712"/>
      <c r="K19" s="712"/>
      <c r="L19" s="712"/>
      <c r="M19" s="713"/>
      <c r="N19" s="714">
        <f>SUM(N17:V18)</f>
        <v>7.5</v>
      </c>
      <c r="O19" s="715"/>
      <c r="P19" s="715"/>
      <c r="Q19" s="715"/>
      <c r="R19" s="715"/>
      <c r="S19" s="715"/>
      <c r="T19" s="715"/>
      <c r="U19" s="715"/>
      <c r="V19" s="715"/>
      <c r="W19" s="716" t="s">
        <v>11</v>
      </c>
      <c r="X19" s="717"/>
      <c r="Y19" s="718"/>
      <c r="Z19" s="719"/>
      <c r="AA19" s="719"/>
      <c r="AB19" s="719"/>
      <c r="AC19" s="719"/>
      <c r="AD19" s="719"/>
      <c r="AE19" s="719"/>
      <c r="AF19" s="719"/>
      <c r="AG19" s="719"/>
      <c r="AH19" s="720"/>
      <c r="AI19" s="123"/>
    </row>
    <row r="20" spans="2:35">
      <c r="B20" s="122"/>
      <c r="C20" s="96"/>
      <c r="D20" s="96"/>
      <c r="E20" s="96"/>
      <c r="F20" s="96"/>
      <c r="G20" s="96"/>
      <c r="H20" s="96"/>
      <c r="I20" s="96"/>
      <c r="J20" s="96"/>
      <c r="K20" s="96"/>
      <c r="L20" s="96"/>
      <c r="M20" s="96"/>
      <c r="N20" s="96"/>
      <c r="O20" s="96"/>
      <c r="P20" s="96"/>
      <c r="Q20" s="96"/>
      <c r="R20" s="96"/>
      <c r="S20" s="96"/>
      <c r="T20" s="96"/>
      <c r="U20" s="96"/>
      <c r="V20" s="96"/>
      <c r="W20" s="96"/>
      <c r="X20" s="96"/>
      <c r="Y20" s="36"/>
      <c r="Z20" s="36"/>
      <c r="AA20" s="36"/>
      <c r="AB20" s="36"/>
      <c r="AC20" s="36"/>
      <c r="AD20" s="36"/>
      <c r="AE20" s="36"/>
      <c r="AF20" s="36"/>
      <c r="AG20" s="36"/>
      <c r="AH20" s="113" t="s">
        <v>113</v>
      </c>
      <c r="AI20" s="123"/>
    </row>
    <row r="21" spans="2:35">
      <c r="B21" s="122"/>
      <c r="C21" s="705" t="s">
        <v>108</v>
      </c>
      <c r="D21" s="706"/>
      <c r="E21" s="706"/>
      <c r="F21" s="706"/>
      <c r="G21" s="706"/>
      <c r="H21" s="706"/>
      <c r="I21" s="707"/>
      <c r="J21" s="707"/>
      <c r="K21" s="707"/>
      <c r="L21" s="707"/>
      <c r="M21" s="707"/>
      <c r="N21" s="706"/>
      <c r="O21" s="706"/>
      <c r="P21" s="706"/>
      <c r="Q21" s="706"/>
      <c r="R21" s="706"/>
      <c r="S21" s="706"/>
      <c r="T21" s="707"/>
      <c r="U21" s="707"/>
      <c r="V21" s="707"/>
      <c r="W21" s="707"/>
      <c r="X21" s="708"/>
      <c r="Y21" s="328" t="s">
        <v>100</v>
      </c>
      <c r="Z21" s="329"/>
      <c r="AA21" s="329"/>
      <c r="AB21" s="329"/>
      <c r="AC21" s="329"/>
      <c r="AD21" s="329"/>
      <c r="AE21" s="329"/>
      <c r="AF21" s="329"/>
      <c r="AG21" s="329"/>
      <c r="AH21" s="330"/>
      <c r="AI21" s="123"/>
    </row>
    <row r="22" spans="2:35" ht="18.75" customHeight="1">
      <c r="B22" s="122"/>
      <c r="C22" s="340" t="s">
        <v>215</v>
      </c>
      <c r="D22" s="341"/>
      <c r="E22" s="341"/>
      <c r="F22" s="341"/>
      <c r="G22" s="341"/>
      <c r="H22" s="341"/>
      <c r="I22" s="341"/>
      <c r="J22" s="341"/>
      <c r="K22" s="341"/>
      <c r="L22" s="341"/>
      <c r="M22" s="342"/>
      <c r="N22" s="786" t="str">
        <f>IFERROR('3_路線長'!AE58,"")</f>
        <v/>
      </c>
      <c r="O22" s="787"/>
      <c r="P22" s="787"/>
      <c r="Q22" s="787"/>
      <c r="R22" s="787"/>
      <c r="S22" s="787"/>
      <c r="T22" s="787"/>
      <c r="U22" s="787"/>
      <c r="V22" s="787"/>
      <c r="W22" s="345" t="s">
        <v>68</v>
      </c>
      <c r="X22" s="346"/>
      <c r="Y22" s="740" t="s">
        <v>191</v>
      </c>
      <c r="Z22" s="788"/>
      <c r="AA22" s="788"/>
      <c r="AB22" s="788"/>
      <c r="AC22" s="788"/>
      <c r="AD22" s="788"/>
      <c r="AE22" s="788"/>
      <c r="AF22" s="788"/>
      <c r="AG22" s="788"/>
      <c r="AH22" s="789"/>
      <c r="AI22" s="123"/>
    </row>
    <row r="23" spans="2:35">
      <c r="B23" s="122"/>
      <c r="C23" s="96"/>
      <c r="D23" s="96"/>
      <c r="E23" s="96"/>
      <c r="F23" s="96"/>
      <c r="G23" s="96"/>
      <c r="H23" s="96"/>
      <c r="I23" s="96"/>
      <c r="J23" s="96"/>
      <c r="K23" s="96"/>
      <c r="L23" s="96"/>
      <c r="M23" s="96"/>
      <c r="N23" s="287" t="s">
        <v>588</v>
      </c>
      <c r="O23" s="96"/>
      <c r="P23" s="96"/>
      <c r="Q23" s="96"/>
      <c r="R23" s="96"/>
      <c r="S23" s="96"/>
      <c r="T23" s="96"/>
      <c r="U23" s="96"/>
      <c r="V23" s="96"/>
      <c r="W23" s="96"/>
      <c r="X23" s="96"/>
      <c r="Y23" s="36"/>
      <c r="Z23" s="36"/>
      <c r="AA23" s="36"/>
      <c r="AB23" s="36"/>
      <c r="AC23" s="36"/>
      <c r="AD23" s="36"/>
      <c r="AE23" s="36"/>
      <c r="AF23" s="36"/>
      <c r="AG23" s="36"/>
      <c r="AH23" s="36"/>
      <c r="AI23" s="123"/>
    </row>
    <row r="24" spans="2:35">
      <c r="B24" s="122"/>
      <c r="C24" s="705" t="s">
        <v>119</v>
      </c>
      <c r="D24" s="706"/>
      <c r="E24" s="706"/>
      <c r="F24" s="706"/>
      <c r="G24" s="706"/>
      <c r="H24" s="706"/>
      <c r="I24" s="707"/>
      <c r="J24" s="707"/>
      <c r="K24" s="707"/>
      <c r="L24" s="707"/>
      <c r="M24" s="707"/>
      <c r="N24" s="706"/>
      <c r="O24" s="706"/>
      <c r="P24" s="706"/>
      <c r="Q24" s="706"/>
      <c r="R24" s="706"/>
      <c r="S24" s="706"/>
      <c r="T24" s="707"/>
      <c r="U24" s="707"/>
      <c r="V24" s="707"/>
      <c r="W24" s="707"/>
      <c r="X24" s="708"/>
      <c r="Y24" s="337" t="s">
        <v>100</v>
      </c>
      <c r="Z24" s="338"/>
      <c r="AA24" s="338"/>
      <c r="AB24" s="338"/>
      <c r="AC24" s="338"/>
      <c r="AD24" s="338"/>
      <c r="AE24" s="338"/>
      <c r="AF24" s="338"/>
      <c r="AG24" s="338"/>
      <c r="AH24" s="339"/>
      <c r="AI24" s="123"/>
    </row>
    <row r="25" spans="2:35" ht="42" customHeight="1">
      <c r="B25" s="122"/>
      <c r="C25" s="340" t="s">
        <v>118</v>
      </c>
      <c r="D25" s="341"/>
      <c r="E25" s="341"/>
      <c r="F25" s="341"/>
      <c r="G25" s="341"/>
      <c r="H25" s="341"/>
      <c r="I25" s="341"/>
      <c r="J25" s="341"/>
      <c r="K25" s="341"/>
      <c r="L25" s="341"/>
      <c r="M25" s="342"/>
      <c r="N25" s="730">
        <v>1</v>
      </c>
      <c r="O25" s="731"/>
      <c r="P25" s="731"/>
      <c r="Q25" s="731"/>
      <c r="R25" s="731"/>
      <c r="S25" s="731"/>
      <c r="T25" s="731"/>
      <c r="U25" s="731"/>
      <c r="V25" s="731"/>
      <c r="W25" s="345" t="s">
        <v>17</v>
      </c>
      <c r="X25" s="346"/>
      <c r="Y25" s="732" t="s">
        <v>957</v>
      </c>
      <c r="Z25" s="733"/>
      <c r="AA25" s="733"/>
      <c r="AB25" s="733"/>
      <c r="AC25" s="733"/>
      <c r="AD25" s="733"/>
      <c r="AE25" s="733"/>
      <c r="AF25" s="733"/>
      <c r="AG25" s="733"/>
      <c r="AH25" s="734"/>
      <c r="AI25" s="123"/>
    </row>
    <row r="26" spans="2:35" ht="45" customHeight="1">
      <c r="B26" s="122"/>
      <c r="C26" s="735" t="s">
        <v>169</v>
      </c>
      <c r="D26" s="736"/>
      <c r="E26" s="736"/>
      <c r="F26" s="736"/>
      <c r="G26" s="736"/>
      <c r="H26" s="736"/>
      <c r="I26" s="736"/>
      <c r="J26" s="736"/>
      <c r="K26" s="736"/>
      <c r="L26" s="736"/>
      <c r="M26" s="737"/>
      <c r="N26" s="730">
        <v>2</v>
      </c>
      <c r="O26" s="731"/>
      <c r="P26" s="731"/>
      <c r="Q26" s="731"/>
      <c r="R26" s="731"/>
      <c r="S26" s="731"/>
      <c r="T26" s="731"/>
      <c r="U26" s="731"/>
      <c r="V26" s="731"/>
      <c r="W26" s="345" t="s">
        <v>170</v>
      </c>
      <c r="X26" s="346"/>
      <c r="Y26" s="732" t="s">
        <v>791</v>
      </c>
      <c r="Z26" s="738"/>
      <c r="AA26" s="738"/>
      <c r="AB26" s="738"/>
      <c r="AC26" s="738"/>
      <c r="AD26" s="738"/>
      <c r="AE26" s="738"/>
      <c r="AF26" s="738"/>
      <c r="AG26" s="738"/>
      <c r="AH26" s="739"/>
      <c r="AI26" s="123"/>
    </row>
    <row r="27" spans="2:35">
      <c r="B27" s="122"/>
      <c r="C27" s="96"/>
      <c r="D27" s="96"/>
      <c r="E27" s="96"/>
      <c r="F27" s="96"/>
      <c r="G27" s="96"/>
      <c r="H27" s="286" t="s">
        <v>581</v>
      </c>
      <c r="I27" s="96"/>
      <c r="J27" s="96"/>
      <c r="K27" s="96"/>
      <c r="L27" s="96"/>
      <c r="M27" s="96"/>
      <c r="N27" s="96"/>
      <c r="O27" s="96"/>
      <c r="P27" s="96"/>
      <c r="Q27" s="96"/>
      <c r="R27" s="96"/>
      <c r="S27" s="96"/>
      <c r="T27" s="96"/>
      <c r="U27" s="96"/>
      <c r="V27" s="96"/>
      <c r="W27" s="96"/>
      <c r="X27" s="96"/>
      <c r="Y27" s="36"/>
      <c r="Z27" s="36"/>
      <c r="AA27" s="36"/>
      <c r="AB27" s="36"/>
      <c r="AC27" s="36"/>
      <c r="AD27" s="36"/>
      <c r="AE27" s="36"/>
      <c r="AF27" s="36"/>
      <c r="AG27" s="36"/>
      <c r="AH27" s="36"/>
      <c r="AI27" s="123"/>
    </row>
    <row r="28" spans="2:35">
      <c r="B28" s="122"/>
      <c r="C28" s="367" t="s">
        <v>21</v>
      </c>
      <c r="D28" s="367"/>
      <c r="E28" s="367"/>
      <c r="F28" s="367"/>
      <c r="G28" s="367"/>
      <c r="H28" s="367" t="s">
        <v>20</v>
      </c>
      <c r="I28" s="367"/>
      <c r="J28" s="367"/>
      <c r="K28" s="367"/>
      <c r="L28" s="367" t="s">
        <v>120</v>
      </c>
      <c r="M28" s="367"/>
      <c r="N28" s="367"/>
      <c r="O28" s="367"/>
      <c r="P28" s="36"/>
      <c r="Q28" s="36"/>
      <c r="R28" s="36"/>
      <c r="S28" s="334" t="s">
        <v>32</v>
      </c>
      <c r="T28" s="335"/>
      <c r="U28" s="335"/>
      <c r="V28" s="335"/>
      <c r="W28" s="440"/>
      <c r="X28" s="346"/>
      <c r="Y28" s="36"/>
      <c r="Z28" s="36"/>
      <c r="AA28" s="36"/>
      <c r="AB28" s="36"/>
      <c r="AC28" s="36"/>
      <c r="AD28" s="36"/>
      <c r="AE28" s="36"/>
      <c r="AF28" s="36"/>
      <c r="AG28" s="36"/>
      <c r="AH28" s="36"/>
      <c r="AI28" s="123"/>
    </row>
    <row r="29" spans="2:35">
      <c r="B29" s="122"/>
      <c r="C29" s="350" t="s">
        <v>27</v>
      </c>
      <c r="D29" s="350"/>
      <c r="E29" s="350"/>
      <c r="F29" s="350"/>
      <c r="G29" s="350"/>
      <c r="H29" s="743" t="s">
        <v>4</v>
      </c>
      <c r="I29" s="743"/>
      <c r="J29" s="743"/>
      <c r="K29" s="743"/>
      <c r="L29" s="452">
        <v>245</v>
      </c>
      <c r="M29" s="452"/>
      <c r="N29" s="452"/>
      <c r="O29" s="452"/>
      <c r="P29" s="36"/>
      <c r="Q29" s="36"/>
      <c r="R29" s="36"/>
      <c r="S29" s="452">
        <f>IF(H29="運行",L29,0)</f>
        <v>0</v>
      </c>
      <c r="T29" s="452"/>
      <c r="U29" s="452"/>
      <c r="V29" s="452"/>
      <c r="W29" s="744" t="s">
        <v>121</v>
      </c>
      <c r="X29" s="346"/>
      <c r="Y29" s="36"/>
      <c r="Z29" s="36"/>
      <c r="AA29" s="36"/>
      <c r="AB29" s="36"/>
      <c r="AC29" s="36"/>
      <c r="AD29" s="36"/>
      <c r="AE29" s="36"/>
      <c r="AF29" s="36"/>
      <c r="AG29" s="36"/>
      <c r="AH29" s="36"/>
      <c r="AI29" s="123"/>
    </row>
    <row r="30" spans="2:35">
      <c r="B30" s="122"/>
      <c r="C30" s="350" t="s">
        <v>28</v>
      </c>
      <c r="D30" s="350"/>
      <c r="E30" s="350"/>
      <c r="F30" s="350"/>
      <c r="G30" s="350"/>
      <c r="H30" s="743" t="s">
        <v>4</v>
      </c>
      <c r="I30" s="743"/>
      <c r="J30" s="743"/>
      <c r="K30" s="743"/>
      <c r="L30" s="452">
        <v>52</v>
      </c>
      <c r="M30" s="452"/>
      <c r="N30" s="452"/>
      <c r="O30" s="452"/>
      <c r="P30" s="36"/>
      <c r="Q30" s="36"/>
      <c r="R30" s="36"/>
      <c r="S30" s="452">
        <f>IF(H30="運行",L30,0)</f>
        <v>0</v>
      </c>
      <c r="T30" s="452"/>
      <c r="U30" s="452"/>
      <c r="V30" s="452"/>
      <c r="W30" s="744" t="s">
        <v>121</v>
      </c>
      <c r="X30" s="346"/>
      <c r="Y30" s="36"/>
      <c r="Z30" s="36"/>
      <c r="AA30" s="36"/>
      <c r="AB30" s="36"/>
      <c r="AC30" s="36"/>
      <c r="AD30" s="36"/>
      <c r="AE30" s="36"/>
      <c r="AF30" s="36"/>
      <c r="AG30" s="36"/>
      <c r="AH30" s="36"/>
      <c r="AI30" s="123"/>
    </row>
    <row r="31" spans="2:35" ht="19.5" thickBot="1">
      <c r="B31" s="122"/>
      <c r="C31" s="350" t="s">
        <v>29</v>
      </c>
      <c r="D31" s="350"/>
      <c r="E31" s="350"/>
      <c r="F31" s="350"/>
      <c r="G31" s="350"/>
      <c r="H31" s="743" t="s">
        <v>4</v>
      </c>
      <c r="I31" s="743"/>
      <c r="J31" s="743"/>
      <c r="K31" s="743"/>
      <c r="L31" s="452">
        <v>68</v>
      </c>
      <c r="M31" s="452"/>
      <c r="N31" s="452"/>
      <c r="O31" s="452"/>
      <c r="P31" s="36"/>
      <c r="Q31" s="36"/>
      <c r="R31" s="36"/>
      <c r="S31" s="753">
        <f>IF(H31="運行",L31,0)</f>
        <v>0</v>
      </c>
      <c r="T31" s="753"/>
      <c r="U31" s="753"/>
      <c r="V31" s="753"/>
      <c r="W31" s="744" t="s">
        <v>121</v>
      </c>
      <c r="X31" s="346"/>
      <c r="Y31" s="36"/>
      <c r="Z31" s="36"/>
      <c r="AA31" s="36"/>
      <c r="AB31" s="36"/>
      <c r="AC31" s="36"/>
      <c r="AD31" s="36"/>
      <c r="AE31" s="36"/>
      <c r="AF31" s="36"/>
      <c r="AG31" s="36"/>
      <c r="AH31" s="36"/>
      <c r="AI31" s="123"/>
    </row>
    <row r="32" spans="2:35" ht="19.5" thickBot="1">
      <c r="B32" s="122"/>
      <c r="C32" s="36"/>
      <c r="D32" s="36"/>
      <c r="E32" s="36"/>
      <c r="F32" s="36"/>
      <c r="G32" s="36"/>
      <c r="H32" s="36"/>
      <c r="I32" s="36"/>
      <c r="J32" s="36"/>
      <c r="K32" s="36"/>
      <c r="L32" s="745">
        <f>SUM(L29:O31)</f>
        <v>365</v>
      </c>
      <c r="M32" s="745"/>
      <c r="N32" s="745"/>
      <c r="O32" s="745"/>
      <c r="P32" s="36"/>
      <c r="Q32" s="36"/>
      <c r="R32" s="36"/>
      <c r="S32" s="746">
        <f>SUM(S29:V31)</f>
        <v>0</v>
      </c>
      <c r="T32" s="747"/>
      <c r="U32" s="747"/>
      <c r="V32" s="748"/>
      <c r="W32" s="749" t="s">
        <v>121</v>
      </c>
      <c r="X32" s="346"/>
      <c r="Y32" s="36"/>
      <c r="Z32" s="36"/>
      <c r="AA32" s="36"/>
      <c r="AB32" s="36"/>
      <c r="AC32" s="36"/>
      <c r="AD32" s="36"/>
      <c r="AE32" s="36"/>
      <c r="AF32" s="36"/>
      <c r="AG32" s="36"/>
      <c r="AH32" s="36"/>
      <c r="AI32" s="123"/>
    </row>
    <row r="33" spans="2:35" ht="19.5" thickBot="1">
      <c r="B33" s="125"/>
      <c r="C33" s="39"/>
      <c r="D33" s="39"/>
      <c r="E33" s="39"/>
      <c r="F33" s="39"/>
      <c r="G33" s="39"/>
      <c r="H33" s="39"/>
      <c r="I33" s="39"/>
      <c r="J33" s="39"/>
      <c r="K33" s="39"/>
      <c r="L33" s="115"/>
      <c r="M33" s="115"/>
      <c r="N33" s="115"/>
      <c r="O33" s="115"/>
      <c r="P33" s="115"/>
      <c r="Q33" s="115"/>
      <c r="R33" s="115"/>
      <c r="S33" s="115"/>
      <c r="T33" s="115"/>
      <c r="U33" s="115"/>
      <c r="V33" s="115"/>
      <c r="W33" s="115"/>
      <c r="X33" s="115"/>
      <c r="Y33" s="115"/>
      <c r="Z33" s="115"/>
      <c r="AA33" s="115"/>
      <c r="AB33" s="115"/>
      <c r="AC33" s="39"/>
      <c r="AD33" s="39"/>
      <c r="AE33" s="39"/>
      <c r="AF33" s="39"/>
      <c r="AG33" s="39"/>
      <c r="AH33" s="39"/>
      <c r="AI33" s="126"/>
    </row>
    <row r="34" spans="2:35">
      <c r="B34" s="31"/>
      <c r="C34" s="32" t="s">
        <v>206</v>
      </c>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4"/>
    </row>
    <row r="35" spans="2:35" ht="19.5" thickBot="1">
      <c r="B35" s="35"/>
      <c r="C35" s="334" t="s">
        <v>127</v>
      </c>
      <c r="D35" s="335"/>
      <c r="E35" s="335"/>
      <c r="F35" s="335"/>
      <c r="G35" s="440"/>
      <c r="H35" s="346"/>
      <c r="I35" s="96" t="s">
        <v>125</v>
      </c>
      <c r="J35" s="334" t="s">
        <v>126</v>
      </c>
      <c r="K35" s="335"/>
      <c r="L35" s="335"/>
      <c r="M35" s="335"/>
      <c r="N35" s="440"/>
      <c r="O35" s="346"/>
      <c r="P35" s="96" t="s">
        <v>125</v>
      </c>
      <c r="Q35" s="334" t="s">
        <v>32</v>
      </c>
      <c r="R35" s="335"/>
      <c r="S35" s="335"/>
      <c r="T35" s="335"/>
      <c r="U35" s="440"/>
      <c r="V35" s="346"/>
      <c r="W35" s="96" t="s">
        <v>129</v>
      </c>
      <c r="X35" s="790" t="s">
        <v>207</v>
      </c>
      <c r="Y35" s="791"/>
      <c r="Z35" s="791"/>
      <c r="AA35" s="791"/>
      <c r="AB35" s="792"/>
      <c r="AC35" s="792"/>
      <c r="AD35" s="793"/>
      <c r="AE35" s="794"/>
      <c r="AF35" s="36"/>
      <c r="AG35" s="36"/>
      <c r="AH35" s="36"/>
      <c r="AI35" s="37"/>
    </row>
    <row r="36" spans="2:35" ht="19.5" thickBot="1">
      <c r="B36" s="35"/>
      <c r="C36" s="762" t="str">
        <f>+IF(ISERROR(N13*N19+N14*N22*N26*2),"",N13*N19+N14*N22*N26*2*0.8)</f>
        <v/>
      </c>
      <c r="D36" s="762"/>
      <c r="E36" s="762"/>
      <c r="F36" s="762"/>
      <c r="G36" s="763" t="s">
        <v>128</v>
      </c>
      <c r="H36" s="764"/>
      <c r="I36" s="96"/>
      <c r="J36" s="765">
        <f>+N25</f>
        <v>1</v>
      </c>
      <c r="K36" s="452"/>
      <c r="L36" s="452"/>
      <c r="M36" s="452"/>
      <c r="N36" s="744" t="s">
        <v>17</v>
      </c>
      <c r="O36" s="346"/>
      <c r="P36" s="96"/>
      <c r="Q36" s="765">
        <f>+S32</f>
        <v>0</v>
      </c>
      <c r="R36" s="452"/>
      <c r="S36" s="452"/>
      <c r="T36" s="452"/>
      <c r="U36" s="744" t="s">
        <v>121</v>
      </c>
      <c r="V36" s="346"/>
      <c r="W36" s="96"/>
      <c r="X36" s="754" t="str">
        <f>IF(ISERROR(C36*J36*Q36),"",C36*J36*Q36)</f>
        <v/>
      </c>
      <c r="Y36" s="755"/>
      <c r="Z36" s="755"/>
      <c r="AA36" s="755"/>
      <c r="AB36" s="755"/>
      <c r="AC36" s="756"/>
      <c r="AD36" s="345" t="s">
        <v>130</v>
      </c>
      <c r="AE36" s="346"/>
      <c r="AF36" s="36"/>
      <c r="AG36" s="36"/>
      <c r="AH36" s="36"/>
      <c r="AI36" s="37"/>
    </row>
    <row r="37" spans="2:35" ht="19.5" customHeight="1" thickBot="1">
      <c r="B37" s="38"/>
      <c r="C37" s="43" t="s">
        <v>193</v>
      </c>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40"/>
    </row>
    <row r="38" spans="2:35" ht="18.75" customHeight="1">
      <c r="L38" s="27"/>
      <c r="M38" s="27"/>
      <c r="N38" s="27"/>
      <c r="O38" s="27"/>
      <c r="P38" s="27"/>
      <c r="Q38" s="27"/>
      <c r="R38" s="27"/>
      <c r="S38" s="27"/>
      <c r="T38" s="27"/>
      <c r="U38" s="27"/>
      <c r="V38" s="30"/>
      <c r="W38" s="30"/>
      <c r="X38" s="30"/>
      <c r="Y38" s="30"/>
      <c r="Z38" s="30"/>
      <c r="AA38" s="30"/>
      <c r="AB38" s="30"/>
      <c r="AC38" s="30"/>
      <c r="AD38" s="30"/>
      <c r="AE38" s="30"/>
      <c r="AF38" s="30"/>
      <c r="AG38" s="30"/>
      <c r="AH38" s="30"/>
    </row>
    <row r="39" spans="2:35">
      <c r="B39" s="117"/>
      <c r="C39" s="118" t="s">
        <v>214</v>
      </c>
      <c r="D39" s="119"/>
      <c r="E39" s="119"/>
      <c r="F39" s="119"/>
      <c r="G39" s="119"/>
      <c r="H39" s="119"/>
      <c r="I39" s="119"/>
      <c r="J39" s="119"/>
      <c r="K39" s="119"/>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1"/>
    </row>
    <row r="40" spans="2:35" ht="36.75" customHeight="1">
      <c r="B40" s="122"/>
      <c r="C40" s="584" t="s">
        <v>503</v>
      </c>
      <c r="D40" s="709"/>
      <c r="E40" s="709"/>
      <c r="F40" s="709"/>
      <c r="G40" s="709"/>
      <c r="H40" s="709"/>
      <c r="I40" s="709"/>
      <c r="J40" s="709"/>
      <c r="K40" s="709"/>
      <c r="L40" s="709"/>
      <c r="M40" s="709"/>
      <c r="N40" s="709"/>
      <c r="O40" s="709"/>
      <c r="P40" s="709"/>
      <c r="Q40" s="709"/>
      <c r="R40" s="709"/>
      <c r="S40" s="709"/>
      <c r="T40" s="709"/>
      <c r="U40" s="709"/>
      <c r="V40" s="709"/>
      <c r="W40" s="709"/>
      <c r="X40" s="709"/>
      <c r="Y40" s="709"/>
      <c r="Z40" s="709"/>
      <c r="AA40" s="709"/>
      <c r="AB40" s="709"/>
      <c r="AC40" s="709"/>
      <c r="AD40" s="709"/>
      <c r="AE40" s="709"/>
      <c r="AF40" s="709"/>
      <c r="AG40" s="709"/>
      <c r="AH40" s="709"/>
      <c r="AI40" s="123"/>
    </row>
    <row r="41" spans="2:35" ht="14.25" customHeight="1" thickBot="1">
      <c r="B41" s="122"/>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23"/>
    </row>
    <row r="42" spans="2:35">
      <c r="B42" s="122"/>
      <c r="C42" s="535"/>
      <c r="D42" s="536"/>
      <c r="E42" s="536"/>
      <c r="F42" s="536"/>
      <c r="G42" s="536"/>
      <c r="H42" s="536"/>
      <c r="I42" s="537"/>
      <c r="J42" s="537"/>
      <c r="K42" s="537"/>
      <c r="L42" s="538"/>
      <c r="M42" s="554" t="s">
        <v>27</v>
      </c>
      <c r="N42" s="757"/>
      <c r="O42" s="757"/>
      <c r="P42" s="757"/>
      <c r="Q42" s="757"/>
      <c r="R42" s="558" t="s">
        <v>62</v>
      </c>
      <c r="S42" s="757"/>
      <c r="T42" s="757"/>
      <c r="U42" s="757"/>
      <c r="V42" s="758"/>
      <c r="W42" s="96"/>
      <c r="X42" s="759" t="s">
        <v>134</v>
      </c>
      <c r="Y42" s="760"/>
      <c r="Z42" s="760"/>
      <c r="AA42" s="760"/>
      <c r="AB42" s="761"/>
      <c r="AC42" s="36"/>
      <c r="AD42" s="36"/>
      <c r="AE42" s="36"/>
      <c r="AF42" s="36"/>
      <c r="AG42" s="36"/>
      <c r="AH42" s="36"/>
      <c r="AI42" s="123"/>
    </row>
    <row r="43" spans="2:35" ht="19.5" thickBot="1">
      <c r="B43" s="122"/>
      <c r="C43" s="530" t="s">
        <v>149</v>
      </c>
      <c r="D43" s="531"/>
      <c r="E43" s="531"/>
      <c r="F43" s="531"/>
      <c r="G43" s="531"/>
      <c r="H43" s="531"/>
      <c r="I43" s="531"/>
      <c r="J43" s="531"/>
      <c r="K43" s="531"/>
      <c r="L43" s="532"/>
      <c r="M43" s="774">
        <f>'2_利用者'!$M$24</f>
        <v>0</v>
      </c>
      <c r="N43" s="549"/>
      <c r="O43" s="549"/>
      <c r="P43" s="549"/>
      <c r="Q43" s="87" t="s">
        <v>10</v>
      </c>
      <c r="R43" s="775">
        <f>'2_利用者'!$W$24</f>
        <v>0</v>
      </c>
      <c r="S43" s="549"/>
      <c r="T43" s="549"/>
      <c r="U43" s="549"/>
      <c r="V43" s="88" t="s">
        <v>10</v>
      </c>
      <c r="W43" s="96"/>
      <c r="X43" s="776">
        <f>+M43+R43</f>
        <v>0</v>
      </c>
      <c r="Y43" s="777"/>
      <c r="Z43" s="777"/>
      <c r="AA43" s="777"/>
      <c r="AB43" s="97" t="s">
        <v>10</v>
      </c>
      <c r="AC43" s="36"/>
      <c r="AD43" s="36"/>
      <c r="AE43" s="36"/>
      <c r="AF43" s="36"/>
      <c r="AG43" s="36"/>
      <c r="AH43" s="36"/>
      <c r="AI43" s="123"/>
    </row>
    <row r="44" spans="2:35">
      <c r="B44" s="122"/>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123"/>
    </row>
    <row r="45" spans="2:35">
      <c r="B45" s="122"/>
      <c r="C45" s="705" t="s">
        <v>135</v>
      </c>
      <c r="D45" s="706"/>
      <c r="E45" s="706"/>
      <c r="F45" s="706"/>
      <c r="G45" s="706"/>
      <c r="H45" s="706"/>
      <c r="I45" s="707"/>
      <c r="J45" s="707"/>
      <c r="K45" s="707"/>
      <c r="L45" s="707"/>
      <c r="M45" s="707"/>
      <c r="N45" s="706"/>
      <c r="O45" s="706"/>
      <c r="P45" s="706"/>
      <c r="Q45" s="706"/>
      <c r="R45" s="706"/>
      <c r="S45" s="706"/>
      <c r="T45" s="707"/>
      <c r="U45" s="707"/>
      <c r="V45" s="707"/>
      <c r="W45" s="707"/>
      <c r="X45" s="708"/>
      <c r="Y45" s="337" t="s">
        <v>100</v>
      </c>
      <c r="Z45" s="338"/>
      <c r="AA45" s="338"/>
      <c r="AB45" s="338"/>
      <c r="AC45" s="338"/>
      <c r="AD45" s="338"/>
      <c r="AE45" s="338"/>
      <c r="AF45" s="338"/>
      <c r="AG45" s="338"/>
      <c r="AH45" s="339"/>
      <c r="AI45" s="123"/>
    </row>
    <row r="46" spans="2:35" ht="19.5" thickBot="1">
      <c r="B46" s="122"/>
      <c r="C46" s="340" t="s">
        <v>136</v>
      </c>
      <c r="D46" s="341"/>
      <c r="E46" s="341"/>
      <c r="F46" s="341"/>
      <c r="G46" s="341"/>
      <c r="H46" s="341"/>
      <c r="I46" s="341"/>
      <c r="J46" s="341"/>
      <c r="K46" s="341"/>
      <c r="L46" s="341"/>
      <c r="M46" s="342"/>
      <c r="N46" s="795" t="str">
        <f>'3_路線長'!$AE$59</f>
        <v/>
      </c>
      <c r="O46" s="796"/>
      <c r="P46" s="796"/>
      <c r="Q46" s="796"/>
      <c r="R46" s="796"/>
      <c r="S46" s="796"/>
      <c r="T46" s="796"/>
      <c r="U46" s="796"/>
      <c r="V46" s="796"/>
      <c r="W46" s="345" t="s">
        <v>68</v>
      </c>
      <c r="X46" s="346"/>
      <c r="Y46" s="768"/>
      <c r="Z46" s="769"/>
      <c r="AA46" s="769"/>
      <c r="AB46" s="769"/>
      <c r="AC46" s="769"/>
      <c r="AD46" s="769"/>
      <c r="AE46" s="769"/>
      <c r="AF46" s="769"/>
      <c r="AG46" s="769"/>
      <c r="AH46" s="770"/>
      <c r="AI46" s="123"/>
    </row>
    <row r="47" spans="2:35" ht="19.5" thickBot="1">
      <c r="B47" s="122"/>
      <c r="C47" s="340" t="s">
        <v>137</v>
      </c>
      <c r="D47" s="341"/>
      <c r="E47" s="341"/>
      <c r="F47" s="341"/>
      <c r="G47" s="341"/>
      <c r="H47" s="341"/>
      <c r="I47" s="341"/>
      <c r="J47" s="341"/>
      <c r="K47" s="341"/>
      <c r="L47" s="341"/>
      <c r="M47" s="341"/>
      <c r="N47" s="797" t="str">
        <f>IF(N46="","",K50+((N46-G50)/S50*O50))</f>
        <v/>
      </c>
      <c r="O47" s="798"/>
      <c r="P47" s="798"/>
      <c r="Q47" s="798"/>
      <c r="R47" s="798"/>
      <c r="S47" s="798"/>
      <c r="T47" s="798"/>
      <c r="U47" s="798"/>
      <c r="V47" s="799"/>
      <c r="W47" s="345" t="s">
        <v>556</v>
      </c>
      <c r="X47" s="346"/>
      <c r="Y47" s="768"/>
      <c r="Z47" s="769"/>
      <c r="AA47" s="769"/>
      <c r="AB47" s="769"/>
      <c r="AC47" s="769"/>
      <c r="AD47" s="769"/>
      <c r="AE47" s="769"/>
      <c r="AF47" s="769"/>
      <c r="AG47" s="769"/>
      <c r="AH47" s="770"/>
      <c r="AI47" s="123"/>
    </row>
    <row r="48" spans="2:35">
      <c r="B48" s="122"/>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123"/>
    </row>
    <row r="49" spans="2:35">
      <c r="B49" s="122"/>
      <c r="C49" s="418"/>
      <c r="D49" s="418"/>
      <c r="E49" s="418"/>
      <c r="F49" s="418"/>
      <c r="G49" s="350" t="s">
        <v>138</v>
      </c>
      <c r="H49" s="350"/>
      <c r="I49" s="350"/>
      <c r="J49" s="418"/>
      <c r="K49" s="350" t="s">
        <v>139</v>
      </c>
      <c r="L49" s="350"/>
      <c r="M49" s="350"/>
      <c r="N49" s="418"/>
      <c r="O49" s="350" t="s">
        <v>140</v>
      </c>
      <c r="P49" s="350"/>
      <c r="Q49" s="350"/>
      <c r="R49" s="418"/>
      <c r="S49" s="350" t="s">
        <v>141</v>
      </c>
      <c r="T49" s="350"/>
      <c r="U49" s="350"/>
      <c r="V49" s="418"/>
      <c r="W49" s="36"/>
      <c r="X49" s="36"/>
      <c r="Y49" s="36"/>
      <c r="Z49" s="36"/>
      <c r="AA49" s="36"/>
      <c r="AB49" s="36"/>
      <c r="AC49" s="36"/>
      <c r="AD49" s="36"/>
      <c r="AE49" s="36"/>
      <c r="AF49" s="36"/>
      <c r="AG49" s="36"/>
      <c r="AH49" s="36"/>
      <c r="AI49" s="123"/>
    </row>
    <row r="50" spans="2:35">
      <c r="B50" s="122"/>
      <c r="C50" s="778" t="str">
        <f>'0_地域情報'!C25:F25</f>
        <v>奈良県</v>
      </c>
      <c r="D50" s="778"/>
      <c r="E50" s="778"/>
      <c r="F50" s="778"/>
      <c r="G50" s="452">
        <f>'0_地域情報'!G25:I25</f>
        <v>1.5</v>
      </c>
      <c r="H50" s="452"/>
      <c r="I50" s="452"/>
      <c r="J50" s="82" t="s">
        <v>68</v>
      </c>
      <c r="K50" s="452">
        <f>'0_地域情報'!K25:M25</f>
        <v>690</v>
      </c>
      <c r="L50" s="452"/>
      <c r="M50" s="452"/>
      <c r="N50" s="82" t="s">
        <v>50</v>
      </c>
      <c r="O50" s="452">
        <f>'0_地域情報'!O25:Q25</f>
        <v>90</v>
      </c>
      <c r="P50" s="452"/>
      <c r="Q50" s="452"/>
      <c r="R50" s="82" t="s">
        <v>50</v>
      </c>
      <c r="S50" s="452">
        <f>'0_地域情報'!S25:U25</f>
        <v>0.26600000000000001</v>
      </c>
      <c r="T50" s="452"/>
      <c r="U50" s="452"/>
      <c r="V50" s="82" t="s">
        <v>68</v>
      </c>
      <c r="W50" s="36"/>
      <c r="X50" s="36"/>
      <c r="Y50" s="36"/>
      <c r="Z50" s="36"/>
      <c r="AA50" s="36"/>
      <c r="AB50" s="36"/>
      <c r="AC50" s="36"/>
      <c r="AD50" s="36"/>
      <c r="AE50" s="36"/>
      <c r="AF50" s="36"/>
      <c r="AG50" s="36"/>
      <c r="AH50" s="36"/>
      <c r="AI50" s="123"/>
    </row>
    <row r="51" spans="2:35" ht="19.5" thickBot="1">
      <c r="B51" s="122"/>
      <c r="C51" s="36"/>
      <c r="D51" s="36"/>
      <c r="E51" s="36"/>
      <c r="F51" s="36"/>
      <c r="G51" s="36"/>
      <c r="H51" s="36"/>
      <c r="I51" s="36"/>
      <c r="J51" s="36"/>
      <c r="K51" s="36"/>
      <c r="L51" s="36"/>
      <c r="M51" s="36"/>
      <c r="N51" s="36"/>
      <c r="O51" s="36"/>
      <c r="P51" s="36"/>
      <c r="Q51" s="36"/>
      <c r="R51" s="36"/>
      <c r="S51" s="36"/>
      <c r="T51" s="36"/>
      <c r="U51" s="36"/>
      <c r="V51" s="124"/>
      <c r="W51" s="36"/>
      <c r="X51" s="36"/>
      <c r="Y51" s="36"/>
      <c r="Z51" s="36"/>
      <c r="AA51" s="36"/>
      <c r="AB51" s="36"/>
      <c r="AC51" s="36"/>
      <c r="AD51" s="36"/>
      <c r="AE51" s="36"/>
      <c r="AF51" s="36"/>
      <c r="AG51" s="36"/>
      <c r="AH51" s="36"/>
      <c r="AI51" s="123"/>
    </row>
    <row r="52" spans="2:35">
      <c r="B52" s="31"/>
      <c r="C52" s="33"/>
      <c r="D52" s="32" t="s">
        <v>143</v>
      </c>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4"/>
    </row>
    <row r="53" spans="2:35" ht="19.5" thickBot="1">
      <c r="B53" s="35"/>
      <c r="C53" s="36"/>
      <c r="D53" s="800" t="s">
        <v>145</v>
      </c>
      <c r="E53" s="801"/>
      <c r="F53" s="801"/>
      <c r="G53" s="801"/>
      <c r="H53" s="801"/>
      <c r="I53" s="802"/>
      <c r="J53" s="77" t="s">
        <v>125</v>
      </c>
      <c r="K53" s="800" t="s">
        <v>134</v>
      </c>
      <c r="L53" s="801"/>
      <c r="M53" s="801"/>
      <c r="N53" s="801"/>
      <c r="O53" s="801"/>
      <c r="P53" s="802"/>
      <c r="Q53" s="77"/>
      <c r="R53" s="77" t="s">
        <v>129</v>
      </c>
      <c r="S53" s="790" t="s">
        <v>144</v>
      </c>
      <c r="T53" s="791"/>
      <c r="U53" s="791"/>
      <c r="V53" s="791"/>
      <c r="W53" s="791"/>
      <c r="X53" s="791"/>
      <c r="Y53" s="791"/>
      <c r="Z53" s="803"/>
      <c r="AA53" s="36"/>
      <c r="AB53" s="36"/>
      <c r="AC53" s="36"/>
      <c r="AD53" s="36"/>
      <c r="AE53" s="36"/>
      <c r="AF53" s="36"/>
      <c r="AG53" s="36"/>
      <c r="AH53" s="36"/>
      <c r="AI53" s="37"/>
    </row>
    <row r="54" spans="2:35" ht="19.5" thickBot="1">
      <c r="B54" s="35"/>
      <c r="C54" s="36"/>
      <c r="D54" s="804" t="str">
        <f>+N47</f>
        <v/>
      </c>
      <c r="E54" s="805"/>
      <c r="F54" s="805"/>
      <c r="G54" s="806"/>
      <c r="H54" s="807" t="s">
        <v>146</v>
      </c>
      <c r="I54" s="808"/>
      <c r="J54" s="77"/>
      <c r="K54" s="809">
        <f>+X43</f>
        <v>0</v>
      </c>
      <c r="L54" s="810"/>
      <c r="M54" s="810"/>
      <c r="N54" s="811"/>
      <c r="O54" s="807" t="s">
        <v>147</v>
      </c>
      <c r="P54" s="808"/>
      <c r="Q54" s="77"/>
      <c r="R54" s="77"/>
      <c r="S54" s="812" t="str">
        <f>IF(ISERROR(D54*K54),"",D54*K54)</f>
        <v/>
      </c>
      <c r="T54" s="813"/>
      <c r="U54" s="813"/>
      <c r="V54" s="813"/>
      <c r="W54" s="813"/>
      <c r="X54" s="814"/>
      <c r="Y54" s="815" t="s">
        <v>130</v>
      </c>
      <c r="Z54" s="808"/>
      <c r="AA54" s="36"/>
      <c r="AB54" s="36"/>
      <c r="AC54" s="36"/>
      <c r="AD54" s="36"/>
      <c r="AE54" s="36"/>
      <c r="AF54" s="36"/>
      <c r="AG54" s="36"/>
      <c r="AH54" s="36"/>
      <c r="AI54" s="37"/>
    </row>
    <row r="55" spans="2:35" ht="19.5" thickBot="1">
      <c r="B55" s="38"/>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40"/>
    </row>
  </sheetData>
  <mergeCells count="118">
    <mergeCell ref="D53:I53"/>
    <mergeCell ref="K53:P53"/>
    <mergeCell ref="S53:Z53"/>
    <mergeCell ref="D54:G54"/>
    <mergeCell ref="H54:I54"/>
    <mergeCell ref="K54:N54"/>
    <mergeCell ref="O54:P54"/>
    <mergeCell ref="S54:X54"/>
    <mergeCell ref="Y54:Z54"/>
    <mergeCell ref="C49:F49"/>
    <mergeCell ref="G49:J49"/>
    <mergeCell ref="K49:N49"/>
    <mergeCell ref="O49:R49"/>
    <mergeCell ref="S49:V49"/>
    <mergeCell ref="C50:F50"/>
    <mergeCell ref="G50:I50"/>
    <mergeCell ref="K50:M50"/>
    <mergeCell ref="O50:Q50"/>
    <mergeCell ref="S50:U50"/>
    <mergeCell ref="C46:M46"/>
    <mergeCell ref="N46:V46"/>
    <mergeCell ref="W46:X46"/>
    <mergeCell ref="Y46:AH46"/>
    <mergeCell ref="C47:M47"/>
    <mergeCell ref="N47:V47"/>
    <mergeCell ref="W47:X47"/>
    <mergeCell ref="Y47:AH47"/>
    <mergeCell ref="C43:L43"/>
    <mergeCell ref="M43:P43"/>
    <mergeCell ref="R43:U43"/>
    <mergeCell ref="X43:AA43"/>
    <mergeCell ref="C45:M45"/>
    <mergeCell ref="N45:X45"/>
    <mergeCell ref="Y45:AH45"/>
    <mergeCell ref="X36:AC36"/>
    <mergeCell ref="AD36:AE36"/>
    <mergeCell ref="C42:L42"/>
    <mergeCell ref="M42:Q42"/>
    <mergeCell ref="R42:V42"/>
    <mergeCell ref="X42:AB42"/>
    <mergeCell ref="C36:F36"/>
    <mergeCell ref="G36:H36"/>
    <mergeCell ref="J36:M36"/>
    <mergeCell ref="N36:O36"/>
    <mergeCell ref="Q36:T36"/>
    <mergeCell ref="U36:V36"/>
    <mergeCell ref="C40:AH40"/>
    <mergeCell ref="L32:O32"/>
    <mergeCell ref="S32:V32"/>
    <mergeCell ref="W32:X32"/>
    <mergeCell ref="C35:H35"/>
    <mergeCell ref="J35:O35"/>
    <mergeCell ref="Q35:V35"/>
    <mergeCell ref="X35:AE35"/>
    <mergeCell ref="C30:G30"/>
    <mergeCell ref="H30:K30"/>
    <mergeCell ref="L30:O30"/>
    <mergeCell ref="S30:V30"/>
    <mergeCell ref="W30:X30"/>
    <mergeCell ref="C31:G31"/>
    <mergeCell ref="H31:K31"/>
    <mergeCell ref="L31:O31"/>
    <mergeCell ref="S31:V31"/>
    <mergeCell ref="W31:X31"/>
    <mergeCell ref="C28:G28"/>
    <mergeCell ref="H28:K28"/>
    <mergeCell ref="L28:O28"/>
    <mergeCell ref="S28:X28"/>
    <mergeCell ref="C29:G29"/>
    <mergeCell ref="H29:K29"/>
    <mergeCell ref="L29:O29"/>
    <mergeCell ref="S29:V29"/>
    <mergeCell ref="W29:X29"/>
    <mergeCell ref="C25:M25"/>
    <mergeCell ref="N25:V25"/>
    <mergeCell ref="W25:X25"/>
    <mergeCell ref="Y25:AH25"/>
    <mergeCell ref="C26:M26"/>
    <mergeCell ref="N26:V26"/>
    <mergeCell ref="W26:X26"/>
    <mergeCell ref="Y26:AH26"/>
    <mergeCell ref="C22:M22"/>
    <mergeCell ref="N22:V22"/>
    <mergeCell ref="W22:X22"/>
    <mergeCell ref="Y22:AH22"/>
    <mergeCell ref="C24:M24"/>
    <mergeCell ref="N24:X24"/>
    <mergeCell ref="Y24:AH24"/>
    <mergeCell ref="C19:M19"/>
    <mergeCell ref="N19:V19"/>
    <mergeCell ref="W19:X19"/>
    <mergeCell ref="Y19:AH19"/>
    <mergeCell ref="C21:M21"/>
    <mergeCell ref="N21:X21"/>
    <mergeCell ref="Y21:AH21"/>
    <mergeCell ref="C17:M17"/>
    <mergeCell ref="N17:V17"/>
    <mergeCell ref="W17:X17"/>
    <mergeCell ref="Y17:AH17"/>
    <mergeCell ref="C18:M18"/>
    <mergeCell ref="N18:V18"/>
    <mergeCell ref="W18:X18"/>
    <mergeCell ref="Y18:AH18"/>
    <mergeCell ref="B8:AI8"/>
    <mergeCell ref="C14:M14"/>
    <mergeCell ref="N14:V14"/>
    <mergeCell ref="W14:X14"/>
    <mergeCell ref="Y14:AH14"/>
    <mergeCell ref="C16:M16"/>
    <mergeCell ref="N16:X16"/>
    <mergeCell ref="Y16:AH16"/>
    <mergeCell ref="Y12:AH12"/>
    <mergeCell ref="C13:M13"/>
    <mergeCell ref="N13:V13"/>
    <mergeCell ref="W13:X13"/>
    <mergeCell ref="Y13:AH13"/>
    <mergeCell ref="C12:X12"/>
    <mergeCell ref="C10:AI10"/>
  </mergeCells>
  <phoneticPr fontId="1"/>
  <conditionalFormatting sqref="B8:AI8">
    <cfRule type="expression" dxfId="16" priority="1">
      <formula>$B$8&lt;&gt;""</formula>
    </cfRule>
  </conditionalFormatting>
  <dataValidations count="1">
    <dataValidation type="list" allowBlank="1" showInputMessage="1" showErrorMessage="1" sqref="H29:K31">
      <formula1>$AN$3:$AN$5</formula1>
    </dataValidation>
  </dataValidations>
  <pageMargins left="0.7" right="0.7" top="0.75" bottom="0.75" header="0.3" footer="0.3"/>
  <pageSetup paperSize="9" scale="72" fitToHeight="0" orientation="portrait" r:id="rId1"/>
  <rowBreaks count="1" manualBreakCount="1">
    <brk id="38" min="1" max="3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表紙</vt:lpstr>
      <vt:lpstr>はじめに</vt:lpstr>
      <vt:lpstr>0_地域情報</vt:lpstr>
      <vt:lpstr>1_路線概要</vt:lpstr>
      <vt:lpstr>2_利用者</vt:lpstr>
      <vt:lpstr>3_路線長</vt:lpstr>
      <vt:lpstr>4_移動時刻</vt:lpstr>
      <vt:lpstr>11_通学</vt:lpstr>
      <vt:lpstr>12_スクール</vt:lpstr>
      <vt:lpstr>13_医療</vt:lpstr>
      <vt:lpstr>14_商業</vt:lpstr>
      <vt:lpstr>16_その他</vt:lpstr>
      <vt:lpstr>15_観光</vt:lpstr>
      <vt:lpstr>クロスセクター効果算出</vt:lpstr>
      <vt:lpstr>入力用シート</vt:lpstr>
      <vt:lpstr>'0_地域情報'!Print_Area</vt:lpstr>
      <vt:lpstr>'1_路線概要'!Print_Area</vt:lpstr>
      <vt:lpstr>'11_通学'!Print_Area</vt:lpstr>
      <vt:lpstr>'12_スクール'!Print_Area</vt:lpstr>
      <vt:lpstr>'13_医療'!Print_Area</vt:lpstr>
      <vt:lpstr>'14_商業'!Print_Area</vt:lpstr>
      <vt:lpstr>'15_観光'!Print_Area</vt:lpstr>
      <vt:lpstr>'16_その他'!Print_Area</vt:lpstr>
      <vt:lpstr>'2_利用者'!Print_Area</vt:lpstr>
      <vt:lpstr>'3_路線長'!Print_Area</vt:lpstr>
      <vt:lpstr>'4_移動時刻'!Print_Area</vt:lpstr>
      <vt:lpstr>クロスセクター効果算出!Print_Area</vt:lpstr>
      <vt:lpstr>はじめに!Print_Area</vt:lpstr>
      <vt:lpstr>表紙!Print_Area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SCOP0060(staff)</dc:creator>
  <cp:lastModifiedBy>SCOP0004</cp:lastModifiedBy>
  <cp:lastPrinted>2021-12-24T02:19:11Z</cp:lastPrinted>
  <dcterms:created xsi:type="dcterms:W3CDTF">2015-06-05T18:19:34Z</dcterms:created>
  <dcterms:modified xsi:type="dcterms:W3CDTF">2022-04-19T06:40:35Z</dcterms:modified>
</cp:coreProperties>
</file>