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updateLinks="never" defaultThemeVersion="124226"/>
  <xr:revisionPtr revIDLastSave="0" documentId="13_ncr:1_{D39C65AA-6034-408B-BF08-A4AE9A6B8412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港別上位5品目" sheetId="6" r:id="rId1"/>
    <sheet name="グラフ" sheetId="4" r:id="rId2"/>
  </sheets>
  <externalReferences>
    <externalReference r:id="rId3"/>
  </externalReferences>
  <definedNames>
    <definedName name="順位" comment="P1以降の順位表示をする数式に必要">[1]輸移出入別!$H$12:$I$19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" i="6" l="1"/>
  <c r="T15" i="6"/>
  <c r="M15" i="6"/>
  <c r="L15" i="6"/>
  <c r="I15" i="6"/>
  <c r="H15" i="6"/>
  <c r="M13" i="6"/>
  <c r="I9" i="6"/>
  <c r="H9" i="6"/>
  <c r="T21" i="6" l="1"/>
  <c r="P21" i="6"/>
  <c r="L21" i="6"/>
  <c r="H21" i="6"/>
  <c r="D21" i="6"/>
  <c r="U21" i="6"/>
  <c r="Q21" i="6"/>
  <c r="M21" i="6"/>
  <c r="I21" i="6"/>
  <c r="E21" i="6"/>
  <c r="T19" i="6"/>
  <c r="P19" i="6"/>
  <c r="L19" i="6"/>
  <c r="H19" i="6"/>
  <c r="D19" i="6"/>
  <c r="U19" i="6"/>
  <c r="Q19" i="6"/>
  <c r="M19" i="6"/>
  <c r="I19" i="6"/>
  <c r="E19" i="6"/>
  <c r="T17" i="6"/>
  <c r="P17" i="6"/>
  <c r="L17" i="6"/>
  <c r="H17" i="6"/>
  <c r="D17" i="6"/>
  <c r="U17" i="6"/>
  <c r="Q17" i="6"/>
  <c r="M17" i="6"/>
  <c r="I17" i="6"/>
  <c r="E17" i="6"/>
  <c r="P15" i="6"/>
  <c r="D15" i="6"/>
  <c r="Q15" i="6"/>
  <c r="E15" i="6"/>
  <c r="T13" i="6"/>
  <c r="P13" i="6"/>
  <c r="H13" i="6"/>
  <c r="D13" i="6"/>
  <c r="U13" i="6"/>
  <c r="Q13" i="6"/>
  <c r="I13" i="6"/>
  <c r="E13" i="6"/>
  <c r="T11" i="6"/>
  <c r="P11" i="6"/>
  <c r="L11" i="6"/>
  <c r="H11" i="6"/>
  <c r="D11" i="6"/>
  <c r="U11" i="6"/>
  <c r="Q11" i="6"/>
  <c r="M11" i="6"/>
  <c r="I11" i="6"/>
  <c r="E11" i="6"/>
  <c r="T9" i="6"/>
  <c r="P9" i="6"/>
  <c r="L9" i="6"/>
  <c r="D9" i="6"/>
  <c r="U9" i="6"/>
  <c r="Q9" i="6"/>
  <c r="M9" i="6"/>
  <c r="E9" i="6"/>
  <c r="T7" i="6"/>
  <c r="P7" i="6"/>
  <c r="L7" i="6"/>
  <c r="H7" i="6"/>
  <c r="D7" i="6"/>
  <c r="U7" i="6"/>
  <c r="Q7" i="6"/>
  <c r="M7" i="6"/>
  <c r="I7" i="6"/>
  <c r="E7" i="6"/>
</calcChain>
</file>

<file path=xl/sharedStrings.xml><?xml version="1.0" encoding="utf-8"?>
<sst xmlns="http://schemas.openxmlformats.org/spreadsheetml/2006/main" count="82" uniqueCount="41">
  <si>
    <t>各港における貨物の構成（主要品目）</t>
    <rPh sb="12" eb="14">
      <t>シュヨウ</t>
    </rPh>
    <rPh sb="14" eb="16">
      <t>ヒンモク</t>
    </rPh>
    <phoneticPr fontId="6"/>
  </si>
  <si>
    <t>横浜</t>
  </si>
  <si>
    <t>東京</t>
  </si>
  <si>
    <t>川崎</t>
  </si>
  <si>
    <t>横須賀</t>
  </si>
  <si>
    <t>千葉</t>
  </si>
  <si>
    <t>木更津</t>
  </si>
  <si>
    <t>鹿島</t>
  </si>
  <si>
    <t>日立</t>
  </si>
  <si>
    <t>コンテナ</t>
  </si>
  <si>
    <t>自動車</t>
  </si>
  <si>
    <t>石炭</t>
  </si>
  <si>
    <t>穀物ばら</t>
  </si>
  <si>
    <t>鉄鋼</t>
  </si>
  <si>
    <t>分類不能</t>
  </si>
  <si>
    <t>金属鉱</t>
  </si>
  <si>
    <t>その他金属機械工業品</t>
  </si>
  <si>
    <t>－</t>
  </si>
  <si>
    <t>その他鉱産品</t>
  </si>
  <si>
    <t>砂・砂利・石材</t>
  </si>
  <si>
    <t>原木</t>
  </si>
  <si>
    <t>非鉄金属</t>
  </si>
  <si>
    <t>表３</t>
  </si>
  <si>
    <t>（単位：万トン）</t>
  </si>
  <si>
    <t>港名</t>
  </si>
  <si>
    <t>品目名</t>
  </si>
  <si>
    <t>数量</t>
  </si>
  <si>
    <t>前年度比</t>
  </si>
  <si>
    <t>前々年度比</t>
  </si>
  <si>
    <t>その他</t>
  </si>
  <si>
    <t>穀物ばら</t>
    <rPh sb="0" eb="2">
      <t>コクモツ</t>
    </rPh>
    <phoneticPr fontId="6"/>
  </si>
  <si>
    <t>紙・パルプ</t>
    <rPh sb="0" eb="1">
      <t>カミ</t>
    </rPh>
    <phoneticPr fontId="6"/>
  </si>
  <si>
    <t>自動車</t>
    <rPh sb="0" eb="3">
      <t>ジドウシャ</t>
    </rPh>
    <phoneticPr fontId="6"/>
  </si>
  <si>
    <t>金属鉱</t>
    <phoneticPr fontId="6"/>
  </si>
  <si>
    <t>石炭</t>
    <rPh sb="0" eb="2">
      <t>セキタン</t>
    </rPh>
    <phoneticPr fontId="6"/>
  </si>
  <si>
    <t>コンテナ</t>
    <phoneticPr fontId="6"/>
  </si>
  <si>
    <t>セメントばら</t>
    <phoneticPr fontId="6"/>
  </si>
  <si>
    <t>その他特殊品</t>
    <rPh sb="2" eb="3">
      <t>タ</t>
    </rPh>
    <rPh sb="3" eb="6">
      <t>トクシュヒン</t>
    </rPh>
    <phoneticPr fontId="6"/>
  </si>
  <si>
    <t>令和４年度　関東運輸局管内港別船舶積卸し実績（上位５品目別）</t>
    <phoneticPr fontId="6"/>
  </si>
  <si>
    <t>その他農水産品ばら</t>
    <rPh sb="2" eb="3">
      <t>タ</t>
    </rPh>
    <rPh sb="3" eb="6">
      <t>ノウスイサン</t>
    </rPh>
    <rPh sb="6" eb="7">
      <t>ヒン</t>
    </rPh>
    <phoneticPr fontId="6"/>
  </si>
  <si>
    <t>金属鉱</t>
    <rPh sb="0" eb="3">
      <t>キンゾクコウ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</si>
</sst>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0_ "/>
  </numFmts>
  <fonts count="14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1"/>
      <color indexed="55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9" fontId="4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1" applyFont="1"/>
    <xf numFmtId="0" fontId="4" fillId="0" borderId="0" xfId="1" applyFont="1" applyAlignment="1">
      <alignment horizontal="distributed" justifyLastLine="1"/>
    </xf>
    <xf numFmtId="0" fontId="7" fillId="0" borderId="0" xfId="1" applyFont="1" applyAlignment="1">
      <alignment horizontal="distributed" vertical="center" justifyLastLine="1"/>
    </xf>
    <xf numFmtId="0" fontId="4" fillId="0" borderId="0" xfId="1" applyFont="1"/>
    <xf numFmtId="0" fontId="4" fillId="0" borderId="0" xfId="1" applyFont="1" applyAlignment="1">
      <alignment horizontal="right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8" xfId="1" applyFont="1" applyBorder="1" applyAlignment="1">
      <alignment horizontal="center"/>
    </xf>
    <xf numFmtId="0" fontId="8" fillId="0" borderId="10" xfId="1" applyFont="1" applyBorder="1" applyAlignment="1">
      <alignment horizontal="center" shrinkToFit="1"/>
    </xf>
    <xf numFmtId="0" fontId="4" fillId="0" borderId="3" xfId="1" applyFont="1" applyBorder="1" applyAlignment="1">
      <alignment horizontal="distributed" vertical="center"/>
    </xf>
    <xf numFmtId="0" fontId="4" fillId="0" borderId="4" xfId="1" applyFont="1" applyBorder="1" applyAlignment="1">
      <alignment horizontal="distributed" vertical="center"/>
    </xf>
    <xf numFmtId="0" fontId="4" fillId="0" borderId="6" xfId="1" applyFont="1" applyBorder="1" applyAlignment="1">
      <alignment horizontal="distributed" vertical="center"/>
    </xf>
    <xf numFmtId="0" fontId="8" fillId="0" borderId="12" xfId="1" applyFont="1" applyBorder="1" applyAlignment="1">
      <alignment horizontal="center" shrinkToFit="1"/>
    </xf>
    <xf numFmtId="178" fontId="4" fillId="2" borderId="2" xfId="1" applyNumberFormat="1" applyFont="1" applyFill="1" applyBorder="1" applyAlignment="1">
      <alignment vertical="top"/>
    </xf>
    <xf numFmtId="0" fontId="2" fillId="2" borderId="3" xfId="1" applyFont="1" applyFill="1" applyBorder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4" fillId="2" borderId="5" xfId="1" applyFont="1" applyFill="1" applyBorder="1" applyAlignment="1">
      <alignment vertical="top"/>
    </xf>
    <xf numFmtId="177" fontId="9" fillId="2" borderId="15" xfId="1" applyNumberFormat="1" applyFont="1" applyFill="1" applyBorder="1" applyAlignment="1">
      <alignment horizontal="center"/>
    </xf>
    <xf numFmtId="177" fontId="9" fillId="2" borderId="16" xfId="1" applyNumberFormat="1" applyFont="1" applyFill="1" applyBorder="1" applyAlignment="1">
      <alignment horizontal="center"/>
    </xf>
    <xf numFmtId="177" fontId="9" fillId="2" borderId="14" xfId="1" applyNumberFormat="1" applyFont="1" applyFill="1" applyBorder="1" applyAlignment="1">
      <alignment horizontal="center"/>
    </xf>
    <xf numFmtId="177" fontId="9" fillId="2" borderId="6" xfId="1" applyNumberFormat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4" fillId="0" borderId="18" xfId="1" applyFont="1" applyBorder="1" applyAlignment="1">
      <alignment horizontal="distributed" vertical="center" justifyLastLine="1"/>
    </xf>
    <xf numFmtId="0" fontId="2" fillId="2" borderId="19" xfId="1" applyFont="1" applyFill="1" applyBorder="1" applyAlignment="1">
      <alignment vertical="center"/>
    </xf>
    <xf numFmtId="176" fontId="4" fillId="2" borderId="20" xfId="1" applyNumberFormat="1" applyFont="1" applyFill="1" applyBorder="1" applyAlignment="1"/>
    <xf numFmtId="177" fontId="4" fillId="2" borderId="21" xfId="1" applyNumberFormat="1" applyFont="1" applyFill="1" applyBorder="1" applyAlignment="1"/>
    <xf numFmtId="177" fontId="4" fillId="2" borderId="22" xfId="1" applyNumberFormat="1" applyFont="1" applyFill="1" applyBorder="1" applyAlignment="1"/>
    <xf numFmtId="177" fontId="4" fillId="2" borderId="24" xfId="1" applyNumberFormat="1" applyFont="1" applyFill="1" applyBorder="1" applyAlignment="1"/>
    <xf numFmtId="0" fontId="2" fillId="2" borderId="25" xfId="1" applyFont="1" applyFill="1" applyBorder="1" applyAlignment="1">
      <alignment vertical="center"/>
    </xf>
    <xf numFmtId="176" fontId="10" fillId="0" borderId="0" xfId="1" applyNumberFormat="1" applyFont="1" applyFill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178" fontId="4" fillId="0" borderId="28" xfId="1" applyNumberFormat="1" applyFont="1" applyFill="1" applyBorder="1" applyAlignment="1">
      <alignment vertical="top"/>
    </xf>
    <xf numFmtId="176" fontId="2" fillId="0" borderId="17" xfId="1" applyNumberFormat="1" applyFont="1" applyFill="1" applyBorder="1" applyAlignment="1"/>
    <xf numFmtId="177" fontId="11" fillId="0" borderId="29" xfId="3" applyNumberFormat="1" applyFont="1" applyFill="1" applyBorder="1" applyAlignment="1"/>
    <xf numFmtId="177" fontId="11" fillId="0" borderId="30" xfId="3" applyNumberFormat="1" applyFont="1" applyFill="1" applyBorder="1" applyAlignment="1"/>
    <xf numFmtId="177" fontId="11" fillId="0" borderId="31" xfId="3" applyNumberFormat="1" applyFont="1" applyFill="1" applyBorder="1" applyAlignment="1"/>
    <xf numFmtId="177" fontId="2" fillId="0" borderId="29" xfId="1" applyNumberFormat="1" applyFont="1" applyFill="1" applyBorder="1" applyAlignment="1"/>
    <xf numFmtId="0" fontId="4" fillId="0" borderId="33" xfId="1" applyFont="1" applyBorder="1" applyAlignment="1">
      <alignment horizontal="distributed" vertical="center" justifyLastLine="1"/>
    </xf>
    <xf numFmtId="0" fontId="2" fillId="0" borderId="34" xfId="1" applyFont="1" applyFill="1" applyBorder="1" applyAlignment="1">
      <alignment vertical="center"/>
    </xf>
    <xf numFmtId="176" fontId="10" fillId="0" borderId="0" xfId="1" applyNumberFormat="1" applyFont="1" applyAlignment="1">
      <alignment horizontal="distributed" vertical="center" justifyLastLine="1"/>
    </xf>
    <xf numFmtId="176" fontId="4" fillId="2" borderId="19" xfId="1" applyNumberFormat="1" applyFont="1" applyFill="1" applyBorder="1" applyAlignment="1">
      <alignment vertical="top"/>
    </xf>
    <xf numFmtId="176" fontId="2" fillId="2" borderId="0" xfId="1" applyNumberFormat="1" applyFont="1" applyFill="1" applyBorder="1" applyAlignment="1"/>
    <xf numFmtId="177" fontId="2" fillId="2" borderId="21" xfId="1" applyNumberFormat="1" applyFont="1" applyFill="1" applyBorder="1" applyAlignment="1"/>
    <xf numFmtId="177" fontId="11" fillId="2" borderId="30" xfId="3" applyNumberFormat="1" applyFont="1" applyFill="1" applyBorder="1" applyAlignment="1"/>
    <xf numFmtId="177" fontId="11" fillId="2" borderId="31" xfId="3" applyNumberFormat="1" applyFont="1" applyFill="1" applyBorder="1" applyAlignment="1"/>
    <xf numFmtId="176" fontId="2" fillId="2" borderId="17" xfId="1" applyNumberFormat="1" applyFont="1" applyFill="1" applyBorder="1" applyAlignment="1"/>
    <xf numFmtId="177" fontId="9" fillId="2" borderId="21" xfId="1" applyNumberFormat="1" applyFont="1" applyFill="1" applyBorder="1" applyAlignment="1">
      <alignment horizontal="center"/>
    </xf>
    <xf numFmtId="177" fontId="11" fillId="2" borderId="35" xfId="3" applyNumberFormat="1" applyFont="1" applyFill="1" applyBorder="1" applyAlignment="1"/>
    <xf numFmtId="177" fontId="2" fillId="2" borderId="36" xfId="1" applyNumberFormat="1" applyFont="1" applyFill="1" applyBorder="1" applyAlignment="1"/>
    <xf numFmtId="176" fontId="4" fillId="0" borderId="28" xfId="1" applyNumberFormat="1" applyFont="1" applyFill="1" applyBorder="1" applyAlignment="1">
      <alignment vertical="top"/>
    </xf>
    <xf numFmtId="0" fontId="4" fillId="0" borderId="17" xfId="1" applyFont="1" applyFill="1" applyBorder="1" applyAlignment="1">
      <alignment horizontal="distributed" vertical="center" justifyLastLine="1"/>
    </xf>
    <xf numFmtId="0" fontId="4" fillId="0" borderId="29" xfId="1" applyFont="1" applyFill="1" applyBorder="1" applyAlignment="1">
      <alignment horizontal="distributed" vertical="center" justifyLastLine="1"/>
    </xf>
    <xf numFmtId="176" fontId="12" fillId="0" borderId="39" xfId="1" applyNumberFormat="1" applyFont="1" applyFill="1" applyBorder="1" applyAlignment="1">
      <alignment vertical="top" shrinkToFit="1"/>
    </xf>
    <xf numFmtId="176" fontId="4" fillId="0" borderId="17" xfId="1" applyNumberFormat="1" applyFont="1" applyFill="1" applyBorder="1" applyAlignment="1">
      <alignment horizontal="distributed" vertical="top"/>
    </xf>
    <xf numFmtId="177" fontId="9" fillId="0" borderId="21" xfId="1" applyNumberFormat="1" applyFont="1" applyFill="1" applyBorder="1" applyAlignment="1">
      <alignment horizontal="center"/>
    </xf>
    <xf numFmtId="176" fontId="4" fillId="0" borderId="17" xfId="1" applyNumberFormat="1" applyFont="1" applyFill="1" applyBorder="1" applyAlignment="1">
      <alignment horizontal="left" vertical="top"/>
    </xf>
    <xf numFmtId="0" fontId="4" fillId="0" borderId="33" xfId="1" applyFont="1" applyBorder="1" applyAlignment="1">
      <alignment horizontal="center" vertical="center"/>
    </xf>
    <xf numFmtId="176" fontId="4" fillId="0" borderId="34" xfId="1" applyNumberFormat="1" applyFont="1" applyFill="1" applyBorder="1" applyAlignment="1">
      <alignment vertical="top"/>
    </xf>
    <xf numFmtId="0" fontId="4" fillId="0" borderId="18" xfId="1" applyFont="1" applyBorder="1" applyAlignment="1">
      <alignment horizontal="center" vertical="center"/>
    </xf>
    <xf numFmtId="176" fontId="4" fillId="2" borderId="28" xfId="1" applyNumberFormat="1" applyFont="1" applyFill="1" applyBorder="1" applyAlignment="1">
      <alignment vertical="top"/>
    </xf>
    <xf numFmtId="176" fontId="2" fillId="2" borderId="0" xfId="1" applyNumberFormat="1" applyFont="1" applyFill="1" applyBorder="1" applyAlignment="1">
      <alignment horizontal="right" vertical="center"/>
    </xf>
    <xf numFmtId="177" fontId="2" fillId="2" borderId="21" xfId="1" applyNumberFormat="1" applyFont="1" applyFill="1" applyBorder="1" applyAlignment="1">
      <alignment horizontal="right"/>
    </xf>
    <xf numFmtId="0" fontId="13" fillId="0" borderId="27" xfId="1" applyFont="1" applyFill="1" applyBorder="1" applyAlignment="1">
      <alignment horizontal="distributed" vertical="center" justifyLastLine="1"/>
    </xf>
    <xf numFmtId="176" fontId="4" fillId="0" borderId="17" xfId="1" applyNumberFormat="1" applyFont="1" applyFill="1" applyBorder="1" applyAlignment="1"/>
    <xf numFmtId="177" fontId="4" fillId="0" borderId="29" xfId="1" applyNumberFormat="1" applyFont="1" applyFill="1" applyBorder="1" applyAlignment="1"/>
    <xf numFmtId="177" fontId="4" fillId="0" borderId="32" xfId="1" applyNumberFormat="1" applyFont="1" applyFill="1" applyBorder="1" applyAlignment="1"/>
    <xf numFmtId="0" fontId="4" fillId="0" borderId="33" xfId="1" applyFont="1" applyFill="1" applyBorder="1" applyAlignment="1">
      <alignment horizontal="center" vertical="center" justifyLastLine="1"/>
    </xf>
    <xf numFmtId="177" fontId="4" fillId="0" borderId="21" xfId="1" applyNumberFormat="1" applyFont="1" applyFill="1" applyBorder="1" applyAlignment="1"/>
    <xf numFmtId="0" fontId="4" fillId="0" borderId="27" xfId="1" applyFont="1" applyBorder="1" applyAlignment="1">
      <alignment horizontal="center" vertical="center" justifyLastLine="1"/>
    </xf>
    <xf numFmtId="177" fontId="2" fillId="2" borderId="29" xfId="1" applyNumberFormat="1" applyFont="1" applyFill="1" applyBorder="1" applyAlignment="1"/>
    <xf numFmtId="176" fontId="4" fillId="2" borderId="17" xfId="1" applyNumberFormat="1" applyFont="1" applyFill="1" applyBorder="1" applyAlignment="1"/>
    <xf numFmtId="177" fontId="4" fillId="2" borderId="29" xfId="1" applyNumberFormat="1" applyFont="1" applyFill="1" applyBorder="1" applyAlignment="1"/>
    <xf numFmtId="177" fontId="4" fillId="2" borderId="32" xfId="1" applyNumberFormat="1" applyFont="1" applyFill="1" applyBorder="1" applyAlignment="1"/>
    <xf numFmtId="0" fontId="2" fillId="2" borderId="34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176" fontId="4" fillId="0" borderId="0" xfId="1" applyNumberFormat="1" applyFont="1" applyFill="1" applyBorder="1" applyAlignment="1"/>
    <xf numFmtId="177" fontId="4" fillId="0" borderId="36" xfId="1" applyNumberFormat="1" applyFont="1" applyFill="1" applyBorder="1" applyAlignment="1"/>
    <xf numFmtId="176" fontId="4" fillId="0" borderId="8" xfId="1" applyNumberFormat="1" applyFont="1" applyFill="1" applyBorder="1" applyAlignment="1">
      <alignment vertical="top"/>
    </xf>
    <xf numFmtId="176" fontId="4" fillId="0" borderId="38" xfId="1" applyNumberFormat="1" applyFont="1" applyFill="1" applyBorder="1" applyAlignment="1">
      <alignment vertical="top"/>
    </xf>
    <xf numFmtId="0" fontId="4" fillId="0" borderId="1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177" fontId="4" fillId="2" borderId="26" xfId="1" applyNumberFormat="1" applyFont="1" applyFill="1" applyBorder="1" applyAlignment="1"/>
    <xf numFmtId="177" fontId="4" fillId="2" borderId="42" xfId="1" applyNumberFormat="1" applyFont="1" applyFill="1" applyBorder="1" applyAlignment="1"/>
    <xf numFmtId="177" fontId="2" fillId="0" borderId="32" xfId="1" applyNumberFormat="1" applyFont="1" applyFill="1" applyBorder="1" applyAlignment="1"/>
    <xf numFmtId="177" fontId="11" fillId="0" borderId="44" xfId="3" applyNumberFormat="1" applyFont="1" applyFill="1" applyBorder="1" applyAlignment="1"/>
    <xf numFmtId="0" fontId="9" fillId="2" borderId="16" xfId="1" applyFont="1" applyFill="1" applyBorder="1" applyAlignment="1">
      <alignment horizontal="center"/>
    </xf>
    <xf numFmtId="177" fontId="4" fillId="2" borderId="35" xfId="1" applyNumberFormat="1" applyFont="1" applyFill="1" applyBorder="1" applyAlignment="1"/>
    <xf numFmtId="177" fontId="2" fillId="2" borderId="35" xfId="1" applyNumberFormat="1" applyFont="1" applyFill="1" applyBorder="1" applyAlignment="1"/>
    <xf numFmtId="176" fontId="4" fillId="2" borderId="38" xfId="1" applyNumberFormat="1" applyFont="1" applyFill="1" applyBorder="1" applyAlignment="1">
      <alignment vertical="top"/>
    </xf>
    <xf numFmtId="0" fontId="4" fillId="0" borderId="31" xfId="1" applyFont="1" applyFill="1" applyBorder="1" applyAlignment="1">
      <alignment horizontal="distributed" vertical="center" justifyLastLine="1"/>
    </xf>
    <xf numFmtId="177" fontId="2" fillId="2" borderId="35" xfId="1" applyNumberFormat="1" applyFont="1" applyFill="1" applyBorder="1" applyAlignment="1">
      <alignment horizontal="right"/>
    </xf>
    <xf numFmtId="176" fontId="4" fillId="2" borderId="46" xfId="1" applyNumberFormat="1" applyFont="1" applyFill="1" applyBorder="1" applyAlignment="1">
      <alignment vertical="top"/>
    </xf>
    <xf numFmtId="177" fontId="2" fillId="0" borderId="31" xfId="1" applyNumberFormat="1" applyFont="1" applyFill="1" applyBorder="1" applyAlignment="1"/>
    <xf numFmtId="177" fontId="2" fillId="2" borderId="31" xfId="1" applyNumberFormat="1" applyFont="1" applyFill="1" applyBorder="1" applyAlignment="1"/>
    <xf numFmtId="176" fontId="4" fillId="0" borderId="46" xfId="1" applyNumberFormat="1" applyFont="1" applyFill="1" applyBorder="1" applyAlignment="1">
      <alignment vertical="top"/>
    </xf>
    <xf numFmtId="176" fontId="4" fillId="2" borderId="5" xfId="1" applyNumberFormat="1" applyFont="1" applyFill="1" applyBorder="1" applyAlignment="1">
      <alignment vertical="top"/>
    </xf>
    <xf numFmtId="177" fontId="4" fillId="2" borderId="23" xfId="1" applyNumberFormat="1" applyFont="1" applyFill="1" applyBorder="1" applyAlignment="1"/>
    <xf numFmtId="176" fontId="2" fillId="2" borderId="25" xfId="1" applyNumberFormat="1" applyFont="1" applyFill="1" applyBorder="1" applyAlignment="1">
      <alignment vertical="top"/>
    </xf>
    <xf numFmtId="177" fontId="9" fillId="2" borderId="35" xfId="1" applyNumberFormat="1" applyFont="1" applyFill="1" applyBorder="1" applyAlignment="1">
      <alignment horizontal="center"/>
    </xf>
    <xf numFmtId="177" fontId="9" fillId="0" borderId="35" xfId="1" applyNumberFormat="1" applyFont="1" applyFill="1" applyBorder="1" applyAlignment="1">
      <alignment horizontal="center"/>
    </xf>
    <xf numFmtId="0" fontId="2" fillId="2" borderId="48" xfId="1" applyFont="1" applyFill="1" applyBorder="1" applyAlignment="1">
      <alignment horizontal="center"/>
    </xf>
    <xf numFmtId="176" fontId="4" fillId="2" borderId="49" xfId="1" applyNumberFormat="1" applyFont="1" applyFill="1" applyBorder="1" applyAlignment="1"/>
    <xf numFmtId="176" fontId="2" fillId="0" borderId="39" xfId="1" applyNumberFormat="1" applyFont="1" applyFill="1" applyBorder="1" applyAlignment="1"/>
    <xf numFmtId="176" fontId="2" fillId="2" borderId="50" xfId="1" applyNumberFormat="1" applyFont="1" applyFill="1" applyBorder="1" applyAlignment="1"/>
    <xf numFmtId="176" fontId="4" fillId="0" borderId="39" xfId="1" applyNumberFormat="1" applyFont="1" applyFill="1" applyBorder="1" applyAlignment="1">
      <alignment horizontal="distributed" vertical="top"/>
    </xf>
    <xf numFmtId="176" fontId="4" fillId="2" borderId="39" xfId="1" applyNumberFormat="1" applyFont="1" applyFill="1" applyBorder="1" applyAlignment="1"/>
    <xf numFmtId="0" fontId="4" fillId="0" borderId="50" xfId="1" applyFont="1" applyFill="1" applyBorder="1" applyAlignment="1">
      <alignment horizontal="distributed" vertical="center" justifyLastLine="1"/>
    </xf>
    <xf numFmtId="177" fontId="11" fillId="2" borderId="29" xfId="3" applyNumberFormat="1" applyFont="1" applyFill="1" applyBorder="1" applyAlignment="1"/>
    <xf numFmtId="177" fontId="9" fillId="0" borderId="29" xfId="1" applyNumberFormat="1" applyFont="1" applyFill="1" applyBorder="1" applyAlignment="1">
      <alignment horizontal="center"/>
    </xf>
    <xf numFmtId="177" fontId="9" fillId="0" borderId="31" xfId="1" applyNumberFormat="1" applyFont="1" applyFill="1" applyBorder="1" applyAlignment="1">
      <alignment horizontal="center"/>
    </xf>
    <xf numFmtId="0" fontId="7" fillId="0" borderId="0" xfId="1" applyFont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7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5" fillId="0" borderId="0" xfId="1" applyFont="1" applyAlignment="1">
      <alignment horizontal="center"/>
    </xf>
    <xf numFmtId="0" fontId="4" fillId="0" borderId="9" xfId="1" applyFont="1" applyBorder="1" applyAlignment="1">
      <alignment horizontal="center" shrinkToFit="1"/>
    </xf>
    <xf numFmtId="0" fontId="8" fillId="0" borderId="1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176" fontId="4" fillId="0" borderId="20" xfId="1" applyNumberFormat="1" applyFont="1" applyFill="1" applyBorder="1" applyAlignment="1">
      <alignment shrinkToFit="1"/>
    </xf>
    <xf numFmtId="177" fontId="4" fillId="0" borderId="24" xfId="1" applyNumberFormat="1" applyFont="1" applyFill="1" applyBorder="1" applyAlignment="1">
      <alignment shrinkToFit="1"/>
    </xf>
    <xf numFmtId="177" fontId="4" fillId="0" borderId="23" xfId="1" applyNumberFormat="1" applyFont="1" applyFill="1" applyBorder="1" applyAlignment="1">
      <alignment shrinkToFit="1"/>
    </xf>
    <xf numFmtId="0" fontId="2" fillId="0" borderId="25" xfId="1" applyFont="1" applyFill="1" applyBorder="1" applyAlignment="1">
      <alignment vertical="center" shrinkToFit="1"/>
    </xf>
    <xf numFmtId="177" fontId="4" fillId="0" borderId="22" xfId="1" applyNumberFormat="1" applyFont="1" applyFill="1" applyBorder="1" applyAlignment="1">
      <alignment shrinkToFit="1"/>
    </xf>
    <xf numFmtId="176" fontId="4" fillId="0" borderId="49" xfId="1" applyNumberFormat="1" applyFont="1" applyFill="1" applyBorder="1" applyAlignment="1">
      <alignment shrinkToFit="1"/>
    </xf>
    <xf numFmtId="177" fontId="4" fillId="0" borderId="42" xfId="1" applyNumberFormat="1" applyFont="1" applyFill="1" applyBorder="1" applyAlignment="1">
      <alignment shrinkToFit="1"/>
    </xf>
    <xf numFmtId="176" fontId="4" fillId="2" borderId="0" xfId="1" applyNumberFormat="1" applyFont="1" applyFill="1" applyBorder="1" applyAlignment="1">
      <alignment shrinkToFit="1"/>
    </xf>
    <xf numFmtId="177" fontId="4" fillId="2" borderId="21" xfId="1" applyNumberFormat="1" applyFont="1" applyFill="1" applyBorder="1" applyAlignment="1">
      <alignment shrinkToFit="1"/>
    </xf>
    <xf numFmtId="177" fontId="4" fillId="2" borderId="35" xfId="1" applyNumberFormat="1" applyFont="1" applyFill="1" applyBorder="1" applyAlignment="1">
      <alignment shrinkToFit="1"/>
    </xf>
    <xf numFmtId="0" fontId="2" fillId="2" borderId="46" xfId="1" applyFont="1" applyFill="1" applyBorder="1" applyAlignment="1">
      <alignment vertical="center" shrinkToFit="1"/>
    </xf>
    <xf numFmtId="177" fontId="4" fillId="2" borderId="37" xfId="1" applyNumberFormat="1" applyFont="1" applyFill="1" applyBorder="1" applyAlignment="1">
      <alignment shrinkToFit="1"/>
    </xf>
    <xf numFmtId="0" fontId="2" fillId="2" borderId="25" xfId="1" applyFont="1" applyFill="1" applyBorder="1" applyAlignment="1">
      <alignment vertical="center" shrinkToFit="1"/>
    </xf>
    <xf numFmtId="176" fontId="4" fillId="2" borderId="50" xfId="1" applyNumberFormat="1" applyFont="1" applyFill="1" applyBorder="1" applyAlignment="1">
      <alignment shrinkToFit="1"/>
    </xf>
    <xf numFmtId="177" fontId="4" fillId="2" borderId="24" xfId="1" applyNumberFormat="1" applyFont="1" applyFill="1" applyBorder="1" applyAlignment="1">
      <alignment shrinkToFit="1"/>
    </xf>
    <xf numFmtId="177" fontId="4" fillId="2" borderId="23" xfId="1" applyNumberFormat="1" applyFont="1" applyFill="1" applyBorder="1" applyAlignment="1">
      <alignment shrinkToFit="1"/>
    </xf>
    <xf numFmtId="177" fontId="4" fillId="2" borderId="43" xfId="1" applyNumberFormat="1" applyFont="1" applyFill="1" applyBorder="1" applyAlignment="1">
      <alignment shrinkToFit="1"/>
    </xf>
    <xf numFmtId="0" fontId="4" fillId="0" borderId="25" xfId="1" applyFont="1" applyFill="1" applyBorder="1" applyAlignment="1">
      <alignment vertical="center" shrinkToFit="1"/>
    </xf>
    <xf numFmtId="177" fontId="4" fillId="0" borderId="21" xfId="1" applyNumberFormat="1" applyFont="1" applyFill="1" applyBorder="1" applyAlignment="1">
      <alignment shrinkToFit="1"/>
    </xf>
    <xf numFmtId="177" fontId="4" fillId="0" borderId="35" xfId="1" applyNumberFormat="1" applyFont="1" applyFill="1" applyBorder="1" applyAlignment="1">
      <alignment shrinkToFit="1"/>
    </xf>
    <xf numFmtId="176" fontId="4" fillId="2" borderId="20" xfId="1" applyNumberFormat="1" applyFont="1" applyFill="1" applyBorder="1" applyAlignment="1">
      <alignment shrinkToFit="1"/>
    </xf>
    <xf numFmtId="0" fontId="4" fillId="2" borderId="25" xfId="1" applyFont="1" applyFill="1" applyBorder="1" applyAlignment="1">
      <alignment vertical="center" shrinkToFit="1"/>
    </xf>
    <xf numFmtId="177" fontId="4" fillId="2" borderId="22" xfId="1" applyNumberFormat="1" applyFont="1" applyFill="1" applyBorder="1" applyAlignment="1">
      <alignment shrinkToFit="1"/>
    </xf>
    <xf numFmtId="176" fontId="4" fillId="2" borderId="49" xfId="1" applyNumberFormat="1" applyFont="1" applyFill="1" applyBorder="1" applyAlignment="1">
      <alignment shrinkToFit="1"/>
    </xf>
    <xf numFmtId="177" fontId="4" fillId="2" borderId="42" xfId="1" applyNumberFormat="1" applyFont="1" applyFill="1" applyBorder="1" applyAlignment="1">
      <alignment shrinkToFit="1"/>
    </xf>
    <xf numFmtId="176" fontId="4" fillId="0" borderId="9" xfId="1" applyNumberFormat="1" applyFont="1" applyFill="1" applyBorder="1" applyAlignment="1">
      <alignment shrinkToFit="1"/>
    </xf>
    <xf numFmtId="177" fontId="4" fillId="0" borderId="40" xfId="1" applyNumberFormat="1" applyFont="1" applyFill="1" applyBorder="1" applyAlignment="1">
      <alignment shrinkToFit="1"/>
    </xf>
    <xf numFmtId="177" fontId="4" fillId="0" borderId="47" xfId="1" applyNumberFormat="1" applyFont="1" applyFill="1" applyBorder="1" applyAlignment="1">
      <alignment shrinkToFit="1"/>
    </xf>
    <xf numFmtId="0" fontId="4" fillId="0" borderId="13" xfId="1" applyFont="1" applyFill="1" applyBorder="1" applyAlignment="1">
      <alignment vertical="center" shrinkToFit="1"/>
    </xf>
    <xf numFmtId="177" fontId="4" fillId="0" borderId="41" xfId="1" applyNumberFormat="1" applyFont="1" applyFill="1" applyBorder="1" applyAlignment="1">
      <alignment shrinkToFit="1"/>
    </xf>
    <xf numFmtId="176" fontId="4" fillId="0" borderId="51" xfId="1" applyNumberFormat="1" applyFont="1" applyFill="1" applyBorder="1" applyAlignment="1">
      <alignment shrinkToFit="1"/>
    </xf>
    <xf numFmtId="0" fontId="2" fillId="0" borderId="13" xfId="1" applyFont="1" applyFill="1" applyBorder="1" applyAlignment="1">
      <alignment vertical="center" shrinkToFit="1"/>
    </xf>
    <xf numFmtId="177" fontId="4" fillId="0" borderId="45" xfId="1" applyNumberFormat="1" applyFont="1" applyFill="1" applyBorder="1" applyAlignment="1">
      <alignment shrinkToFit="1"/>
    </xf>
    <xf numFmtId="177" fontId="10" fillId="0" borderId="22" xfId="1" applyNumberFormat="1" applyFont="1" applyFill="1" applyBorder="1" applyAlignment="1">
      <alignment shrinkToFit="1"/>
    </xf>
    <xf numFmtId="177" fontId="10" fillId="0" borderId="42" xfId="1" applyNumberFormat="1" applyFont="1" applyFill="1" applyBorder="1" applyAlignment="1">
      <alignment shrinkToFit="1"/>
    </xf>
    <xf numFmtId="177" fontId="10" fillId="0" borderId="24" xfId="1" applyNumberFormat="1" applyFont="1" applyFill="1" applyBorder="1" applyAlignment="1">
      <alignment shrinkToFit="1"/>
    </xf>
    <xf numFmtId="177" fontId="10" fillId="0" borderId="23" xfId="1" applyNumberFormat="1" applyFont="1" applyFill="1" applyBorder="1" applyAlignment="1">
      <alignment shrinkToFit="1"/>
    </xf>
    <xf numFmtId="177" fontId="10" fillId="0" borderId="24" xfId="1" applyNumberFormat="1" applyFont="1" applyFill="1" applyBorder="1" applyAlignment="1">
      <alignment horizontal="center" shrinkToFit="1"/>
    </xf>
  </cellXfs>
  <cellStyles count="4">
    <cellStyle name="パーセント 2" xfId="3" xr:uid="{00000000-0005-0000-0000-000000000000}"/>
    <cellStyle name="標準" xfId="0" builtinId="0"/>
    <cellStyle name="標準 2" xfId="2" xr:uid="{00000000-0005-0000-0000-000002000000}"/>
    <cellStyle name="標準_ｐ２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東京港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ja-JP" altLang="en-US" sz="1100" b="0" i="0" u="none" strike="noStrike" baseline="0">
                <a:effectLst/>
              </a:rPr>
              <a:t>）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3797362485652593"/>
          <c:y val="1.131439452421388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522753195882564"/>
          <c:y val="0.11128268391878411"/>
          <c:w val="0.54906420205552064"/>
          <c:h val="0.89348083599865735"/>
        </c:manualLayout>
      </c:layout>
      <c:doughnutChart>
        <c:varyColors val="1"/>
        <c:ser>
          <c:idx val="0"/>
          <c:order val="0"/>
          <c:tx>
            <c:v>東京港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DF-4649-BCD4-535B303D8FE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9DF-4649-BCD4-535B303D8FE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9DF-4649-BCD4-535B303D8FE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9DF-4649-BCD4-535B303D8FE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9DF-4649-BCD4-535B303D8FE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9DF-4649-BCD4-535B303D8FE4}"/>
              </c:ext>
            </c:extLst>
          </c:dPt>
          <c:dLbls>
            <c:dLbl>
              <c:idx val="0"/>
              <c:layout>
                <c:manualLayout>
                  <c:x val="0.1802784215269731"/>
                  <c:y val="-5.89093594527363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09DF-4649-BCD4-535B303D8FE4}"/>
                </c:ext>
              </c:extLst>
            </c:dLbl>
            <c:dLbl>
              <c:idx val="1"/>
              <c:layout>
                <c:manualLayout>
                  <c:x val="-0.15773464658169178"/>
                  <c:y val="0.2599554311774461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09DF-4649-BCD4-535B303D8FE4}"/>
                </c:ext>
              </c:extLst>
            </c:dLbl>
            <c:dLbl>
              <c:idx val="2"/>
              <c:layout>
                <c:manualLayout>
                  <c:x val="-0.20807438521951849"/>
                  <c:y val="0.1113679000829187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09DF-4649-BCD4-535B303D8FE4}"/>
                </c:ext>
              </c:extLst>
            </c:dLbl>
            <c:dLbl>
              <c:idx val="3"/>
              <c:layout>
                <c:manualLayout>
                  <c:x val="-0.19218858632676708"/>
                  <c:y val="-4.790189676616915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09DF-4649-BCD4-535B303D8FE4}"/>
                </c:ext>
              </c:extLst>
            </c:dLbl>
            <c:dLbl>
              <c:idx val="4"/>
              <c:layout>
                <c:manualLayout>
                  <c:x val="-0.14861915797605252"/>
                  <c:y val="-0.18319599917081261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09DF-4649-BCD4-535B303D8FE4}"/>
                </c:ext>
              </c:extLst>
            </c:dLbl>
            <c:dLbl>
              <c:idx val="5"/>
              <c:layout>
                <c:manualLayout>
                  <c:x val="-6.2659649800437756E-2"/>
                  <c:y val="-0.2559139199834162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09DF-4649-BCD4-535B303D8FE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コンテナ</c:v>
              </c:pt>
              <c:pt idx="1">
                <c:v>その他特殊品</c:v>
              </c:pt>
              <c:pt idx="2">
                <c:v>分類不能</c:v>
              </c:pt>
              <c:pt idx="3">
                <c:v>紙･パルプ</c:v>
              </c:pt>
              <c:pt idx="4">
                <c:v>鉄鋼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12703.9076</c:v>
              </c:pt>
              <c:pt idx="1">
                <c:v>284.07040000000001</c:v>
              </c:pt>
              <c:pt idx="2">
                <c:v>137.46719999999999</c:v>
              </c:pt>
              <c:pt idx="3">
                <c:v>93.950599999999994</c:v>
              </c:pt>
              <c:pt idx="4">
                <c:v>86.799099999999996</c:v>
              </c:pt>
              <c:pt idx="5">
                <c:v>364.43619999999999</c:v>
              </c:pt>
            </c:numLit>
          </c:val>
          <c:extLst>
            <c:ext xmlns:c16="http://schemas.microsoft.com/office/drawing/2014/chart" uri="{C3380CC4-5D6E-409C-BE32-E72D297353CC}">
              <c16:uniqueId val="{0000000A-09DF-4649-BCD4-535B303D8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6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横浜港</a:t>
            </a:r>
            <a:endParaRPr lang="en-US" altLang="ja-JP" sz="1800" baseline="0"/>
          </a:p>
          <a:p>
            <a:pPr algn="l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5831794173876408"/>
          <c:y val="3.15088975736223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06177185577463"/>
          <c:y val="0.10848935969741429"/>
          <c:w val="0.55017583395336656"/>
          <c:h val="0.89665992001106332"/>
        </c:manualLayout>
      </c:layout>
      <c:doughnutChart>
        <c:varyColors val="1"/>
        <c:ser>
          <c:idx val="0"/>
          <c:order val="0"/>
          <c:tx>
            <c:v>横浜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000-4224-AAA3-1E33CEB80F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000-4224-AAA3-1E33CEB80F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000-4224-AAA3-1E33CEB80F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000-4224-AAA3-1E33CEB80F5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0000-4224-AAA3-1E33CEB80F5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0000-4224-AAA3-1E33CEB80F5B}"/>
              </c:ext>
            </c:extLst>
          </c:dPt>
          <c:dLbls>
            <c:dLbl>
              <c:idx val="0"/>
              <c:layout>
                <c:manualLayout>
                  <c:x val="0.14926753747589325"/>
                  <c:y val="-0.1163316231343283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0000-4224-AAA3-1E33CEB80F5B}"/>
                </c:ext>
              </c:extLst>
            </c:dLbl>
            <c:dLbl>
              <c:idx val="1"/>
              <c:layout>
                <c:manualLayout>
                  <c:x val="-0.14207211448574447"/>
                  <c:y val="7.958747927031509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0000-4224-AAA3-1E33CEB80F5B}"/>
                </c:ext>
              </c:extLst>
            </c:dLbl>
            <c:dLbl>
              <c:idx val="2"/>
              <c:layout>
                <c:manualLayout>
                  <c:x val="-0.1925517396286634"/>
                  <c:y val="3.8241345356550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0000-4224-AAA3-1E33CEB80F5B}"/>
                </c:ext>
              </c:extLst>
            </c:dLbl>
            <c:dLbl>
              <c:idx val="3"/>
              <c:layout>
                <c:manualLayout>
                  <c:x val="-0.164543491279733"/>
                  <c:y val="-5.70048196517412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0000-4224-AAA3-1E33CEB80F5B}"/>
                </c:ext>
              </c:extLst>
            </c:dLbl>
            <c:dLbl>
              <c:idx val="4"/>
              <c:layout>
                <c:manualLayout>
                  <c:x val="-0.15907998986977123"/>
                  <c:y val="-0.20593387230514096"/>
                </c:manualLayout>
              </c:layout>
              <c:tx>
                <c:rich>
                  <a:bodyPr wrap="square" lIns="38100" tIns="19050" rIns="38100" bIns="19050" numCol="1" anchor="ctr">
                    <a:noAutofit/>
                  </a:bodyPr>
                  <a:lstStyle/>
                  <a:p>
                    <a:pPr>
                      <a:defRPr sz="1100" baseline="0">
                        <a:solidFill>
                          <a:sysClr val="windowText" lastClr="000000"/>
                        </a:solidFill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39AED55C-FC3B-4F26-A432-D7539C602714}" type="CATEGORYNAME">
                      <a:rPr lang="ja-JP" altLang="en-US"/>
                      <a:pPr>
                        <a:defRPr sz="1100" baseline="0">
                          <a:solidFill>
                            <a:sysClr val="windowText" lastClr="000000"/>
                          </a:solidFill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930ABF82-1318-4248-ADC0-98AADCD9D9E3}" type="VALUE">
                      <a:rPr lang="en-US" altLang="ja-JP" baseline="0"/>
                      <a:pPr>
                        <a:defRPr sz="1100" baseline="0">
                          <a:solidFill>
                            <a:sysClr val="windowText" lastClr="000000"/>
                          </a:solidFill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r>
                      <a:rPr lang="en-US" altLang="ja-JP" baseline="0"/>
                      <a:t>
</a:t>
                    </a:r>
                    <a:fld id="{14BD8D49-58EF-4900-9293-E77FF781CA27}" type="PERCENTAGE">
                      <a:rPr lang="en-US" altLang="ja-JP" baseline="0"/>
                      <a:pPr>
                        <a:defRPr sz="1100" baseline="0">
                          <a:solidFill>
                            <a:sysClr val="windowText" lastClr="000000"/>
                          </a:solidFill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0000-4224-AAA3-1E33CEB80F5B}"/>
                </c:ext>
              </c:extLst>
            </c:dLbl>
            <c:dLbl>
              <c:idx val="5"/>
              <c:layout>
                <c:manualLayout>
                  <c:x val="-6.7128212075760502E-2"/>
                  <c:y val="-0.2003832400497512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numCol="1" anchor="ctr">
                  <a:noAutofit/>
                </a:bodyPr>
                <a:lstStyle/>
                <a:p>
                  <a:pPr>
                    <a:defRPr sz="1100" baseline="0">
                      <a:solidFill>
                        <a:sysClr val="windowText" lastClr="000000"/>
                      </a:solidFill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0000-4224-AAA3-1E33CEB80F5B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numCol="1" anchor="ctr">
                <a:spAutoFit/>
              </a:bodyPr>
              <a:lstStyle/>
              <a:p>
                <a:pPr>
                  <a:defRPr sz="1100" baseline="0">
                    <a:solidFill>
                      <a:sysClr val="windowText" lastClr="000000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コンテナ</c:v>
              </c:pt>
              <c:pt idx="1">
                <c:v>自動車</c:v>
              </c:pt>
              <c:pt idx="2">
                <c:v>石炭</c:v>
              </c:pt>
              <c:pt idx="3">
                <c:v>穀物ばら</c:v>
              </c:pt>
              <c:pt idx="4">
                <c:v>鉄鋼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9335.8768</c:v>
              </c:pt>
              <c:pt idx="1">
                <c:v>1720.6751999999999</c:v>
              </c:pt>
              <c:pt idx="2">
                <c:v>520.80050000000006</c:v>
              </c:pt>
              <c:pt idx="3">
                <c:v>197.1268</c:v>
              </c:pt>
              <c:pt idx="4">
                <c:v>147.64769999999999</c:v>
              </c:pt>
              <c:pt idx="5">
                <c:v>321.8279</c:v>
              </c:pt>
            </c:numLit>
          </c:val>
          <c:extLst>
            <c:ext xmlns:c16="http://schemas.microsoft.com/office/drawing/2014/chart" uri="{C3380CC4-5D6E-409C-BE32-E72D297353CC}">
              <c16:uniqueId val="{0000000A-0000-4224-AAA3-1E33CEB80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5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川崎港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4421259842519691"/>
          <c:y val="2.77344600217655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53538071971295"/>
          <c:y val="0.10132138569290489"/>
          <c:w val="0.55822614849978802"/>
          <c:h val="0.89656305801334646"/>
        </c:manualLayout>
      </c:layout>
      <c:doughnutChart>
        <c:varyColors val="1"/>
        <c:ser>
          <c:idx val="0"/>
          <c:order val="0"/>
          <c:tx>
            <c:v>川崎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C2-43E6-AA1C-6D640286AE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C2-43E6-AA1C-6D640286AEE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C2-43E6-AA1C-6D640286AEE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C2-43E6-AA1C-6D640286AEE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17C2-43E6-AA1C-6D640286AEE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17C2-43E6-AA1C-6D640286AEE3}"/>
              </c:ext>
            </c:extLst>
          </c:dPt>
          <c:dLbls>
            <c:dLbl>
              <c:idx val="0"/>
              <c:layout>
                <c:manualLayout>
                  <c:x val="0.19164400945779766"/>
                  <c:y val="-3.4019674402822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17C2-43E6-AA1C-6D640286AEE3}"/>
                </c:ext>
              </c:extLst>
            </c:dLbl>
            <c:dLbl>
              <c:idx val="1"/>
              <c:layout>
                <c:manualLayout>
                  <c:x val="0.18406403001130653"/>
                  <c:y val="5.30246452576549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17C2-43E6-AA1C-6D640286AEE3}"/>
                </c:ext>
              </c:extLst>
            </c:dLbl>
            <c:dLbl>
              <c:idx val="2"/>
              <c:layout>
                <c:manualLayout>
                  <c:x val="-0.21814360017647449"/>
                  <c:y val="5.466599295190713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17C2-43E6-AA1C-6D640286AEE3}"/>
                </c:ext>
              </c:extLst>
            </c:dLbl>
            <c:dLbl>
              <c:idx val="3"/>
              <c:layout>
                <c:manualLayout>
                  <c:x val="-0.16407881369485935"/>
                  <c:y val="-4.2340381426202323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17C2-43E6-AA1C-6D640286AEE3}"/>
                </c:ext>
              </c:extLst>
            </c:dLbl>
            <c:dLbl>
              <c:idx val="4"/>
              <c:layout>
                <c:manualLayout>
                  <c:x val="-0.15264787382652015"/>
                  <c:y val="-0.1176109038142620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17C2-43E6-AA1C-6D640286AEE3}"/>
                </c:ext>
              </c:extLst>
            </c:dLbl>
            <c:dLbl>
              <c:idx val="5"/>
              <c:layout>
                <c:manualLayout>
                  <c:x val="-0.14957823429597322"/>
                  <c:y val="-0.1263386194029850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17C2-43E6-AA1C-6D640286AE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金属鉱</c:v>
              </c:pt>
              <c:pt idx="1">
                <c:v>石炭</c:v>
              </c:pt>
              <c:pt idx="2">
                <c:v>自動車</c:v>
              </c:pt>
              <c:pt idx="3">
                <c:v>コンテナ</c:v>
              </c:pt>
              <c:pt idx="4">
                <c:v>鉄鋼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488.72519999999997</c:v>
              </c:pt>
              <c:pt idx="1">
                <c:v>447.98079999999999</c:v>
              </c:pt>
              <c:pt idx="2">
                <c:v>425.19060000000002</c:v>
              </c:pt>
              <c:pt idx="3">
                <c:v>333.21600000000001</c:v>
              </c:pt>
              <c:pt idx="4">
                <c:v>95.4893</c:v>
              </c:pt>
              <c:pt idx="5">
                <c:v>397.66250000000002</c:v>
              </c:pt>
            </c:numLit>
          </c:val>
          <c:extLst>
            <c:ext xmlns:c16="http://schemas.microsoft.com/office/drawing/2014/chart" uri="{C3380CC4-5D6E-409C-BE32-E72D297353CC}">
              <c16:uniqueId val="{0000000A-17C2-43E6-AA1C-6D640286A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横須賀港</a:t>
            </a:r>
            <a:endParaRPr lang="en-US" altLang="ja-JP" sz="1800" baseline="0"/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3439556293995365"/>
          <c:y val="2.77380975299847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0938392434543"/>
          <c:y val="0.11888774786817639"/>
          <c:w val="0.54783277668548525"/>
          <c:h val="0.87987033725502362"/>
        </c:manualLayout>
      </c:layout>
      <c:doughnutChart>
        <c:varyColors val="1"/>
        <c:ser>
          <c:idx val="0"/>
          <c:order val="0"/>
          <c:tx>
            <c:v>横須賀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A6-4D73-B24A-1797B19D0C4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A6-4D73-B24A-1797B19D0C4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A6-4D73-B24A-1797B19D0C4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A6-4D73-B24A-1797B19D0C4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B5A6-4D73-B24A-1797B19D0C4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B5A6-4D73-B24A-1797B19D0C44}"/>
              </c:ext>
            </c:extLst>
          </c:dPt>
          <c:dLbls>
            <c:dLbl>
              <c:idx val="0"/>
              <c:layout>
                <c:manualLayout>
                  <c:x val="0.15945415022012874"/>
                  <c:y val="-7.8764845038051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B5A6-4D73-B24A-1797B19D0C44}"/>
                </c:ext>
              </c:extLst>
            </c:dLbl>
            <c:dLbl>
              <c:idx val="1"/>
              <c:layout>
                <c:manualLayout>
                  <c:x val="-0.19278236989023634"/>
                  <c:y val="0.1014614954410578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B5A6-4D73-B24A-1797B19D0C44}"/>
                </c:ext>
              </c:extLst>
            </c:dLbl>
            <c:dLbl>
              <c:idx val="2"/>
              <c:layout>
                <c:manualLayout>
                  <c:x val="-0.18326863653920433"/>
                  <c:y val="-1.432383914973591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B5A6-4D73-B24A-1797B19D0C44}"/>
                </c:ext>
              </c:extLst>
            </c:dLbl>
            <c:dLbl>
              <c:idx val="3"/>
              <c:layout>
                <c:manualLayout>
                  <c:x val="-0.20956965366293293"/>
                  <c:y val="-0.1669825345905836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B5A6-4D73-B24A-1797B19D0C44}"/>
                </c:ext>
              </c:extLst>
            </c:dLbl>
            <c:dLbl>
              <c:idx val="4"/>
              <c:layout>
                <c:manualLayout>
                  <c:x val="-8.5996040942448865E-2"/>
                  <c:y val="-0.22561394640484755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B5A6-4D73-B24A-1797B19D0C44}"/>
                </c:ext>
              </c:extLst>
            </c:dLbl>
            <c:dLbl>
              <c:idx val="5"/>
              <c:layout>
                <c:manualLayout>
                  <c:x val="-6.9870650049512484E-2"/>
                  <c:y val="-0.15336493590258118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 anchorCtr="0">
                  <a:noAutofit/>
                </a:bodyPr>
                <a:lstStyle/>
                <a:p>
                  <a:pPr algn="ctr"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B5A6-4D73-B24A-1797B19D0C4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sz="105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自動車</c:v>
              </c:pt>
              <c:pt idx="1">
                <c:v>その他金属機械工業品</c:v>
              </c:pt>
              <c:pt idx="2">
                <c:v>その他農水産品ばら</c:v>
              </c:pt>
              <c:pt idx="3">
                <c:v>穀物ばら</c:v>
              </c:pt>
              <c:pt idx="4">
                <c:v>その他特殊品</c:v>
              </c:pt>
            </c:strLit>
          </c:cat>
          <c:val>
            <c:numLit>
              <c:formatCode>General</c:formatCode>
              <c:ptCount val="5"/>
              <c:pt idx="0">
                <c:v>369.75279999999998</c:v>
              </c:pt>
              <c:pt idx="1">
                <c:v>213.46539999999999</c:v>
              </c:pt>
              <c:pt idx="2">
                <c:v>0.37669999999999998</c:v>
              </c:pt>
              <c:pt idx="3">
                <c:v>0.33429999999999999</c:v>
              </c:pt>
              <c:pt idx="4">
                <c:v>4.3799999999999999E-2</c:v>
              </c:pt>
            </c:numLit>
          </c:val>
          <c:extLst>
            <c:ext xmlns:c16="http://schemas.microsoft.com/office/drawing/2014/chart" uri="{C3380CC4-5D6E-409C-BE32-E72D297353CC}">
              <c16:uniqueId val="{0000000A-B5A6-4D73-B24A-1797B19D0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03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千葉港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</a:p>
        </c:rich>
      </c:tx>
      <c:layout>
        <c:manualLayout>
          <c:xMode val="edge"/>
          <c:yMode val="edge"/>
          <c:x val="0.84465414900060565"/>
          <c:y val="1.215068704647213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863920172593501"/>
          <c:y val="5.4267186636878961E-2"/>
          <c:w val="0.58627437094480828"/>
          <c:h val="0.91132733165213531"/>
        </c:manualLayout>
      </c:layout>
      <c:doughnutChart>
        <c:varyColors val="1"/>
        <c:ser>
          <c:idx val="0"/>
          <c:order val="0"/>
          <c:tx>
            <c:v>千葉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C2-41B7-9688-301CAF90D27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C2-41B7-9688-301CAF90D27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C2-41B7-9688-301CAF90D27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1C2-41B7-9688-301CAF90D27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51C2-41B7-9688-301CAF90D27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51C2-41B7-9688-301CAF90D272}"/>
              </c:ext>
            </c:extLst>
          </c:dPt>
          <c:dLbls>
            <c:dLbl>
              <c:idx val="0"/>
              <c:layout>
                <c:manualLayout>
                  <c:x val="0.10555770747317288"/>
                  <c:y val="-0.1186118249144918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1C2-41B7-9688-301CAF90D272}"/>
                </c:ext>
              </c:extLst>
            </c:dLbl>
            <c:dLbl>
              <c:idx val="1"/>
              <c:layout>
                <c:manualLayout>
                  <c:x val="0.14066292653676851"/>
                  <c:y val="8.298850379164399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C2-41B7-9688-301CAF90D272}"/>
                </c:ext>
              </c:extLst>
            </c:dLbl>
            <c:dLbl>
              <c:idx val="2"/>
              <c:layout>
                <c:manualLayout>
                  <c:x val="0.14301304709269458"/>
                  <c:y val="8.09034160228257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51C2-41B7-9688-301CAF90D272}"/>
                </c:ext>
              </c:extLst>
            </c:dLbl>
            <c:dLbl>
              <c:idx val="3"/>
              <c:layout>
                <c:manualLayout>
                  <c:x val="-0.16244579929150058"/>
                  <c:y val="0.10962743962124681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51C2-41B7-9688-301CAF90D272}"/>
                </c:ext>
              </c:extLst>
            </c:dLbl>
            <c:dLbl>
              <c:idx val="4"/>
              <c:layout>
                <c:manualLayout>
                  <c:x val="-0.17183548989313763"/>
                  <c:y val="1.6511124466070802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51C2-41B7-9688-301CAF90D272}"/>
                </c:ext>
              </c:extLst>
            </c:dLbl>
            <c:dLbl>
              <c:idx val="5"/>
              <c:layout>
                <c:manualLayout>
                  <c:x val="-0.1251710612707575"/>
                  <c:y val="-0.1080005351269882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51C2-41B7-9688-301CAF90D27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鉄鋼</c:v>
              </c:pt>
              <c:pt idx="1">
                <c:v>自動車</c:v>
              </c:pt>
              <c:pt idx="2">
                <c:v>石炭</c:v>
              </c:pt>
              <c:pt idx="3">
                <c:v>その他鉱産品</c:v>
              </c:pt>
              <c:pt idx="4">
                <c:v>金属鉱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776.86159999999995</c:v>
              </c:pt>
              <c:pt idx="1">
                <c:v>606.77170000000001</c:v>
              </c:pt>
              <c:pt idx="2">
                <c:v>537.99009999999998</c:v>
              </c:pt>
              <c:pt idx="3">
                <c:v>535.59829999999999</c:v>
              </c:pt>
              <c:pt idx="4">
                <c:v>362.03640000000001</c:v>
              </c:pt>
              <c:pt idx="5">
                <c:v>942.82399999999996</c:v>
              </c:pt>
            </c:numLit>
          </c:val>
          <c:extLst>
            <c:ext xmlns:c16="http://schemas.microsoft.com/office/drawing/2014/chart" uri="{C3380CC4-5D6E-409C-BE32-E72D297353CC}">
              <c16:uniqueId val="{0000000A-51C2-41B7-9688-301CAF90D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木更津港</a:t>
            </a:r>
            <a:endParaRPr lang="en-US" altLang="ja-JP" sz="1800" baseline="0"/>
          </a:p>
          <a:p>
            <a:pPr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3823012864132729"/>
          <c:y val="1.232051875868457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319579503898736"/>
          <c:y val="6.4998080915015591E-2"/>
          <c:w val="0.58214872655651306"/>
          <c:h val="0.90491427203693919"/>
        </c:manualLayout>
      </c:layout>
      <c:doughnutChart>
        <c:varyColors val="1"/>
        <c:ser>
          <c:idx val="0"/>
          <c:order val="0"/>
          <c:tx>
            <c:v>木更津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E4-4C89-A571-3DF73C9B4DC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E4-4C89-A571-3DF73C9B4DC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E4-4C89-A571-3DF73C9B4DC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E4-4C89-A571-3DF73C9B4DC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DDE4-4C89-A571-3DF73C9B4DC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DDE4-4C89-A571-3DF73C9B4DCD}"/>
              </c:ext>
            </c:extLst>
          </c:dPt>
          <c:dLbls>
            <c:dLbl>
              <c:idx val="0"/>
              <c:layout>
                <c:manualLayout>
                  <c:x val="0.20586923317529127"/>
                  <c:y val="6.730351518541451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DDE4-4C89-A571-3DF73C9B4DCD}"/>
                </c:ext>
              </c:extLst>
            </c:dLbl>
            <c:dLbl>
              <c:idx val="1"/>
              <c:layout>
                <c:manualLayout>
                  <c:x val="0.19990835169329754"/>
                  <c:y val="4.0090210599099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DDE4-4C89-A571-3DF73C9B4DCD}"/>
                </c:ext>
              </c:extLst>
            </c:dLbl>
            <c:dLbl>
              <c:idx val="2"/>
              <c:layout>
                <c:manualLayout>
                  <c:x val="-0.13454891711152703"/>
                  <c:y val="6.4984934731777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DDE4-4C89-A571-3DF73C9B4DCD}"/>
                </c:ext>
              </c:extLst>
            </c:dLbl>
            <c:dLbl>
              <c:idx val="3"/>
              <c:layout>
                <c:manualLayout>
                  <c:x val="-0.20015050531265732"/>
                  <c:y val="-4.220770408855691E-3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DDE4-4C89-A571-3DF73C9B4DCD}"/>
                </c:ext>
              </c:extLst>
            </c:dLbl>
            <c:dLbl>
              <c:idx val="4"/>
              <c:layout>
                <c:manualLayout>
                  <c:x val="-0.15810169583156278"/>
                  <c:y val="-9.525412118979767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DDE4-4C89-A571-3DF73C9B4DCD}"/>
                </c:ext>
              </c:extLst>
            </c:dLbl>
            <c:dLbl>
              <c:idx val="5"/>
              <c:layout>
                <c:manualLayout>
                  <c:x val="-8.2431988219588442E-2"/>
                  <c:y val="-0.1851297262017848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DE4-4C89-A571-3DF73C9B4DCD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金属鉱</c:v>
              </c:pt>
              <c:pt idx="1">
                <c:v>石炭</c:v>
              </c:pt>
              <c:pt idx="2">
                <c:v>鉄鋼</c:v>
              </c:pt>
              <c:pt idx="3">
                <c:v>砂･砂利･石材</c:v>
              </c:pt>
              <c:pt idx="4">
                <c:v>その他鉱産品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988.52290000000005</c:v>
              </c:pt>
              <c:pt idx="1">
                <c:v>639.6463</c:v>
              </c:pt>
              <c:pt idx="2">
                <c:v>523.50429999999994</c:v>
              </c:pt>
              <c:pt idx="3">
                <c:v>190.24260000000001</c:v>
              </c:pt>
              <c:pt idx="4">
                <c:v>147.68029999999999</c:v>
              </c:pt>
              <c:pt idx="5">
                <c:v>136.49160000000001</c:v>
              </c:pt>
            </c:numLit>
          </c:val>
          <c:extLst>
            <c:ext xmlns:c16="http://schemas.microsoft.com/office/drawing/2014/chart" uri="{C3380CC4-5D6E-409C-BE32-E72D297353CC}">
              <c16:uniqueId val="{0000000A-DDE4-4C89-A571-3DF73C9B4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29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鹿島港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4300317299047289"/>
          <c:y val="5.067092774772345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99202253570235"/>
          <c:y val="6.4054392047638839E-2"/>
          <c:w val="0.58218006346257267"/>
          <c:h val="0.92608897666436063"/>
        </c:manualLayout>
      </c:layout>
      <c:doughnutChart>
        <c:varyColors val="1"/>
        <c:ser>
          <c:idx val="0"/>
          <c:order val="0"/>
          <c:tx>
            <c:v>鹿島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F7A-409D-A3A0-1AF72FD5A4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F7A-409D-A3A0-1AF72FD5A4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F7A-409D-A3A0-1AF72FD5A41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F7A-409D-A3A0-1AF72FD5A41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7F7A-409D-A3A0-1AF72FD5A41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7F7A-409D-A3A0-1AF72FD5A412}"/>
              </c:ext>
            </c:extLst>
          </c:dPt>
          <c:dLbls>
            <c:dLbl>
              <c:idx val="0"/>
              <c:layout>
                <c:manualLayout>
                  <c:x val="0.16179600843933661"/>
                  <c:y val="4.7516070787053596E-2"/>
                </c:manualLayout>
              </c:layout>
              <c:tx>
                <c:rich>
                  <a:bodyPr lIns="38100" tIns="19050" rIns="38100" bIns="19050">
                    <a:spAutoFit/>
                  </a:bodyPr>
                  <a:lstStyle/>
                  <a:p>
                    <a:pPr>
                      <a:defRPr/>
                    </a:pPr>
                    <a:fld id="{988FA491-718A-4A8F-8971-4BBD0689DFB1}" type="CATEGORYNAME">
                      <a:rPr lang="ja-JP" altLang="en-US" sz="11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rPr>
                      <a:pPr>
                        <a:defRPr/>
                      </a:pPr>
                      <a:t>[分類名]</a:t>
                    </a:fld>
                    <a:endParaRPr lang="ja-JP" altLang="en-US" sz="1100">
                      <a:latin typeface="ＭＳ ゴシック" panose="020B0609070205080204" pitchFamily="49" charset="-128"/>
                      <a:ea typeface="ＭＳ ゴシック" panose="020B0609070205080204" pitchFamily="49" charset="-128"/>
                    </a:endParaRPr>
                  </a:p>
                  <a:p>
                    <a:pPr>
                      <a:defRPr/>
                    </a:pPr>
                    <a:fld id="{C3C61A53-D535-4D4B-B139-77A954526512}" type="VALUE">
                      <a:rPr lang="en-US" altLang="ja-JP" sz="11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rPr>
                      <a:pPr>
                        <a:defRPr/>
                      </a:pPr>
                      <a:t>[値]</a:t>
                    </a:fld>
                    <a:endParaRPr lang="en-US" altLang="ja-JP" sz="1100">
                      <a:latin typeface="ＭＳ ゴシック" panose="020B0609070205080204" pitchFamily="49" charset="-128"/>
                      <a:ea typeface="ＭＳ ゴシック" panose="020B0609070205080204" pitchFamily="49" charset="-128"/>
                    </a:endParaRPr>
                  </a:p>
                  <a:p>
                    <a:pPr>
                      <a:defRPr/>
                    </a:pPr>
                    <a:fld id="{C8210233-3463-4592-8601-270A315FDBFB}" type="PERCENTAGE">
                      <a:rPr lang="en-US" altLang="ja-JP" sz="110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rPr>
                      <a:pPr>
                        <a:defRPr/>
                      </a:pPr>
                      <a:t>[パーセンテージ]</a:t>
                    </a:fld>
                    <a:endParaRPr lang="ja-JP" altLang="en-US"/>
                  </a:p>
                </c:rich>
              </c:tx>
              <c:spPr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F7A-409D-A3A0-1AF72FD5A412}"/>
                </c:ext>
              </c:extLst>
            </c:dLbl>
            <c:dLbl>
              <c:idx val="1"/>
              <c:layout>
                <c:manualLayout>
                  <c:x val="0.16442706321617098"/>
                  <c:y val="4.0023848870742888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7F7A-409D-A3A0-1AF72FD5A412}"/>
                </c:ext>
              </c:extLst>
            </c:dLbl>
            <c:dLbl>
              <c:idx val="2"/>
              <c:layout>
                <c:manualLayout>
                  <c:x val="-0.11747382093226882"/>
                  <c:y val="0.10403702950395707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 baseline="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D7C4615E-5E24-4E59-8E60-711AB9ABD9A8}" type="CATEGORYNAME">
                      <a:rPr lang="ja-JP" altLang="en-US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E595CF2D-1ACA-4048-B8AC-CEC15318109C}" type="VALU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r>
                      <a:rPr lang="en-US" altLang="ja-JP" baseline="0"/>
                      <a:t>
</a:t>
                    </a:r>
                    <a:fld id="{13D63DED-8E7A-47D6-8103-09E945A420F4}" type="PERCENTAG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F7A-409D-A3A0-1AF72FD5A412}"/>
                </c:ext>
              </c:extLst>
            </c:dLbl>
            <c:dLbl>
              <c:idx val="3"/>
              <c:layout>
                <c:manualLayout>
                  <c:x val="-0.15428945761430421"/>
                  <c:y val="1.8024842019623932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 baseline="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C7CABCA9-BC61-41A2-B916-BFDCDF3C1605}" type="CATEGORYNAME">
                      <a:rPr lang="ja-JP" altLang="en-US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EADBD6DF-1644-4AF1-ACB9-0D7C42BBC840}" type="VALU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r>
                      <a:rPr lang="en-US" altLang="ja-JP" baseline="0"/>
                      <a:t>
</a:t>
                    </a:r>
                    <a:fld id="{FF9838DA-8CB2-48AB-90F0-3D0E4BFB4B20}" type="PERCENTAG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F7A-409D-A3A0-1AF72FD5A412}"/>
                </c:ext>
              </c:extLst>
            </c:dLbl>
            <c:dLbl>
              <c:idx val="4"/>
              <c:layout>
                <c:manualLayout>
                  <c:x val="-0.1359985202082048"/>
                  <c:y val="-8.927193301689205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 baseline="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AC00BEE0-0BD3-4DD2-BAD2-ABBFC8FB4F61}" type="CATEGORYNAME">
                      <a:rPr lang="ja-JP" altLang="en-US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592330AD-E8F2-49F0-8928-C6E4008EA3E0}" type="VALU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r>
                      <a:rPr lang="en-US" altLang="ja-JP" baseline="0"/>
                      <a:t>
</a:t>
                    </a:r>
                    <a:fld id="{5EA7142C-B040-4F1A-94E9-9759BD7BE255}" type="PERCENTAG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F7A-409D-A3A0-1AF72FD5A412}"/>
                </c:ext>
              </c:extLst>
            </c:dLbl>
            <c:dLbl>
              <c:idx val="5"/>
              <c:layout>
                <c:manualLayout>
                  <c:x val="-0.14670625724217845"/>
                  <c:y val="-0.12295129775444737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9-7F7A-409D-A3A0-1AF72FD5A41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金属鉱</c:v>
              </c:pt>
              <c:pt idx="1">
                <c:v>石炭</c:v>
              </c:pt>
              <c:pt idx="2">
                <c:v>鉄鋼</c:v>
              </c:pt>
              <c:pt idx="3">
                <c:v>穀物ばら</c:v>
              </c:pt>
              <c:pt idx="4">
                <c:v>原木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1099.0075999999999</c:v>
              </c:pt>
              <c:pt idx="1">
                <c:v>776.88499999999999</c:v>
              </c:pt>
              <c:pt idx="2">
                <c:v>691.56569999999999</c:v>
              </c:pt>
              <c:pt idx="3">
                <c:v>375.82119999999998</c:v>
              </c:pt>
              <c:pt idx="4">
                <c:v>138.85810000000001</c:v>
              </c:pt>
              <c:pt idx="5">
                <c:v>481.6823</c:v>
              </c:pt>
            </c:numLit>
          </c:val>
          <c:extLst>
            <c:ext xmlns:c16="http://schemas.microsoft.com/office/drawing/2014/chart" uri="{C3380CC4-5D6E-409C-BE32-E72D297353CC}">
              <c16:uniqueId val="{0000000A-7F7A-409D-A3A0-1AF72FD5A4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aseline="0"/>
              <a:t>日立港</a:t>
            </a:r>
            <a:endParaRPr lang="en-US" altLang="ja-JP" sz="1800" baseline="0"/>
          </a:p>
          <a:p>
            <a:pPr algn="ctr">
              <a:defRPr sz="1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100" b="0" i="0" u="none" strike="noStrike" baseline="0">
                <a:effectLst/>
              </a:rPr>
              <a:t>　</a:t>
            </a:r>
            <a:r>
              <a:rPr lang="en-US" altLang="ja-JP" sz="1100" b="0" i="0" u="none" strike="noStrike" baseline="0">
                <a:effectLst/>
              </a:rPr>
              <a:t>(</a:t>
            </a:r>
            <a:r>
              <a:rPr lang="ja-JP" altLang="ja-JP" sz="1100" b="0" i="0" u="none" strike="noStrike" baseline="0">
                <a:effectLst/>
              </a:rPr>
              <a:t>単位：万トン</a:t>
            </a:r>
            <a:r>
              <a:rPr lang="en-US" altLang="ja-JP" sz="1100" b="0" i="0" u="none" strike="noStrike" baseline="0">
                <a:effectLst/>
              </a:rPr>
              <a:t>)</a:t>
            </a:r>
            <a:endParaRPr lang="en-US" altLang="ja-JP" sz="1100" baseline="0"/>
          </a:p>
        </c:rich>
      </c:tx>
      <c:layout>
        <c:manualLayout>
          <c:xMode val="edge"/>
          <c:yMode val="edge"/>
          <c:x val="0.8456214819301433"/>
          <c:y val="2.9908456564880609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63851832952679"/>
          <c:y val="0.15352785982391109"/>
          <c:w val="0.52851534950867474"/>
          <c:h val="0.84386807414002407"/>
        </c:manualLayout>
      </c:layout>
      <c:doughnutChart>
        <c:varyColors val="1"/>
        <c:ser>
          <c:idx val="0"/>
          <c:order val="0"/>
          <c:tx>
            <c:v>日立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C78-42BE-8834-33041F003E3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C78-42BE-8834-33041F003E3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C78-42BE-8834-33041F003E3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C78-42BE-8834-33041F003E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8-1C78-42BE-8834-33041F003E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9-1C78-42BE-8834-33041F003E34}"/>
              </c:ext>
            </c:extLst>
          </c:dPt>
          <c:dLbls>
            <c:dLbl>
              <c:idx val="0"/>
              <c:layout>
                <c:manualLayout>
                  <c:x val="0.16608759048975363"/>
                  <c:y val="-6.0097821544383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1C78-42BE-8834-33041F003E34}"/>
                </c:ext>
              </c:extLst>
            </c:dLbl>
            <c:dLbl>
              <c:idx val="1"/>
              <c:layout>
                <c:manualLayout>
                  <c:x val="-0.11735258143427321"/>
                  <c:y val="0.1102433146766169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1100" baseline="0">
                        <a:latin typeface="ＭＳ ゴシック" panose="020B0609070205080204" pitchFamily="49" charset="-128"/>
                        <a:ea typeface="ＭＳ ゴシック" panose="020B0609070205080204" pitchFamily="49" charset="-128"/>
                      </a:defRPr>
                    </a:pPr>
                    <a:fld id="{E1672282-C4D8-4C23-8751-B26F787863E3}" type="CATEGORYNAME">
                      <a:rPr lang="ja-JP" altLang="en-US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fld id="{78DEEB0D-78FC-4035-A9A6-175F5AD8AEAC}" type="VALU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[値]</a:t>
                    </a:fld>
                    <a:r>
                      <a:rPr lang="en-US" altLang="ja-JP" baseline="0"/>
                      <a:t>
</a:t>
                    </a:r>
                    <a:fld id="{46751A0B-E436-469F-B537-E5FA2C7E00F9}" type="PERCENTAGE">
                      <a:rPr lang="en-US" altLang="ja-JP" baseline="0"/>
                      <a:pPr>
                        <a:defRPr sz="1100" baseline="0">
                          <a:latin typeface="ＭＳ ゴシック" panose="020B0609070205080204" pitchFamily="49" charset="-128"/>
                          <a:ea typeface="ＭＳ ゴシック" panose="020B0609070205080204" pitchFamily="49" charset="-128"/>
                        </a:defRPr>
                      </a:pPr>
                      <a:t>[パーセンテージ]</a:t>
                    </a:fld>
                    <a:endParaRPr lang="en-US" altLang="ja-JP" baseline="0"/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78-42BE-8834-33041F003E34}"/>
                </c:ext>
              </c:extLst>
            </c:dLbl>
            <c:dLbl>
              <c:idx val="2"/>
              <c:layout>
                <c:manualLayout>
                  <c:x val="-0.16041827603965494"/>
                  <c:y val="1.4368521973466003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1C78-42BE-8834-33041F003E34}"/>
                </c:ext>
              </c:extLst>
            </c:dLbl>
            <c:dLbl>
              <c:idx val="3"/>
              <c:layout>
                <c:manualLayout>
                  <c:x val="-0.14597045191193514"/>
                  <c:y val="-6.929000829187397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05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1C78-42BE-8834-33041F003E34}"/>
                </c:ext>
              </c:extLst>
            </c:dLbl>
            <c:dLbl>
              <c:idx val="4"/>
              <c:layout>
                <c:manualLayout>
                  <c:x val="-0.18062974765031545"/>
                  <c:y val="-0.20390780472636816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1100" baseline="0">
                      <a:latin typeface="ＭＳ ゴシック" panose="020B0609070205080204" pitchFamily="49" charset="-128"/>
                      <a:ea typeface="ＭＳ ゴシック" panose="020B0609070205080204" pitchFamily="49" charset="-128"/>
                    </a:defRPr>
                  </a:pPr>
                  <a:endParaRPr lang="ja-JP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8-1C78-42BE-8834-33041F003E34}"/>
                </c:ext>
              </c:extLst>
            </c:dLbl>
            <c:dLbl>
              <c:idx val="5"/>
              <c:layout>
                <c:manualLayout>
                  <c:x val="-3.978611432985709E-2"/>
                  <c:y val="-0.1919418532338308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78-42BE-8834-33041F003E3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aseline="0">
                    <a:latin typeface="ＭＳ ゴシック" panose="020B0609070205080204" pitchFamily="49" charset="-128"/>
                    <a:ea typeface="ＭＳ ゴシック" panose="020B0609070205080204" pitchFamily="49" charset="-128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コンテナ</c:v>
              </c:pt>
              <c:pt idx="1">
                <c:v>自動車</c:v>
              </c:pt>
              <c:pt idx="2">
                <c:v>非鉄金属</c:v>
              </c:pt>
              <c:pt idx="3">
                <c:v>セメントばら</c:v>
              </c:pt>
              <c:pt idx="4">
                <c:v>その他金属機械工業品</c:v>
              </c:pt>
              <c:pt idx="5">
                <c:v>その他</c:v>
              </c:pt>
            </c:strLit>
          </c:cat>
          <c:val>
            <c:numLit>
              <c:formatCode>General</c:formatCode>
              <c:ptCount val="6"/>
              <c:pt idx="0">
                <c:v>176.56960000000001</c:v>
              </c:pt>
              <c:pt idx="1">
                <c:v>28.558599999999998</c:v>
              </c:pt>
              <c:pt idx="2">
                <c:v>27.8977</c:v>
              </c:pt>
              <c:pt idx="3">
                <c:v>24.563300000000002</c:v>
              </c:pt>
              <c:pt idx="4">
                <c:v>6.8384999999999998</c:v>
              </c:pt>
              <c:pt idx="5">
                <c:v>7.8632</c:v>
              </c:pt>
            </c:numLit>
          </c:val>
          <c:extLst>
            <c:ext xmlns:c16="http://schemas.microsoft.com/office/drawing/2014/chart" uri="{C3380CC4-5D6E-409C-BE32-E72D297353CC}">
              <c16:uniqueId val="{0000000A-1C78-42BE-8834-33041F003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8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312966</xdr:colOff>
      <xdr:row>3</xdr:row>
      <xdr:rowOff>0</xdr:rowOff>
    </xdr:from>
    <xdr:to>
      <xdr:col>19</xdr:col>
      <xdr:colOff>403351</xdr:colOff>
      <xdr:row>24</xdr:row>
      <xdr:rowOff>144450</xdr:rowOff>
    </xdr:to>
    <xdr:graphicFrame macro="">
      <xdr:nvGraphicFramePr>
        <xdr:cNvPr id="15" name="グラフ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312964</xdr:colOff>
      <xdr:row>3</xdr:row>
      <xdr:rowOff>0</xdr:rowOff>
    </xdr:from>
    <xdr:to>
      <xdr:col>9</xdr:col>
      <xdr:colOff>404812</xdr:colOff>
      <xdr:row>24</xdr:row>
      <xdr:rowOff>144450</xdr:rowOff>
    </xdr:to>
    <xdr:graphicFrame macro="">
      <xdr:nvGraphicFramePr>
        <xdr:cNvPr id="16" name="グラフ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312964</xdr:colOff>
      <xdr:row>26</xdr:row>
      <xdr:rowOff>0</xdr:rowOff>
    </xdr:from>
    <xdr:to>
      <xdr:col>9</xdr:col>
      <xdr:colOff>404812</xdr:colOff>
      <xdr:row>47</xdr:row>
      <xdr:rowOff>144450</xdr:rowOff>
    </xdr:to>
    <xdr:graphicFrame macro="">
      <xdr:nvGraphicFramePr>
        <xdr:cNvPr id="18" name="グラフ 5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322218</xdr:colOff>
      <xdr:row>26</xdr:row>
      <xdr:rowOff>2721</xdr:rowOff>
    </xdr:from>
    <xdr:to>
      <xdr:col>19</xdr:col>
      <xdr:colOff>406888</xdr:colOff>
      <xdr:row>47</xdr:row>
      <xdr:rowOff>142058</xdr:rowOff>
    </xdr:to>
    <xdr:graphicFrame macro="">
      <xdr:nvGraphicFramePr>
        <xdr:cNvPr id="20" name="グラフ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316502</xdr:colOff>
      <xdr:row>49</xdr:row>
      <xdr:rowOff>5986</xdr:rowOff>
    </xdr:from>
    <xdr:to>
      <xdr:col>9</xdr:col>
      <xdr:colOff>410698</xdr:colOff>
      <xdr:row>70</xdr:row>
      <xdr:rowOff>159961</xdr:rowOff>
    </xdr:to>
    <xdr:graphicFrame macro="">
      <xdr:nvGraphicFramePr>
        <xdr:cNvPr id="21" name="グラフ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326027</xdr:colOff>
      <xdr:row>49</xdr:row>
      <xdr:rowOff>5986</xdr:rowOff>
    </xdr:from>
    <xdr:to>
      <xdr:col>19</xdr:col>
      <xdr:colOff>421685</xdr:colOff>
      <xdr:row>70</xdr:row>
      <xdr:rowOff>159961</xdr:rowOff>
    </xdr:to>
    <xdr:graphicFrame macro="">
      <xdr:nvGraphicFramePr>
        <xdr:cNvPr id="22" name="グラフ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326027</xdr:colOff>
      <xdr:row>72</xdr:row>
      <xdr:rowOff>2178</xdr:rowOff>
    </xdr:from>
    <xdr:to>
      <xdr:col>9</xdr:col>
      <xdr:colOff>435463</xdr:colOff>
      <xdr:row>93</xdr:row>
      <xdr:rowOff>135528</xdr:rowOff>
    </xdr:to>
    <xdr:graphicFrame macro="">
      <xdr:nvGraphicFramePr>
        <xdr:cNvPr id="24" name="グラフ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326028</xdr:colOff>
      <xdr:row>72</xdr:row>
      <xdr:rowOff>0</xdr:rowOff>
    </xdr:from>
    <xdr:to>
      <xdr:col>19</xdr:col>
      <xdr:colOff>420223</xdr:colOff>
      <xdr:row>93</xdr:row>
      <xdr:rowOff>142545</xdr:rowOff>
    </xdr:to>
    <xdr:graphicFrame macro="">
      <xdr:nvGraphicFramePr>
        <xdr:cNvPr id="25" name="グラフ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0.3691</cdr:x>
      <cdr:y>0.41215</cdr:y>
    </cdr:from>
    <cdr:to>
      <cdr:x>0.63269</cdr:x>
      <cdr:y>0.69359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93442" y="1590576"/>
          <a:ext cx="1637843" cy="1086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合計：１３，６７１万トン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0.38278</cdr:x>
      <cdr:y>0.42663</cdr:y>
    </cdr:from>
    <cdr:to>
      <cdr:x>0.65285</cdr:x>
      <cdr:y>0.62831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2133056" y="1596874"/>
          <a:ext cx="1504950" cy="7548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ja-JP" altLang="en-US"/>
            <a:t>　　　　　</a:t>
          </a:r>
          <a:endParaRPr lang="en-US" altLang="ja-JP"/>
        </a:p>
        <a:p xmlns:a="http://schemas.openxmlformats.org/drawingml/2006/main">
          <a:r>
            <a:rPr lang="ja-JP" altLang="en-US" sz="1200">
              <a:solidFill>
                <a:sysClr val="windowText" lastClr="000000"/>
              </a:solidFill>
            </a:rPr>
            <a:t>　　　</a:t>
          </a:r>
          <a:r>
            <a:rPr lang="ja-JP" altLang="en-US" sz="1100">
              <a:solidFill>
                <a:sysClr val="windowText" lastClr="000000"/>
              </a:solidFill>
            </a:rPr>
            <a:t>　２０２２年度</a:t>
          </a:r>
          <a:endParaRPr lang="en-US" altLang="ja-JP" sz="1100">
            <a:solidFill>
              <a:sysClr val="windowText" lastClr="000000"/>
            </a:solidFill>
          </a:endParaRPr>
        </a:p>
        <a:p xmlns:a="http://schemas.openxmlformats.org/drawingml/2006/main">
          <a:r>
            <a:rPr lang="ja-JP" altLang="en-US" sz="1100">
              <a:solidFill>
                <a:sysClr val="windowText" lastClr="000000"/>
              </a:solidFill>
            </a:rPr>
            <a:t>合計：１２，２４４万トン</a:t>
          </a:r>
          <a:endParaRPr lang="en-US" altLang="ja-JP" sz="1100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0.33091</cdr:x>
      <cdr:y>0.40986</cdr:y>
    </cdr:from>
    <cdr:to>
      <cdr:x>0.60056</cdr:x>
      <cdr:y>0.69038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37268" y="1560620"/>
          <a:ext cx="1660164" cy="1068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合計：２，１８８万トン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0.38762</cdr:x>
      <cdr:y>0.40966</cdr:y>
    </cdr:from>
    <cdr:to>
      <cdr:x>0.62451</cdr:x>
      <cdr:y>0.69091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12478" y="1577410"/>
          <a:ext cx="1474418" cy="10829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合計：５８４万トン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0.33725</cdr:x>
      <cdr:y>0.36876</cdr:y>
    </cdr:from>
    <cdr:to>
      <cdr:x>0.62698</cdr:x>
      <cdr:y>0.64367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95534" y="1426612"/>
          <a:ext cx="1800266" cy="1063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合計：３，７６２万トン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0.39305</cdr:x>
      <cdr:y>0.37505</cdr:y>
    </cdr:from>
    <cdr:to>
      <cdr:x>0.68559</cdr:x>
      <cdr:y>0.64996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442827" y="1450957"/>
          <a:ext cx="1818154" cy="10635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合計：２，６２６万トン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0.37037</cdr:x>
      <cdr:y>0.38482</cdr:y>
    </cdr:from>
    <cdr:to>
      <cdr:x>0.65625</cdr:x>
      <cdr:y>0.66128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277343" y="1487489"/>
          <a:ext cx="1757794" cy="10686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合計：３，５６４万トン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0.39689</cdr:x>
      <cdr:y>0.4332</cdr:y>
    </cdr:from>
    <cdr:to>
      <cdr:x>0.67721</cdr:x>
      <cdr:y>0.70997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476501" y="1670390"/>
          <a:ext cx="1749136" cy="1067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２０２２年度</a:t>
          </a:r>
          <a:endParaRPr kumimoji="1" lang="en-US" altLang="ja-JP" sz="1100"/>
        </a:p>
        <a:p xmlns:a="http://schemas.openxmlformats.org/drawingml/2006/main">
          <a:pPr algn="ctr">
            <a:lnSpc>
              <a:spcPts val="1300"/>
            </a:lnSpc>
          </a:pPr>
          <a:r>
            <a:rPr kumimoji="1" lang="ja-JP" altLang="en-US" sz="1100"/>
            <a:t>合計：２７２万トン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2">
          <cell r="C12">
            <v>45901566</v>
          </cell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1"/>
  <sheetViews>
    <sheetView tabSelected="1" zoomScale="117" zoomScaleNormal="117" workbookViewId="0">
      <selection activeCell="Q11" sqref="Q11"/>
    </sheetView>
  </sheetViews>
  <sheetFormatPr defaultRowHeight="13.2" x14ac:dyDescent="0.2"/>
  <cols>
    <col min="2" max="2" width="5.6640625" customWidth="1"/>
    <col min="6" max="6" width="5.6640625" customWidth="1"/>
    <col min="10" max="10" width="5.6640625" customWidth="1"/>
    <col min="14" max="14" width="5.6640625" customWidth="1"/>
    <col min="18" max="18" width="5.6640625" customWidth="1"/>
  </cols>
  <sheetData>
    <row r="2" spans="1:22" ht="20.100000000000001" customHeight="1" x14ac:dyDescent="0.2">
      <c r="A2" s="2"/>
      <c r="B2" s="112" t="s">
        <v>38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3"/>
      <c r="T2" s="4"/>
      <c r="U2" s="4"/>
      <c r="V2" s="5" t="s">
        <v>22</v>
      </c>
    </row>
    <row r="3" spans="1:22" ht="18" customHeight="1" thickBot="1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 t="s">
        <v>23</v>
      </c>
      <c r="U3" s="4"/>
      <c r="V3" s="1"/>
    </row>
    <row r="4" spans="1:22" ht="14.25" customHeight="1" x14ac:dyDescent="0.2">
      <c r="A4" s="113" t="s">
        <v>24</v>
      </c>
      <c r="B4" s="115" t="s">
        <v>25</v>
      </c>
      <c r="C4" s="116"/>
      <c r="D4" s="10"/>
      <c r="E4" s="11"/>
      <c r="F4" s="117" t="s">
        <v>25</v>
      </c>
      <c r="G4" s="116"/>
      <c r="H4" s="10"/>
      <c r="I4" s="11"/>
      <c r="J4" s="117" t="s">
        <v>25</v>
      </c>
      <c r="K4" s="116"/>
      <c r="L4" s="10"/>
      <c r="M4" s="11"/>
      <c r="N4" s="117" t="s">
        <v>25</v>
      </c>
      <c r="O4" s="116"/>
      <c r="P4" s="10"/>
      <c r="Q4" s="10"/>
      <c r="R4" s="117" t="s">
        <v>25</v>
      </c>
      <c r="S4" s="116"/>
      <c r="T4" s="10"/>
      <c r="U4" s="12"/>
      <c r="V4" s="6"/>
    </row>
    <row r="5" spans="1:22" ht="14.25" customHeight="1" thickBot="1" x14ac:dyDescent="0.25">
      <c r="A5" s="114"/>
      <c r="B5" s="8"/>
      <c r="C5" s="119" t="s">
        <v>26</v>
      </c>
      <c r="D5" s="120" t="s">
        <v>27</v>
      </c>
      <c r="E5" s="13" t="s">
        <v>28</v>
      </c>
      <c r="F5" s="119"/>
      <c r="G5" s="119" t="s">
        <v>26</v>
      </c>
      <c r="H5" s="120" t="s">
        <v>27</v>
      </c>
      <c r="I5" s="13" t="s">
        <v>28</v>
      </c>
      <c r="J5" s="119"/>
      <c r="K5" s="119" t="s">
        <v>26</v>
      </c>
      <c r="L5" s="120" t="s">
        <v>27</v>
      </c>
      <c r="M5" s="13" t="s">
        <v>28</v>
      </c>
      <c r="N5" s="121"/>
      <c r="O5" s="119" t="s">
        <v>26</v>
      </c>
      <c r="P5" s="120" t="s">
        <v>27</v>
      </c>
      <c r="Q5" s="13" t="s">
        <v>28</v>
      </c>
      <c r="R5" s="119"/>
      <c r="S5" s="119" t="s">
        <v>26</v>
      </c>
      <c r="T5" s="120" t="s">
        <v>27</v>
      </c>
      <c r="U5" s="9" t="s">
        <v>28</v>
      </c>
      <c r="V5" s="7"/>
    </row>
    <row r="6" spans="1:22" ht="14.25" customHeight="1" x14ac:dyDescent="0.2">
      <c r="A6" s="81"/>
      <c r="B6" s="14" t="s">
        <v>9</v>
      </c>
      <c r="C6" s="15"/>
      <c r="D6" s="16"/>
      <c r="E6" s="87"/>
      <c r="F6" s="17" t="s">
        <v>10</v>
      </c>
      <c r="G6" s="15"/>
      <c r="H6" s="18"/>
      <c r="I6" s="19"/>
      <c r="J6" s="97" t="s">
        <v>11</v>
      </c>
      <c r="K6" s="102"/>
      <c r="L6" s="20"/>
      <c r="M6" s="19"/>
      <c r="N6" s="17" t="s">
        <v>12</v>
      </c>
      <c r="O6" s="15"/>
      <c r="P6" s="18"/>
      <c r="Q6" s="19"/>
      <c r="R6" s="17" t="s">
        <v>13</v>
      </c>
      <c r="S6" s="15"/>
      <c r="T6" s="20"/>
      <c r="U6" s="21"/>
      <c r="V6" s="22" t="s">
        <v>29</v>
      </c>
    </row>
    <row r="7" spans="1:22" ht="14.25" customHeight="1" x14ac:dyDescent="0.2">
      <c r="A7" s="23" t="s">
        <v>1</v>
      </c>
      <c r="B7" s="24"/>
      <c r="C7" s="25">
        <v>9335.8768</v>
      </c>
      <c r="D7" s="26">
        <f>C7/9067.2152</f>
        <v>1.0296300015025561</v>
      </c>
      <c r="E7" s="88">
        <f>C7/8343.128</f>
        <v>1.1189899999137014</v>
      </c>
      <c r="F7" s="29"/>
      <c r="G7" s="25">
        <v>1720.6751999999999</v>
      </c>
      <c r="H7" s="27">
        <f>G7/1612.2098</f>
        <v>1.0672774721999581</v>
      </c>
      <c r="I7" s="98">
        <f>G7/1261.1624</f>
        <v>1.3643565650228711</v>
      </c>
      <c r="J7" s="29"/>
      <c r="K7" s="103">
        <v>520.80050000000006</v>
      </c>
      <c r="L7" s="28">
        <f>K7/510.7988</f>
        <v>1.0195805080199876</v>
      </c>
      <c r="M7" s="98">
        <f>K7/465.4282</f>
        <v>1.1189706597064812</v>
      </c>
      <c r="N7" s="29"/>
      <c r="O7" s="25">
        <v>197.1268</v>
      </c>
      <c r="P7" s="27">
        <f>O7/193.0239</f>
        <v>1.0212559170133855</v>
      </c>
      <c r="Q7" s="98">
        <f>O7/187.1028</f>
        <v>1.0535748262452513</v>
      </c>
      <c r="R7" s="99"/>
      <c r="S7" s="25">
        <v>147.64769999999999</v>
      </c>
      <c r="T7" s="28">
        <f>S7/161.1826</f>
        <v>0.91602753647105817</v>
      </c>
      <c r="U7" s="84">
        <f>S7/130.8746</f>
        <v>1.1281616142475317</v>
      </c>
      <c r="V7" s="30">
        <v>321.8279</v>
      </c>
    </row>
    <row r="8" spans="1:22" ht="14.25" customHeight="1" x14ac:dyDescent="0.2">
      <c r="A8" s="31"/>
      <c r="B8" s="32" t="s">
        <v>9</v>
      </c>
      <c r="C8" s="33"/>
      <c r="D8" s="34"/>
      <c r="E8" s="36"/>
      <c r="F8" s="80" t="s">
        <v>37</v>
      </c>
      <c r="G8" s="33"/>
      <c r="H8" s="35"/>
      <c r="I8" s="36"/>
      <c r="J8" s="80" t="s">
        <v>14</v>
      </c>
      <c r="K8" s="104"/>
      <c r="L8" s="34"/>
      <c r="M8" s="36"/>
      <c r="N8" s="80" t="s">
        <v>31</v>
      </c>
      <c r="O8" s="33"/>
      <c r="P8" s="35"/>
      <c r="Q8" s="36"/>
      <c r="R8" s="80" t="s">
        <v>13</v>
      </c>
      <c r="S8" s="33"/>
      <c r="T8" s="37"/>
      <c r="U8" s="85"/>
      <c r="V8" s="22" t="s">
        <v>29</v>
      </c>
    </row>
    <row r="9" spans="1:22" ht="14.25" customHeight="1" x14ac:dyDescent="0.2">
      <c r="A9" s="38" t="s">
        <v>2</v>
      </c>
      <c r="B9" s="39"/>
      <c r="C9" s="122">
        <v>12703.9076</v>
      </c>
      <c r="D9" s="123">
        <f>C9/12529.1654</f>
        <v>1.0139468347987488</v>
      </c>
      <c r="E9" s="124">
        <f>C9/12468.7816</f>
        <v>1.0188571752672291</v>
      </c>
      <c r="F9" s="125"/>
      <c r="G9" s="122">
        <v>284.07040000000001</v>
      </c>
      <c r="H9" s="126">
        <f>G9/52.8959</f>
        <v>5.3703670794900935</v>
      </c>
      <c r="I9" s="124">
        <f>G9/3.9054</f>
        <v>72.737850156193986</v>
      </c>
      <c r="J9" s="125"/>
      <c r="K9" s="127">
        <v>137.46719999999999</v>
      </c>
      <c r="L9" s="123">
        <f>K9/384.12</f>
        <v>0.35787566385504527</v>
      </c>
      <c r="M9" s="124">
        <f>K9/376.7875</f>
        <v>0.36484012871976906</v>
      </c>
      <c r="N9" s="125"/>
      <c r="O9" s="122">
        <v>93.950599999999994</v>
      </c>
      <c r="P9" s="126">
        <f>O9/104.0297</f>
        <v>0.90311324554430117</v>
      </c>
      <c r="Q9" s="124">
        <f>O9/103.6291</f>
        <v>0.90660441902901789</v>
      </c>
      <c r="R9" s="125"/>
      <c r="S9" s="122">
        <v>86.799099999999996</v>
      </c>
      <c r="T9" s="123">
        <f>S9/113.0021</f>
        <v>0.76811935353413785</v>
      </c>
      <c r="U9" s="128">
        <f>S9/91.961</f>
        <v>0.94386859647024279</v>
      </c>
      <c r="V9" s="40">
        <v>364.43619999999999</v>
      </c>
    </row>
    <row r="10" spans="1:22" ht="14.25" customHeight="1" x14ac:dyDescent="0.2">
      <c r="A10" s="23"/>
      <c r="B10" s="41" t="s">
        <v>33</v>
      </c>
      <c r="C10" s="42"/>
      <c r="D10" s="43"/>
      <c r="E10" s="89"/>
      <c r="F10" s="90" t="s">
        <v>34</v>
      </c>
      <c r="G10" s="42"/>
      <c r="H10" s="44"/>
      <c r="I10" s="45"/>
      <c r="J10" s="90" t="s">
        <v>10</v>
      </c>
      <c r="K10" s="105"/>
      <c r="L10" s="109"/>
      <c r="M10" s="48"/>
      <c r="N10" s="90" t="s">
        <v>35</v>
      </c>
      <c r="O10" s="46"/>
      <c r="P10" s="47"/>
      <c r="Q10" s="100"/>
      <c r="R10" s="93" t="s">
        <v>13</v>
      </c>
      <c r="S10" s="42"/>
      <c r="T10" s="43"/>
      <c r="U10" s="49"/>
      <c r="V10" s="22" t="s">
        <v>29</v>
      </c>
    </row>
    <row r="11" spans="1:22" ht="14.25" customHeight="1" x14ac:dyDescent="0.2">
      <c r="A11" s="23" t="s">
        <v>3</v>
      </c>
      <c r="B11" s="24"/>
      <c r="C11" s="129">
        <v>488.72519999999997</v>
      </c>
      <c r="D11" s="130">
        <f>C11/594.6707</f>
        <v>0.82184173526625737</v>
      </c>
      <c r="E11" s="131">
        <f>C11/540.5954</f>
        <v>0.90404986797889875</v>
      </c>
      <c r="F11" s="132"/>
      <c r="G11" s="129">
        <v>447.98079999999999</v>
      </c>
      <c r="H11" s="133">
        <f>G11/507.7711</f>
        <v>0.88224950179322925</v>
      </c>
      <c r="I11" s="131">
        <f>G11/472.4465</f>
        <v>0.94821487724006837</v>
      </c>
      <c r="J11" s="134"/>
      <c r="K11" s="135">
        <v>425.19060000000002</v>
      </c>
      <c r="L11" s="136">
        <f>K11/377.3436</f>
        <v>1.1267995535103816</v>
      </c>
      <c r="M11" s="137">
        <f>K11/404.422</f>
        <v>1.0513537839187779</v>
      </c>
      <c r="N11" s="132"/>
      <c r="O11" s="129">
        <v>333.21600000000001</v>
      </c>
      <c r="P11" s="136">
        <f>O11/404.6816</f>
        <v>0.8234028925456458</v>
      </c>
      <c r="Q11" s="137">
        <f>O11/514.4864</f>
        <v>0.64766726584026324</v>
      </c>
      <c r="R11" s="132"/>
      <c r="S11" s="129">
        <v>95.4893</v>
      </c>
      <c r="T11" s="130">
        <f>S11/94.5476</f>
        <v>1.0099600624447369</v>
      </c>
      <c r="U11" s="138">
        <f>S11/114.1018</f>
        <v>0.83687812111640658</v>
      </c>
      <c r="V11" s="40">
        <v>397.66250000000002</v>
      </c>
    </row>
    <row r="12" spans="1:22" ht="14.25" customHeight="1" x14ac:dyDescent="0.2">
      <c r="A12" s="31"/>
      <c r="B12" s="50" t="s">
        <v>10</v>
      </c>
      <c r="C12" s="51"/>
      <c r="D12" s="52"/>
      <c r="E12" s="91"/>
      <c r="F12" s="80" t="s">
        <v>16</v>
      </c>
      <c r="G12" s="53"/>
      <c r="H12" s="35"/>
      <c r="I12" s="36"/>
      <c r="J12" s="80" t="s">
        <v>39</v>
      </c>
      <c r="K12" s="106"/>
      <c r="L12" s="110"/>
      <c r="M12" s="111"/>
      <c r="N12" s="80" t="s">
        <v>12</v>
      </c>
      <c r="O12" s="54"/>
      <c r="P12" s="55"/>
      <c r="Q12" s="101"/>
      <c r="R12" s="80" t="s">
        <v>37</v>
      </c>
      <c r="S12" s="56"/>
      <c r="T12" s="35"/>
      <c r="U12" s="86"/>
      <c r="V12" s="22" t="s">
        <v>29</v>
      </c>
    </row>
    <row r="13" spans="1:22" ht="14.25" customHeight="1" x14ac:dyDescent="0.2">
      <c r="A13" s="57" t="s">
        <v>4</v>
      </c>
      <c r="B13" s="58"/>
      <c r="C13" s="122">
        <v>369.75279999999998</v>
      </c>
      <c r="D13" s="123">
        <f>C13/338.6506</f>
        <v>1.0918415617748793</v>
      </c>
      <c r="E13" s="124">
        <f>C13/415.518</f>
        <v>0.88985988573298869</v>
      </c>
      <c r="F13" s="139"/>
      <c r="G13" s="122">
        <v>213.46539999999999</v>
      </c>
      <c r="H13" s="126">
        <f>G13/162.1716</f>
        <v>1.3162933583932079</v>
      </c>
      <c r="I13" s="124">
        <f>G13/185.121</f>
        <v>1.1531128289064989</v>
      </c>
      <c r="J13" s="139"/>
      <c r="K13" s="127">
        <v>0.37669999999999998</v>
      </c>
      <c r="L13" s="159" t="s">
        <v>17</v>
      </c>
      <c r="M13" s="158">
        <f>K13/0.1624</f>
        <v>2.3195812807881775</v>
      </c>
      <c r="N13" s="139"/>
      <c r="O13" s="122">
        <v>0.33429999999999999</v>
      </c>
      <c r="P13" s="157">
        <f>O13/0.8993</f>
        <v>0.37173357055487599</v>
      </c>
      <c r="Q13" s="158">
        <f>O13/0.8921</f>
        <v>0.37473377424055598</v>
      </c>
      <c r="R13" s="139"/>
      <c r="S13" s="122">
        <v>4.3799999999999999E-2</v>
      </c>
      <c r="T13" s="155">
        <f>S13/0.5288</f>
        <v>8.2829046898638417E-2</v>
      </c>
      <c r="U13" s="156">
        <f>S13/0.0696</f>
        <v>0.62931034482758619</v>
      </c>
      <c r="V13" s="40">
        <v>6.959999999980937E-2</v>
      </c>
    </row>
    <row r="14" spans="1:22" ht="14.25" customHeight="1" x14ac:dyDescent="0.2">
      <c r="A14" s="59"/>
      <c r="B14" s="60" t="s">
        <v>13</v>
      </c>
      <c r="C14" s="61"/>
      <c r="D14" s="62"/>
      <c r="E14" s="92"/>
      <c r="F14" s="93" t="s">
        <v>32</v>
      </c>
      <c r="G14" s="105"/>
      <c r="H14" s="109"/>
      <c r="I14" s="45"/>
      <c r="J14" s="93" t="s">
        <v>34</v>
      </c>
      <c r="K14" s="105"/>
      <c r="L14" s="109"/>
      <c r="M14" s="45"/>
      <c r="N14" s="90" t="s">
        <v>18</v>
      </c>
      <c r="O14" s="42"/>
      <c r="P14" s="43"/>
      <c r="Q14" s="89"/>
      <c r="R14" s="90" t="s">
        <v>40</v>
      </c>
      <c r="S14" s="42"/>
      <c r="T14" s="43"/>
      <c r="U14" s="49"/>
      <c r="V14" s="22" t="s">
        <v>29</v>
      </c>
    </row>
    <row r="15" spans="1:22" ht="14.25" customHeight="1" x14ac:dyDescent="0.2">
      <c r="A15" s="23" t="s">
        <v>5</v>
      </c>
      <c r="B15" s="24"/>
      <c r="C15" s="25">
        <v>776.86159999999995</v>
      </c>
      <c r="D15" s="26">
        <f>C15/846.5521</f>
        <v>0.91767724632659931</v>
      </c>
      <c r="E15" s="88">
        <f>C15/770.7492</f>
        <v>1.0079304655781673</v>
      </c>
      <c r="F15" s="29"/>
      <c r="G15" s="103">
        <v>606.77170000000001</v>
      </c>
      <c r="H15" s="28">
        <f>G15/590.3992</f>
        <v>1.0277312367631934</v>
      </c>
      <c r="I15" s="98">
        <f>G15/609.3237</f>
        <v>0.99581174997788524</v>
      </c>
      <c r="J15" s="29"/>
      <c r="K15" s="103">
        <v>537.99009999999998</v>
      </c>
      <c r="L15" s="27">
        <f>K15/636.4746</f>
        <v>0.84526562411131567</v>
      </c>
      <c r="M15" s="98">
        <f>K15/687.5866</f>
        <v>0.78243249650298596</v>
      </c>
      <c r="N15" s="29"/>
      <c r="O15" s="25">
        <v>535.59829999999999</v>
      </c>
      <c r="P15" s="28">
        <f>O15/527.1951</f>
        <v>1.0159394501200789</v>
      </c>
      <c r="Q15" s="98">
        <f>O15/506.966</f>
        <v>1.0564777519596975</v>
      </c>
      <c r="R15" s="29"/>
      <c r="S15" s="25">
        <v>362.03640000000001</v>
      </c>
      <c r="T15" s="28">
        <f>S15/611.4496</f>
        <v>0.59209524382712819</v>
      </c>
      <c r="U15" s="83">
        <f>S15/548.6365</f>
        <v>0.65988391220780984</v>
      </c>
      <c r="V15" s="40">
        <v>942.82399999999996</v>
      </c>
    </row>
    <row r="16" spans="1:22" ht="14.25" customHeight="1" x14ac:dyDescent="0.2">
      <c r="A16" s="63"/>
      <c r="B16" s="50" t="s">
        <v>15</v>
      </c>
      <c r="C16" s="33"/>
      <c r="D16" s="37"/>
      <c r="E16" s="94"/>
      <c r="F16" s="80" t="s">
        <v>11</v>
      </c>
      <c r="G16" s="33"/>
      <c r="H16" s="35"/>
      <c r="I16" s="36"/>
      <c r="J16" s="80" t="s">
        <v>13</v>
      </c>
      <c r="K16" s="104"/>
      <c r="L16" s="55"/>
      <c r="M16" s="101"/>
      <c r="N16" s="96" t="s">
        <v>19</v>
      </c>
      <c r="O16" s="33"/>
      <c r="P16" s="35"/>
      <c r="Q16" s="36"/>
      <c r="R16" s="80" t="s">
        <v>18</v>
      </c>
      <c r="S16" s="64"/>
      <c r="T16" s="65"/>
      <c r="U16" s="66"/>
      <c r="V16" s="22" t="s">
        <v>29</v>
      </c>
    </row>
    <row r="17" spans="1:22" ht="14.25" customHeight="1" x14ac:dyDescent="0.2">
      <c r="A17" s="67" t="s">
        <v>6</v>
      </c>
      <c r="B17" s="39"/>
      <c r="C17" s="122">
        <v>988.52290000000005</v>
      </c>
      <c r="D17" s="140">
        <f>C17/1248.16</f>
        <v>0.79198412062556078</v>
      </c>
      <c r="E17" s="141">
        <f>C17/847.1919</f>
        <v>1.1668228886513197</v>
      </c>
      <c r="F17" s="125"/>
      <c r="G17" s="122">
        <v>639.6463</v>
      </c>
      <c r="H17" s="126">
        <f>G17/721.2281</f>
        <v>0.88688488426892953</v>
      </c>
      <c r="I17" s="124">
        <f>G17/610.3501</f>
        <v>1.0479990090933056</v>
      </c>
      <c r="J17" s="125"/>
      <c r="K17" s="127">
        <v>523.50429999999994</v>
      </c>
      <c r="L17" s="123">
        <f>K17/614.9558</f>
        <v>0.85128768604182603</v>
      </c>
      <c r="M17" s="124">
        <f>K17/478.86</f>
        <v>1.0932303804869898</v>
      </c>
      <c r="N17" s="125"/>
      <c r="O17" s="122">
        <v>190.24260000000001</v>
      </c>
      <c r="P17" s="126">
        <f>O17/229.2731</f>
        <v>0.829764154626077</v>
      </c>
      <c r="Q17" s="124">
        <f>O17/268.1263</f>
        <v>0.70952607036310877</v>
      </c>
      <c r="R17" s="139"/>
      <c r="S17" s="122">
        <v>147.68029999999999</v>
      </c>
      <c r="T17" s="123">
        <f>S17/136.8624</f>
        <v>1.079042162054735</v>
      </c>
      <c r="U17" s="128">
        <f>S17/153.0523</f>
        <v>0.9649008868210408</v>
      </c>
      <c r="V17" s="40">
        <v>136.49160000000001</v>
      </c>
    </row>
    <row r="18" spans="1:22" ht="14.25" customHeight="1" x14ac:dyDescent="0.2">
      <c r="A18" s="69"/>
      <c r="B18" s="60" t="s">
        <v>15</v>
      </c>
      <c r="C18" s="46"/>
      <c r="D18" s="70"/>
      <c r="E18" s="95"/>
      <c r="F18" s="90" t="s">
        <v>11</v>
      </c>
      <c r="G18" s="71"/>
      <c r="H18" s="44"/>
      <c r="I18" s="45"/>
      <c r="J18" s="90" t="s">
        <v>13</v>
      </c>
      <c r="K18" s="107"/>
      <c r="L18" s="47"/>
      <c r="M18" s="100"/>
      <c r="N18" s="90" t="s">
        <v>30</v>
      </c>
      <c r="O18" s="71"/>
      <c r="P18" s="44"/>
      <c r="Q18" s="45"/>
      <c r="R18" s="90" t="s">
        <v>20</v>
      </c>
      <c r="S18" s="71"/>
      <c r="T18" s="72"/>
      <c r="U18" s="73"/>
      <c r="V18" s="22" t="s">
        <v>29</v>
      </c>
    </row>
    <row r="19" spans="1:22" ht="14.25" customHeight="1" x14ac:dyDescent="0.2">
      <c r="A19" s="38" t="s">
        <v>7</v>
      </c>
      <c r="B19" s="74"/>
      <c r="C19" s="142">
        <v>1099.0075999999999</v>
      </c>
      <c r="D19" s="130">
        <f>C19/1106.3451</f>
        <v>0.99336780178264439</v>
      </c>
      <c r="E19" s="131">
        <f>C19/668.0639</f>
        <v>1.6450635934676308</v>
      </c>
      <c r="F19" s="143"/>
      <c r="G19" s="142">
        <v>776.88499999999999</v>
      </c>
      <c r="H19" s="144">
        <f>G19/763.0178</f>
        <v>1.0181741500656998</v>
      </c>
      <c r="I19" s="137">
        <f>G19/597.0657</f>
        <v>1.3011717135986878</v>
      </c>
      <c r="J19" s="143"/>
      <c r="K19" s="145">
        <v>691.56569999999999</v>
      </c>
      <c r="L19" s="136">
        <f>K19/726.5677</f>
        <v>0.95182554908510253</v>
      </c>
      <c r="M19" s="137">
        <f>K19/403.5691</f>
        <v>1.7136240113527026</v>
      </c>
      <c r="N19" s="143"/>
      <c r="O19" s="142">
        <v>375.82119999999998</v>
      </c>
      <c r="P19" s="144">
        <f>O19/312.7629</f>
        <v>1.2016169436976061</v>
      </c>
      <c r="Q19" s="137">
        <f>O19/407.3012</f>
        <v>0.92271076048879797</v>
      </c>
      <c r="R19" s="143"/>
      <c r="S19" s="142">
        <v>138.85810000000001</v>
      </c>
      <c r="T19" s="136">
        <f>S19/128.5822</f>
        <v>1.079916971400396</v>
      </c>
      <c r="U19" s="146">
        <f>S19/104.6488</f>
        <v>1.3268962472574939</v>
      </c>
      <c r="V19" s="40">
        <v>481.6823</v>
      </c>
    </row>
    <row r="20" spans="1:22" x14ac:dyDescent="0.2">
      <c r="A20" s="23"/>
      <c r="B20" s="50" t="s">
        <v>9</v>
      </c>
      <c r="C20" s="75"/>
      <c r="D20" s="52"/>
      <c r="E20" s="91"/>
      <c r="F20" s="96" t="s">
        <v>32</v>
      </c>
      <c r="G20" s="75"/>
      <c r="H20" s="35"/>
      <c r="I20" s="36"/>
      <c r="J20" s="96" t="s">
        <v>21</v>
      </c>
      <c r="K20" s="108"/>
      <c r="L20" s="55"/>
      <c r="M20" s="101"/>
      <c r="N20" s="96" t="s">
        <v>36</v>
      </c>
      <c r="O20" s="76"/>
      <c r="P20" s="35"/>
      <c r="Q20" s="36"/>
      <c r="R20" s="80" t="s">
        <v>16</v>
      </c>
      <c r="S20" s="77"/>
      <c r="T20" s="68"/>
      <c r="U20" s="78"/>
      <c r="V20" s="22" t="s">
        <v>29</v>
      </c>
    </row>
    <row r="21" spans="1:22" ht="13.8" thickBot="1" x14ac:dyDescent="0.25">
      <c r="A21" s="82" t="s">
        <v>8</v>
      </c>
      <c r="B21" s="79"/>
      <c r="C21" s="147">
        <v>176.56960000000001</v>
      </c>
      <c r="D21" s="148">
        <f>C21/179.9744</f>
        <v>0.98108175384943641</v>
      </c>
      <c r="E21" s="149">
        <f>C21/180.784</f>
        <v>0.97668820249579613</v>
      </c>
      <c r="F21" s="150"/>
      <c r="G21" s="147">
        <v>28.558599999999998</v>
      </c>
      <c r="H21" s="151">
        <f>G21/28.1199</f>
        <v>1.0156010512128419</v>
      </c>
      <c r="I21" s="149">
        <f>G21/22.1476</f>
        <v>1.289467030287706</v>
      </c>
      <c r="J21" s="150"/>
      <c r="K21" s="152">
        <v>27.8977</v>
      </c>
      <c r="L21" s="148">
        <f>K21/26.3566</f>
        <v>1.0584711229824788</v>
      </c>
      <c r="M21" s="149">
        <f>K21/34.471</f>
        <v>0.80930927446259182</v>
      </c>
      <c r="N21" s="153"/>
      <c r="O21" s="147">
        <v>24.563300000000002</v>
      </c>
      <c r="P21" s="151">
        <f>O21/23.7049</f>
        <v>1.0362119224295401</v>
      </c>
      <c r="Q21" s="149">
        <f>O21/28.7516</f>
        <v>0.85432810695752592</v>
      </c>
      <c r="R21" s="150"/>
      <c r="S21" s="147">
        <v>6.8384999999999998</v>
      </c>
      <c r="T21" s="148">
        <f>S21/6.4601</f>
        <v>1.0585749446602994</v>
      </c>
      <c r="U21" s="154">
        <f>S21/9.2252</f>
        <v>0.74128474179421588</v>
      </c>
      <c r="V21" s="40">
        <v>7.8632</v>
      </c>
    </row>
  </sheetData>
  <mergeCells count="7">
    <mergeCell ref="B2:R2"/>
    <mergeCell ref="A4:A5"/>
    <mergeCell ref="B4:C4"/>
    <mergeCell ref="F4:G4"/>
    <mergeCell ref="J4:K4"/>
    <mergeCell ref="N4:O4"/>
    <mergeCell ref="R4:S4"/>
  </mergeCells>
  <phoneticPr fontId="6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"/>
  <sheetViews>
    <sheetView view="pageBreakPreview" zoomScale="60" zoomScaleNormal="100" workbookViewId="0">
      <selection activeCell="J69" sqref="J69"/>
    </sheetView>
  </sheetViews>
  <sheetFormatPr defaultRowHeight="13.2" x14ac:dyDescent="0.2"/>
  <sheetData>
    <row r="1" spans="1:20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0" x14ac:dyDescent="0.2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</sheetData>
  <mergeCells count="1">
    <mergeCell ref="A1:T2"/>
  </mergeCells>
  <phoneticPr fontId="3"/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港別上位5品目</vt:lpstr>
      <vt:lpstr>グラフ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2023-12-27T07:25:40Z</dcterms:modified>
</cp:coreProperties>
</file>