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266" windowWidth="15480" windowHeight="11640" tabRatio="943" activeTab="0"/>
  </bookViews>
  <sheets>
    <sheet name="はじめに" sheetId="1" r:id="rId1"/>
    <sheet name="Ａ．指標等設定シート" sheetId="2" r:id="rId2"/>
    <sheet name="Ｂ．適用方（別紙②）" sheetId="3" r:id="rId3"/>
    <sheet name="Ｃ．運賃表（別紙①－１）" sheetId="4" r:id="rId4"/>
    <sheet name="Ｄ．運賃表（別紙①－２）" sheetId="5" r:id="rId5"/>
    <sheet name="Ｅ．届出について" sheetId="6" r:id="rId6"/>
  </sheets>
  <definedNames>
    <definedName name="_xlnm.Print_Area" localSheetId="1">'Ａ．指標等設定シート'!$A$1:$F$94</definedName>
    <definedName name="_xlnm.Print_Area" localSheetId="2">'Ｂ．適用方（別紙②）'!$A$1:$H$82</definedName>
    <definedName name="_xlnm.Print_Area" localSheetId="3">'Ｃ．運賃表（別紙①－１）'!$A$1:$P$35</definedName>
    <definedName name="_xlnm.Print_Area" localSheetId="4">'Ｄ．運賃表（別紙①－２）'!$A$1:$O$16</definedName>
    <definedName name="_xlnm.Print_Area" localSheetId="5">'Ｅ．届出について'!$A$5:$M$40</definedName>
    <definedName name="_xlnm.Print_Area" localSheetId="0">'はじめに'!$A$1:$AG$103</definedName>
  </definedNames>
  <calcPr fullCalcOnLoad="1"/>
</workbook>
</file>

<file path=xl/sharedStrings.xml><?xml version="1.0" encoding="utf-8"?>
<sst xmlns="http://schemas.openxmlformats.org/spreadsheetml/2006/main" count="332" uniqueCount="228">
  <si>
    <t>まで</t>
  </si>
  <si>
    <t>200km を超え500kmまで20kmまでを増すごとに</t>
  </si>
  <si>
    <t>１トン車まで</t>
  </si>
  <si>
    <t>２トン車まで</t>
  </si>
  <si>
    <t>３トン車まで</t>
  </si>
  <si>
    <t>４トン車まで</t>
  </si>
  <si>
    <t>５トン車まで</t>
  </si>
  <si>
    <t>６トン車まで</t>
  </si>
  <si>
    <t>８トン車まで</t>
  </si>
  <si>
    <t>10トン車まで</t>
  </si>
  <si>
    <t>12トン車まで</t>
  </si>
  <si>
    <t>500km を超え3000kmまで
50kmまでを増すごとに</t>
  </si>
  <si>
    <t>　　　　　　　　　　　　車種
　距離</t>
  </si>
  <si>
    <t>単位：円</t>
  </si>
  <si>
    <t>km</t>
  </si>
  <si>
    <t>　〃　　　</t>
  </si>
  <si>
    <t>年</t>
  </si>
  <si>
    <t>月</t>
  </si>
  <si>
    <t>日</t>
  </si>
  <si>
    <t>車種</t>
  </si>
  <si>
    <t>燃料価格の設定</t>
  </si>
  <si>
    <t>燃費（km/L）</t>
  </si>
  <si>
    <t>算出上の上昇額</t>
  </si>
  <si>
    <t>基準価格</t>
  </si>
  <si>
    <t>－</t>
  </si>
  <si>
    <t>廃止</t>
  </si>
  <si>
    <t>２トン車まで</t>
  </si>
  <si>
    <t>３トン車まで</t>
  </si>
  <si>
    <t>４トン車まで</t>
  </si>
  <si>
    <t>５トン車まで</t>
  </si>
  <si>
    <t>６トン車まで</t>
  </si>
  <si>
    <t>８トン車まで</t>
  </si>
  <si>
    <t>10トン車まで</t>
  </si>
  <si>
    <t>12トン車まで</t>
  </si>
  <si>
    <t>14トン車まで</t>
  </si>
  <si>
    <t>・　基準価格</t>
  </si>
  <si>
    <t>・　改定条件</t>
  </si>
  <si>
    <t>・　改定する刻み幅</t>
  </si>
  <si>
    <t>・　廃止条件</t>
  </si>
  <si>
    <t>調達している軽油価格</t>
  </si>
  <si>
    <t>２．燃料サーチャージの改定条件と算出上の上昇額テーブルは下表の通りである。</t>
  </si>
  <si>
    <t>①基準とする軽油価格</t>
  </si>
  <si>
    <t>燃料サーチャージを改定する刻み幅を記入します。</t>
  </si>
  <si>
    <t>円</t>
  </si>
  <si>
    <t>燃料サーチャージの算出</t>
  </si>
  <si>
    <t>計算上の距離</t>
  </si>
  <si>
    <t>燃費</t>
  </si>
  <si>
    <t>　　　　　　　　１．　円単位に少数を切り上げ</t>
  </si>
  <si>
    <t>　　　　　　　　２．　10円単位に端数を切り上げ</t>
  </si>
  <si>
    <t>　　　　　　　　３．　10円単位に端数を四捨五入</t>
  </si>
  <si>
    <t>上昇額</t>
  </si>
  <si>
    <t>→</t>
  </si>
  <si>
    <t>端数処理</t>
  </si>
  <si>
    <t>算出条件</t>
  </si>
  <si>
    <t>１．燃料サーチャージを以下の算出方法で設定した。</t>
  </si>
  <si>
    <t>３．燃料サーチャージ額を算出するために使用した自社の車両燃費は以下である。</t>
  </si>
  <si>
    <t>１トン車まで</t>
  </si>
  <si>
    <t>１２トン車まで</t>
  </si>
  <si>
    <t>１４トン車まで</t>
  </si>
  <si>
    <t>基準とした軽油価格</t>
  </si>
  <si>
    <t>算出上の軽油価格</t>
  </si>
  <si>
    <t>算出上の価格</t>
  </si>
  <si>
    <t>注１</t>
  </si>
  <si>
    <t>円単位に少数を切り上げ</t>
  </si>
  <si>
    <t>10円単位に端数を切り上げ</t>
  </si>
  <si>
    <t>10円単位に端数を四捨五入</t>
  </si>
  <si>
    <t>算出に当たって前提とした燃費（km/L)</t>
  </si>
  <si>
    <t>番号</t>
  </si>
  <si>
    <t>14トン車まで</t>
  </si>
  <si>
    <t>燃料サーチャージ　＝　走行距離（km）÷燃費（km/L）×算出上の燃料価格上昇額（円/L）</t>
  </si>
  <si>
    <t>燃料サーチャージ　＝　平均走行距離（km）÷燃費（km/L）×算出上の燃料価格上昇額（円/L）</t>
  </si>
  <si>
    <t>使用車種別に、平均走行距離を記入します。</t>
  </si>
  <si>
    <t>　　　　　　　　　　　　　　　　　車種別
　種別</t>
  </si>
  <si>
    <t>２トン車まで</t>
  </si>
  <si>
    <t>３トン車まで</t>
  </si>
  <si>
    <t>４トン車まで</t>
  </si>
  <si>
    <t>５トン車まで</t>
  </si>
  <si>
    <t>６トン車まで</t>
  </si>
  <si>
    <t>８トン車まで</t>
  </si>
  <si>
    <t>10トン車まで</t>
  </si>
  <si>
    <t>12トン車まで</t>
  </si>
  <si>
    <t>８時間制</t>
  </si>
  <si>
    <t>４時間制</t>
  </si>
  <si>
    <t>8時間制</t>
  </si>
  <si>
    <t>4時間制</t>
  </si>
  <si>
    <t>注：　算出をしない車種については、無記入で結構です。</t>
  </si>
  <si>
    <t>４．時間制運賃を算出する上での条件（8時間制・4時間制、1日当たりの平均走行距離）</t>
  </si>
  <si>
    <t>1日当たり
基礎額</t>
  </si>
  <si>
    <t>月間当たり
基礎額</t>
  </si>
  <si>
    <t>走行距離</t>
  </si>
  <si>
    <t>月間運賃</t>
  </si>
  <si>
    <t>1日運賃</t>
  </si>
  <si>
    <t>算出に当たって前提とした燃費（km/L)</t>
  </si>
  <si>
    <t>中間計算エリア</t>
  </si>
  <si>
    <t>５．端数処理等</t>
  </si>
  <si>
    <t>算出作業年月日</t>
  </si>
  <si>
    <t>　燃料サーチャージが燃料価格の変動幅（上昇幅、下落幅）をもとに算出することから、変動幅を捉えるための基準となる価格を設定します。</t>
  </si>
  <si>
    <r>
      <rPr>
        <sz val="10"/>
        <rFont val="HGP創英角ﾎﾟｯﾌﾟ体"/>
        <family val="3"/>
      </rPr>
      <t>●刻み幅を設ける理由</t>
    </r>
    <r>
      <rPr>
        <sz val="10"/>
        <rFont val="ＭＳ Ｐゴシック"/>
        <family val="3"/>
      </rPr>
      <t xml:space="preserve">
　燃料価格は短期間に、極端に日々変動するため、燃料価格の変動に応じてその都度改定するのではなく、ある一定の価格帯を設定し、その価格帯における算出上の燃料価格上昇額を適宜決めておきます。</t>
    </r>
  </si>
  <si>
    <t>●燃費算出上のポイント</t>
  </si>
  <si>
    <t>・　燃費は、荷主別、車種別に把握しておくことが望ましいと考えられます。</t>
  </si>
  <si>
    <t>・　同じ車種、同様の運行ルートでも、貨物量やエコドライブのレベルによっても変化するため、自社のデータを正確に把握しておくことが重要です。</t>
  </si>
  <si>
    <t>・　基本的に自助努力の効果が大きく、エコドライブを前提にした燃費効率の良い値をベースにすることが重要です。</t>
  </si>
  <si>
    <t>自社の車両燃費</t>
  </si>
  <si>
    <t>燃料サーチャージ額を算出するための自社の車両の燃費を把握して記入します。</t>
  </si>
  <si>
    <t>燃費
（km/㍑)</t>
  </si>
  <si>
    <t>　　　　　　　　　　　　　　　１．　距離帯の中間値</t>
  </si>
  <si>
    <t>　　　　　　　　　　　　　　　２．　距離帯の上限値</t>
  </si>
  <si>
    <t>契約時間</t>
  </si>
  <si>
    <t>　次に、上記で設定した基準価格の前提・定義を下記の欄に記入します。</t>
  </si>
  <si>
    <t>円/㍑</t>
  </si>
  <si>
    <t>　算出上の代表距離の条件を下記の番号から選びます。</t>
  </si>
  <si>
    <t>ａ．1日当たり</t>
  </si>
  <si>
    <t>ｂ．月間当たり</t>
  </si>
  <si>
    <t>燃料サーチャージの算出の前提となる燃料価格</t>
  </si>
  <si>
    <t>円／㍑</t>
  </si>
  <si>
    <t>日／月</t>
  </si>
  <si>
    <t>現在の燃料価格を把握（想定）して記入します。</t>
  </si>
  <si>
    <t>燃料サーチャージ運賃の端数処理</t>
  </si>
  <si>
    <t>月間チャーターの場合には、月間稼働日数を乗じて１月当たりに換算します。</t>
  </si>
  <si>
    <t>なお、貸切（時間制）の燃料サーチャージは次式で示されます。</t>
  </si>
  <si>
    <t>追加の車種①　（車種名も記入）→</t>
  </si>
  <si>
    <t>追加の車種②　（車種名も記入）→</t>
  </si>
  <si>
    <t>追加の車種③　（車種名も記入）→</t>
  </si>
  <si>
    <t>③刻み幅の間の代表価格の設定</t>
  </si>
  <si>
    <t>代表価格の条件を下記の番号から選びます。</t>
  </si>
  <si>
    <t>　　　　　　　　　　　　　　　１．　刻み幅の中間値</t>
  </si>
  <si>
    <t>　　　　　　　　　　　　　　　２．　刻み幅の上限値</t>
  </si>
  <si>
    <t>燃料サーチャージ
算出上の代表価格</t>
  </si>
  <si>
    <t>計算のためのワークエリア（変更しないでください）</t>
  </si>
  <si>
    <t>注２　：燃料サーチャージの上昇額は、（算出上の代表価格　－　基準価格）とした。</t>
  </si>
  <si>
    <r>
      <rPr>
        <sz val="10"/>
        <rFont val="HGP創英角ﾎﾟｯﾌﾟ体"/>
        <family val="3"/>
      </rPr>
      <t>●荷主企業と運賃契約を交わした時点の軽油価格を基準にする方法</t>
    </r>
    <r>
      <rPr>
        <sz val="10"/>
        <rFont val="ＭＳ Ｐゴシック"/>
        <family val="3"/>
      </rPr>
      <t xml:space="preserve">
　契約時に荷主・事業者が運送原価について、双方理解があることを前提として、契約後の燃料価格の変動（上昇）については、想定外のコストと捉える考え方です。
　契約または更新時点の燃料価格を織り込んだ運行原価について当社と荷主の双方が了解していると見なし、契約更新後の燃料価格の変動（上昇）については、契約・更新時の想定外のコスト増分と捉える考え方です。
</t>
    </r>
  </si>
  <si>
    <t>このため、月間の車両の平均稼働日数を記入します。</t>
  </si>
  <si>
    <t>注２</t>
  </si>
  <si>
    <t>＜運賃料金設定（変更）届出書の提出＞</t>
  </si>
  <si>
    <t>運賃料金設定（変更）届出書</t>
  </si>
  <si>
    <t>記</t>
  </si>
  <si>
    <t>代表者名</t>
  </si>
  <si>
    <t>電話番号</t>
  </si>
  <si>
    <t>　燃料サーチャージは新たに設定する別建て制度のため、これを設定・変更した場合は、貨物自動車運送事業報告規則第２条の２の規定により、３０日以内に運賃料金設定（変更）届出書を国土交通省の地方運輸支局等の窓口に提出することが必要です。</t>
  </si>
  <si>
    <t>＜燃料サーチャージの設定に係る届出例＞</t>
  </si>
  <si>
    <t>氏名又は名称</t>
  </si>
  <si>
    <t>住所</t>
  </si>
  <si>
    <t>事業者名</t>
  </si>
  <si>
    <t>種類</t>
  </si>
  <si>
    <t>運賃及び料金の額</t>
  </si>
  <si>
    <t>適用方法</t>
  </si>
  <si>
    <t>一般貨物自動車運送事業（特別積合せ貨物運送を除く）</t>
  </si>
  <si>
    <t>全国</t>
  </si>
  <si>
    <t>燃料サーチャージ（燃料特別付加運賃）</t>
  </si>
  <si>
    <t>別 紙　②</t>
  </si>
  <si>
    <t>　燃料価格の高騰は、自社のコスト削減努力だけでは吸収できない水準になっていることから、軽油価格の変動に応じた燃料サーチャージを、荷主の理解をもとに収受することで、経営の健全化を図りたいため。</t>
  </si>
  <si>
    <t>平成○○年○月○日より実施</t>
  </si>
  <si>
    <t>１．　氏名又は名称及び住所並びに法人にあっては、その代表者の氏名</t>
  </si>
  <si>
    <t>２．　事業の種別</t>
  </si>
  <si>
    <t>３．　設定（変更）した運賃及び料金を適用する運行系統又は地域</t>
  </si>
  <si>
    <t>４．　設定（変更）した運賃及び料金の種類、額及び適用方法</t>
  </si>
  <si>
    <t>５．　実施年月日</t>
  </si>
  <si>
    <t>６．　変更を必要とした理由</t>
  </si>
  <si>
    <t>なお、5円、10円などの刻み幅が簡単で、算出も容易になります。</t>
  </si>
  <si>
    <t>②改定する刻み幅（価格帯）</t>
  </si>
  <si>
    <t>刻み幅を設けているため、サーチャージを算出する上での刻み幅の間の代表価格を決めます。</t>
  </si>
  <si>
    <t>無記入および1，2以外の番号が記入されている場合には、　「１．刻み幅の中間値」が設定されます。</t>
  </si>
  <si>
    <t>無記入および1，2以外の番号が記入されている場合には、　「１．距離帯の中間値」が設定されます。</t>
  </si>
  <si>
    <t>　貸切トラックの距離制運賃表は、200kmまでの場合には10km刻みで設定されているため、算出する上での距離（代表距離）について条件を決めておきます。</t>
  </si>
  <si>
    <t xml:space="preserve">●　時間制契約車両の平均走行距離を、車種別・１日当たりで把握します。荷主によって平均走行距離は異なるため、荷主別に設定すると合意が得られやすいと考えられます。
</t>
  </si>
  <si>
    <t>端数処理について、下記から番号を選びます。</t>
  </si>
  <si>
    <t>注：　無記入および１～３以外の番号の場合には、「１．円単位に少数を切り上げ」が設定されます。</t>
  </si>
  <si>
    <t xml:space="preserve">①で設定した「基準とする軽油価格」は、５、１０、あるいは今、記入した刻み幅 </t>
  </si>
  <si>
    <t>①で設定した「基準とする軽油価格」は、今、記入した刻み幅</t>
  </si>
  <si>
    <t xml:space="preserve"> の倍数である方が簡単になります。これでよいですか？（これでも特に問題は生じません。</t>
  </si>
  <si>
    <t>　貨物自動車運送事業報告規則第２条の２に基づき、運賃及び料金を設定（変更）したので、下記のとおり提出します。</t>
  </si>
  <si>
    <t>「燃料サーチャージ算出シート（貸切トラック、時間制・距離制）」について</t>
  </si>
  <si>
    <t>■はじめに</t>
  </si>
  <si>
    <t>■シートの構造</t>
  </si>
  <si>
    <t>「燃料サーチャージ算出シート」は以下のＡ～Ｅの５つのシートから構成されています。</t>
  </si>
  <si>
    <t>■各シートの内容</t>
  </si>
  <si>
    <t>■作業の流れ</t>
  </si>
  <si>
    <t>入力</t>
  </si>
  <si>
    <t>印刷</t>
  </si>
  <si>
    <t>提出資料</t>
  </si>
  <si>
    <t>　○○○円／㍑の場合</t>
  </si>
  <si>
    <t>　△△△円／㍑の場合</t>
  </si>
  <si>
    <t>※</t>
  </si>
  <si>
    <t>鑑</t>
  </si>
  <si>
    <t>■動作環境</t>
  </si>
  <si>
    <t>指標等設定シート</t>
  </si>
  <si>
    <t>（　別紙②　）</t>
  </si>
  <si>
    <t>←</t>
  </si>
  <si>
    <t>記載例</t>
  </si>
  <si>
    <r>
      <rPr>
        <sz val="10"/>
        <rFont val="HGP創英角ﾎﾟｯﾌﾟ体"/>
        <family val="3"/>
      </rPr>
      <t>●運賃届出時点の軽油価格を基準にする方法</t>
    </r>
    <r>
      <rPr>
        <sz val="10"/>
        <rFont val="ＭＳ Ｐゴシック"/>
        <family val="3"/>
      </rPr>
      <t xml:space="preserve">
　運賃を（事後）届出した時点の燃料価格を基準にする考え方です。
平成15年に事後届出制に改正されており、これ以降、運賃を届出していなければ、この時点を基準にします。</t>
    </r>
  </si>
  <si>
    <t>注：　車種ごとに平均稼働日数が異なる場合には、車種ごとに設定・出力印刷を繰り返してください。</t>
  </si>
  <si>
    <t>注：　軽油価格は変動するため、既に設定した刻み幅に応じて軽油価格を入力し、燃料サーチャージを算出しておきます。</t>
  </si>
  <si>
    <t>燃料サーチャージの適用方</t>
  </si>
  <si>
    <t>・　計算式</t>
  </si>
  <si>
    <t>距離制運賃：　走行距離（km）÷燃費（km/L）×算出上の燃料価格上昇額（円/L）</t>
  </si>
  <si>
    <t>時間制運賃：　平均走行距離（km）÷燃費（km/L）×算出上の燃料価格上昇額（円/L）</t>
  </si>
  <si>
    <t>（　別紙①－１　）</t>
  </si>
  <si>
    <t>燃料サーチャージ（貸切トラック距離制運賃）</t>
  </si>
  <si>
    <t>この運賃の適用に関して、この適用方に定めのない事項については、法令に反しない範囲で、当事者間の取り決め又は慣習によるものとします。</t>
  </si>
  <si>
    <t>（　別紙①－２　）</t>
  </si>
  <si>
    <t>燃料サーチャージ（貸切トラック時間制運賃）</t>
  </si>
  <si>
    <t>別 紙　①－１、①－２</t>
  </si>
  <si>
    <t>月</t>
  </si>
  <si>
    <t>本エクセルシートの計算式の「走行距離」は、運送距離（1車1回の運送ごとの実車キロ程）であり、返路の空車キロを含みませんので、空車（復路）距離を含めた燃料サーチャージ額は、貴社の実態に応じて対応してください。</t>
  </si>
  <si>
    <t>WindowsXP以上のOSを搭載したパソコンで、Microsoft Excel2002以上をインストール済みのもの（推奨）</t>
  </si>
  <si>
    <r>
      <t>　このシートは、「Ａ．指標等設定シート」に入力したデータをもとに自動計算された燃料サーチャージ適用方を出力（印刷）するためのものです。
※　「Ａ．指標等設定シート」にきちんとデータが入力されていれば、加工の必要はありません</t>
    </r>
    <r>
      <rPr>
        <sz val="11"/>
        <color indexed="10"/>
        <rFont val="ＭＳ ゴシック"/>
        <family val="3"/>
      </rPr>
      <t>（そのまま印刷）</t>
    </r>
    <r>
      <rPr>
        <sz val="11"/>
        <color indexed="8"/>
        <rFont val="ＭＳ ゴシック"/>
        <family val="3"/>
      </rPr>
      <t>。</t>
    </r>
  </si>
  <si>
    <r>
      <t>　このシートは、「Ａ．指標等設定シート」に入力したデータをもとに自動計算された燃料サーチャージ（貸切トラック時間制運賃）の運賃表を出力（印刷）するためのものです。
※　「Ａ．指標等設定シート」にきちんとデータが入力されていれば、加工の必要はありません</t>
    </r>
    <r>
      <rPr>
        <sz val="11"/>
        <color indexed="10"/>
        <rFont val="ＭＳ ゴシック"/>
        <family val="3"/>
      </rPr>
      <t>（そのまま印刷）</t>
    </r>
    <r>
      <rPr>
        <sz val="11"/>
        <color indexed="8"/>
        <rFont val="ＭＳ ゴシック"/>
        <family val="3"/>
      </rPr>
      <t>。</t>
    </r>
  </si>
  <si>
    <r>
      <t>　このシートは、「Ａ．指標等設定シート」に入力したデータをもとに自動計算された燃料サーチャージ（貸切トラック距離制運賃）の運賃表を出力（印刷）するためのものです。
※　空車（復路）距離は含みませんので、これを含めた燃料サーチャージを設定する場合は各社の実体に応じて対応して下さい。
※　「Ａ．指標等設定シート」にきちんとデータが入力されていれば、加工の必要はありません</t>
    </r>
    <r>
      <rPr>
        <sz val="11"/>
        <color indexed="10"/>
        <rFont val="ＭＳ ゴシック"/>
        <family val="3"/>
      </rPr>
      <t>（そのまま印刷）</t>
    </r>
    <r>
      <rPr>
        <sz val="11"/>
        <color indexed="8"/>
        <rFont val="ＭＳ ゴシック"/>
        <family val="3"/>
      </rPr>
      <t>。</t>
    </r>
  </si>
  <si>
    <r>
      <t>　燃料サーチャージは新たに設定する別建て運賃制度のため、これを設定・変更した場合は、貨物自動車運送事業報告規則第２条の２の規定により、３０日以内に運賃料金設定（変更）届出書を国土交通省の地方運輸支局等の窓口に提出することが必要です。
　本出力表は、貴社を所管する運輸支局への届出書の鑑（かがみ）となります。</t>
    </r>
    <r>
      <rPr>
        <sz val="11"/>
        <color indexed="10"/>
        <rFont val="ＭＳ ゴシック"/>
        <family val="3"/>
      </rPr>
      <t>必要事項を記載し、別紙①－１、別紙①－２、別紙②とあわせて、運輸支局に提出して下さい（記入して印刷）。</t>
    </r>
  </si>
  <si>
    <t>なお、貸切距離制運賃の燃料サーチャージは次式で示されます。</t>
  </si>
  <si>
    <t>①貸切距離制運賃　（貸切トラックの距離制運賃を算出する場合に設定します。）</t>
  </si>
  <si>
    <t>②貸切時間制運賃　（貸切トラックの時間制運賃を算出する場合に設定します。）</t>
  </si>
  <si>
    <t>注：　算出しない車種については、無記入で結構です。</t>
  </si>
  <si>
    <t>●　複数の車両を使用している場合にはその平均距離で、週や季節の変動がある場合には、１カ月、四半期、半期などの実績から平均距離を算出します。</t>
  </si>
  <si>
    <t xml:space="preserve">＊
</t>
  </si>
  <si>
    <t>例①　荷主と運送契約を締結した平成○年○月時点の軽油価格を基準とした。
例②　運賃料金設定（変更）届出書を提出した平成○年○月の軽油価格を基準とした。</t>
  </si>
  <si>
    <t>Ｅ．入出力表　届け出について（運賃料金設定（変更）届出書）</t>
  </si>
  <si>
    <t>Ａ．入力表　　指標等設定シート</t>
  </si>
  <si>
    <t>Ｂ．出力表　　適用方（別紙②）</t>
  </si>
  <si>
    <t>Ｃ．出力表　　距離制運賃表（別紙①－１）</t>
  </si>
  <si>
    <t>Ｄ．出力表　　時間制運賃表（別紙①－２）</t>
  </si>
  <si>
    <t>　軽油価格が刻み幅を超えて変動する度に、届出を頻繁に行うのでは煩雑となるため、たとえば１リットル120円の場合、130円の場合･･･等、複数のケースを想定して予め算出しておくことが考えられます。
　その際は、シート（Ａ）の５．燃料サーチャージの算出の前提となる燃料価格（セル　E86）に刻み幅に応じた価格を入力する毎に、出力表Ｂ，Ｃ，Ｄを印刷します。運輸支局には「○○○円の場合の別紙」「△△△円の場合の別紙」として一括して届出してください。</t>
  </si>
  <si>
    <r>
      <rPr>
        <sz val="11"/>
        <rFont val="ＭＳ ゴシック"/>
        <family val="3"/>
      </rPr>
      <t>　このシートは、トラック運送事業者が貸切トラックの燃料サーチャージを算出する際の条件として、自社の輸送指標等を入力するためのものです。
　このシートの作成は、貴社の実状に合った燃料サーチャージを導入するための最も重要な作業となります。</t>
    </r>
    <r>
      <rPr>
        <sz val="11"/>
        <color indexed="10"/>
        <rFont val="ＭＳ ゴシック"/>
        <family val="3"/>
      </rPr>
      <t>ここに入力した指標が、適用方、運賃表、届出書（出力表Ｂ Ｃ Ｄ Ｅ）に反映されます。</t>
    </r>
  </si>
  <si>
    <r>
      <t>　平成２０年３月、国土交通省では、軽油価格高騰に対処するためのトラック運送業に対する緊急措置に基づき、燃料サーチャージの具体的な算出方法や導入の具体例を内容とする緊急ガイドラインを発表しました。
　あわせて、本ガイドラインの普及に資することを目的に、</t>
    </r>
    <r>
      <rPr>
        <sz val="11"/>
        <rFont val="ＭＳ ゴシック"/>
        <family val="3"/>
      </rPr>
      <t>トラック運送事業者が燃料サーチャージを容易に算出できるよう計算式を盛り込んだ「燃料サーチャージ算出シート（貸切トラック、時間制運賃・距離制運賃）」を作成しましたので、ご活用下さい。</t>
    </r>
  </si>
  <si>
    <t>運輸局長　殿</t>
  </si>
  <si>
    <t>現在の（前提とした）軽油価格</t>
  </si>
  <si>
    <t>６．その他</t>
  </si>
  <si>
    <t>住所</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</si>
</sst>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円&quot;"/>
    <numFmt numFmtId="178" formatCode="#,###;&quot; 円&quot;"/>
    <numFmt numFmtId="179" formatCode="#,###&quot; 円&quot;"/>
    <numFmt numFmtId="180" formatCode="#,###.#&quot; 円&quot;"/>
    <numFmt numFmtId="181" formatCode="#,###.0&quot; 円&quot;"/>
    <numFmt numFmtId="182" formatCode="&quot;～#&quot;#,###.0&quot; 円&quot;"/>
    <numFmt numFmtId="183" formatCode="&quot;～ &quot;#,###.0&quot; 円&quot;"/>
    <numFmt numFmtId="184" formatCode="#,##0.0_ "/>
    <numFmt numFmtId="185" formatCode="0.0_ "/>
    <numFmt numFmtId="186" formatCode="####.####&quot;　km/L&quot;"/>
    <numFmt numFmtId="187" formatCode="####.####&quot;km/L&quot;"/>
    <numFmt numFmtId="188" formatCode="#,##0.0;[Red]\-#,##0.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0.0000_ "/>
    <numFmt numFmtId="195" formatCode="#,###.00&quot; 円&quot;"/>
    <numFmt numFmtId="196" formatCode="#,###.000&quot; 円&quot;"/>
    <numFmt numFmtId="197" formatCode="#,###.0000&quot; 円&quot;"/>
    <numFmt numFmtId="198" formatCode="#,###.00000&quot; 円&quot;"/>
    <numFmt numFmtId="199" formatCode="#,###.000000&quot; 円&quot;"/>
    <numFmt numFmtId="200" formatCode="#,###.0000000&quot; 円&quot;"/>
    <numFmt numFmtId="201" formatCode="#,###.00000000&quot; 円&quot;"/>
    <numFmt numFmtId="202" formatCode="#,###.000000000&quot; 円&quot;"/>
    <numFmt numFmtId="203" formatCode="#,###.0000000000&quot; 円&quot;"/>
    <numFmt numFmtId="204" formatCode="#####.#&quot;超&quot;"/>
    <numFmt numFmtId="205" formatCode="#####.0\ &quot;超&quot;"/>
    <numFmt numFmtId="206" formatCode="0.00_ "/>
    <numFmt numFmtId="207" formatCode="#,##0.00_ "/>
    <numFmt numFmtId="208" formatCode="0.000_ "/>
    <numFmt numFmtId="209" formatCode="0.0000_ "/>
    <numFmt numFmtId="210" formatCode="0.00000_ "/>
    <numFmt numFmtId="211" formatCode="0.000000_ "/>
    <numFmt numFmtId="212" formatCode="0.0000000_ "/>
    <numFmt numFmtId="213" formatCode="0.00000000_ "/>
    <numFmt numFmtId="214" formatCode="0.0000_);[Red]\(0.0000\)"/>
  </numFmts>
  <fonts count="60">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0"/>
      <name val="ＭＳ Ｐ明朝"/>
      <family val="1"/>
    </font>
    <font>
      <sz val="12"/>
      <name val="ＭＳ Ｐゴシック"/>
      <family val="3"/>
    </font>
    <font>
      <sz val="10"/>
      <name val="HGP創英角ﾎﾟｯﾌﾟ体"/>
      <family val="3"/>
    </font>
    <font>
      <sz val="14"/>
      <name val="ＭＳ Ｐゴシック"/>
      <family val="3"/>
    </font>
    <font>
      <b/>
      <sz val="11"/>
      <name val="ＭＳ Ｐゴシック"/>
      <family val="3"/>
    </font>
    <font>
      <b/>
      <sz val="11"/>
      <name val="HGP創英角ﾎﾟｯﾌﾟ体"/>
      <family val="3"/>
    </font>
    <font>
      <sz val="16"/>
      <name val="ＭＳ Ｐゴシック"/>
      <family val="3"/>
    </font>
    <font>
      <b/>
      <sz val="10"/>
      <name val="ＭＳ Ｐゴシック"/>
      <family val="3"/>
    </font>
    <font>
      <sz val="11"/>
      <name val="HGP創英角ﾎﾟｯﾌﾟ体"/>
      <family val="3"/>
    </font>
    <font>
      <sz val="10.5"/>
      <name val="ＭＳ Ｐゴシック"/>
      <family val="3"/>
    </font>
    <font>
      <u val="single"/>
      <sz val="9"/>
      <name val="ＭＳ Ｐゴシック"/>
      <family val="3"/>
    </font>
    <font>
      <u val="single"/>
      <sz val="11"/>
      <name val="ＭＳ Ｐゴシック"/>
      <family val="3"/>
    </font>
    <font>
      <u val="single"/>
      <sz val="10"/>
      <name val="ＭＳ Ｐゴシック"/>
      <family val="3"/>
    </font>
    <font>
      <sz val="11"/>
      <color indexed="8"/>
      <name val="ＭＳ ゴシック"/>
      <family val="3"/>
    </font>
    <font>
      <sz val="11"/>
      <name val="ＭＳ ゴシック"/>
      <family val="3"/>
    </font>
    <font>
      <sz val="14"/>
      <name val="HGP創英角ﾎﾟｯﾌﾟ体"/>
      <family val="3"/>
    </font>
    <font>
      <b/>
      <sz val="18"/>
      <name val="ＭＳ Ｐ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8"/>
      <name val="ＭＳ Ｐゴシック"/>
      <family val="3"/>
    </font>
    <font>
      <sz val="9"/>
      <color indexed="44"/>
      <name val="ＭＳ Ｐゴシック"/>
      <family val="3"/>
    </font>
    <font>
      <sz val="10"/>
      <color indexed="44"/>
      <name val="ＭＳ Ｐゴシック"/>
      <family val="3"/>
    </font>
    <font>
      <b/>
      <sz val="10"/>
      <color indexed="56"/>
      <name val="ＭＳ Ｐゴシック"/>
      <family val="3"/>
    </font>
    <font>
      <b/>
      <sz val="9"/>
      <color indexed="56"/>
      <name val="ＭＳ Ｐゴシック"/>
      <family val="3"/>
    </font>
    <font>
      <b/>
      <sz val="28"/>
      <color indexed="10"/>
      <name val="ＤＦ特太ゴシック体"/>
      <family val="0"/>
    </font>
    <font>
      <sz val="10"/>
      <color indexed="9"/>
      <name val="ＭＳ Ｐゴシック"/>
      <family val="3"/>
    </font>
    <font>
      <b/>
      <sz val="11"/>
      <color indexed="56"/>
      <name val="ＭＳ ゴシック"/>
      <family val="3"/>
    </font>
    <font>
      <sz val="9"/>
      <color indexed="10"/>
      <name val="ＭＳ ゴシック"/>
      <family val="3"/>
    </font>
    <font>
      <sz val="9"/>
      <color indexed="8"/>
      <name val="ＭＳ ゴシック"/>
      <family val="3"/>
    </font>
    <font>
      <sz val="14"/>
      <color indexed="9"/>
      <name val="HGP創英角ﾎﾟｯﾌﾟ体"/>
      <family val="3"/>
    </font>
    <font>
      <sz val="11"/>
      <color indexed="9"/>
      <name val="HGP創英角ﾎﾟｯﾌﾟ体"/>
      <family val="3"/>
    </font>
    <font>
      <sz val="10"/>
      <color indexed="56"/>
      <name val="HGP創英角ﾎﾟｯﾌﾟ体"/>
      <family val="3"/>
    </font>
    <font>
      <sz val="11"/>
      <color indexed="56"/>
      <name val="HGP創英角ﾎﾟｯﾌﾟ体"/>
      <family val="3"/>
    </font>
    <font>
      <b/>
      <u val="single"/>
      <sz val="10"/>
      <color indexed="10"/>
      <name val="ＭＳ Ｐゴシック"/>
      <family val="3"/>
    </font>
    <font>
      <sz val="10.5"/>
      <color indexed="18"/>
      <name val="HG丸ｺﾞｼｯｸM-PRO"/>
      <family val="3"/>
    </font>
    <font>
      <sz val="11"/>
      <color indexed="18"/>
      <name val="HG丸ｺﾞｼｯｸM-PRO"/>
      <family val="3"/>
    </font>
    <font>
      <sz val="10"/>
      <color indexed="8"/>
      <name val="ＭＳ Ｐゴシック"/>
      <family val="3"/>
    </font>
    <font>
      <sz val="10"/>
      <color indexed="10"/>
      <name val="ＭＳ Ｐゴシック"/>
      <family val="3"/>
    </font>
    <font>
      <sz val="8"/>
      <color indexed="8"/>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
      <patternFill patternType="solid">
        <fgColor indexed="17"/>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color indexed="63"/>
      </bottom>
    </border>
    <border>
      <left style="medium"/>
      <right>
        <color indexed="63"/>
      </right>
      <top style="thin"/>
      <bottom style="medium"/>
    </border>
    <border>
      <left style="medium"/>
      <right style="thin"/>
      <top style="thin"/>
      <bottom style="thin"/>
    </border>
    <border>
      <left style="medium"/>
      <right style="thin"/>
      <top style="thin"/>
      <bottom style="medium"/>
    </border>
    <border>
      <left style="thin"/>
      <right style="medium"/>
      <top>
        <color indexed="63"/>
      </top>
      <bottom style="thin"/>
    </border>
    <border>
      <left style="medium"/>
      <right style="thin"/>
      <top style="medium"/>
      <bottom style="medium"/>
    </border>
    <border>
      <left style="medium"/>
      <right style="thin"/>
      <top>
        <color indexed="63"/>
      </top>
      <bottom style="thin"/>
    </border>
    <border>
      <left style="thin"/>
      <right style="medium"/>
      <top style="medium"/>
      <bottom style="medium"/>
    </border>
    <border>
      <left style="thin"/>
      <right>
        <color indexed="63"/>
      </right>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color indexed="63"/>
      </left>
      <right style="medium"/>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23" fillId="0" borderId="0">
      <alignment vertical="center"/>
      <protection/>
    </xf>
    <xf numFmtId="0" fontId="39" fillId="4" borderId="0" applyNumberFormat="0" applyBorder="0" applyAlignment="0" applyProtection="0"/>
  </cellStyleXfs>
  <cellXfs count="239">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5"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5" xfId="0" applyFont="1" applyBorder="1" applyAlignment="1">
      <alignment vertical="center"/>
    </xf>
    <xf numFmtId="0" fontId="2" fillId="0" borderId="0" xfId="0" applyFont="1" applyFill="1" applyAlignment="1">
      <alignment vertical="center"/>
    </xf>
    <xf numFmtId="0" fontId="3" fillId="0" borderId="11" xfId="0" applyFont="1" applyBorder="1" applyAlignment="1">
      <alignment horizontal="center" vertical="center"/>
    </xf>
    <xf numFmtId="0" fontId="2" fillId="24" borderId="20"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22" xfId="0" applyFont="1" applyFill="1" applyBorder="1" applyAlignment="1">
      <alignment vertical="center" wrapText="1"/>
    </xf>
    <xf numFmtId="181" fontId="2" fillId="25" borderId="10" xfId="0" applyNumberFormat="1" applyFont="1" applyFill="1" applyBorder="1" applyAlignment="1">
      <alignment vertical="center" wrapText="1"/>
    </xf>
    <xf numFmtId="0" fontId="2" fillId="25" borderId="23" xfId="0" applyFont="1" applyFill="1" applyBorder="1" applyAlignment="1">
      <alignment vertical="center" wrapText="1"/>
    </xf>
    <xf numFmtId="181" fontId="2" fillId="25" borderId="23" xfId="0" applyNumberFormat="1" applyFont="1" applyFill="1" applyBorder="1" applyAlignment="1">
      <alignment vertical="center" wrapText="1"/>
    </xf>
    <xf numFmtId="181" fontId="2" fillId="25" borderId="24" xfId="0" applyNumberFormat="1" applyFont="1" applyFill="1" applyBorder="1" applyAlignment="1">
      <alignment vertical="center" wrapText="1"/>
    </xf>
    <xf numFmtId="181" fontId="2" fillId="25" borderId="25" xfId="0" applyNumberFormat="1" applyFont="1" applyFill="1" applyBorder="1" applyAlignment="1">
      <alignment vertical="center" wrapText="1"/>
    </xf>
    <xf numFmtId="183" fontId="2" fillId="24" borderId="13" xfId="0" applyNumberFormat="1" applyFont="1" applyFill="1" applyBorder="1" applyAlignment="1">
      <alignment horizontal="right" vertical="center" wrapText="1" indent="1"/>
    </xf>
    <xf numFmtId="183" fontId="2" fillId="24" borderId="26" xfId="0" applyNumberFormat="1" applyFont="1" applyFill="1" applyBorder="1" applyAlignment="1">
      <alignment horizontal="right" vertical="center" wrapText="1" inden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27"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3" fillId="0" borderId="0" xfId="0" applyFont="1" applyFill="1" applyAlignment="1">
      <alignment vertical="center"/>
    </xf>
    <xf numFmtId="205" fontId="2" fillId="24" borderId="22" xfId="0" applyNumberFormat="1" applyFont="1" applyFill="1" applyBorder="1" applyAlignment="1">
      <alignment vertical="center" wrapText="1"/>
    </xf>
    <xf numFmtId="205" fontId="2" fillId="24" borderId="28" xfId="0" applyNumberFormat="1" applyFont="1" applyFill="1" applyBorder="1" applyAlignment="1">
      <alignment vertical="center" wrapText="1"/>
    </xf>
    <xf numFmtId="0" fontId="3" fillId="0" borderId="10" xfId="0" applyFont="1" applyBorder="1" applyAlignment="1">
      <alignment horizontal="center" vertical="center" wrapText="1"/>
    </xf>
    <xf numFmtId="0" fontId="6" fillId="0" borderId="0" xfId="0" applyFont="1" applyAlignment="1">
      <alignment vertical="center"/>
    </xf>
    <xf numFmtId="185" fontId="40" fillId="0" borderId="0" xfId="0" applyNumberFormat="1" applyFont="1" applyBorder="1" applyAlignment="1">
      <alignment horizontal="right" vertical="center"/>
    </xf>
    <xf numFmtId="0" fontId="2" fillId="0" borderId="0" xfId="0" applyFont="1" applyAlignment="1">
      <alignment horizontal="right" vertical="center" indent="1"/>
    </xf>
    <xf numFmtId="0" fontId="8" fillId="0" borderId="0" xfId="0" applyFont="1" applyAlignment="1">
      <alignment vertical="center"/>
    </xf>
    <xf numFmtId="203" fontId="2" fillId="0" borderId="0" xfId="0" applyNumberFormat="1" applyFont="1" applyAlignment="1">
      <alignment vertical="center"/>
    </xf>
    <xf numFmtId="0" fontId="2" fillId="0" borderId="29" xfId="0" applyFont="1" applyBorder="1" applyAlignment="1">
      <alignment horizontal="right" vertical="center" indent="1"/>
    </xf>
    <xf numFmtId="0" fontId="2" fillId="0" borderId="30" xfId="0" applyFont="1" applyBorder="1" applyAlignment="1">
      <alignment horizontal="right" vertical="center" indent="1"/>
    </xf>
    <xf numFmtId="40" fontId="2" fillId="0" borderId="31" xfId="0" applyNumberFormat="1" applyFont="1" applyBorder="1" applyAlignment="1">
      <alignment horizontal="right" vertical="center" indent="1"/>
    </xf>
    <xf numFmtId="40" fontId="2" fillId="0" borderId="23" xfId="0" applyNumberFormat="1" applyFont="1" applyBorder="1" applyAlignment="1">
      <alignment horizontal="right" vertical="center" indent="1"/>
    </xf>
    <xf numFmtId="40" fontId="2" fillId="0" borderId="25" xfId="0" applyNumberFormat="1" applyFont="1" applyBorder="1" applyAlignment="1">
      <alignment horizontal="right" vertical="center" indent="1"/>
    </xf>
    <xf numFmtId="0" fontId="3" fillId="0" borderId="0" xfId="0" applyFont="1" applyAlignment="1">
      <alignment horizontal="center" vertical="center"/>
    </xf>
    <xf numFmtId="0" fontId="5" fillId="0" borderId="0" xfId="0" applyFont="1" applyBorder="1" applyAlignment="1">
      <alignment horizontal="right" vertical="center"/>
    </xf>
    <xf numFmtId="0" fontId="2"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Fill="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horizontal="center" vertical="center"/>
    </xf>
    <xf numFmtId="38" fontId="2" fillId="0" borderId="0" xfId="48" applyFont="1" applyAlignment="1">
      <alignment vertical="center"/>
    </xf>
    <xf numFmtId="0" fontId="3" fillId="0" borderId="18" xfId="0" applyFont="1" applyBorder="1" applyAlignment="1">
      <alignment horizontal="center" vertical="center"/>
    </xf>
    <xf numFmtId="0" fontId="2" fillId="6" borderId="32" xfId="0" applyFont="1" applyFill="1" applyBorder="1" applyAlignment="1">
      <alignment horizontal="center" vertical="center"/>
    </xf>
    <xf numFmtId="0" fontId="2" fillId="6" borderId="33" xfId="0" applyFont="1" applyFill="1" applyBorder="1" applyAlignment="1">
      <alignment horizontal="right" vertical="center" indent="1"/>
    </xf>
    <xf numFmtId="0" fontId="2" fillId="6" borderId="29" xfId="0" applyFont="1" applyFill="1" applyBorder="1" applyAlignment="1">
      <alignment horizontal="right" vertical="center" indent="1"/>
    </xf>
    <xf numFmtId="0" fontId="2" fillId="6" borderId="34"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34" xfId="0" applyFont="1" applyFill="1" applyBorder="1" applyAlignment="1">
      <alignment horizontal="center" vertical="center"/>
    </xf>
    <xf numFmtId="0" fontId="2" fillId="0" borderId="0" xfId="0" applyFont="1" applyFill="1" applyAlignment="1">
      <alignment vertical="center" wrapText="1"/>
    </xf>
    <xf numFmtId="0" fontId="0" fillId="0" borderId="0" xfId="0" applyFill="1" applyAlignment="1">
      <alignment vertical="center" wrapText="1"/>
    </xf>
    <xf numFmtId="176" fontId="3" fillId="0" borderId="10" xfId="0" applyNumberFormat="1" applyFont="1" applyBorder="1" applyAlignment="1">
      <alignment horizontal="right" vertical="center"/>
    </xf>
    <xf numFmtId="207" fontId="3" fillId="0" borderId="10" xfId="0" applyNumberFormat="1" applyFont="1" applyBorder="1" applyAlignment="1">
      <alignment horizontal="right" vertical="center"/>
    </xf>
    <xf numFmtId="0" fontId="41" fillId="26" borderId="0" xfId="0" applyFont="1" applyFill="1" applyAlignment="1">
      <alignment vertical="center"/>
    </xf>
    <xf numFmtId="0" fontId="42" fillId="26" borderId="0" xfId="0" applyFont="1" applyFill="1" applyAlignment="1">
      <alignment vertical="center"/>
    </xf>
    <xf numFmtId="38" fontId="42" fillId="26" borderId="0" xfId="0" applyNumberFormat="1" applyFont="1" applyFill="1" applyAlignment="1">
      <alignment vertical="center"/>
    </xf>
    <xf numFmtId="40" fontId="41" fillId="26" borderId="0" xfId="0" applyNumberFormat="1" applyFont="1" applyFill="1" applyAlignment="1">
      <alignment vertical="center"/>
    </xf>
    <xf numFmtId="38" fontId="41" fillId="26" borderId="0" xfId="48" applyFont="1" applyFill="1" applyAlignment="1">
      <alignment vertical="center"/>
    </xf>
    <xf numFmtId="0" fontId="42" fillId="26" borderId="0" xfId="0" applyFont="1" applyFill="1" applyAlignment="1">
      <alignment horizontal="center" vertical="center"/>
    </xf>
    <xf numFmtId="40" fontId="42" fillId="26" borderId="0" xfId="0" applyNumberFormat="1" applyFont="1" applyFill="1" applyBorder="1" applyAlignment="1">
      <alignment vertical="center"/>
    </xf>
    <xf numFmtId="40" fontId="42" fillId="26" borderId="0" xfId="0" applyNumberFormat="1" applyFont="1" applyFill="1" applyAlignment="1">
      <alignment vertical="center"/>
    </xf>
    <xf numFmtId="40" fontId="41" fillId="26" borderId="0" xfId="48" applyNumberFormat="1" applyFont="1" applyFill="1" applyAlignment="1">
      <alignment horizontal="right" vertical="center"/>
    </xf>
    <xf numFmtId="38" fontId="41" fillId="26" borderId="0" xfId="0" applyNumberFormat="1" applyFont="1" applyFill="1" applyAlignment="1">
      <alignment vertical="center"/>
    </xf>
    <xf numFmtId="0" fontId="9" fillId="0" borderId="0" xfId="0" applyFont="1" applyAlignment="1">
      <alignment vertical="center"/>
    </xf>
    <xf numFmtId="0" fontId="9" fillId="0" borderId="0" xfId="0" applyFont="1" applyAlignment="1">
      <alignment horizontal="right" vertical="center" indent="1"/>
    </xf>
    <xf numFmtId="0" fontId="43" fillId="6" borderId="32" xfId="0" applyFont="1" applyFill="1" applyBorder="1" applyAlignment="1" applyProtection="1">
      <alignment horizontal="center" vertical="center"/>
      <protection locked="0"/>
    </xf>
    <xf numFmtId="0" fontId="43" fillId="6" borderId="36" xfId="0" applyFont="1" applyFill="1" applyBorder="1" applyAlignment="1" applyProtection="1">
      <alignment horizontal="center" vertical="center"/>
      <protection locked="0"/>
    </xf>
    <xf numFmtId="0" fontId="43" fillId="6" borderId="34" xfId="0" applyFont="1" applyFill="1" applyBorder="1" applyAlignment="1" applyProtection="1">
      <alignment horizontal="center" vertical="center"/>
      <protection locked="0"/>
    </xf>
    <xf numFmtId="185" fontId="43" fillId="6" borderId="37" xfId="0" applyNumberFormat="1" applyFont="1" applyFill="1" applyBorder="1" applyAlignment="1" applyProtection="1">
      <alignment horizontal="right" vertical="center"/>
      <protection locked="0"/>
    </xf>
    <xf numFmtId="40" fontId="43" fillId="6" borderId="38" xfId="48" applyNumberFormat="1" applyFont="1" applyFill="1" applyBorder="1" applyAlignment="1" applyProtection="1">
      <alignment horizontal="right" vertical="center" indent="1"/>
      <protection locked="0"/>
    </xf>
    <xf numFmtId="40" fontId="43" fillId="6" borderId="39" xfId="48" applyNumberFormat="1" applyFont="1" applyFill="1" applyBorder="1" applyAlignment="1" applyProtection="1">
      <alignment horizontal="right" vertical="center" indent="1"/>
      <protection locked="0"/>
    </xf>
    <xf numFmtId="40" fontId="43" fillId="6" borderId="40" xfId="48" applyNumberFormat="1" applyFont="1" applyFill="1" applyBorder="1" applyAlignment="1" applyProtection="1">
      <alignment horizontal="right" vertical="center" indent="1"/>
      <protection locked="0"/>
    </xf>
    <xf numFmtId="0" fontId="44" fillId="6" borderId="38" xfId="0" applyFont="1" applyFill="1" applyBorder="1" applyAlignment="1" applyProtection="1">
      <alignment horizontal="center" vertical="center"/>
      <protection locked="0"/>
    </xf>
    <xf numFmtId="0" fontId="44" fillId="6" borderId="39" xfId="0" applyFont="1" applyFill="1" applyBorder="1" applyAlignment="1" applyProtection="1">
      <alignment horizontal="center" vertical="center"/>
      <protection locked="0"/>
    </xf>
    <xf numFmtId="0" fontId="44" fillId="6" borderId="40" xfId="0" applyFont="1" applyFill="1" applyBorder="1" applyAlignment="1" applyProtection="1">
      <alignment horizontal="center" vertical="center"/>
      <protection locked="0"/>
    </xf>
    <xf numFmtId="0" fontId="40" fillId="6" borderId="37" xfId="0" applyFont="1" applyFill="1" applyBorder="1" applyAlignment="1" applyProtection="1">
      <alignment horizontal="center" vertical="center"/>
      <protection locked="0"/>
    </xf>
    <xf numFmtId="185" fontId="40" fillId="6" borderId="37" xfId="0" applyNumberFormat="1" applyFont="1" applyFill="1" applyBorder="1" applyAlignment="1" applyProtection="1">
      <alignment horizontal="right" vertical="center"/>
      <protection locked="0"/>
    </xf>
    <xf numFmtId="0" fontId="0" fillId="0" borderId="0" xfId="0" applyAlignment="1">
      <alignment vertical="center" wrapText="1"/>
    </xf>
    <xf numFmtId="0" fontId="2" fillId="0" borderId="0" xfId="0" applyFont="1" applyFill="1" applyAlignment="1">
      <alignment horizontal="left" vertical="center"/>
    </xf>
    <xf numFmtId="0" fontId="7" fillId="0" borderId="0" xfId="0" applyFont="1" applyFill="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2" fillId="21" borderId="0" xfId="0" applyFont="1" applyFill="1" applyAlignment="1">
      <alignment vertical="center"/>
    </xf>
    <xf numFmtId="0" fontId="7" fillId="21" borderId="0" xfId="0" applyFont="1" applyFill="1" applyAlignment="1">
      <alignment horizontal="center" vertical="center"/>
    </xf>
    <xf numFmtId="0" fontId="2" fillId="0" borderId="24" xfId="0" applyFont="1" applyBorder="1" applyAlignment="1">
      <alignment horizontal="center" vertical="center"/>
    </xf>
    <xf numFmtId="188" fontId="43" fillId="6" borderId="38" xfId="48" applyNumberFormat="1" applyFont="1" applyFill="1" applyBorder="1" applyAlignment="1" applyProtection="1">
      <alignment horizontal="right" vertical="center" indent="1"/>
      <protection locked="0"/>
    </xf>
    <xf numFmtId="188" fontId="43" fillId="6" borderId="39" xfId="48" applyNumberFormat="1" applyFont="1" applyFill="1" applyBorder="1" applyAlignment="1" applyProtection="1">
      <alignment horizontal="right" vertical="center" indent="1"/>
      <protection locked="0"/>
    </xf>
    <xf numFmtId="188" fontId="43" fillId="6" borderId="40" xfId="48" applyNumberFormat="1" applyFont="1" applyFill="1" applyBorder="1" applyAlignment="1" applyProtection="1">
      <alignment horizontal="right" vertical="center" indent="1"/>
      <protection locked="0"/>
    </xf>
    <xf numFmtId="185" fontId="12" fillId="0" borderId="0" xfId="0" applyNumberFormat="1" applyFont="1" applyBorder="1" applyAlignment="1">
      <alignment horizontal="right" vertical="center"/>
    </xf>
    <xf numFmtId="0" fontId="9" fillId="0" borderId="0" xfId="0" applyFont="1" applyAlignment="1">
      <alignment horizontal="left" vertical="center"/>
    </xf>
    <xf numFmtId="0" fontId="3" fillId="0" borderId="0" xfId="0" applyFont="1" applyAlignment="1">
      <alignment horizontal="left" vertical="center"/>
    </xf>
    <xf numFmtId="188" fontId="2" fillId="0" borderId="14" xfId="48" applyNumberFormat="1" applyFont="1" applyBorder="1" applyAlignment="1">
      <alignment horizontal="right" vertical="center" indent="1"/>
    </xf>
    <xf numFmtId="188" fontId="2" fillId="0" borderId="31" xfId="48" applyNumberFormat="1" applyFont="1" applyBorder="1" applyAlignment="1">
      <alignment horizontal="right" vertical="center" indent="1"/>
    </xf>
    <xf numFmtId="188" fontId="2" fillId="0" borderId="11" xfId="48" applyNumberFormat="1" applyFont="1" applyBorder="1" applyAlignment="1">
      <alignment horizontal="right" vertical="center" indent="1"/>
    </xf>
    <xf numFmtId="188" fontId="2" fillId="0" borderId="23" xfId="48" applyNumberFormat="1" applyFont="1" applyBorder="1" applyAlignment="1">
      <alignment horizontal="right" vertical="center" indent="1"/>
    </xf>
    <xf numFmtId="188" fontId="2" fillId="0" borderId="41" xfId="48" applyNumberFormat="1" applyFont="1" applyBorder="1" applyAlignment="1">
      <alignment horizontal="right" vertical="center" indent="1"/>
    </xf>
    <xf numFmtId="188" fontId="2" fillId="0" borderId="25" xfId="48" applyNumberFormat="1" applyFont="1" applyBorder="1" applyAlignment="1">
      <alignment horizontal="right" vertical="center" indent="1"/>
    </xf>
    <xf numFmtId="0" fontId="4" fillId="0" borderId="0" xfId="0" applyFont="1" applyBorder="1" applyAlignment="1">
      <alignment vertical="center" wrapText="1"/>
    </xf>
    <xf numFmtId="0" fontId="0" fillId="0" borderId="0" xfId="0" applyBorder="1" applyAlignment="1">
      <alignment vertical="center" wrapText="1"/>
    </xf>
    <xf numFmtId="176" fontId="3" fillId="0" borderId="0" xfId="0" applyNumberFormat="1" applyFont="1" applyBorder="1" applyAlignment="1">
      <alignment horizontal="right" vertical="center"/>
    </xf>
    <xf numFmtId="0" fontId="0" fillId="0" borderId="0" xfId="0" applyFont="1" applyAlignment="1">
      <alignment vertical="center"/>
    </xf>
    <xf numFmtId="0" fontId="43" fillId="6" borderId="0" xfId="0" applyFont="1" applyFill="1" applyBorder="1" applyAlignment="1" applyProtection="1">
      <alignment horizontal="center" vertical="center"/>
      <protection locked="0"/>
    </xf>
    <xf numFmtId="0" fontId="45" fillId="0" borderId="0" xfId="0" applyFont="1" applyAlignment="1">
      <alignment horizontal="center" vertical="center"/>
    </xf>
    <xf numFmtId="0" fontId="15" fillId="0" borderId="0" xfId="0" applyFont="1" applyAlignment="1">
      <alignment horizontal="left" vertical="center"/>
    </xf>
    <xf numFmtId="0" fontId="0" fillId="0" borderId="42" xfId="0" applyBorder="1" applyAlignment="1">
      <alignment vertical="center" wrapText="1"/>
    </xf>
    <xf numFmtId="0" fontId="17" fillId="0" borderId="0" xfId="0" applyFont="1" applyAlignment="1">
      <alignment vertical="center"/>
    </xf>
    <xf numFmtId="0" fontId="15" fillId="0" borderId="0" xfId="0" applyFont="1" applyAlignment="1">
      <alignment vertical="center"/>
    </xf>
    <xf numFmtId="38" fontId="43" fillId="6" borderId="37" xfId="48" applyFont="1" applyFill="1" applyBorder="1" applyAlignment="1" applyProtection="1">
      <alignment horizontal="right" vertical="center"/>
      <protection locked="0"/>
    </xf>
    <xf numFmtId="0" fontId="26" fillId="8" borderId="18" xfId="0" applyFont="1" applyFill="1" applyBorder="1" applyAlignment="1" applyProtection="1">
      <alignment horizontal="left" vertical="center"/>
      <protection/>
    </xf>
    <xf numFmtId="0" fontId="46" fillId="8" borderId="19" xfId="0" applyFont="1" applyFill="1" applyBorder="1" applyAlignment="1" applyProtection="1">
      <alignment horizontal="left" vertical="center"/>
      <protection/>
    </xf>
    <xf numFmtId="0" fontId="46" fillId="8" borderId="17" xfId="0" applyFont="1" applyFill="1" applyBorder="1" applyAlignment="1" applyProtection="1">
      <alignment horizontal="left" vertical="center"/>
      <protection/>
    </xf>
    <xf numFmtId="0" fontId="26" fillId="8" borderId="43" xfId="0" applyFont="1" applyFill="1" applyBorder="1" applyAlignment="1" applyProtection="1">
      <alignment horizontal="left" vertical="center"/>
      <protection/>
    </xf>
    <xf numFmtId="0" fontId="46" fillId="8" borderId="0" xfId="0" applyFont="1" applyFill="1" applyBorder="1" applyAlignment="1" applyProtection="1">
      <alignment horizontal="left" vertical="center"/>
      <protection/>
    </xf>
    <xf numFmtId="0" fontId="46" fillId="8" borderId="42" xfId="0" applyFont="1" applyFill="1" applyBorder="1" applyAlignment="1" applyProtection="1">
      <alignment horizontal="left" vertical="center"/>
      <protection/>
    </xf>
    <xf numFmtId="0" fontId="26" fillId="8" borderId="14" xfId="0" applyFont="1" applyFill="1" applyBorder="1" applyAlignment="1" applyProtection="1">
      <alignment horizontal="left" vertical="center"/>
      <protection/>
    </xf>
    <xf numFmtId="0" fontId="46" fillId="8" borderId="15" xfId="0" applyFont="1" applyFill="1" applyBorder="1" applyAlignment="1" applyProtection="1">
      <alignment horizontal="left" vertical="center"/>
      <protection/>
    </xf>
    <xf numFmtId="0" fontId="46" fillId="8" borderId="16" xfId="0" applyFont="1" applyFill="1" applyBorder="1" applyAlignment="1" applyProtection="1">
      <alignment horizontal="left" vertical="center"/>
      <protection/>
    </xf>
    <xf numFmtId="0" fontId="0" fillId="0" borderId="0" xfId="0" applyFont="1" applyAlignment="1">
      <alignment horizontal="right" vertical="center" indent="1"/>
    </xf>
    <xf numFmtId="0" fontId="0" fillId="0" borderId="0" xfId="0" applyFont="1" applyAlignment="1">
      <alignment horizontal="right" vertical="center"/>
    </xf>
    <xf numFmtId="0" fontId="21" fillId="0" borderId="0" xfId="0" applyFont="1" applyAlignment="1">
      <alignment horizontal="center" vertical="center"/>
    </xf>
    <xf numFmtId="185" fontId="12" fillId="0" borderId="0" xfId="0" applyNumberFormat="1" applyFont="1" applyBorder="1" applyAlignment="1">
      <alignment horizontal="center" vertical="center"/>
    </xf>
    <xf numFmtId="185" fontId="40" fillId="0" borderId="0" xfId="0" applyNumberFormat="1" applyFont="1" applyFill="1" applyBorder="1" applyAlignment="1" applyProtection="1">
      <alignment horizontal="right" vertical="center"/>
      <protection locked="0"/>
    </xf>
    <xf numFmtId="0" fontId="0" fillId="0" borderId="0" xfId="0" applyAlignment="1">
      <alignment horizontal="right" vertical="center"/>
    </xf>
    <xf numFmtId="0" fontId="18" fillId="0" borderId="0" xfId="60" applyFont="1" applyProtection="1">
      <alignment vertical="center"/>
      <protection locked="0"/>
    </xf>
    <xf numFmtId="0" fontId="18" fillId="0" borderId="0" xfId="60" applyFont="1" applyProtection="1">
      <alignment vertical="center"/>
      <protection/>
    </xf>
    <xf numFmtId="0" fontId="47" fillId="0" borderId="0" xfId="60" applyFont="1" applyProtection="1">
      <alignment vertical="center"/>
      <protection/>
    </xf>
    <xf numFmtId="0" fontId="23" fillId="0" borderId="0" xfId="60" applyAlignment="1" applyProtection="1">
      <alignment vertical="center"/>
      <protection/>
    </xf>
    <xf numFmtId="0" fontId="48" fillId="0" borderId="0" xfId="60" applyFont="1" applyAlignment="1" applyProtection="1">
      <alignment vertical="top" wrapText="1"/>
      <protection/>
    </xf>
    <xf numFmtId="0" fontId="18" fillId="0" borderId="0" xfId="60" applyFont="1" applyAlignment="1" applyProtection="1">
      <alignment vertical="center" wrapText="1"/>
      <protection/>
    </xf>
    <xf numFmtId="0" fontId="49" fillId="0" borderId="0" xfId="60" applyFont="1" applyAlignment="1" applyProtection="1">
      <alignment vertical="top" wrapText="1"/>
      <protection/>
    </xf>
    <xf numFmtId="0" fontId="3" fillId="0" borderId="0" xfId="0" applyFont="1" applyAlignment="1">
      <alignment horizontal="right" vertical="center" wrapText="1"/>
    </xf>
    <xf numFmtId="0" fontId="0" fillId="0" borderId="0" xfId="0" applyFont="1" applyAlignment="1" applyProtection="1">
      <alignment vertical="center"/>
      <protection/>
    </xf>
    <xf numFmtId="0" fontId="0" fillId="0" borderId="0" xfId="0" applyFont="1" applyAlignment="1" applyProtection="1">
      <alignment horizontal="right" vertical="center" indent="1"/>
      <protection/>
    </xf>
    <xf numFmtId="0" fontId="0" fillId="0" borderId="0" xfId="0" applyFont="1" applyAlignment="1" applyProtection="1">
      <alignment horizontal="right" vertical="center"/>
      <protection/>
    </xf>
    <xf numFmtId="0" fontId="14" fillId="0" borderId="0" xfId="0" applyFont="1" applyAlignment="1" applyProtection="1">
      <alignment horizontal="center" vertical="center"/>
      <protection locked="0"/>
    </xf>
    <xf numFmtId="0" fontId="14" fillId="0" borderId="0" xfId="0" applyFont="1" applyAlignment="1" applyProtection="1">
      <alignment vertical="center"/>
      <protection locked="0"/>
    </xf>
    <xf numFmtId="0" fontId="13" fillId="0" borderId="0" xfId="0" applyFont="1" applyAlignment="1" applyProtection="1">
      <alignment vertical="center"/>
      <protection/>
    </xf>
    <xf numFmtId="0" fontId="14" fillId="0" borderId="0" xfId="0" applyFont="1" applyAlignment="1" applyProtection="1">
      <alignment vertical="center"/>
      <protection/>
    </xf>
    <xf numFmtId="0" fontId="14" fillId="0" borderId="0" xfId="0" applyFont="1" applyAlignment="1" applyProtection="1">
      <alignment vertical="center"/>
      <protection/>
    </xf>
    <xf numFmtId="0" fontId="14" fillId="0" borderId="0" xfId="0" applyFont="1" applyAlignment="1" applyProtection="1">
      <alignment horizontal="right" vertical="center"/>
      <protection/>
    </xf>
    <xf numFmtId="0" fontId="14" fillId="0" borderId="0" xfId="0" applyFont="1" applyAlignment="1" applyProtection="1">
      <alignment horizontal="center" vertical="center"/>
      <protection/>
    </xf>
    <xf numFmtId="0" fontId="14" fillId="0" borderId="0" xfId="0" applyFont="1" applyAlignment="1" applyProtection="1">
      <alignment horizontal="distributed" vertical="center"/>
      <protection/>
    </xf>
    <xf numFmtId="0" fontId="14" fillId="0" borderId="0" xfId="0" applyFont="1" applyAlignment="1" applyProtection="1">
      <alignment horizontal="distributed" vertical="center" wrapText="1"/>
      <protection/>
    </xf>
    <xf numFmtId="0" fontId="0" fillId="0" borderId="0" xfId="0" applyAlignment="1" applyProtection="1">
      <alignment vertical="center"/>
      <protection/>
    </xf>
    <xf numFmtId="0" fontId="14" fillId="0" borderId="0" xfId="0" applyFont="1" applyAlignment="1" applyProtection="1">
      <alignment horizontal="left" vertical="center"/>
      <protection/>
    </xf>
    <xf numFmtId="0" fontId="53" fillId="0" borderId="15" xfId="0" applyFont="1" applyBorder="1" applyAlignment="1">
      <alignment vertical="center" wrapText="1"/>
    </xf>
    <xf numFmtId="0" fontId="53" fillId="0" borderId="16" xfId="0" applyFont="1" applyBorder="1" applyAlignment="1">
      <alignment vertical="center" wrapText="1"/>
    </xf>
    <xf numFmtId="0" fontId="52" fillId="6" borderId="44" xfId="0" applyFont="1" applyFill="1" applyBorder="1" applyAlignment="1" applyProtection="1">
      <alignment vertical="center" wrapText="1"/>
      <protection locked="0"/>
    </xf>
    <xf numFmtId="0" fontId="53" fillId="6" borderId="45" xfId="0" applyFont="1" applyFill="1" applyBorder="1" applyAlignment="1" applyProtection="1">
      <alignment vertical="center" wrapText="1"/>
      <protection locked="0"/>
    </xf>
    <xf numFmtId="0" fontId="53" fillId="6" borderId="46" xfId="0" applyFont="1" applyFill="1" applyBorder="1" applyAlignment="1" applyProtection="1">
      <alignment vertical="center" wrapText="1"/>
      <protection locked="0"/>
    </xf>
    <xf numFmtId="0" fontId="0" fillId="0" borderId="42" xfId="0" applyBorder="1" applyAlignment="1">
      <alignment vertical="center" wrapText="1"/>
    </xf>
    <xf numFmtId="0" fontId="53" fillId="0" borderId="14" xfId="0" applyFont="1" applyBorder="1" applyAlignment="1">
      <alignment vertical="center" wrapText="1"/>
    </xf>
    <xf numFmtId="0" fontId="14" fillId="0" borderId="0" xfId="0" applyFont="1" applyBorder="1" applyAlignment="1" applyProtection="1">
      <alignment vertical="center"/>
      <protection locked="0"/>
    </xf>
    <xf numFmtId="0" fontId="50" fillId="27" borderId="0" xfId="0" applyFont="1" applyFill="1" applyAlignment="1" applyProtection="1">
      <alignment horizontal="center" vertical="center"/>
      <protection/>
    </xf>
    <xf numFmtId="0" fontId="51" fillId="27" borderId="0" xfId="0" applyFont="1" applyFill="1" applyAlignment="1" applyProtection="1">
      <alignment horizontal="center" vertical="center"/>
      <protection/>
    </xf>
    <xf numFmtId="0" fontId="24" fillId="0" borderId="0" xfId="0" applyFont="1" applyAlignment="1" applyProtection="1">
      <alignment horizontal="center" vertical="center"/>
      <protection/>
    </xf>
    <xf numFmtId="0" fontId="48" fillId="0" borderId="0" xfId="60" applyFont="1" applyAlignment="1" applyProtection="1">
      <alignment vertical="top" wrapText="1"/>
      <protection/>
    </xf>
    <xf numFmtId="0" fontId="23" fillId="0" borderId="0" xfId="60" applyAlignment="1" applyProtection="1">
      <alignment vertical="center" wrapText="1"/>
      <protection/>
    </xf>
    <xf numFmtId="0" fontId="0" fillId="0" borderId="0" xfId="0" applyAlignment="1" applyProtection="1">
      <alignment vertical="center" wrapText="1"/>
      <protection/>
    </xf>
    <xf numFmtId="0" fontId="18" fillId="0" borderId="0" xfId="60" applyFont="1" applyAlignment="1" applyProtection="1">
      <alignment vertical="top" wrapText="1"/>
      <protection/>
    </xf>
    <xf numFmtId="0" fontId="23" fillId="0" borderId="0" xfId="60" applyAlignment="1" applyProtection="1">
      <alignment vertical="top" wrapText="1"/>
      <protection/>
    </xf>
    <xf numFmtId="0" fontId="18" fillId="0" borderId="0" xfId="60" applyFont="1" applyAlignment="1" applyProtection="1">
      <alignment vertical="center"/>
      <protection/>
    </xf>
    <xf numFmtId="0" fontId="23" fillId="0" borderId="0" xfId="60" applyAlignment="1" applyProtection="1">
      <alignment vertical="center"/>
      <protection/>
    </xf>
    <xf numFmtId="0" fontId="50" fillId="27" borderId="0" xfId="0" applyFont="1" applyFill="1" applyAlignment="1">
      <alignment horizontal="center" vertical="center"/>
    </xf>
    <xf numFmtId="0" fontId="51" fillId="27" borderId="0" xfId="0" applyFont="1" applyFill="1" applyAlignment="1">
      <alignment horizontal="center" vertical="center"/>
    </xf>
    <xf numFmtId="0" fontId="2" fillId="0" borderId="27"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2" fillId="0" borderId="0" xfId="0" applyFont="1" applyFill="1" applyAlignment="1">
      <alignment vertical="center" wrapText="1"/>
    </xf>
    <xf numFmtId="0" fontId="52" fillId="0" borderId="18" xfId="0" applyFont="1" applyBorder="1" applyAlignment="1">
      <alignment vertical="center" wrapText="1"/>
    </xf>
    <xf numFmtId="0" fontId="53" fillId="0" borderId="19" xfId="0" applyFont="1" applyBorder="1" applyAlignment="1">
      <alignment vertical="center" wrapText="1"/>
    </xf>
    <xf numFmtId="0" fontId="53" fillId="0" borderId="17" xfId="0" applyFont="1" applyBorder="1" applyAlignment="1">
      <alignment vertical="center" wrapText="1"/>
    </xf>
    <xf numFmtId="0" fontId="53" fillId="0" borderId="43" xfId="0" applyFont="1" applyBorder="1" applyAlignment="1">
      <alignment vertical="center" wrapText="1"/>
    </xf>
    <xf numFmtId="0" fontId="53" fillId="0" borderId="0" xfId="0" applyFont="1" applyAlignment="1">
      <alignment vertical="center" wrapText="1"/>
    </xf>
    <xf numFmtId="0" fontId="53" fillId="0" borderId="42" xfId="0" applyFont="1" applyBorder="1" applyAlignment="1">
      <alignment vertical="center" wrapText="1"/>
    </xf>
    <xf numFmtId="0" fontId="0" fillId="0" borderId="0" xfId="0" applyAlignment="1">
      <alignment vertical="center" wrapText="1"/>
    </xf>
    <xf numFmtId="0" fontId="0" fillId="0" borderId="0" xfId="0" applyFill="1" applyAlignment="1">
      <alignment vertical="center" wrapText="1"/>
    </xf>
    <xf numFmtId="181" fontId="54" fillId="0" borderId="0" xfId="0" applyNumberFormat="1" applyFont="1" applyAlignment="1">
      <alignment horizontal="left" vertical="center" wrapText="1"/>
    </xf>
    <xf numFmtId="0" fontId="16" fillId="0" borderId="0" xfId="0" applyFont="1" applyAlignment="1">
      <alignment vertic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0" xfId="0" applyFont="1" applyAlignment="1">
      <alignment vertical="center" wrapText="1"/>
    </xf>
    <xf numFmtId="0" fontId="20" fillId="0" borderId="0" xfId="0" applyFont="1" applyAlignment="1">
      <alignment horizontal="center" vertical="center"/>
    </xf>
    <xf numFmtId="0" fontId="2" fillId="24" borderId="49"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2" fillId="24" borderId="29"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2" fillId="25" borderId="5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4"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0" borderId="14"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3"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10" xfId="0" applyFont="1" applyBorder="1" applyAlignment="1">
      <alignment horizontal="center" vertical="center" textRotation="255" wrapText="1"/>
    </xf>
    <xf numFmtId="0" fontId="0" fillId="0" borderId="10" xfId="0" applyBorder="1" applyAlignment="1">
      <alignment horizontal="center" vertical="center" textRotation="255"/>
    </xf>
    <xf numFmtId="0" fontId="3" fillId="0" borderId="11" xfId="0" applyFont="1" applyBorder="1" applyAlignment="1">
      <alignment horizontal="left" vertical="center" wrapText="1"/>
    </xf>
    <xf numFmtId="0" fontId="0" fillId="0" borderId="13" xfId="0" applyBorder="1" applyAlignment="1">
      <alignment horizontal="left" vertical="center" wrapText="1"/>
    </xf>
    <xf numFmtId="0" fontId="14"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14" fillId="0" borderId="0" xfId="0" applyFont="1" applyAlignment="1" applyProtection="1">
      <alignment horizontal="distributed" vertical="center" wrapText="1"/>
      <protection locked="0"/>
    </xf>
    <xf numFmtId="0" fontId="55" fillId="0" borderId="0" xfId="0" applyFont="1" applyAlignment="1" applyProtection="1">
      <alignment vertical="center" wrapText="1"/>
      <protection locked="0"/>
    </xf>
    <xf numFmtId="0" fontId="56" fillId="0" borderId="0" xfId="0" applyFont="1" applyAlignment="1" applyProtection="1">
      <alignment vertical="center" wrapText="1"/>
      <protection locked="0"/>
    </xf>
    <xf numFmtId="0" fontId="12" fillId="21" borderId="0" xfId="0" applyFont="1" applyFill="1" applyAlignment="1" applyProtection="1">
      <alignment vertical="center" wrapText="1"/>
      <protection/>
    </xf>
    <xf numFmtId="0" fontId="0" fillId="0" borderId="0" xfId="0" applyFont="1" applyAlignment="1" applyProtection="1">
      <alignment horizontal="center" vertical="center"/>
      <protection/>
    </xf>
    <xf numFmtId="0" fontId="14" fillId="0" borderId="0" xfId="0" applyFont="1" applyAlignment="1" applyProtection="1">
      <alignment vertical="center" wrapText="1"/>
      <protection/>
    </xf>
    <xf numFmtId="0" fontId="14" fillId="0" borderId="0" xfId="0" applyFont="1" applyAlignment="1" applyProtection="1">
      <alignment horizontal="center" vertical="center"/>
      <protection/>
    </xf>
    <xf numFmtId="0" fontId="14" fillId="0" borderId="0" xfId="0" applyFont="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65</xdr:row>
      <xdr:rowOff>19050</xdr:rowOff>
    </xdr:from>
    <xdr:to>
      <xdr:col>5</xdr:col>
      <xdr:colOff>200025</xdr:colOff>
      <xdr:row>69</xdr:row>
      <xdr:rowOff>114300</xdr:rowOff>
    </xdr:to>
    <xdr:sp>
      <xdr:nvSpPr>
        <xdr:cNvPr id="1" name="正方形/長方形 1"/>
        <xdr:cNvSpPr>
          <a:spLocks/>
        </xdr:cNvSpPr>
      </xdr:nvSpPr>
      <xdr:spPr>
        <a:xfrm>
          <a:off x="266700" y="11477625"/>
          <a:ext cx="933450" cy="800100"/>
        </a:xfrm>
        <a:prstGeom prst="rect">
          <a:avLst/>
        </a:prstGeom>
        <a:no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latin typeface="ＭＳ Ｐゴシック"/>
              <a:ea typeface="ＭＳ Ｐゴシック"/>
              <a:cs typeface="ＭＳ Ｐゴシック"/>
            </a:rPr>
            <a:t>指標等設定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シート（Ａ）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への入力</a:t>
          </a:r>
          <a:r>
            <a:rPr lang="en-US" cap="none" sz="10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190500</xdr:colOff>
      <xdr:row>67</xdr:row>
      <xdr:rowOff>0</xdr:rowOff>
    </xdr:from>
    <xdr:to>
      <xdr:col>8</xdr:col>
      <xdr:colOff>190500</xdr:colOff>
      <xdr:row>77</xdr:row>
      <xdr:rowOff>19050</xdr:rowOff>
    </xdr:to>
    <xdr:grpSp>
      <xdr:nvGrpSpPr>
        <xdr:cNvPr id="2" name="グループ化 44"/>
        <xdr:cNvGrpSpPr>
          <a:grpSpLocks/>
        </xdr:cNvGrpSpPr>
      </xdr:nvGrpSpPr>
      <xdr:grpSpPr>
        <a:xfrm>
          <a:off x="1190625" y="11801475"/>
          <a:ext cx="600075" cy="1828800"/>
          <a:chOff x="1866900" y="11839575"/>
          <a:chExt cx="647700" cy="1733549"/>
        </a:xfrm>
        <a:solidFill>
          <a:srgbClr val="FFFFFF"/>
        </a:solidFill>
      </xdr:grpSpPr>
      <xdr:sp>
        <xdr:nvSpPr>
          <xdr:cNvPr id="3" name="直線矢印コネクタ 3"/>
          <xdr:cNvSpPr>
            <a:spLocks/>
          </xdr:cNvSpPr>
        </xdr:nvSpPr>
        <xdr:spPr>
          <a:xfrm flipV="1">
            <a:off x="1866900" y="11839575"/>
            <a:ext cx="637499"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
          <xdr:cNvSpPr>
            <a:spLocks/>
          </xdr:cNvSpPr>
        </xdr:nvSpPr>
        <xdr:spPr>
          <a:xfrm rot="16200000" flipH="1">
            <a:off x="2113674" y="11849110"/>
            <a:ext cx="10201" cy="1724014"/>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2123875" y="12668211"/>
            <a:ext cx="390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2113674" y="13554055"/>
            <a:ext cx="390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171450</xdr:colOff>
      <xdr:row>67</xdr:row>
      <xdr:rowOff>9525</xdr:rowOff>
    </xdr:from>
    <xdr:to>
      <xdr:col>15</xdr:col>
      <xdr:colOff>85725</xdr:colOff>
      <xdr:row>77</xdr:row>
      <xdr:rowOff>9525</xdr:rowOff>
    </xdr:to>
    <xdr:grpSp>
      <xdr:nvGrpSpPr>
        <xdr:cNvPr id="7" name="グループ化 46"/>
        <xdr:cNvGrpSpPr>
          <a:grpSpLocks/>
        </xdr:cNvGrpSpPr>
      </xdr:nvGrpSpPr>
      <xdr:grpSpPr>
        <a:xfrm>
          <a:off x="2771775" y="11811000"/>
          <a:ext cx="314325" cy="1809750"/>
          <a:chOff x="3019425" y="11849100"/>
          <a:chExt cx="638175" cy="1714500"/>
        </a:xfrm>
        <a:solidFill>
          <a:srgbClr val="FFFFFF"/>
        </a:solidFill>
      </xdr:grpSpPr>
      <xdr:sp>
        <xdr:nvSpPr>
          <xdr:cNvPr id="8" name="直線矢印コネクタ 8"/>
          <xdr:cNvSpPr>
            <a:spLocks/>
          </xdr:cNvSpPr>
        </xdr:nvSpPr>
        <xdr:spPr>
          <a:xfrm flipV="1">
            <a:off x="3019425" y="11849100"/>
            <a:ext cx="638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flipV="1">
            <a:off x="3019425" y="12696920"/>
            <a:ext cx="638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flipV="1">
            <a:off x="3019425" y="13563600"/>
            <a:ext cx="638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190500</xdr:colOff>
      <xdr:row>90</xdr:row>
      <xdr:rowOff>142875</xdr:rowOff>
    </xdr:from>
    <xdr:to>
      <xdr:col>25</xdr:col>
      <xdr:colOff>76200</xdr:colOff>
      <xdr:row>90</xdr:row>
      <xdr:rowOff>161925</xdr:rowOff>
    </xdr:to>
    <xdr:sp>
      <xdr:nvSpPr>
        <xdr:cNvPr id="11" name="直線矢印コネクタ 11"/>
        <xdr:cNvSpPr>
          <a:spLocks/>
        </xdr:cNvSpPr>
      </xdr:nvSpPr>
      <xdr:spPr>
        <a:xfrm>
          <a:off x="1390650" y="15992475"/>
          <a:ext cx="368617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89</xdr:row>
      <xdr:rowOff>0</xdr:rowOff>
    </xdr:from>
    <xdr:to>
      <xdr:col>6</xdr:col>
      <xdr:colOff>190500</xdr:colOff>
      <xdr:row>92</xdr:row>
      <xdr:rowOff>114300</xdr:rowOff>
    </xdr:to>
    <xdr:sp>
      <xdr:nvSpPr>
        <xdr:cNvPr id="12" name="正方形/長方形 12"/>
        <xdr:cNvSpPr>
          <a:spLocks/>
        </xdr:cNvSpPr>
      </xdr:nvSpPr>
      <xdr:spPr>
        <a:xfrm>
          <a:off x="209550" y="15678150"/>
          <a:ext cx="1181100" cy="628650"/>
        </a:xfrm>
        <a:prstGeom prst="rect">
          <a:avLst/>
        </a:prstGeom>
        <a:no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　届出について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（Ｅ）への入力</a:t>
          </a:r>
        </a:p>
      </xdr:txBody>
    </xdr:sp>
    <xdr:clientData/>
  </xdr:twoCellAnchor>
  <xdr:twoCellAnchor>
    <xdr:from>
      <xdr:col>15</xdr:col>
      <xdr:colOff>114300</xdr:colOff>
      <xdr:row>65</xdr:row>
      <xdr:rowOff>0</xdr:rowOff>
    </xdr:from>
    <xdr:to>
      <xdr:col>23</xdr:col>
      <xdr:colOff>38100</xdr:colOff>
      <xdr:row>68</xdr:row>
      <xdr:rowOff>123825</xdr:rowOff>
    </xdr:to>
    <xdr:sp>
      <xdr:nvSpPr>
        <xdr:cNvPr id="13" name="フローチャート : 書類 13"/>
        <xdr:cNvSpPr>
          <a:spLocks/>
        </xdr:cNvSpPr>
      </xdr:nvSpPr>
      <xdr:spPr>
        <a:xfrm>
          <a:off x="3114675" y="11458575"/>
          <a:ext cx="1524000" cy="647700"/>
        </a:xfrm>
        <a:prstGeom prst="flowChartDocument">
          <a:avLst/>
        </a:prstGeom>
        <a:solidFill>
          <a:srgbClr val="FFFFFF"/>
        </a:solid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貸切運賃適用方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（別紙②）</a:t>
          </a:r>
        </a:p>
      </xdr:txBody>
    </xdr:sp>
    <xdr:clientData/>
  </xdr:twoCellAnchor>
  <xdr:twoCellAnchor>
    <xdr:from>
      <xdr:col>15</xdr:col>
      <xdr:colOff>114300</xdr:colOff>
      <xdr:row>70</xdr:row>
      <xdr:rowOff>19050</xdr:rowOff>
    </xdr:from>
    <xdr:to>
      <xdr:col>23</xdr:col>
      <xdr:colOff>38100</xdr:colOff>
      <xdr:row>73</xdr:row>
      <xdr:rowOff>142875</xdr:rowOff>
    </xdr:to>
    <xdr:sp>
      <xdr:nvSpPr>
        <xdr:cNvPr id="14" name="フローチャート : 書類 14"/>
        <xdr:cNvSpPr>
          <a:spLocks/>
        </xdr:cNvSpPr>
      </xdr:nvSpPr>
      <xdr:spPr>
        <a:xfrm>
          <a:off x="3114675" y="12363450"/>
          <a:ext cx="1524000" cy="666750"/>
        </a:xfrm>
        <a:prstGeom prst="flowChartDocument">
          <a:avLst/>
        </a:prstGeom>
        <a:solidFill>
          <a:srgbClr val="FFFFFF"/>
        </a:solid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貸切距離制運賃表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（別紙①－１）</a:t>
          </a:r>
        </a:p>
      </xdr:txBody>
    </xdr:sp>
    <xdr:clientData/>
  </xdr:twoCellAnchor>
  <xdr:twoCellAnchor>
    <xdr:from>
      <xdr:col>15</xdr:col>
      <xdr:colOff>104775</xdr:colOff>
      <xdr:row>75</xdr:row>
      <xdr:rowOff>0</xdr:rowOff>
    </xdr:from>
    <xdr:to>
      <xdr:col>23</xdr:col>
      <xdr:colOff>28575</xdr:colOff>
      <xdr:row>78</xdr:row>
      <xdr:rowOff>114300</xdr:rowOff>
    </xdr:to>
    <xdr:sp>
      <xdr:nvSpPr>
        <xdr:cNvPr id="15" name="フローチャート : 書類 15"/>
        <xdr:cNvSpPr>
          <a:spLocks/>
        </xdr:cNvSpPr>
      </xdr:nvSpPr>
      <xdr:spPr>
        <a:xfrm>
          <a:off x="3105150" y="13249275"/>
          <a:ext cx="1524000" cy="657225"/>
        </a:xfrm>
        <a:prstGeom prst="flowChartDocument">
          <a:avLst/>
        </a:prstGeom>
        <a:solidFill>
          <a:srgbClr val="FFFFFF"/>
        </a:solid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貸切時間制運賃表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（別紙①－２）</a:t>
          </a:r>
        </a:p>
      </xdr:txBody>
    </xdr:sp>
    <xdr:clientData/>
  </xdr:twoCellAnchor>
  <xdr:twoCellAnchor>
    <xdr:from>
      <xdr:col>25</xdr:col>
      <xdr:colOff>76200</xdr:colOff>
      <xdr:row>89</xdr:row>
      <xdr:rowOff>19050</xdr:rowOff>
    </xdr:from>
    <xdr:to>
      <xdr:col>31</xdr:col>
      <xdr:colOff>152400</xdr:colOff>
      <xdr:row>92</xdr:row>
      <xdr:rowOff>133350</xdr:rowOff>
    </xdr:to>
    <xdr:sp>
      <xdr:nvSpPr>
        <xdr:cNvPr id="16" name="フローチャート : 書類 16"/>
        <xdr:cNvSpPr>
          <a:spLocks/>
        </xdr:cNvSpPr>
      </xdr:nvSpPr>
      <xdr:spPr>
        <a:xfrm>
          <a:off x="5076825" y="15697200"/>
          <a:ext cx="1276350" cy="628650"/>
        </a:xfrm>
        <a:prstGeom prst="flowChartDocument">
          <a:avLst/>
        </a:prstGeom>
        <a:solidFill>
          <a:srgbClr val="FAC090"/>
        </a:solid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latin typeface="ＭＳ Ｐゴシック"/>
              <a:ea typeface="ＭＳ Ｐゴシック"/>
              <a:cs typeface="ＭＳ Ｐゴシック"/>
            </a:rPr>
            <a:t>届出書（押印）</a:t>
          </a:r>
        </a:p>
      </xdr:txBody>
    </xdr:sp>
    <xdr:clientData/>
  </xdr:twoCellAnchor>
  <xdr:twoCellAnchor>
    <xdr:from>
      <xdr:col>0</xdr:col>
      <xdr:colOff>171450</xdr:colOff>
      <xdr:row>64</xdr:row>
      <xdr:rowOff>19050</xdr:rowOff>
    </xdr:from>
    <xdr:to>
      <xdr:col>23</xdr:col>
      <xdr:colOff>133350</xdr:colOff>
      <xdr:row>80</xdr:row>
      <xdr:rowOff>104775</xdr:rowOff>
    </xdr:to>
    <xdr:sp>
      <xdr:nvSpPr>
        <xdr:cNvPr id="17" name="正方形/長方形 17"/>
        <xdr:cNvSpPr>
          <a:spLocks/>
        </xdr:cNvSpPr>
      </xdr:nvSpPr>
      <xdr:spPr>
        <a:xfrm>
          <a:off x="171450" y="11306175"/>
          <a:ext cx="4562475" cy="2933700"/>
        </a:xfrm>
        <a:prstGeom prst="rect">
          <a:avLst/>
        </a:prstGeom>
        <a:noFill/>
        <a:ln w="12700" cmpd="sng">
          <a:solidFill>
            <a:srgbClr val="385D8A"/>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65</xdr:row>
      <xdr:rowOff>0</xdr:rowOff>
    </xdr:from>
    <xdr:to>
      <xdr:col>13</xdr:col>
      <xdr:colOff>161925</xdr:colOff>
      <xdr:row>68</xdr:row>
      <xdr:rowOff>123825</xdr:rowOff>
    </xdr:to>
    <xdr:sp>
      <xdr:nvSpPr>
        <xdr:cNvPr id="18" name="フローチャート : 書類 18"/>
        <xdr:cNvSpPr>
          <a:spLocks/>
        </xdr:cNvSpPr>
      </xdr:nvSpPr>
      <xdr:spPr>
        <a:xfrm>
          <a:off x="1781175" y="11458575"/>
          <a:ext cx="981075" cy="647700"/>
        </a:xfrm>
        <a:prstGeom prst="flowChartDocument">
          <a:avLst/>
        </a:prstGeom>
        <a:solidFill>
          <a:srgbClr val="DCE6F2"/>
        </a:solid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出力表Ｂを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印刷</a:t>
          </a:r>
        </a:p>
      </xdr:txBody>
    </xdr:sp>
    <xdr:clientData/>
  </xdr:twoCellAnchor>
  <xdr:twoCellAnchor>
    <xdr:from>
      <xdr:col>8</xdr:col>
      <xdr:colOff>180975</xdr:colOff>
      <xdr:row>70</xdr:row>
      <xdr:rowOff>0</xdr:rowOff>
    </xdr:from>
    <xdr:to>
      <xdr:col>13</xdr:col>
      <xdr:colOff>161925</xdr:colOff>
      <xdr:row>73</xdr:row>
      <xdr:rowOff>123825</xdr:rowOff>
    </xdr:to>
    <xdr:sp>
      <xdr:nvSpPr>
        <xdr:cNvPr id="19" name="フローチャート : 書類 19"/>
        <xdr:cNvSpPr>
          <a:spLocks/>
        </xdr:cNvSpPr>
      </xdr:nvSpPr>
      <xdr:spPr>
        <a:xfrm>
          <a:off x="1781175" y="12344400"/>
          <a:ext cx="981075" cy="666750"/>
        </a:xfrm>
        <a:prstGeom prst="flowChartDocument">
          <a:avLst/>
        </a:prstGeom>
        <a:solidFill>
          <a:srgbClr val="DCE6F2"/>
        </a:solid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出力表Ｃを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印刷</a:t>
          </a:r>
        </a:p>
      </xdr:txBody>
    </xdr:sp>
    <xdr:clientData/>
  </xdr:twoCellAnchor>
  <xdr:twoCellAnchor>
    <xdr:from>
      <xdr:col>8</xdr:col>
      <xdr:colOff>190500</xdr:colOff>
      <xdr:row>75</xdr:row>
      <xdr:rowOff>9525</xdr:rowOff>
    </xdr:from>
    <xdr:to>
      <xdr:col>13</xdr:col>
      <xdr:colOff>171450</xdr:colOff>
      <xdr:row>78</xdr:row>
      <xdr:rowOff>123825</xdr:rowOff>
    </xdr:to>
    <xdr:sp>
      <xdr:nvSpPr>
        <xdr:cNvPr id="20" name="フローチャート : 書類 20"/>
        <xdr:cNvSpPr>
          <a:spLocks/>
        </xdr:cNvSpPr>
      </xdr:nvSpPr>
      <xdr:spPr>
        <a:xfrm>
          <a:off x="1790700" y="13258800"/>
          <a:ext cx="981075" cy="657225"/>
        </a:xfrm>
        <a:prstGeom prst="flowChartDocument">
          <a:avLst/>
        </a:prstGeom>
        <a:solidFill>
          <a:srgbClr val="DCE6F2"/>
        </a:solid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出力表Ｄを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印刷</a:t>
          </a:r>
        </a:p>
      </xdr:txBody>
    </xdr:sp>
    <xdr:clientData/>
  </xdr:twoCellAnchor>
  <xdr:twoCellAnchor>
    <xdr:from>
      <xdr:col>25</xdr:col>
      <xdr:colOff>57150</xdr:colOff>
      <xdr:row>66</xdr:row>
      <xdr:rowOff>57150</xdr:rowOff>
    </xdr:from>
    <xdr:to>
      <xdr:col>31</xdr:col>
      <xdr:colOff>142875</xdr:colOff>
      <xdr:row>71</xdr:row>
      <xdr:rowOff>57150</xdr:rowOff>
    </xdr:to>
    <xdr:sp>
      <xdr:nvSpPr>
        <xdr:cNvPr id="21" name="フローチャート : 複数書類 21"/>
        <xdr:cNvSpPr>
          <a:spLocks/>
        </xdr:cNvSpPr>
      </xdr:nvSpPr>
      <xdr:spPr>
        <a:xfrm>
          <a:off x="5057775" y="11687175"/>
          <a:ext cx="1285875" cy="895350"/>
        </a:xfrm>
        <a:prstGeom prst="flowChartMultidocument">
          <a:avLst/>
        </a:prstGeom>
        <a:solidFill>
          <a:srgbClr val="FAC090"/>
        </a:solid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latin typeface="ＭＳ Ｐゴシック"/>
              <a:ea typeface="ＭＳ Ｐゴシック"/>
              <a:cs typeface="ＭＳ Ｐゴシック"/>
            </a:rPr>
            <a:t>別紙①②</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25</xdr:col>
      <xdr:colOff>57150</xdr:colOff>
      <xdr:row>74</xdr:row>
      <xdr:rowOff>57150</xdr:rowOff>
    </xdr:from>
    <xdr:to>
      <xdr:col>31</xdr:col>
      <xdr:colOff>142875</xdr:colOff>
      <xdr:row>79</xdr:row>
      <xdr:rowOff>57150</xdr:rowOff>
    </xdr:to>
    <xdr:sp>
      <xdr:nvSpPr>
        <xdr:cNvPr id="22" name="フローチャート : 複数書類 22"/>
        <xdr:cNvSpPr>
          <a:spLocks/>
        </xdr:cNvSpPr>
      </xdr:nvSpPr>
      <xdr:spPr>
        <a:xfrm>
          <a:off x="5057775" y="13125450"/>
          <a:ext cx="1285875" cy="895350"/>
        </a:xfrm>
        <a:prstGeom prst="flowChartMultidocument">
          <a:avLst/>
        </a:prstGeom>
        <a:solidFill>
          <a:srgbClr val="FAC090"/>
        </a:solidFill>
        <a:ln w="25400" cmpd="sng">
          <a:solidFill>
            <a:srgbClr val="385D8A"/>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latin typeface="ＭＳ Ｐゴシック"/>
              <a:ea typeface="ＭＳ Ｐゴシック"/>
              <a:cs typeface="ＭＳ Ｐゴシック"/>
            </a:rPr>
            <a:t>別紙①②</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8</xdr:col>
      <xdr:colOff>190500</xdr:colOff>
      <xdr:row>89</xdr:row>
      <xdr:rowOff>19050</xdr:rowOff>
    </xdr:from>
    <xdr:to>
      <xdr:col>13</xdr:col>
      <xdr:colOff>171450</xdr:colOff>
      <xdr:row>92</xdr:row>
      <xdr:rowOff>133350</xdr:rowOff>
    </xdr:to>
    <xdr:sp>
      <xdr:nvSpPr>
        <xdr:cNvPr id="23" name="フローチャート : 書類 23"/>
        <xdr:cNvSpPr>
          <a:spLocks/>
        </xdr:cNvSpPr>
      </xdr:nvSpPr>
      <xdr:spPr>
        <a:xfrm>
          <a:off x="1790700" y="15697200"/>
          <a:ext cx="981075" cy="628650"/>
        </a:xfrm>
        <a:prstGeom prst="flowChartDocument">
          <a:avLst/>
        </a:prstGeom>
        <a:solidFill>
          <a:srgbClr val="DCE6F2"/>
        </a:solidFill>
        <a:ln w="25400" cmpd="sng">
          <a:solidFill>
            <a:srgbClr val="385D8A"/>
          </a:solidFill>
          <a:headEnd type="none"/>
          <a:tailEnd type="none"/>
        </a:ln>
      </xdr:spPr>
      <xdr:txBody>
        <a:bodyPr vertOverflow="clip" wrap="square" lIns="91440" tIns="45720" rIns="91440" bIns="45720" anchor="ctr"/>
        <a:p>
          <a:pPr algn="l">
            <a:defRPr/>
          </a:pPr>
          <a:r>
            <a:rPr lang="en-US" cap="none" sz="1000" b="0" i="0" u="none" baseline="0">
              <a:solidFill>
                <a:srgbClr val="000000"/>
              </a:solidFill>
              <a:latin typeface="ＭＳ Ｐゴシック"/>
              <a:ea typeface="ＭＳ Ｐゴシック"/>
              <a:cs typeface="ＭＳ Ｐゴシック"/>
            </a:rPr>
            <a:t>入出力表Ｅを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印刷</a:t>
          </a:r>
        </a:p>
      </xdr:txBody>
    </xdr:sp>
    <xdr:clientData/>
  </xdr:twoCellAnchor>
  <xdr:twoCellAnchor>
    <xdr:from>
      <xdr:col>23</xdr:col>
      <xdr:colOff>152400</xdr:colOff>
      <xdr:row>65</xdr:row>
      <xdr:rowOff>85725</xdr:rowOff>
    </xdr:from>
    <xdr:to>
      <xdr:col>25</xdr:col>
      <xdr:colOff>38100</xdr:colOff>
      <xdr:row>65</xdr:row>
      <xdr:rowOff>85725</xdr:rowOff>
    </xdr:to>
    <xdr:sp>
      <xdr:nvSpPr>
        <xdr:cNvPr id="24" name="直線矢印コネクタ 24"/>
        <xdr:cNvSpPr>
          <a:spLocks/>
        </xdr:cNvSpPr>
      </xdr:nvSpPr>
      <xdr:spPr>
        <a:xfrm>
          <a:off x="4752975" y="11544300"/>
          <a:ext cx="2857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73</xdr:row>
      <xdr:rowOff>114300</xdr:rowOff>
    </xdr:from>
    <xdr:to>
      <xdr:col>25</xdr:col>
      <xdr:colOff>28575</xdr:colOff>
      <xdr:row>73</xdr:row>
      <xdr:rowOff>114300</xdr:rowOff>
    </xdr:to>
    <xdr:sp>
      <xdr:nvSpPr>
        <xdr:cNvPr id="25" name="直線矢印コネクタ 25"/>
        <xdr:cNvSpPr>
          <a:spLocks/>
        </xdr:cNvSpPr>
      </xdr:nvSpPr>
      <xdr:spPr>
        <a:xfrm>
          <a:off x="4743450" y="13001625"/>
          <a:ext cx="2857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47</xdr:row>
      <xdr:rowOff>57150</xdr:rowOff>
    </xdr:from>
    <xdr:to>
      <xdr:col>3</xdr:col>
      <xdr:colOff>685800</xdr:colOff>
      <xdr:row>48</xdr:row>
      <xdr:rowOff>200025</xdr:rowOff>
    </xdr:to>
    <xdr:sp>
      <xdr:nvSpPr>
        <xdr:cNvPr id="1" name="右中かっこ 1"/>
        <xdr:cNvSpPr>
          <a:spLocks/>
        </xdr:cNvSpPr>
      </xdr:nvSpPr>
      <xdr:spPr>
        <a:xfrm>
          <a:off x="5114925" y="11953875"/>
          <a:ext cx="228600" cy="371475"/>
        </a:xfrm>
        <a:prstGeom prst="rightBrace">
          <a:avLst>
            <a:gd name="adj1" fmla="val -44115"/>
            <a:gd name="adj2" fmla="val -2379"/>
          </a:avLst>
        </a:prstGeom>
        <a:noFill/>
        <a:ln w="15875"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90</xdr:row>
      <xdr:rowOff>85725</xdr:rowOff>
    </xdr:from>
    <xdr:to>
      <xdr:col>3</xdr:col>
      <xdr:colOff>647700</xdr:colOff>
      <xdr:row>92</xdr:row>
      <xdr:rowOff>161925</xdr:rowOff>
    </xdr:to>
    <xdr:sp>
      <xdr:nvSpPr>
        <xdr:cNvPr id="2" name="右中かっこ 2"/>
        <xdr:cNvSpPr>
          <a:spLocks/>
        </xdr:cNvSpPr>
      </xdr:nvSpPr>
      <xdr:spPr>
        <a:xfrm>
          <a:off x="4991100" y="21412200"/>
          <a:ext cx="314325" cy="533400"/>
        </a:xfrm>
        <a:prstGeom prst="rightBrace">
          <a:avLst>
            <a:gd name="adj1" fmla="val -45087"/>
            <a:gd name="adj2" fmla="val -2379"/>
          </a:avLst>
        </a:prstGeom>
        <a:noFill/>
        <a:ln w="15875"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23</xdr:row>
      <xdr:rowOff>57150</xdr:rowOff>
    </xdr:from>
    <xdr:to>
      <xdr:col>3</xdr:col>
      <xdr:colOff>685800</xdr:colOff>
      <xdr:row>24</xdr:row>
      <xdr:rowOff>200025</xdr:rowOff>
    </xdr:to>
    <xdr:sp>
      <xdr:nvSpPr>
        <xdr:cNvPr id="3" name="右中かっこ 3"/>
        <xdr:cNvSpPr>
          <a:spLocks/>
        </xdr:cNvSpPr>
      </xdr:nvSpPr>
      <xdr:spPr>
        <a:xfrm>
          <a:off x="5114925" y="6962775"/>
          <a:ext cx="228600" cy="371475"/>
        </a:xfrm>
        <a:prstGeom prst="rightBrace">
          <a:avLst>
            <a:gd name="adj1" fmla="val -44115"/>
            <a:gd name="adj2" fmla="val -2379"/>
          </a:avLst>
        </a:prstGeom>
        <a:noFill/>
        <a:ln w="15875" cmpd="sng">
          <a:solidFill>
            <a:srgbClr val="17375E"/>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101"/>
  <sheetViews>
    <sheetView tabSelected="1" zoomScale="125" zoomScaleNormal="125" zoomScalePageLayoutView="0" workbookViewId="0" topLeftCell="A1">
      <selection activeCell="A1" sqref="A1:AG1"/>
    </sheetView>
  </sheetViews>
  <sheetFormatPr defaultColWidth="2.625" defaultRowHeight="13.5"/>
  <cols>
    <col min="1" max="16384" width="2.625" style="145" customWidth="1"/>
  </cols>
  <sheetData>
    <row r="1" spans="1:33" ht="27" customHeight="1">
      <c r="A1" s="175" t="s">
        <v>171</v>
      </c>
      <c r="B1" s="176"/>
      <c r="C1" s="176"/>
      <c r="D1" s="176"/>
      <c r="E1" s="176"/>
      <c r="F1" s="176"/>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3" ht="13.5">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row>
    <row r="3" spans="1:33" ht="13.5">
      <c r="A3" s="146"/>
      <c r="B3" s="147" t="s">
        <v>172</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row>
    <row r="4" spans="1:33" ht="13.5">
      <c r="A4" s="146"/>
      <c r="B4" s="181" t="s">
        <v>223</v>
      </c>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46"/>
    </row>
    <row r="5" spans="1:33" ht="13.5">
      <c r="A5" s="146"/>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46"/>
    </row>
    <row r="6" spans="1:33" ht="13.5">
      <c r="A6" s="146"/>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46"/>
    </row>
    <row r="7" spans="1:33" ht="13.5">
      <c r="A7" s="146"/>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46"/>
    </row>
    <row r="8" spans="1:33" ht="13.5">
      <c r="A8" s="146"/>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46"/>
    </row>
    <row r="9" spans="1:33" ht="13.5">
      <c r="A9" s="146"/>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46"/>
    </row>
    <row r="10" spans="1:33" ht="13.5">
      <c r="A10" s="146"/>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46"/>
    </row>
    <row r="11" spans="1:33" ht="13.5">
      <c r="A11" s="146"/>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row>
    <row r="12" spans="1:33" ht="13.5">
      <c r="A12" s="146"/>
      <c r="B12" s="147" t="s">
        <v>173</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row>
    <row r="13" spans="1:33" ht="13.5">
      <c r="A13" s="146"/>
      <c r="B13" s="146"/>
      <c r="C13" s="146" t="s">
        <v>174</v>
      </c>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row>
    <row r="14" spans="1:33" ht="13.5">
      <c r="A14" s="146"/>
      <c r="B14" s="146"/>
      <c r="C14" s="146"/>
      <c r="D14" s="146" t="s">
        <v>217</v>
      </c>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row>
    <row r="15" spans="1:33" ht="13.5">
      <c r="A15" s="146"/>
      <c r="B15" s="146"/>
      <c r="C15" s="146"/>
      <c r="D15" s="146" t="s">
        <v>218</v>
      </c>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row>
    <row r="16" spans="1:33" ht="13.5">
      <c r="A16" s="146"/>
      <c r="B16" s="146"/>
      <c r="C16" s="146"/>
      <c r="D16" s="146" t="s">
        <v>219</v>
      </c>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row>
    <row r="17" spans="1:33" ht="13.5">
      <c r="A17" s="146"/>
      <c r="B17" s="146"/>
      <c r="C17" s="146"/>
      <c r="D17" s="146" t="s">
        <v>220</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row>
    <row r="18" spans="1:33" ht="13.5">
      <c r="A18" s="146"/>
      <c r="B18" s="146"/>
      <c r="C18" s="146"/>
      <c r="D18" s="146" t="s">
        <v>216</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row>
    <row r="19" spans="1:33" ht="13.5">
      <c r="A19" s="146"/>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row>
    <row r="20" spans="1:33" ht="13.5">
      <c r="A20" s="146"/>
      <c r="B20" s="147" t="s">
        <v>175</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row>
    <row r="21" spans="1:33" ht="13.5">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row>
    <row r="22" spans="1:33" ht="13.5">
      <c r="A22" s="146"/>
      <c r="B22" s="146"/>
      <c r="C22" s="146"/>
      <c r="D22" s="146" t="str">
        <f>D14</f>
        <v>Ａ．入力表　　指標等設定シート</v>
      </c>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row>
    <row r="23" spans="1:33" ht="13.5">
      <c r="A23" s="146"/>
      <c r="B23" s="146"/>
      <c r="C23" s="146"/>
      <c r="D23" s="146"/>
      <c r="E23" s="181" t="s">
        <v>222</v>
      </c>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46"/>
    </row>
    <row r="24" spans="1:33" ht="13.5">
      <c r="A24" s="146"/>
      <c r="B24" s="146"/>
      <c r="C24" s="146"/>
      <c r="D24" s="146"/>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46"/>
    </row>
    <row r="25" spans="1:33" ht="13.5">
      <c r="A25" s="146"/>
      <c r="B25" s="146"/>
      <c r="C25" s="146"/>
      <c r="D25" s="146"/>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46"/>
    </row>
    <row r="26" spans="1:33" ht="13.5">
      <c r="A26" s="146"/>
      <c r="B26" s="146"/>
      <c r="C26" s="146"/>
      <c r="D26" s="146"/>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46"/>
    </row>
    <row r="27" spans="1:33" ht="13.5">
      <c r="A27" s="146"/>
      <c r="B27" s="146"/>
      <c r="C27" s="146"/>
      <c r="D27" s="146"/>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46"/>
    </row>
    <row r="28" spans="1:33" ht="13.5">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row>
    <row r="29" spans="1:33" ht="13.5">
      <c r="A29" s="146"/>
      <c r="B29" s="146"/>
      <c r="C29" s="146"/>
      <c r="D29" s="146" t="str">
        <f>D15</f>
        <v>Ｂ．出力表　　適用方（別紙②）</v>
      </c>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row>
    <row r="30" spans="1:33" ht="13.5">
      <c r="A30" s="146"/>
      <c r="B30" s="146"/>
      <c r="C30" s="146"/>
      <c r="D30" s="146"/>
      <c r="E30" s="181" t="s">
        <v>205</v>
      </c>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46"/>
    </row>
    <row r="31" spans="1:33" ht="13.5">
      <c r="A31" s="146"/>
      <c r="B31" s="146"/>
      <c r="C31" s="146"/>
      <c r="D31" s="146"/>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46"/>
    </row>
    <row r="32" spans="1:33" ht="13.5">
      <c r="A32" s="146"/>
      <c r="B32" s="146"/>
      <c r="C32" s="146"/>
      <c r="D32" s="146"/>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46"/>
    </row>
    <row r="33" spans="1:33" ht="13.5">
      <c r="A33" s="146"/>
      <c r="B33" s="146"/>
      <c r="C33" s="146"/>
      <c r="D33" s="146"/>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46"/>
    </row>
    <row r="34" spans="1:33" ht="13.5">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row>
    <row r="35" spans="1:33" ht="13.5">
      <c r="A35" s="146"/>
      <c r="B35" s="146"/>
      <c r="C35" s="146"/>
      <c r="D35" s="146" t="str">
        <f>D16</f>
        <v>Ｃ．出力表　　距離制運賃表（別紙①－１）</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row>
    <row r="36" spans="1:33" ht="13.5">
      <c r="A36" s="146"/>
      <c r="B36" s="146"/>
      <c r="C36" s="146"/>
      <c r="D36" s="146"/>
      <c r="E36" s="181" t="s">
        <v>207</v>
      </c>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46"/>
    </row>
    <row r="37" spans="1:33" ht="13.5">
      <c r="A37" s="146"/>
      <c r="B37" s="146"/>
      <c r="C37" s="146"/>
      <c r="D37" s="146"/>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46"/>
    </row>
    <row r="38" spans="1:33" ht="13.5">
      <c r="A38" s="146"/>
      <c r="B38" s="146"/>
      <c r="C38" s="146"/>
      <c r="D38" s="146"/>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46"/>
    </row>
    <row r="39" spans="1:33" ht="13.5">
      <c r="A39" s="146"/>
      <c r="B39" s="146"/>
      <c r="C39" s="146"/>
      <c r="D39" s="146"/>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46"/>
    </row>
    <row r="40" spans="1:33" ht="13.5">
      <c r="A40" s="146"/>
      <c r="B40" s="146"/>
      <c r="C40" s="146"/>
      <c r="D40" s="146"/>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46"/>
    </row>
    <row r="41" spans="1:33" ht="13.5">
      <c r="A41" s="146"/>
      <c r="B41" s="146"/>
      <c r="C41" s="146"/>
      <c r="D41" s="146"/>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46"/>
    </row>
    <row r="42" spans="1:33" ht="13.5">
      <c r="A42" s="146"/>
      <c r="B42" s="146"/>
      <c r="C42" s="146"/>
      <c r="D42" s="146"/>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46"/>
    </row>
    <row r="43" spans="1:33" ht="13.5">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row>
    <row r="44" spans="1:33" ht="13.5">
      <c r="A44" s="146"/>
      <c r="B44" s="146"/>
      <c r="C44" s="146"/>
      <c r="D44" s="146" t="str">
        <f>D17</f>
        <v>Ｄ．出力表　　時間制運賃表（別紙①－２）</v>
      </c>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row>
    <row r="45" spans="1:33" ht="13.5">
      <c r="A45" s="146"/>
      <c r="B45" s="146"/>
      <c r="C45" s="146"/>
      <c r="D45" s="146"/>
      <c r="E45" s="181" t="s">
        <v>206</v>
      </c>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46"/>
    </row>
    <row r="46" spans="1:33" ht="13.5">
      <c r="A46" s="146"/>
      <c r="B46" s="146"/>
      <c r="C46" s="146"/>
      <c r="D46" s="146"/>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46"/>
    </row>
    <row r="47" spans="1:33" ht="13.5">
      <c r="A47" s="146"/>
      <c r="B47" s="146"/>
      <c r="C47" s="146"/>
      <c r="D47" s="146"/>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46"/>
    </row>
    <row r="48" spans="1:33" ht="13.5">
      <c r="A48" s="146"/>
      <c r="B48" s="146"/>
      <c r="C48" s="146"/>
      <c r="D48" s="146"/>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46"/>
    </row>
    <row r="49" spans="1:33" ht="13.5">
      <c r="A49" s="146"/>
      <c r="B49" s="146"/>
      <c r="C49" s="146"/>
      <c r="D49" s="146"/>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46"/>
    </row>
    <row r="50" spans="1:33" ht="13.5">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row>
    <row r="51" spans="1:33" ht="13.5">
      <c r="A51" s="146"/>
      <c r="B51" s="146"/>
      <c r="C51" s="146"/>
      <c r="D51" s="146" t="str">
        <f>D18</f>
        <v>Ｅ．入出力表　届け出について（運賃料金設定（変更）届出書）</v>
      </c>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row>
    <row r="52" spans="1:33" ht="13.5">
      <c r="A52" s="146"/>
      <c r="B52" s="146"/>
      <c r="C52" s="146"/>
      <c r="D52" s="146"/>
      <c r="E52" s="181" t="s">
        <v>208</v>
      </c>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46"/>
    </row>
    <row r="53" spans="1:33" ht="13.5">
      <c r="A53" s="146"/>
      <c r="B53" s="146"/>
      <c r="C53" s="146"/>
      <c r="D53" s="146"/>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46"/>
    </row>
    <row r="54" spans="1:33" ht="13.5">
      <c r="A54" s="146"/>
      <c r="B54" s="146"/>
      <c r="C54" s="146"/>
      <c r="D54" s="146"/>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46"/>
    </row>
    <row r="55" spans="1:33" ht="13.5">
      <c r="A55" s="146"/>
      <c r="B55" s="146"/>
      <c r="C55" s="146"/>
      <c r="D55" s="146"/>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46"/>
    </row>
    <row r="56" spans="1:33" ht="13.5">
      <c r="A56" s="146"/>
      <c r="B56" s="146"/>
      <c r="C56" s="146"/>
      <c r="D56" s="146"/>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46"/>
    </row>
    <row r="57" spans="1:33" ht="13.5">
      <c r="A57" s="146"/>
      <c r="B57" s="146"/>
      <c r="C57" s="146"/>
      <c r="D57" s="146"/>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46"/>
    </row>
    <row r="58" spans="1:33" ht="13.5">
      <c r="A58" s="146"/>
      <c r="B58" s="146"/>
      <c r="C58" s="146"/>
      <c r="D58" s="146"/>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46"/>
    </row>
    <row r="59" spans="1:33" ht="13.5">
      <c r="A59" s="146"/>
      <c r="B59" s="146"/>
      <c r="C59" s="146"/>
      <c r="D59" s="146"/>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46"/>
    </row>
    <row r="60" spans="1:33" ht="13.5">
      <c r="A60" s="146"/>
      <c r="B60" s="147" t="s">
        <v>176</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row>
    <row r="61" spans="1:33" ht="13.5">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row>
    <row r="62" spans="1:33" ht="13.5">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row>
    <row r="63" spans="1:33" ht="24.75" customHeight="1">
      <c r="A63" s="146"/>
      <c r="B63" s="175" t="s">
        <v>177</v>
      </c>
      <c r="C63" s="176"/>
      <c r="D63" s="176"/>
      <c r="E63" s="176"/>
      <c r="F63" s="176"/>
      <c r="G63" s="176"/>
      <c r="H63" s="148"/>
      <c r="I63" s="175" t="s">
        <v>178</v>
      </c>
      <c r="J63" s="176"/>
      <c r="K63" s="176"/>
      <c r="L63" s="176"/>
      <c r="M63" s="176"/>
      <c r="N63" s="176"/>
      <c r="O63" s="177"/>
      <c r="P63" s="177"/>
      <c r="Q63" s="177"/>
      <c r="R63" s="177"/>
      <c r="S63" s="177"/>
      <c r="T63" s="177"/>
      <c r="U63" s="177"/>
      <c r="V63" s="177"/>
      <c r="W63" s="177"/>
      <c r="X63" s="177"/>
      <c r="Y63" s="148"/>
      <c r="Z63" s="175" t="s">
        <v>179</v>
      </c>
      <c r="AA63" s="176"/>
      <c r="AB63" s="176"/>
      <c r="AC63" s="176"/>
      <c r="AD63" s="176"/>
      <c r="AE63" s="176"/>
      <c r="AF63" s="177"/>
      <c r="AG63" s="146"/>
    </row>
    <row r="64" spans="1:33" ht="13.5">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row>
    <row r="65" spans="1:33" ht="13.5">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1:33" ht="13.5">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t="s">
        <v>180</v>
      </c>
      <c r="AA66" s="146"/>
      <c r="AB66" s="146"/>
      <c r="AC66" s="146"/>
      <c r="AD66" s="146"/>
      <c r="AE66" s="146"/>
      <c r="AF66" s="146"/>
      <c r="AG66" s="146"/>
    </row>
    <row r="67" spans="1:33" ht="13.5">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row>
    <row r="68" spans="1:33" ht="14.25">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row>
    <row r="69" spans="1:33" ht="14.25">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row>
    <row r="70" spans="1:33" ht="14.25">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row>
    <row r="71" spans="1:33" ht="14.25">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row>
    <row r="72" spans="1:33" ht="14.25">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row>
    <row r="73" spans="1:33" ht="14.25">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row>
    <row r="74" spans="1:33" ht="14.25">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t="s">
        <v>181</v>
      </c>
      <c r="AA74" s="146"/>
      <c r="AB74" s="146"/>
      <c r="AC74" s="146"/>
      <c r="AD74" s="146"/>
      <c r="AE74" s="146"/>
      <c r="AF74" s="146"/>
      <c r="AG74" s="146"/>
    </row>
    <row r="75" spans="1:33" ht="14.25">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row>
    <row r="76" spans="1:33" ht="14.25">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row>
    <row r="77" spans="1:33" ht="14.25">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row>
    <row r="78" spans="1:33" ht="14.25">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row>
    <row r="79" spans="1:33" ht="13.5">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row>
    <row r="80" spans="1:33" ht="13.5">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row>
    <row r="81" spans="1:33" ht="13.5">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row>
    <row r="82" spans="1:33" ht="13.5">
      <c r="A82" s="146"/>
      <c r="B82" s="146"/>
      <c r="C82" s="146"/>
      <c r="D82" s="149" t="s">
        <v>182</v>
      </c>
      <c r="E82" s="178" t="s">
        <v>221</v>
      </c>
      <c r="F82" s="179"/>
      <c r="G82" s="179"/>
      <c r="H82" s="179"/>
      <c r="I82" s="179"/>
      <c r="J82" s="179"/>
      <c r="K82" s="179"/>
      <c r="L82" s="179"/>
      <c r="M82" s="179"/>
      <c r="N82" s="179"/>
      <c r="O82" s="179"/>
      <c r="P82" s="179"/>
      <c r="Q82" s="179"/>
      <c r="R82" s="179"/>
      <c r="S82" s="179"/>
      <c r="T82" s="179"/>
      <c r="U82" s="179"/>
      <c r="V82" s="179"/>
      <c r="W82" s="179"/>
      <c r="X82" s="179"/>
      <c r="Y82" s="179"/>
      <c r="Z82" s="179"/>
      <c r="AA82" s="179"/>
      <c r="AB82" s="180"/>
      <c r="AC82" s="180"/>
      <c r="AD82" s="180"/>
      <c r="AE82" s="146"/>
      <c r="AF82" s="146"/>
      <c r="AG82" s="146"/>
    </row>
    <row r="83" spans="1:33" ht="13.5" customHeight="1">
      <c r="A83" s="146"/>
      <c r="B83" s="146"/>
      <c r="C83" s="146"/>
      <c r="D83" s="146"/>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80"/>
      <c r="AC83" s="180"/>
      <c r="AD83" s="180"/>
      <c r="AE83" s="146"/>
      <c r="AF83" s="146"/>
      <c r="AG83" s="146"/>
    </row>
    <row r="84" spans="1:33" ht="13.5">
      <c r="A84" s="146"/>
      <c r="B84" s="146"/>
      <c r="C84" s="150"/>
      <c r="D84" s="151"/>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80"/>
      <c r="AC84" s="180"/>
      <c r="AD84" s="180"/>
      <c r="AE84" s="146"/>
      <c r="AF84" s="146"/>
      <c r="AG84" s="146"/>
    </row>
    <row r="85" spans="1:33" ht="13.5">
      <c r="A85" s="146"/>
      <c r="B85" s="146"/>
      <c r="C85" s="150"/>
      <c r="D85" s="151"/>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80"/>
      <c r="AC85" s="180"/>
      <c r="AD85" s="180"/>
      <c r="AE85" s="146"/>
      <c r="AF85" s="146"/>
      <c r="AG85" s="146"/>
    </row>
    <row r="86" spans="1:33" ht="13.5">
      <c r="A86" s="146"/>
      <c r="B86" s="146"/>
      <c r="C86" s="150"/>
      <c r="D86" s="151"/>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80"/>
      <c r="AC86" s="180"/>
      <c r="AD86" s="180"/>
      <c r="AE86" s="146"/>
      <c r="AF86" s="146"/>
      <c r="AG86" s="146"/>
    </row>
    <row r="87" spans="1:33" ht="13.5">
      <c r="A87" s="146"/>
      <c r="B87" s="146"/>
      <c r="C87" s="150"/>
      <c r="D87" s="150"/>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80"/>
      <c r="AC87" s="180"/>
      <c r="AD87" s="180"/>
      <c r="AE87" s="146"/>
      <c r="AF87" s="146"/>
      <c r="AG87" s="146"/>
    </row>
    <row r="88" spans="1:33" ht="13.5">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row>
    <row r="89" spans="1:33" ht="13.5">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t="s">
        <v>183</v>
      </c>
      <c r="AB89" s="146"/>
      <c r="AC89" s="146"/>
      <c r="AD89" s="146"/>
      <c r="AE89" s="146"/>
      <c r="AF89" s="146"/>
      <c r="AG89" s="146"/>
    </row>
    <row r="90" spans="1:33" ht="13.5">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row>
    <row r="91" spans="1:33" ht="13.5">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row>
    <row r="92" spans="1:33" ht="13.5">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row>
    <row r="93" spans="1:33" ht="13.5">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row>
    <row r="94" spans="1:33" ht="13.5">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row>
    <row r="95" spans="1:33" ht="13.5">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row>
    <row r="96" spans="1:33" ht="13.5">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row>
    <row r="97" spans="1:33" ht="13.5">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row>
    <row r="98" spans="1:33" ht="13.5">
      <c r="A98" s="146"/>
      <c r="B98" s="147" t="s">
        <v>184</v>
      </c>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row>
    <row r="99" spans="1:33" ht="13.5">
      <c r="A99" s="146"/>
      <c r="B99" s="146"/>
      <c r="C99" s="146"/>
      <c r="D99" s="181" t="s">
        <v>204</v>
      </c>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46"/>
    </row>
    <row r="100" spans="1:33" ht="13.5">
      <c r="A100" s="146"/>
      <c r="B100" s="146"/>
      <c r="C100" s="146"/>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46"/>
    </row>
    <row r="101" spans="1:33" ht="13.5">
      <c r="A101" s="146"/>
      <c r="B101" s="146"/>
      <c r="C101" s="146"/>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46"/>
    </row>
  </sheetData>
  <sheetProtection sheet="1" objects="1" scenarios="1"/>
  <mergeCells count="12">
    <mergeCell ref="D99:AF101"/>
    <mergeCell ref="B4:AF10"/>
    <mergeCell ref="E23:AF27"/>
    <mergeCell ref="E30:AF33"/>
    <mergeCell ref="E36:AF42"/>
    <mergeCell ref="E45:AF49"/>
    <mergeCell ref="E52:AF59"/>
    <mergeCell ref="A1:AG1"/>
    <mergeCell ref="E82:AD87"/>
    <mergeCell ref="B63:G63"/>
    <mergeCell ref="I63:X63"/>
    <mergeCell ref="Z63:AF6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101"/>
  <sheetViews>
    <sheetView zoomScalePageLayoutView="0" workbookViewId="0" topLeftCell="A1">
      <selection activeCell="G7" sqref="G7"/>
    </sheetView>
  </sheetViews>
  <sheetFormatPr defaultColWidth="9.00390625" defaultRowHeight="13.5"/>
  <cols>
    <col min="1" max="1" width="3.00390625" style="57" customWidth="1"/>
    <col min="2" max="2" width="6.25390625" style="11" customWidth="1"/>
    <col min="3" max="3" width="51.875" style="11" customWidth="1"/>
    <col min="4" max="4" width="11.75390625" style="30" customWidth="1"/>
    <col min="5" max="5" width="9.875" style="30" customWidth="1"/>
    <col min="6" max="6" width="8.875" style="30" customWidth="1"/>
    <col min="7" max="7" width="7.875" style="30" customWidth="1"/>
    <col min="8" max="16384" width="9.00390625" style="11" customWidth="1"/>
  </cols>
  <sheetData>
    <row r="1" spans="1:7" s="47" customFormat="1" ht="23.25" customHeight="1">
      <c r="A1" s="185" t="s">
        <v>185</v>
      </c>
      <c r="B1" s="186"/>
      <c r="C1" s="186"/>
      <c r="D1" s="186"/>
      <c r="E1" s="186"/>
      <c r="F1" s="186"/>
      <c r="G1" s="62"/>
    </row>
    <row r="3" spans="1:6" ht="18" customHeight="1" thickBot="1">
      <c r="A3" s="57">
        <v>1</v>
      </c>
      <c r="B3" s="102" t="s">
        <v>95</v>
      </c>
      <c r="D3" s="37" t="s">
        <v>16</v>
      </c>
      <c r="E3" s="37" t="s">
        <v>17</v>
      </c>
      <c r="F3" s="37" t="s">
        <v>18</v>
      </c>
    </row>
    <row r="4" spans="4:6" ht="18" customHeight="1" thickBot="1">
      <c r="D4" s="87"/>
      <c r="E4" s="88"/>
      <c r="F4" s="89"/>
    </row>
    <row r="5" spans="4:6" ht="6" customHeight="1">
      <c r="D5" s="123"/>
      <c r="E5" s="123"/>
      <c r="F5" s="123"/>
    </row>
    <row r="6" spans="1:5" ht="18" customHeight="1">
      <c r="A6" s="57">
        <v>2</v>
      </c>
      <c r="B6" s="102" t="s">
        <v>20</v>
      </c>
      <c r="E6" s="11"/>
    </row>
    <row r="7" ht="18" customHeight="1" thickBot="1">
      <c r="B7" s="102" t="s">
        <v>41</v>
      </c>
    </row>
    <row r="8" spans="3:7" ht="33" customHeight="1" thickBot="1">
      <c r="C8" s="190" t="s">
        <v>96</v>
      </c>
      <c r="D8" s="190"/>
      <c r="E8" s="90"/>
      <c r="F8" s="11" t="s">
        <v>109</v>
      </c>
      <c r="G8" s="124">
        <f>IF(E16=0,"",IF(MOD(E8,IF(E16=10,E16/2,E16))&lt;&gt;0,"←",""))</f>
      </c>
    </row>
    <row r="9" spans="3:9" ht="18" customHeight="1" thickBot="1">
      <c r="C9" s="12" t="s">
        <v>108</v>
      </c>
      <c r="D9" s="45"/>
      <c r="E9" s="45"/>
      <c r="F9" s="110"/>
      <c r="G9" s="110"/>
      <c r="H9" s="142" t="s">
        <v>188</v>
      </c>
      <c r="I9" s="110"/>
    </row>
    <row r="10" spans="3:15" ht="33" customHeight="1" thickBot="1">
      <c r="C10" s="169"/>
      <c r="D10" s="170"/>
      <c r="E10" s="170"/>
      <c r="F10" s="171"/>
      <c r="G10" s="141" t="s">
        <v>187</v>
      </c>
      <c r="H10" s="191" t="s">
        <v>215</v>
      </c>
      <c r="I10" s="192"/>
      <c r="J10" s="192"/>
      <c r="K10" s="192"/>
      <c r="L10" s="192"/>
      <c r="M10" s="192"/>
      <c r="N10" s="192"/>
      <c r="O10" s="193"/>
    </row>
    <row r="11" spans="8:15" ht="6" customHeight="1">
      <c r="H11" s="194"/>
      <c r="I11" s="195"/>
      <c r="J11" s="195"/>
      <c r="K11" s="195"/>
      <c r="L11" s="195"/>
      <c r="M11" s="195"/>
      <c r="N11" s="195"/>
      <c r="O11" s="196"/>
    </row>
    <row r="12" spans="3:15" ht="54.75" customHeight="1">
      <c r="C12" s="190" t="s">
        <v>189</v>
      </c>
      <c r="D12" s="190"/>
      <c r="E12" s="190"/>
      <c r="F12" s="190"/>
      <c r="H12" s="173"/>
      <c r="I12" s="167"/>
      <c r="J12" s="167"/>
      <c r="K12" s="167"/>
      <c r="L12" s="167"/>
      <c r="M12" s="167"/>
      <c r="N12" s="167"/>
      <c r="O12" s="168"/>
    </row>
    <row r="13" spans="3:6" ht="90" customHeight="1">
      <c r="C13" s="190" t="s">
        <v>130</v>
      </c>
      <c r="D13" s="190"/>
      <c r="E13" s="190"/>
      <c r="F13" s="190"/>
    </row>
    <row r="14" ht="6" customHeight="1"/>
    <row r="15" spans="1:7" s="32" customFormat="1" ht="18" customHeight="1" thickBot="1">
      <c r="A15" s="58"/>
      <c r="B15" s="103" t="s">
        <v>159</v>
      </c>
      <c r="G15" s="33"/>
    </row>
    <row r="16" spans="3:7" ht="18" customHeight="1" thickBot="1">
      <c r="C16" s="35" t="s">
        <v>42</v>
      </c>
      <c r="D16" s="35"/>
      <c r="E16" s="129"/>
      <c r="F16" s="32" t="s">
        <v>43</v>
      </c>
      <c r="G16" s="124">
        <f>IF(E16=0,"",IF(MOD(E8,IF(E16=10,E16/2,E16))&lt;&gt;0,"←",""))</f>
      </c>
    </row>
    <row r="17" spans="1:7" s="32" customFormat="1" ht="33" customHeight="1">
      <c r="A17" s="58"/>
      <c r="C17" s="199">
        <f>IF(E16=0,"",IF(MOD(E8,IF(E16=10,E16/2,E16))&lt;&gt;0,IF(MOD(E8,5)&lt;&gt;0,IF(MOD(E16,5)=0,CONCATENATE(C100,E16,C101),CONCATENATE(C99,E16,C101)),CONCATENATE(C100,E16,C101)),""))</f>
      </c>
      <c r="D17" s="200"/>
      <c r="E17" s="200"/>
      <c r="F17" s="200"/>
      <c r="G17" s="33"/>
    </row>
    <row r="18" spans="3:6" ht="41.25" customHeight="1">
      <c r="C18" s="190" t="s">
        <v>97</v>
      </c>
      <c r="D18" s="190"/>
      <c r="E18" s="190"/>
      <c r="F18" s="190"/>
    </row>
    <row r="19" spans="3:6" ht="18" customHeight="1">
      <c r="C19" s="100" t="s">
        <v>158</v>
      </c>
      <c r="D19" s="56"/>
      <c r="E19" s="56"/>
      <c r="F19" s="56"/>
    </row>
    <row r="20" ht="6" customHeight="1"/>
    <row r="21" spans="2:3" ht="18" customHeight="1">
      <c r="B21" s="102" t="s">
        <v>123</v>
      </c>
      <c r="C21" s="31"/>
    </row>
    <row r="22" ht="18" customHeight="1">
      <c r="C22" s="31" t="s">
        <v>160</v>
      </c>
    </row>
    <row r="23" ht="18" customHeight="1">
      <c r="C23" s="31" t="s">
        <v>124</v>
      </c>
    </row>
    <row r="24" ht="18" customHeight="1" thickBot="1">
      <c r="C24" s="31" t="s">
        <v>125</v>
      </c>
    </row>
    <row r="25" spans="3:6" ht="18" customHeight="1" thickBot="1">
      <c r="C25" s="31" t="s">
        <v>126</v>
      </c>
      <c r="D25" s="11"/>
      <c r="E25" s="97"/>
      <c r="F25" s="31" t="s">
        <v>67</v>
      </c>
    </row>
    <row r="26" ht="18" customHeight="1">
      <c r="C26" s="125" t="s">
        <v>161</v>
      </c>
    </row>
    <row r="27" ht="6" customHeight="1">
      <c r="C27" s="112"/>
    </row>
    <row r="28" spans="1:2" ht="18" customHeight="1">
      <c r="A28" s="57">
        <v>3</v>
      </c>
      <c r="B28" s="102" t="s">
        <v>102</v>
      </c>
    </row>
    <row r="29" spans="2:3" ht="18" customHeight="1">
      <c r="B29" s="102"/>
      <c r="C29" s="11" t="s">
        <v>103</v>
      </c>
    </row>
    <row r="30" spans="1:17" s="35" customFormat="1" ht="10.5" customHeight="1">
      <c r="A30" s="59"/>
      <c r="C30" s="18"/>
      <c r="D30" s="18"/>
      <c r="E30" s="187" t="s">
        <v>19</v>
      </c>
      <c r="F30" s="187" t="s">
        <v>104</v>
      </c>
      <c r="G30" s="36"/>
      <c r="H30" s="36"/>
      <c r="I30" s="36"/>
      <c r="J30" s="36"/>
      <c r="K30" s="36"/>
      <c r="L30" s="36"/>
      <c r="M30" s="36"/>
      <c r="N30" s="36"/>
      <c r="O30" s="36"/>
      <c r="P30" s="36"/>
      <c r="Q30" s="36"/>
    </row>
    <row r="31" spans="3:17" ht="18" customHeight="1" thickBot="1">
      <c r="C31" s="101" t="s">
        <v>98</v>
      </c>
      <c r="D31" s="33"/>
      <c r="E31" s="189"/>
      <c r="F31" s="188"/>
      <c r="G31" s="32"/>
      <c r="H31" s="32"/>
      <c r="I31" s="32"/>
      <c r="J31" s="32"/>
      <c r="K31" s="32"/>
      <c r="L31" s="32"/>
      <c r="M31" s="32"/>
      <c r="N31" s="32"/>
      <c r="O31" s="32"/>
      <c r="P31" s="32"/>
      <c r="Q31" s="32"/>
    </row>
    <row r="32" spans="3:17" ht="16.5" customHeight="1">
      <c r="C32" s="190" t="s">
        <v>99</v>
      </c>
      <c r="D32" s="172"/>
      <c r="E32" s="19" t="s">
        <v>2</v>
      </c>
      <c r="F32" s="91"/>
      <c r="G32" s="32"/>
      <c r="J32" s="32"/>
      <c r="K32" s="32"/>
      <c r="L32" s="32"/>
      <c r="M32" s="32"/>
      <c r="N32" s="32"/>
      <c r="O32" s="32"/>
      <c r="P32" s="32"/>
      <c r="Q32" s="32"/>
    </row>
    <row r="33" spans="3:17" ht="16.5" customHeight="1">
      <c r="C33" s="197"/>
      <c r="D33" s="172"/>
      <c r="E33" s="19" t="s">
        <v>73</v>
      </c>
      <c r="F33" s="92"/>
      <c r="G33" s="32"/>
      <c r="J33" s="32"/>
      <c r="K33" s="32"/>
      <c r="L33" s="32"/>
      <c r="M33" s="32"/>
      <c r="N33" s="32"/>
      <c r="O33" s="32"/>
      <c r="P33" s="32"/>
      <c r="Q33" s="32"/>
    </row>
    <row r="34" spans="3:17" ht="16.5" customHeight="1">
      <c r="C34" s="190" t="s">
        <v>100</v>
      </c>
      <c r="D34" s="172"/>
      <c r="E34" s="19" t="s">
        <v>74</v>
      </c>
      <c r="F34" s="92"/>
      <c r="G34" s="32"/>
      <c r="K34" s="32"/>
      <c r="L34" s="32"/>
      <c r="M34" s="32"/>
      <c r="N34" s="32"/>
      <c r="O34" s="32"/>
      <c r="P34" s="32"/>
      <c r="Q34" s="32"/>
    </row>
    <row r="35" spans="3:17" ht="16.5" customHeight="1">
      <c r="C35" s="197"/>
      <c r="D35" s="172"/>
      <c r="E35" s="19" t="s">
        <v>75</v>
      </c>
      <c r="F35" s="92"/>
      <c r="G35" s="32"/>
      <c r="K35" s="32"/>
      <c r="L35" s="32"/>
      <c r="M35" s="32"/>
      <c r="N35" s="32"/>
      <c r="O35" s="32"/>
      <c r="P35" s="32"/>
      <c r="Q35" s="32"/>
    </row>
    <row r="36" spans="3:17" ht="16.5" customHeight="1">
      <c r="C36" s="190" t="s">
        <v>101</v>
      </c>
      <c r="D36" s="172"/>
      <c r="E36" s="19" t="s">
        <v>76</v>
      </c>
      <c r="F36" s="92"/>
      <c r="G36" s="32"/>
      <c r="J36" s="32"/>
      <c r="K36" s="32"/>
      <c r="L36" s="32"/>
      <c r="M36" s="32"/>
      <c r="N36" s="32"/>
      <c r="O36" s="32"/>
      <c r="P36" s="32"/>
      <c r="Q36" s="32"/>
    </row>
    <row r="37" spans="3:17" ht="16.5" customHeight="1">
      <c r="C37" s="197"/>
      <c r="D37" s="172"/>
      <c r="E37" s="19" t="s">
        <v>77</v>
      </c>
      <c r="F37" s="92"/>
      <c r="G37" s="32"/>
      <c r="J37" s="32"/>
      <c r="K37" s="32"/>
      <c r="L37" s="32"/>
      <c r="M37" s="32"/>
      <c r="N37" s="32"/>
      <c r="O37" s="32"/>
      <c r="P37" s="32"/>
      <c r="Q37" s="32"/>
    </row>
    <row r="38" spans="3:17" ht="16.5" customHeight="1">
      <c r="C38" s="99"/>
      <c r="D38" s="126"/>
      <c r="E38" s="19" t="s">
        <v>78</v>
      </c>
      <c r="F38" s="92"/>
      <c r="G38" s="32"/>
      <c r="J38" s="32"/>
      <c r="K38" s="32"/>
      <c r="L38" s="32"/>
      <c r="M38" s="32"/>
      <c r="N38" s="32"/>
      <c r="O38" s="32"/>
      <c r="P38" s="32"/>
      <c r="Q38" s="32"/>
    </row>
    <row r="39" spans="4:17" ht="16.5" customHeight="1">
      <c r="D39" s="11"/>
      <c r="E39" s="19" t="s">
        <v>79</v>
      </c>
      <c r="F39" s="92"/>
      <c r="G39" s="32"/>
      <c r="J39" s="32"/>
      <c r="K39" s="32"/>
      <c r="L39" s="32"/>
      <c r="M39" s="32"/>
      <c r="N39" s="32"/>
      <c r="O39" s="32"/>
      <c r="P39" s="32"/>
      <c r="Q39" s="32"/>
    </row>
    <row r="40" spans="3:17" ht="16.5" customHeight="1">
      <c r="C40" s="127" t="s">
        <v>85</v>
      </c>
      <c r="D40" s="11"/>
      <c r="E40" s="19" t="s">
        <v>80</v>
      </c>
      <c r="F40" s="92"/>
      <c r="G40" s="32"/>
      <c r="J40" s="32"/>
      <c r="K40" s="32"/>
      <c r="L40" s="32"/>
      <c r="M40" s="32"/>
      <c r="N40" s="32"/>
      <c r="O40" s="32"/>
      <c r="P40" s="32"/>
      <c r="Q40" s="32"/>
    </row>
    <row r="41" spans="4:17" ht="16.5" customHeight="1" thickBot="1">
      <c r="D41" s="11"/>
      <c r="E41" s="64" t="s">
        <v>68</v>
      </c>
      <c r="F41" s="92"/>
      <c r="G41" s="32"/>
      <c r="J41" s="32"/>
      <c r="K41" s="32"/>
      <c r="L41" s="32"/>
      <c r="M41" s="32"/>
      <c r="N41" s="32"/>
      <c r="O41" s="32"/>
      <c r="P41" s="32"/>
      <c r="Q41" s="32"/>
    </row>
    <row r="42" spans="4:17" ht="16.5" customHeight="1">
      <c r="D42" s="34" t="s">
        <v>120</v>
      </c>
      <c r="E42" s="94"/>
      <c r="F42" s="92"/>
      <c r="G42" s="32"/>
      <c r="J42" s="32"/>
      <c r="K42" s="32"/>
      <c r="L42" s="32"/>
      <c r="M42" s="32"/>
      <c r="N42" s="32"/>
      <c r="O42" s="32"/>
      <c r="P42" s="32"/>
      <c r="Q42" s="32"/>
    </row>
    <row r="43" spans="4:17" ht="16.5" customHeight="1">
      <c r="D43" s="34" t="s">
        <v>121</v>
      </c>
      <c r="E43" s="95"/>
      <c r="F43" s="92"/>
      <c r="G43" s="32"/>
      <c r="J43" s="32"/>
      <c r="K43" s="32"/>
      <c r="L43" s="32"/>
      <c r="M43" s="32"/>
      <c r="N43" s="32"/>
      <c r="O43" s="32"/>
      <c r="P43" s="32"/>
      <c r="Q43" s="32"/>
    </row>
    <row r="44" spans="4:17" ht="16.5" customHeight="1" thickBot="1">
      <c r="D44" s="34" t="s">
        <v>122</v>
      </c>
      <c r="E44" s="96"/>
      <c r="F44" s="93"/>
      <c r="G44" s="32"/>
      <c r="J44" s="32"/>
      <c r="K44" s="32"/>
      <c r="L44" s="32"/>
      <c r="M44" s="32"/>
      <c r="N44" s="32"/>
      <c r="O44" s="32"/>
      <c r="P44" s="32"/>
      <c r="Q44" s="32"/>
    </row>
    <row r="45" spans="1:2" ht="18" customHeight="1">
      <c r="A45" s="57">
        <v>4</v>
      </c>
      <c r="B45" s="102" t="s">
        <v>44</v>
      </c>
    </row>
    <row r="46" ht="18" customHeight="1">
      <c r="B46" s="102" t="s">
        <v>210</v>
      </c>
    </row>
    <row r="47" ht="18" customHeight="1">
      <c r="C47" s="11" t="s">
        <v>110</v>
      </c>
    </row>
    <row r="48" ht="18" customHeight="1" thickBot="1">
      <c r="C48" s="31" t="s">
        <v>105</v>
      </c>
    </row>
    <row r="49" spans="3:6" ht="18" customHeight="1" thickBot="1">
      <c r="C49" s="31" t="s">
        <v>106</v>
      </c>
      <c r="D49" s="11"/>
      <c r="E49" s="97"/>
      <c r="F49" s="31" t="s">
        <v>67</v>
      </c>
    </row>
    <row r="50" ht="17.25" customHeight="1">
      <c r="C50" s="125" t="s">
        <v>162</v>
      </c>
    </row>
    <row r="51" spans="3:6" ht="33" customHeight="1">
      <c r="C51" s="190" t="s">
        <v>163</v>
      </c>
      <c r="D51" s="198"/>
      <c r="E51" s="198"/>
      <c r="F51" s="198"/>
    </row>
    <row r="52" ht="18" customHeight="1">
      <c r="C52" s="11" t="s">
        <v>209</v>
      </c>
    </row>
    <row r="53" spans="1:7" s="38" customFormat="1" ht="18" customHeight="1">
      <c r="A53" s="60"/>
      <c r="C53" s="104" t="s">
        <v>69</v>
      </c>
      <c r="D53" s="105"/>
      <c r="E53" s="105"/>
      <c r="F53" s="105"/>
      <c r="G53" s="39"/>
    </row>
    <row r="54" ht="6" customHeight="1"/>
    <row r="55" spans="2:6" ht="27.75" customHeight="1">
      <c r="B55" s="152" t="s">
        <v>214</v>
      </c>
      <c r="C55" s="203" t="s">
        <v>203</v>
      </c>
      <c r="D55" s="203"/>
      <c r="E55" s="203"/>
      <c r="F55" s="203"/>
    </row>
    <row r="56" ht="6" customHeight="1"/>
    <row r="57" ht="18" customHeight="1">
      <c r="B57" s="102" t="s">
        <v>211</v>
      </c>
    </row>
    <row r="58" spans="2:3" ht="18" customHeight="1">
      <c r="B58" s="102"/>
      <c r="C58" s="102" t="s">
        <v>111</v>
      </c>
    </row>
    <row r="59" spans="3:6" ht="16.5" customHeight="1">
      <c r="C59" s="11" t="s">
        <v>71</v>
      </c>
      <c r="D59" s="187" t="s">
        <v>19</v>
      </c>
      <c r="E59" s="201" t="s">
        <v>107</v>
      </c>
      <c r="F59" s="202"/>
    </row>
    <row r="60" spans="4:6" ht="15.75" customHeight="1" thickBot="1">
      <c r="D60" s="189"/>
      <c r="E60" s="106" t="s">
        <v>83</v>
      </c>
      <c r="F60" s="106" t="s">
        <v>84</v>
      </c>
    </row>
    <row r="61" spans="4:6" ht="16.5" customHeight="1">
      <c r="D61" s="19" t="s">
        <v>2</v>
      </c>
      <c r="E61" s="107"/>
      <c r="F61" s="107"/>
    </row>
    <row r="62" spans="4:6" ht="16.5" customHeight="1">
      <c r="D62" s="19" t="s">
        <v>73</v>
      </c>
      <c r="E62" s="108"/>
      <c r="F62" s="108"/>
    </row>
    <row r="63" spans="4:6" ht="16.5" customHeight="1">
      <c r="D63" s="19" t="s">
        <v>74</v>
      </c>
      <c r="E63" s="108"/>
      <c r="F63" s="108"/>
    </row>
    <row r="64" spans="4:6" ht="16.5" customHeight="1">
      <c r="D64" s="19" t="s">
        <v>75</v>
      </c>
      <c r="E64" s="108"/>
      <c r="F64" s="108"/>
    </row>
    <row r="65" spans="4:6" ht="16.5" customHeight="1">
      <c r="D65" s="19" t="s">
        <v>76</v>
      </c>
      <c r="E65" s="108"/>
      <c r="F65" s="108"/>
    </row>
    <row r="66" spans="3:6" ht="16.5" customHeight="1">
      <c r="C66" s="11" t="s">
        <v>212</v>
      </c>
      <c r="D66" s="19" t="s">
        <v>77</v>
      </c>
      <c r="E66" s="108"/>
      <c r="F66" s="108"/>
    </row>
    <row r="67" spans="4:6" ht="16.5" customHeight="1">
      <c r="D67" s="19" t="s">
        <v>78</v>
      </c>
      <c r="E67" s="108"/>
      <c r="F67" s="108"/>
    </row>
    <row r="68" spans="4:6" ht="16.5" customHeight="1">
      <c r="D68" s="19" t="s">
        <v>79</v>
      </c>
      <c r="E68" s="108"/>
      <c r="F68" s="108"/>
    </row>
    <row r="69" spans="4:6" ht="16.5" customHeight="1">
      <c r="D69" s="19" t="s">
        <v>80</v>
      </c>
      <c r="E69" s="108"/>
      <c r="F69" s="108"/>
    </row>
    <row r="70" spans="4:6" ht="16.5" customHeight="1" thickBot="1">
      <c r="D70" s="19" t="s">
        <v>68</v>
      </c>
      <c r="E70" s="108"/>
      <c r="F70" s="108"/>
    </row>
    <row r="71" spans="3:6" ht="16.5" customHeight="1">
      <c r="C71" s="34" t="s">
        <v>120</v>
      </c>
      <c r="D71" s="94"/>
      <c r="E71" s="108"/>
      <c r="F71" s="108"/>
    </row>
    <row r="72" spans="3:6" ht="16.5" customHeight="1">
      <c r="C72" s="34" t="s">
        <v>121</v>
      </c>
      <c r="D72" s="95"/>
      <c r="E72" s="108"/>
      <c r="F72" s="108"/>
    </row>
    <row r="73" spans="3:6" ht="16.5" customHeight="1" thickBot="1">
      <c r="C73" s="34" t="s">
        <v>122</v>
      </c>
      <c r="D73" s="96"/>
      <c r="E73" s="109"/>
      <c r="F73" s="109"/>
    </row>
    <row r="74" spans="4:6" ht="6.75" customHeight="1">
      <c r="D74" s="11"/>
      <c r="E74" s="11"/>
      <c r="F74" s="63"/>
    </row>
    <row r="75" spans="3:6" ht="34.5" customHeight="1">
      <c r="C75" s="190" t="s">
        <v>164</v>
      </c>
      <c r="D75" s="198"/>
      <c r="E75" s="198"/>
      <c r="F75" s="198"/>
    </row>
    <row r="76" spans="3:6" ht="28.5" customHeight="1">
      <c r="C76" s="190" t="s">
        <v>213</v>
      </c>
      <c r="D76" s="198"/>
      <c r="E76" s="198"/>
      <c r="F76" s="198"/>
    </row>
    <row r="77" ht="18" customHeight="1">
      <c r="C77" s="11" t="s">
        <v>119</v>
      </c>
    </row>
    <row r="78" spans="3:6" ht="18" customHeight="1">
      <c r="C78" s="104" t="s">
        <v>70</v>
      </c>
      <c r="D78" s="105"/>
      <c r="E78" s="105"/>
      <c r="F78" s="105"/>
    </row>
    <row r="79" spans="3:6" ht="6" customHeight="1">
      <c r="C79" s="71"/>
      <c r="D79" s="72"/>
      <c r="E79" s="72"/>
      <c r="F79" s="72"/>
    </row>
    <row r="80" ht="18" customHeight="1">
      <c r="C80" s="102" t="s">
        <v>112</v>
      </c>
    </row>
    <row r="81" spans="3:6" ht="18" customHeight="1" thickBot="1">
      <c r="C81" s="190" t="s">
        <v>118</v>
      </c>
      <c r="D81" s="198"/>
      <c r="E81" s="198"/>
      <c r="F81" s="198"/>
    </row>
    <row r="82" spans="1:7" s="35" customFormat="1" ht="18" customHeight="1" thickBot="1">
      <c r="A82" s="59"/>
      <c r="C82" s="71" t="s">
        <v>131</v>
      </c>
      <c r="D82" s="72"/>
      <c r="E82" s="98"/>
      <c r="F82" s="32" t="s">
        <v>115</v>
      </c>
      <c r="G82" s="56"/>
    </row>
    <row r="83" spans="1:7" s="35" customFormat="1" ht="18" customHeight="1">
      <c r="A83" s="59"/>
      <c r="C83" s="128" t="s">
        <v>190</v>
      </c>
      <c r="D83" s="72"/>
      <c r="E83" s="143"/>
      <c r="F83" s="32"/>
      <c r="G83" s="56"/>
    </row>
    <row r="84" ht="12" customHeight="1"/>
    <row r="85" spans="1:6" ht="18" customHeight="1" thickBot="1">
      <c r="A85" s="57">
        <v>5</v>
      </c>
      <c r="B85" s="102" t="s">
        <v>113</v>
      </c>
      <c r="D85" s="11"/>
      <c r="E85" s="11"/>
      <c r="F85" s="11"/>
    </row>
    <row r="86" spans="3:6" ht="18" customHeight="1" thickBot="1">
      <c r="C86" s="35" t="s">
        <v>116</v>
      </c>
      <c r="D86" s="56"/>
      <c r="E86" s="98"/>
      <c r="F86" s="32" t="s">
        <v>114</v>
      </c>
    </row>
    <row r="87" spans="3:6" ht="18" customHeight="1">
      <c r="C87" s="128" t="s">
        <v>191</v>
      </c>
      <c r="D87" s="56"/>
      <c r="E87" s="56"/>
      <c r="F87" s="56"/>
    </row>
    <row r="88" ht="12" customHeight="1"/>
    <row r="89" spans="1:2" ht="18" customHeight="1">
      <c r="A89" s="57">
        <v>6</v>
      </c>
      <c r="B89" s="102" t="s">
        <v>117</v>
      </c>
    </row>
    <row r="90" spans="2:3" ht="18" customHeight="1">
      <c r="B90" s="102"/>
      <c r="C90" s="11" t="s">
        <v>165</v>
      </c>
    </row>
    <row r="91" ht="18" customHeight="1" thickBot="1">
      <c r="C91" s="11" t="s">
        <v>47</v>
      </c>
    </row>
    <row r="92" spans="3:6" ht="18" customHeight="1" thickBot="1">
      <c r="C92" s="11" t="s">
        <v>48</v>
      </c>
      <c r="D92" s="11"/>
      <c r="E92" s="97"/>
      <c r="F92" s="31" t="s">
        <v>67</v>
      </c>
    </row>
    <row r="93" ht="18" customHeight="1">
      <c r="C93" s="11" t="s">
        <v>49</v>
      </c>
    </row>
    <row r="94" ht="18" customHeight="1">
      <c r="C94" s="128" t="s">
        <v>166</v>
      </c>
    </row>
    <row r="95" ht="18" customHeight="1"/>
    <row r="98" ht="13.5">
      <c r="A98" s="111" t="s">
        <v>128</v>
      </c>
    </row>
    <row r="99" spans="1:6" ht="13.5">
      <c r="A99" s="130"/>
      <c r="B99" s="131" t="str">
        <f>IF(E25=2,"刻み幅の上限値","刻み幅の中間値")</f>
        <v>刻み幅の中間値</v>
      </c>
      <c r="C99" s="131" t="s">
        <v>167</v>
      </c>
      <c r="D99" s="131"/>
      <c r="E99" s="131">
        <f>IF(E92=2,2,IF(E92=3,3,1))</f>
        <v>1</v>
      </c>
      <c r="F99" s="132"/>
    </row>
    <row r="100" spans="1:6" ht="13.5">
      <c r="A100" s="133"/>
      <c r="B100" s="134" t="str">
        <f>IF(B101=2,"距離帯の上限値","距離帯の中間値")</f>
        <v>距離帯の中間値</v>
      </c>
      <c r="C100" s="134" t="s">
        <v>168</v>
      </c>
      <c r="D100" s="134"/>
      <c r="E100" s="134"/>
      <c r="F100" s="135"/>
    </row>
    <row r="101" spans="1:6" ht="13.5">
      <c r="A101" s="136"/>
      <c r="B101" s="137">
        <f>IF(E49=2,2,1)</f>
        <v>1</v>
      </c>
      <c r="C101" s="137" t="s">
        <v>169</v>
      </c>
      <c r="D101" s="137"/>
      <c r="E101" s="137"/>
      <c r="F101" s="138"/>
    </row>
  </sheetData>
  <sheetProtection sheet="1" objects="1" scenarios="1"/>
  <mergeCells count="20">
    <mergeCell ref="C81:F81"/>
    <mergeCell ref="C17:F17"/>
    <mergeCell ref="E59:F59"/>
    <mergeCell ref="D59:D60"/>
    <mergeCell ref="C51:F51"/>
    <mergeCell ref="C36:D37"/>
    <mergeCell ref="C76:F76"/>
    <mergeCell ref="C55:F55"/>
    <mergeCell ref="C75:F75"/>
    <mergeCell ref="H10:O12"/>
    <mergeCell ref="C10:F10"/>
    <mergeCell ref="C32:D33"/>
    <mergeCell ref="C34:D35"/>
    <mergeCell ref="A1:F1"/>
    <mergeCell ref="F30:F31"/>
    <mergeCell ref="E30:E31"/>
    <mergeCell ref="C8:D8"/>
    <mergeCell ref="C12:F12"/>
    <mergeCell ref="C13:F13"/>
    <mergeCell ref="C18:F18"/>
  </mergeCells>
  <dataValidations count="3">
    <dataValidation type="whole" allowBlank="1" showInputMessage="1" showErrorMessage="1" sqref="E92">
      <formula1>1</formula1>
      <formula2>3</formula2>
    </dataValidation>
    <dataValidation type="whole" allowBlank="1" showInputMessage="1" showErrorMessage="1" sqref="E49 E25">
      <formula1>1</formula1>
      <formula2>2</formula2>
    </dataValidation>
    <dataValidation type="whole" allowBlank="1" showInputMessage="1" showErrorMessage="1" error="３以上の整数値" sqref="E16">
      <formula1>3</formula1>
      <formula2>20</formula2>
    </dataValidation>
  </dataValidations>
  <printOptions/>
  <pageMargins left="0.5118110236220472" right="0.4330708661417323" top="0.38" bottom="0.43" header="0.11811023622047245" footer="0.2"/>
  <pageSetup horizontalDpi="600" verticalDpi="600" orientation="portrait" paperSize="9" r:id="rId2"/>
  <headerFooter alignWithMargins="0">
    <oddFooter>&amp;C&amp;P ページ</oddFooter>
  </headerFooter>
  <drawing r:id="rId1"/>
</worksheet>
</file>

<file path=xl/worksheets/sheet3.xml><?xml version="1.0" encoding="utf-8"?>
<worksheet xmlns="http://schemas.openxmlformats.org/spreadsheetml/2006/main" xmlns:r="http://schemas.openxmlformats.org/officeDocument/2006/relationships">
  <dimension ref="A1:I82"/>
  <sheetViews>
    <sheetView zoomScalePageLayoutView="0" workbookViewId="0" topLeftCell="A1">
      <selection activeCell="A4" sqref="A4:H4"/>
    </sheetView>
  </sheetViews>
  <sheetFormatPr defaultColWidth="9.00390625" defaultRowHeight="13.5"/>
  <cols>
    <col min="1" max="1" width="5.125" style="11" customWidth="1"/>
    <col min="2" max="2" width="9.125" style="11" customWidth="1"/>
    <col min="3" max="3" width="13.50390625" style="46" customWidth="1"/>
    <col min="4" max="5" width="16.75390625" style="11" customWidth="1"/>
    <col min="6" max="6" width="9.00390625" style="11" customWidth="1"/>
    <col min="7" max="7" width="11.875" style="11" customWidth="1"/>
    <col min="8" max="8" width="11.00390625" style="11" customWidth="1"/>
    <col min="9" max="9" width="8.75390625" style="11" customWidth="1"/>
    <col min="10" max="16384" width="9.00390625" style="11" customWidth="1"/>
  </cols>
  <sheetData>
    <row r="1" spans="1:8" s="122" customFormat="1" ht="15.75" customHeight="1">
      <c r="A1" s="153"/>
      <c r="B1" s="153"/>
      <c r="C1" s="154"/>
      <c r="D1" s="153"/>
      <c r="E1" s="153"/>
      <c r="F1" s="153"/>
      <c r="G1" s="153"/>
      <c r="H1" s="155" t="s">
        <v>186</v>
      </c>
    </row>
    <row r="2" spans="1:8" s="122" customFormat="1" ht="13.5" customHeight="1">
      <c r="A2" s="153"/>
      <c r="B2" s="153"/>
      <c r="C2" s="154"/>
      <c r="D2" s="153"/>
      <c r="E2" s="153"/>
      <c r="F2" s="153"/>
      <c r="G2" s="153"/>
      <c r="H2" s="155"/>
    </row>
    <row r="3" spans="3:8" s="122" customFormat="1" ht="15.75" customHeight="1">
      <c r="C3" s="139"/>
      <c r="H3" s="140" t="str">
        <f>CONCATENATE("作成年月日：　",'Ａ．指標等設定シート'!D4,"年",'Ａ．指標等設定シート'!E4,"月",'Ａ．指標等設定シート'!F4,"日")</f>
        <v>作成年月日：　年月日</v>
      </c>
    </row>
    <row r="4" spans="1:8" s="61" customFormat="1" ht="21" customHeight="1">
      <c r="A4" s="204" t="s">
        <v>192</v>
      </c>
      <c r="B4" s="204"/>
      <c r="C4" s="204"/>
      <c r="D4" s="204"/>
      <c r="E4" s="204"/>
      <c r="F4" s="204"/>
      <c r="G4" s="204"/>
      <c r="H4" s="204"/>
    </row>
    <row r="5" ht="13.5" customHeight="1"/>
    <row r="6" spans="1:3" s="85" customFormat="1" ht="16.5" customHeight="1">
      <c r="A6" s="85" t="s">
        <v>54</v>
      </c>
      <c r="C6" s="86"/>
    </row>
    <row r="7" spans="2:4" ht="13.5" customHeight="1">
      <c r="B7" s="11" t="s">
        <v>35</v>
      </c>
      <c r="D7" s="11" t="str">
        <f>CONCATENATE('Ａ．指標等設定シート'!E8," 円/Ｌ とした。基準価格の考え方は、次の通りである。")</f>
        <v> 円/Ｌ とした。基準価格の考え方は、次の通りである。</v>
      </c>
    </row>
    <row r="8" spans="3:8" ht="30.75" customHeight="1">
      <c r="C8" s="211">
        <f>'Ａ．指標等設定シート'!C10</f>
        <v>0</v>
      </c>
      <c r="D8" s="211"/>
      <c r="E8" s="211"/>
      <c r="F8" s="211"/>
      <c r="G8" s="211"/>
      <c r="H8" s="212"/>
    </row>
    <row r="9" spans="2:4" ht="13.5" customHeight="1">
      <c r="B9" s="11" t="s">
        <v>37</v>
      </c>
      <c r="D9" s="11" t="str">
        <f>CONCATENATE('Ａ．指標等設定シート'!E16," 円/L")</f>
        <v> 円/L</v>
      </c>
    </row>
    <row r="10" spans="2:4" ht="13.5" customHeight="1">
      <c r="B10" s="11" t="s">
        <v>36</v>
      </c>
      <c r="D10" s="11" t="str">
        <f>CONCATENATE("改定の刻み幅 ",'Ａ．指標等設定シート'!E16," 円/Lの幅で軽油価格が変動した時点で、翌月から改定する。")</f>
        <v>改定の刻み幅  円/Lの幅で軽油価格が変動した時点で、翌月から改定する。</v>
      </c>
    </row>
    <row r="11" spans="2:4" ht="13.5" customHeight="1">
      <c r="B11" s="11" t="s">
        <v>38</v>
      </c>
      <c r="D11" s="11" t="str">
        <f>CONCATENATE("軽油価格が　",'Ａ．指標等設定シート'!E8," 円/Lを下回った時点で、翌月から廃止する。")</f>
        <v>軽油価格が　 円/Lを下回った時点で、翌月から廃止する。</v>
      </c>
    </row>
    <row r="12" spans="2:4" ht="13.5" customHeight="1">
      <c r="B12" s="11" t="s">
        <v>193</v>
      </c>
      <c r="D12" s="11" t="s">
        <v>194</v>
      </c>
    </row>
    <row r="13" ht="13.5" customHeight="1">
      <c r="D13" s="11" t="s">
        <v>195</v>
      </c>
    </row>
    <row r="14" ht="13.5" customHeight="1"/>
    <row r="15" ht="13.5" customHeight="1"/>
    <row r="16" spans="1:3" s="85" customFormat="1" ht="16.5" customHeight="1">
      <c r="A16" s="85" t="s">
        <v>40</v>
      </c>
      <c r="C16" s="86"/>
    </row>
    <row r="17" ht="13.5" customHeight="1" thickBot="1"/>
    <row r="18" spans="2:5" ht="29.25" customHeight="1">
      <c r="B18" s="205" t="s">
        <v>39</v>
      </c>
      <c r="C18" s="206"/>
      <c r="D18" s="20" t="s">
        <v>127</v>
      </c>
      <c r="E18" s="21" t="s">
        <v>50</v>
      </c>
    </row>
    <row r="19" spans="2:5" ht="13.5" customHeight="1">
      <c r="B19" s="207" t="s">
        <v>23</v>
      </c>
      <c r="C19" s="208"/>
      <c r="D19" s="23">
        <f>'Ａ．指標等設定シート'!E8</f>
        <v>0</v>
      </c>
      <c r="E19" s="24" t="s">
        <v>24</v>
      </c>
    </row>
    <row r="20" spans="2:5" ht="13.5" customHeight="1">
      <c r="B20" s="22"/>
      <c r="C20" s="28">
        <f>D19</f>
        <v>0</v>
      </c>
      <c r="D20" s="209" t="s">
        <v>25</v>
      </c>
      <c r="E20" s="210"/>
    </row>
    <row r="21" spans="2:9" ht="13.5" customHeight="1">
      <c r="B21" s="41">
        <f>C20+0.0001</f>
        <v>0.0001</v>
      </c>
      <c r="C21" s="28">
        <f>B21-0.0001+'Ａ．指標等設定シート'!E$16</f>
        <v>0</v>
      </c>
      <c r="D21" s="23">
        <f>IF('Ａ．指標等設定シート'!$E$25=2,C21,(B21-0.0001+C21)/2)</f>
        <v>0</v>
      </c>
      <c r="E21" s="25">
        <f aca="true" t="shared" si="0" ref="E21:E37">D21-D$19</f>
        <v>0</v>
      </c>
      <c r="I21" s="48"/>
    </row>
    <row r="22" spans="2:9" ht="13.5" customHeight="1">
      <c r="B22" s="41">
        <f aca="true" t="shared" si="1" ref="B22:B37">C21+0.0001</f>
        <v>0.0001</v>
      </c>
      <c r="C22" s="28">
        <f>B22-0.0001+'Ａ．指標等設定シート'!E$16</f>
        <v>0</v>
      </c>
      <c r="D22" s="23">
        <f>IF('Ａ．指標等設定シート'!$E$25=2,C22,(B22-0.0001+C22)/2)</f>
        <v>0</v>
      </c>
      <c r="E22" s="25">
        <f>D22-D$19</f>
        <v>0</v>
      </c>
      <c r="I22" s="48"/>
    </row>
    <row r="23" spans="2:9" ht="13.5" customHeight="1">
      <c r="B23" s="41">
        <f t="shared" si="1"/>
        <v>0.0001</v>
      </c>
      <c r="C23" s="28">
        <f>B23-0.0001+'Ａ．指標等設定シート'!E$16</f>
        <v>0</v>
      </c>
      <c r="D23" s="23">
        <f>IF('Ａ．指標等設定シート'!$E$25=2,C23,(B23-0.0001+C23)/2)</f>
        <v>0</v>
      </c>
      <c r="E23" s="25">
        <f t="shared" si="0"/>
        <v>0</v>
      </c>
      <c r="I23" s="48"/>
    </row>
    <row r="24" spans="2:9" ht="13.5" customHeight="1">
      <c r="B24" s="41">
        <f t="shared" si="1"/>
        <v>0.0001</v>
      </c>
      <c r="C24" s="28">
        <f>B24-0.0001+'Ａ．指標等設定シート'!E$16</f>
        <v>0</v>
      </c>
      <c r="D24" s="23">
        <f>IF('Ａ．指標等設定シート'!$E$25=2,C24,(B24-0.0001+C24)/2)</f>
        <v>0</v>
      </c>
      <c r="E24" s="25">
        <f t="shared" si="0"/>
        <v>0</v>
      </c>
      <c r="I24" s="48"/>
    </row>
    <row r="25" spans="2:9" ht="13.5" customHeight="1">
      <c r="B25" s="41">
        <f t="shared" si="1"/>
        <v>0.0001</v>
      </c>
      <c r="C25" s="28">
        <f>B25-0.0001+'Ａ．指標等設定シート'!E$16</f>
        <v>0</v>
      </c>
      <c r="D25" s="23">
        <f>IF('Ａ．指標等設定シート'!$E$25=2,C25,(B25-0.0001+C25)/2)</f>
        <v>0</v>
      </c>
      <c r="E25" s="25">
        <f t="shared" si="0"/>
        <v>0</v>
      </c>
      <c r="I25" s="48"/>
    </row>
    <row r="26" spans="2:9" ht="13.5" customHeight="1">
      <c r="B26" s="41">
        <f t="shared" si="1"/>
        <v>0.0001</v>
      </c>
      <c r="C26" s="28">
        <f>B26-0.0001+'Ａ．指標等設定シート'!E$16</f>
        <v>0</v>
      </c>
      <c r="D26" s="23">
        <f>IF('Ａ．指標等設定シート'!$E$25=2,C26,(B26-0.0001+C26)/2)</f>
        <v>0</v>
      </c>
      <c r="E26" s="25">
        <f t="shared" si="0"/>
        <v>0</v>
      </c>
      <c r="I26" s="48"/>
    </row>
    <row r="27" spans="2:9" ht="13.5" customHeight="1">
      <c r="B27" s="41">
        <f t="shared" si="1"/>
        <v>0.0001</v>
      </c>
      <c r="C27" s="28">
        <f>B27-0.0001+'Ａ．指標等設定シート'!E$16</f>
        <v>0</v>
      </c>
      <c r="D27" s="23">
        <f>IF('Ａ．指標等設定シート'!$E$25=2,C27,(B27-0.0001+C27)/2)</f>
        <v>0</v>
      </c>
      <c r="E27" s="25">
        <f t="shared" si="0"/>
        <v>0</v>
      </c>
      <c r="I27" s="48"/>
    </row>
    <row r="28" spans="2:9" ht="13.5" customHeight="1">
      <c r="B28" s="41">
        <f t="shared" si="1"/>
        <v>0.0001</v>
      </c>
      <c r="C28" s="28">
        <f>B28-0.0001+'Ａ．指標等設定シート'!E$16</f>
        <v>0</v>
      </c>
      <c r="D28" s="23">
        <f>IF('Ａ．指標等設定シート'!$E$25=2,C28,(B28-0.0001+C28)/2)</f>
        <v>0</v>
      </c>
      <c r="E28" s="25">
        <f t="shared" si="0"/>
        <v>0</v>
      </c>
      <c r="I28" s="48"/>
    </row>
    <row r="29" spans="2:9" ht="13.5" customHeight="1">
      <c r="B29" s="41">
        <f t="shared" si="1"/>
        <v>0.0001</v>
      </c>
      <c r="C29" s="28">
        <f>B29-0.0001+'Ａ．指標等設定シート'!E$16</f>
        <v>0</v>
      </c>
      <c r="D29" s="23">
        <f>IF('Ａ．指標等設定シート'!$E$25=2,C29,(B29-0.0001+C29)/2)</f>
        <v>0</v>
      </c>
      <c r="E29" s="25">
        <f t="shared" si="0"/>
        <v>0</v>
      </c>
      <c r="I29" s="48"/>
    </row>
    <row r="30" spans="2:9" ht="13.5" customHeight="1">
      <c r="B30" s="41">
        <f t="shared" si="1"/>
        <v>0.0001</v>
      </c>
      <c r="C30" s="28">
        <f>B30-0.0001+'Ａ．指標等設定シート'!E$16</f>
        <v>0</v>
      </c>
      <c r="D30" s="23">
        <f>IF('Ａ．指標等設定シート'!$E$25=2,C30,(B30-0.0001+C30)/2)</f>
        <v>0</v>
      </c>
      <c r="E30" s="25">
        <f t="shared" si="0"/>
        <v>0</v>
      </c>
      <c r="I30" s="48"/>
    </row>
    <row r="31" spans="2:9" ht="13.5" customHeight="1">
      <c r="B31" s="41">
        <f t="shared" si="1"/>
        <v>0.0001</v>
      </c>
      <c r="C31" s="28">
        <f>B31-0.0001+'Ａ．指標等設定シート'!E$16</f>
        <v>0</v>
      </c>
      <c r="D31" s="23">
        <f>IF('Ａ．指標等設定シート'!$E$25=2,C31,(B31-0.0001+C31)/2)</f>
        <v>0</v>
      </c>
      <c r="E31" s="25">
        <f t="shared" si="0"/>
        <v>0</v>
      </c>
      <c r="I31" s="48"/>
    </row>
    <row r="32" spans="2:9" ht="13.5" customHeight="1">
      <c r="B32" s="41">
        <f t="shared" si="1"/>
        <v>0.0001</v>
      </c>
      <c r="C32" s="28">
        <f>B32-0.0001+'Ａ．指標等設定シート'!E$16</f>
        <v>0</v>
      </c>
      <c r="D32" s="23">
        <f>IF('Ａ．指標等設定シート'!$E$25=2,C32,(B32-0.0001+C32)/2)</f>
        <v>0</v>
      </c>
      <c r="E32" s="25">
        <f t="shared" si="0"/>
        <v>0</v>
      </c>
      <c r="I32" s="48"/>
    </row>
    <row r="33" spans="2:9" ht="13.5" customHeight="1">
      <c r="B33" s="41">
        <f t="shared" si="1"/>
        <v>0.0001</v>
      </c>
      <c r="C33" s="28">
        <f>B33-0.0001+'Ａ．指標等設定シート'!E$16</f>
        <v>0</v>
      </c>
      <c r="D33" s="23">
        <f>IF('Ａ．指標等設定シート'!$E$25=2,C33,(B33-0.0001+C33)/2)</f>
        <v>0</v>
      </c>
      <c r="E33" s="25">
        <f t="shared" si="0"/>
        <v>0</v>
      </c>
      <c r="I33" s="48"/>
    </row>
    <row r="34" spans="2:9" ht="13.5" customHeight="1">
      <c r="B34" s="41">
        <f t="shared" si="1"/>
        <v>0.0001</v>
      </c>
      <c r="C34" s="28">
        <f>B34-0.0001+'Ａ．指標等設定シート'!E$16</f>
        <v>0</v>
      </c>
      <c r="D34" s="23">
        <f>IF('Ａ．指標等設定シート'!$E$25=2,C34,(B34-0.0001+C34)/2)</f>
        <v>0</v>
      </c>
      <c r="E34" s="25">
        <f t="shared" si="0"/>
        <v>0</v>
      </c>
      <c r="I34" s="48"/>
    </row>
    <row r="35" spans="2:9" ht="13.5" customHeight="1">
      <c r="B35" s="41">
        <f t="shared" si="1"/>
        <v>0.0001</v>
      </c>
      <c r="C35" s="28">
        <f>B35-0.0001+'Ａ．指標等設定シート'!E$16</f>
        <v>0</v>
      </c>
      <c r="D35" s="23">
        <f>IF('Ａ．指標等設定シート'!$E$25=2,C35,(B35-0.0001+C35)/2)</f>
        <v>0</v>
      </c>
      <c r="E35" s="25">
        <f t="shared" si="0"/>
        <v>0</v>
      </c>
      <c r="I35" s="48"/>
    </row>
    <row r="36" spans="2:9" ht="13.5" customHeight="1">
      <c r="B36" s="41">
        <f t="shared" si="1"/>
        <v>0.0001</v>
      </c>
      <c r="C36" s="28">
        <f>B36-0.0001+'Ａ．指標等設定シート'!E$16</f>
        <v>0</v>
      </c>
      <c r="D36" s="23">
        <f>IF('Ａ．指標等設定シート'!$E$25=2,C36,(B36-0.0001+C36)/2)</f>
        <v>0</v>
      </c>
      <c r="E36" s="25">
        <f t="shared" si="0"/>
        <v>0</v>
      </c>
      <c r="I36" s="48"/>
    </row>
    <row r="37" spans="2:9" ht="13.5" customHeight="1" thickBot="1">
      <c r="B37" s="42">
        <f t="shared" si="1"/>
        <v>0.0001</v>
      </c>
      <c r="C37" s="29">
        <f>B37-0.0001+'Ａ．指標等設定シート'!E$16</f>
        <v>0</v>
      </c>
      <c r="D37" s="26">
        <f>IF('Ａ．指標等設定シート'!$E$25=2,C37,(B37-0.0001+C37)/2)</f>
        <v>0</v>
      </c>
      <c r="E37" s="27">
        <f t="shared" si="0"/>
        <v>0</v>
      </c>
      <c r="I37" s="48"/>
    </row>
    <row r="38" ht="6.75" customHeight="1">
      <c r="I38" s="48"/>
    </row>
    <row r="39" ht="13.5" customHeight="1">
      <c r="A39" s="11" t="str">
        <f>CONCATENATE("注1　：燃料サーチャージの算出上の代表価格は、",'Ａ．指標等設定シート'!B99," とした。")</f>
        <v>注1　：燃料サーチャージの算出上の代表価格は、刻み幅の中間値 とした。</v>
      </c>
    </row>
    <row r="40" ht="13.5" customHeight="1">
      <c r="A40" s="11" t="s">
        <v>129</v>
      </c>
    </row>
    <row r="41" ht="13.5" customHeight="1"/>
    <row r="42" spans="1:3" s="85" customFormat="1" ht="16.5" customHeight="1" thickBot="1">
      <c r="A42" s="85" t="s">
        <v>55</v>
      </c>
      <c r="C42" s="86"/>
    </row>
    <row r="43" spans="3:4" ht="13.5" customHeight="1" thickBot="1">
      <c r="C43" s="65" t="s">
        <v>19</v>
      </c>
      <c r="D43" s="68" t="s">
        <v>21</v>
      </c>
    </row>
    <row r="44" spans="3:4" ht="13.5" customHeight="1">
      <c r="C44" s="66" t="s">
        <v>56</v>
      </c>
      <c r="D44" s="51" t="str">
        <f>IF('Ａ．指標等設定シート'!F32&lt;&gt;0,'Ａ．指標等設定シート'!F32,"-　")</f>
        <v>-　</v>
      </c>
    </row>
    <row r="45" spans="3:4" ht="13.5" customHeight="1">
      <c r="C45" s="67" t="s">
        <v>26</v>
      </c>
      <c r="D45" s="52" t="str">
        <f>IF('Ａ．指標等設定シート'!F33&lt;&gt;0,'Ａ．指標等設定シート'!F33,"-　")</f>
        <v>-　</v>
      </c>
    </row>
    <row r="46" spans="3:4" ht="13.5" customHeight="1">
      <c r="C46" s="67" t="s">
        <v>27</v>
      </c>
      <c r="D46" s="52" t="str">
        <f>IF('Ａ．指標等設定シート'!F34&lt;&gt;0,'Ａ．指標等設定シート'!F34,"-　")</f>
        <v>-　</v>
      </c>
    </row>
    <row r="47" spans="3:4" ht="13.5" customHeight="1">
      <c r="C47" s="67" t="s">
        <v>28</v>
      </c>
      <c r="D47" s="52" t="str">
        <f>IF('Ａ．指標等設定シート'!F35&lt;&gt;0,'Ａ．指標等設定シート'!F35,"-　")</f>
        <v>-　</v>
      </c>
    </row>
    <row r="48" spans="3:4" ht="13.5" customHeight="1">
      <c r="C48" s="67" t="s">
        <v>29</v>
      </c>
      <c r="D48" s="52" t="str">
        <f>IF('Ａ．指標等設定シート'!F36&lt;&gt;0,'Ａ．指標等設定シート'!F36,"-　")</f>
        <v>-　</v>
      </c>
    </row>
    <row r="49" spans="3:4" ht="13.5" customHeight="1">
      <c r="C49" s="67" t="s">
        <v>30</v>
      </c>
      <c r="D49" s="52" t="str">
        <f>IF('Ａ．指標等設定シート'!F37&lt;&gt;0,'Ａ．指標等設定シート'!F37,"-　")</f>
        <v>-　</v>
      </c>
    </row>
    <row r="50" spans="3:4" ht="13.5" customHeight="1">
      <c r="C50" s="67" t="s">
        <v>8</v>
      </c>
      <c r="D50" s="52" t="str">
        <f>IF('Ａ．指標等設定シート'!F38&lt;&gt;0,'Ａ．指標等設定シート'!F38,"-　")</f>
        <v>-　</v>
      </c>
    </row>
    <row r="51" spans="3:4" ht="13.5" customHeight="1">
      <c r="C51" s="67" t="s">
        <v>9</v>
      </c>
      <c r="D51" s="52" t="str">
        <f>IF('Ａ．指標等設定シート'!F39&lt;&gt;0,'Ａ．指標等設定シート'!F39,"-　")</f>
        <v>-　</v>
      </c>
    </row>
    <row r="52" spans="3:4" ht="13.5" customHeight="1">
      <c r="C52" s="67" t="s">
        <v>57</v>
      </c>
      <c r="D52" s="52" t="str">
        <f>IF('Ａ．指標等設定シート'!F40&lt;&gt;0,'Ａ．指標等設定シート'!F40,"-　")</f>
        <v>-　</v>
      </c>
    </row>
    <row r="53" spans="3:4" ht="13.5" customHeight="1">
      <c r="C53" s="67" t="s">
        <v>58</v>
      </c>
      <c r="D53" s="52" t="str">
        <f>IF('Ａ．指標等設定シート'!F41&lt;&gt;0,'Ａ．指標等設定シート'!F41,"-　")</f>
        <v>-　</v>
      </c>
    </row>
    <row r="54" spans="3:4" ht="13.5" customHeight="1">
      <c r="C54" s="49">
        <f>IF('Ａ．指標等設定シート'!E42=0,"",'Ａ．指標等設定シート'!E42)</f>
      </c>
      <c r="D54" s="52" t="str">
        <f>IF('Ａ．指標等設定シート'!F42&lt;&gt;0,'Ａ．指標等設定シート'!F42,"-　")</f>
        <v>-　</v>
      </c>
    </row>
    <row r="55" spans="3:4" ht="13.5" customHeight="1">
      <c r="C55" s="49">
        <f>IF('Ａ．指標等設定シート'!E43=0,"",'Ａ．指標等設定シート'!E43)</f>
      </c>
      <c r="D55" s="52" t="str">
        <f>IF('Ａ．指標等設定シート'!F43&lt;&gt;0,'Ａ．指標等設定シート'!F43,"-　")</f>
        <v>-　</v>
      </c>
    </row>
    <row r="56" spans="3:4" ht="13.5" customHeight="1" thickBot="1">
      <c r="C56" s="50">
        <f>IF('Ａ．指標等設定シート'!E44=0,"",'Ａ．指標等設定シート'!E44)</f>
      </c>
      <c r="D56" s="53" t="str">
        <f>IF('Ａ．指標等設定シート'!F44&lt;&gt;0,'Ａ．指標等設定シート'!F44,"-　")</f>
        <v>-　</v>
      </c>
    </row>
    <row r="57" ht="13.5" customHeight="1"/>
    <row r="58" spans="1:3" s="85" customFormat="1" ht="16.5" customHeight="1" thickBot="1">
      <c r="A58" s="85" t="s">
        <v>86</v>
      </c>
      <c r="C58" s="86"/>
    </row>
    <row r="59" spans="3:5" ht="13.5" customHeight="1" thickBot="1">
      <c r="C59" s="65" t="s">
        <v>19</v>
      </c>
      <c r="D59" s="69" t="s">
        <v>83</v>
      </c>
      <c r="E59" s="70" t="s">
        <v>84</v>
      </c>
    </row>
    <row r="60" spans="3:5" ht="13.5" customHeight="1">
      <c r="C60" s="66" t="s">
        <v>56</v>
      </c>
      <c r="D60" s="113" t="str">
        <f>IF('Ａ．指標等設定シート'!E61&lt;&gt;0,'Ａ．指標等設定シート'!E61,"-　")</f>
        <v>-　</v>
      </c>
      <c r="E60" s="114" t="str">
        <f>IF('Ａ．指標等設定シート'!F61&lt;&gt;0,'Ａ．指標等設定シート'!F61,"-　")</f>
        <v>-　</v>
      </c>
    </row>
    <row r="61" spans="3:5" ht="13.5" customHeight="1">
      <c r="C61" s="67" t="s">
        <v>26</v>
      </c>
      <c r="D61" s="115" t="str">
        <f>IF('Ａ．指標等設定シート'!E62&lt;&gt;0,'Ａ．指標等設定シート'!E62,"-　")</f>
        <v>-　</v>
      </c>
      <c r="E61" s="116" t="str">
        <f>IF('Ａ．指標等設定シート'!F62&lt;&gt;0,'Ａ．指標等設定シート'!F62,"-　")</f>
        <v>-　</v>
      </c>
    </row>
    <row r="62" spans="3:5" ht="13.5" customHeight="1">
      <c r="C62" s="67" t="s">
        <v>27</v>
      </c>
      <c r="D62" s="115" t="str">
        <f>IF('Ａ．指標等設定シート'!E63&lt;&gt;0,'Ａ．指標等設定シート'!E63,"-　")</f>
        <v>-　</v>
      </c>
      <c r="E62" s="116" t="str">
        <f>IF('Ａ．指標等設定シート'!F63&lt;&gt;0,'Ａ．指標等設定シート'!F63,"-　")</f>
        <v>-　</v>
      </c>
    </row>
    <row r="63" spans="3:5" ht="13.5" customHeight="1">
      <c r="C63" s="67" t="s">
        <v>28</v>
      </c>
      <c r="D63" s="115" t="str">
        <f>IF('Ａ．指標等設定シート'!E64&lt;&gt;0,'Ａ．指標等設定シート'!E64,"-　")</f>
        <v>-　</v>
      </c>
      <c r="E63" s="116" t="str">
        <f>IF('Ａ．指標等設定シート'!F64&lt;&gt;0,'Ａ．指標等設定シート'!F64,"-　")</f>
        <v>-　</v>
      </c>
    </row>
    <row r="64" spans="3:5" ht="13.5" customHeight="1">
      <c r="C64" s="67" t="s">
        <v>29</v>
      </c>
      <c r="D64" s="115" t="str">
        <f>IF('Ａ．指標等設定シート'!E65&lt;&gt;0,'Ａ．指標等設定シート'!E65,"-　")</f>
        <v>-　</v>
      </c>
      <c r="E64" s="116" t="str">
        <f>IF('Ａ．指標等設定シート'!F65&lt;&gt;0,'Ａ．指標等設定シート'!F65,"-　")</f>
        <v>-　</v>
      </c>
    </row>
    <row r="65" spans="3:5" ht="13.5" customHeight="1">
      <c r="C65" s="67" t="s">
        <v>30</v>
      </c>
      <c r="D65" s="115" t="str">
        <f>IF('Ａ．指標等設定シート'!E66&lt;&gt;0,'Ａ．指標等設定シート'!E66,"-　")</f>
        <v>-　</v>
      </c>
      <c r="E65" s="116" t="str">
        <f>IF('Ａ．指標等設定シート'!F66&lt;&gt;0,'Ａ．指標等設定シート'!F66,"-　")</f>
        <v>-　</v>
      </c>
    </row>
    <row r="66" spans="3:5" ht="13.5" customHeight="1">
      <c r="C66" s="67" t="s">
        <v>8</v>
      </c>
      <c r="D66" s="115" t="str">
        <f>IF('Ａ．指標等設定シート'!E67&lt;&gt;0,'Ａ．指標等設定シート'!E67,"-　")</f>
        <v>-　</v>
      </c>
      <c r="E66" s="116" t="str">
        <f>IF('Ａ．指標等設定シート'!F67&lt;&gt;0,'Ａ．指標等設定シート'!F67,"-　")</f>
        <v>-　</v>
      </c>
    </row>
    <row r="67" spans="3:5" ht="13.5" customHeight="1">
      <c r="C67" s="67" t="s">
        <v>9</v>
      </c>
      <c r="D67" s="115" t="str">
        <f>IF('Ａ．指標等設定シート'!E68&lt;&gt;0,'Ａ．指標等設定シート'!E68,"-　")</f>
        <v>-　</v>
      </c>
      <c r="E67" s="116" t="str">
        <f>IF('Ａ．指標等設定シート'!F68&lt;&gt;0,'Ａ．指標等設定シート'!F68,"-　")</f>
        <v>-　</v>
      </c>
    </row>
    <row r="68" spans="3:5" ht="13.5" customHeight="1">
      <c r="C68" s="67" t="s">
        <v>57</v>
      </c>
      <c r="D68" s="115" t="str">
        <f>IF('Ａ．指標等設定シート'!E69&lt;&gt;0,'Ａ．指標等設定シート'!E69,"-　")</f>
        <v>-　</v>
      </c>
      <c r="E68" s="116" t="str">
        <f>IF('Ａ．指標等設定シート'!F69&lt;&gt;0,'Ａ．指標等設定シート'!F69,"-　")</f>
        <v>-　</v>
      </c>
    </row>
    <row r="69" spans="3:5" ht="13.5" customHeight="1">
      <c r="C69" s="67" t="s">
        <v>58</v>
      </c>
      <c r="D69" s="115" t="str">
        <f>IF('Ａ．指標等設定シート'!E70&lt;&gt;0,'Ａ．指標等設定シート'!E70,"-　")</f>
        <v>-　</v>
      </c>
      <c r="E69" s="116" t="str">
        <f>IF('Ａ．指標等設定シート'!F70&lt;&gt;0,'Ａ．指標等設定シート'!F70,"-　")</f>
        <v>-　</v>
      </c>
    </row>
    <row r="70" spans="3:5" ht="13.5" customHeight="1">
      <c r="C70" s="49">
        <f>IF('Ａ．指標等設定シート'!D71=0,"",'Ａ．指標等設定シート'!D71)</f>
      </c>
      <c r="D70" s="115" t="str">
        <f>IF('Ａ．指標等設定シート'!E71&lt;&gt;0,'Ａ．指標等設定シート'!E71,"-　")</f>
        <v>-　</v>
      </c>
      <c r="E70" s="116" t="str">
        <f>IF('Ａ．指標等設定シート'!F71&lt;&gt;0,'Ａ．指標等設定シート'!F71,"-　")</f>
        <v>-　</v>
      </c>
    </row>
    <row r="71" spans="3:5" ht="13.5" customHeight="1">
      <c r="C71" s="49">
        <f>IF('Ａ．指標等設定シート'!D72=0,"",'Ａ．指標等設定シート'!D72)</f>
      </c>
      <c r="D71" s="115" t="str">
        <f>IF('Ａ．指標等設定シート'!E72&lt;&gt;0,'Ａ．指標等設定シート'!E72,"-　")</f>
        <v>-　</v>
      </c>
      <c r="E71" s="116" t="str">
        <f>IF('Ａ．指標等設定シート'!F72&lt;&gt;0,'Ａ．指標等設定シート'!F72,"-　")</f>
        <v>-　</v>
      </c>
    </row>
    <row r="72" spans="3:5" ht="13.5" customHeight="1" thickBot="1">
      <c r="C72" s="50">
        <f>IF('Ａ．指標等設定シート'!D73=0,"",'Ａ．指標等設定シート'!D73)</f>
      </c>
      <c r="D72" s="117" t="str">
        <f>IF('Ａ．指標等設定シート'!E73&lt;&gt;0,'Ａ．指標等設定シート'!E73,"-　")</f>
        <v>-　</v>
      </c>
      <c r="E72" s="118" t="str">
        <f>IF('Ａ．指標等設定シート'!F73&lt;&gt;0,'Ａ．指標等設定シート'!F73,"-　")</f>
        <v>-　</v>
      </c>
    </row>
    <row r="73" ht="13.5" customHeight="1"/>
    <row r="74" ht="13.5" customHeight="1">
      <c r="B74" s="11" t="str">
        <f>CONCATENATE("なお、月間チャーターの場合の稼働日数は、 ",'Ａ．指標等設定シート'!E82,"　日として換算した。")</f>
        <v>なお、月間チャーターの場合の稼働日数は、 　日として換算した。</v>
      </c>
    </row>
    <row r="75" ht="13.5" customHeight="1"/>
    <row r="76" ht="13.5" customHeight="1"/>
    <row r="77" spans="1:3" s="85" customFormat="1" ht="16.5" customHeight="1">
      <c r="A77" s="85" t="s">
        <v>94</v>
      </c>
      <c r="C77" s="86"/>
    </row>
    <row r="78" ht="13.5" customHeight="1">
      <c r="B78" s="1" t="str">
        <f>CONCATENATE("端数処理としては、",VLOOKUP('Ａ．指標等設定シート'!$E$99,'Ｃ．運賃表（別紙①－１）'!$B$107:$C$110,2,FALSE),"した。")</f>
        <v>端数処理としては、円単位に少数を切り上げした。</v>
      </c>
    </row>
    <row r="79" ht="13.5" customHeight="1"/>
    <row r="80" ht="13.5" customHeight="1"/>
    <row r="81" spans="1:3" s="85" customFormat="1" ht="16.5" customHeight="1">
      <c r="A81" s="85" t="s">
        <v>226</v>
      </c>
      <c r="C81" s="86"/>
    </row>
    <row r="82" spans="2:8" ht="27" customHeight="1">
      <c r="B82" s="203" t="s">
        <v>198</v>
      </c>
      <c r="C82" s="197"/>
      <c r="D82" s="197"/>
      <c r="E82" s="197"/>
      <c r="F82" s="197"/>
      <c r="G82" s="197"/>
      <c r="H82" s="197"/>
    </row>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sheetData>
  <sheetProtection/>
  <mergeCells count="6">
    <mergeCell ref="A4:H4"/>
    <mergeCell ref="B82:H82"/>
    <mergeCell ref="B18:C18"/>
    <mergeCell ref="B19:C19"/>
    <mergeCell ref="D20:E20"/>
    <mergeCell ref="C8:H8"/>
  </mergeCells>
  <printOptions/>
  <pageMargins left="0.4724409448818898" right="0.4724409448818898" top="0.5905511811023623" bottom="0.5905511811023623"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110"/>
  <sheetViews>
    <sheetView zoomScalePageLayoutView="0" workbookViewId="0" topLeftCell="A1">
      <selection activeCell="C5" sqref="C5"/>
    </sheetView>
  </sheetViews>
  <sheetFormatPr defaultColWidth="9.00390625" defaultRowHeight="13.5"/>
  <cols>
    <col min="1" max="1" width="8.00390625" style="1" customWidth="1"/>
    <col min="2" max="2" width="3.25390625" style="1" customWidth="1"/>
    <col min="3" max="3" width="6.625" style="1" customWidth="1"/>
    <col min="4" max="16" width="8.75390625" style="1" customWidth="1"/>
    <col min="17" max="16384" width="9.00390625" style="1" customWidth="1"/>
  </cols>
  <sheetData>
    <row r="1" spans="3:16" s="122" customFormat="1" ht="15.75" customHeight="1">
      <c r="C1" s="139"/>
      <c r="P1" s="144" t="s">
        <v>196</v>
      </c>
    </row>
    <row r="2" spans="3:8" s="122" customFormat="1" ht="15.75" customHeight="1">
      <c r="C2" s="139"/>
      <c r="H2" s="140"/>
    </row>
    <row r="3" spans="1:16" s="11" customFormat="1" ht="23.25" customHeight="1">
      <c r="A3" s="18"/>
      <c r="B3" s="12"/>
      <c r="C3" s="12"/>
      <c r="D3" s="44" t="s">
        <v>197</v>
      </c>
      <c r="P3" s="55" t="str">
        <f>CONCATENATE("作成年月日：　",'Ａ．指標等設定シート'!D4,"年",'Ａ．指標等設定シート'!E4,"月",'Ａ．指標等設定シート'!F4,"日")</f>
        <v>作成年月日：　年月日</v>
      </c>
    </row>
    <row r="4" spans="1:7" s="11" customFormat="1" ht="16.5" customHeight="1">
      <c r="A4" s="18" t="s">
        <v>53</v>
      </c>
      <c r="B4" s="12"/>
      <c r="C4" s="12" t="s">
        <v>59</v>
      </c>
      <c r="D4" s="12"/>
      <c r="F4" s="11">
        <f>'Ａ．指標等設定シート'!E8</f>
        <v>0</v>
      </c>
      <c r="G4" s="11" t="s">
        <v>43</v>
      </c>
    </row>
    <row r="5" spans="1:8" s="11" customFormat="1" ht="16.5" customHeight="1">
      <c r="A5" s="18"/>
      <c r="B5" s="12"/>
      <c r="C5" s="12" t="s">
        <v>225</v>
      </c>
      <c r="D5" s="12"/>
      <c r="F5" s="11">
        <f>'Ａ．指標等設定シート'!E86</f>
        <v>0</v>
      </c>
      <c r="G5" s="11" t="s">
        <v>43</v>
      </c>
      <c r="H5" s="11" t="e">
        <f>CONCATENATE("(",INT(VLOOKUP('Ａ．指標等設定シート'!E86,'Ｂ．適用方（別紙②）'!B21:E37,1))," 円超 ～ ",INT(VLOOKUP('Ａ．指標等設定シート'!E86,'Ｂ．適用方（別紙②）'!B21:E37,2)),"円までの価格帯）")</f>
        <v>#N/A</v>
      </c>
    </row>
    <row r="6" spans="1:7" s="11" customFormat="1" ht="16.5" customHeight="1">
      <c r="A6" s="18"/>
      <c r="B6" s="12"/>
      <c r="C6" s="12" t="s">
        <v>60</v>
      </c>
      <c r="D6" s="12"/>
      <c r="F6" s="11" t="e">
        <f>'Ｃ．運賃表（別紙①－１）'!C54</f>
        <v>#N/A</v>
      </c>
      <c r="G6" s="11" t="s">
        <v>43</v>
      </c>
    </row>
    <row r="7" spans="1:7" s="11" customFormat="1" ht="16.5" customHeight="1">
      <c r="A7" s="18"/>
      <c r="B7" s="12"/>
      <c r="C7" s="12" t="s">
        <v>22</v>
      </c>
      <c r="D7" s="12"/>
      <c r="F7" s="11" t="e">
        <f>C55</f>
        <v>#N/A</v>
      </c>
      <c r="G7" s="11" t="s">
        <v>43</v>
      </c>
    </row>
    <row r="8" spans="1:16" s="11" customFormat="1" ht="16.5" customHeight="1">
      <c r="A8" s="17"/>
      <c r="B8" s="13"/>
      <c r="C8" s="13"/>
      <c r="P8" s="17" t="s">
        <v>13</v>
      </c>
    </row>
    <row r="9" spans="1:16" s="10" customFormat="1" ht="29.25" customHeight="1">
      <c r="A9" s="213" t="s">
        <v>12</v>
      </c>
      <c r="B9" s="214"/>
      <c r="C9" s="215"/>
      <c r="D9" s="43" t="s">
        <v>2</v>
      </c>
      <c r="E9" s="43" t="s">
        <v>3</v>
      </c>
      <c r="F9" s="43" t="s">
        <v>4</v>
      </c>
      <c r="G9" s="43" t="s">
        <v>5</v>
      </c>
      <c r="H9" s="43" t="s">
        <v>6</v>
      </c>
      <c r="I9" s="43" t="s">
        <v>7</v>
      </c>
      <c r="J9" s="43" t="s">
        <v>8</v>
      </c>
      <c r="K9" s="43" t="s">
        <v>9</v>
      </c>
      <c r="L9" s="43" t="s">
        <v>10</v>
      </c>
      <c r="M9" s="43" t="s">
        <v>34</v>
      </c>
      <c r="N9" s="43">
        <f>IF(N56&lt;&gt;0,N56,"")</f>
      </c>
      <c r="O9" s="43">
        <f>IF(O56&lt;&gt;0,O56,"")</f>
      </c>
      <c r="P9" s="43">
        <f>IF(P56&lt;&gt;0,P56,"")</f>
      </c>
    </row>
    <row r="10" spans="1:16" s="10" customFormat="1" ht="29.25" customHeight="1">
      <c r="A10" s="222" t="s">
        <v>66</v>
      </c>
      <c r="B10" s="223"/>
      <c r="C10" s="224"/>
      <c r="D10" s="74" t="str">
        <f>IF(D57&lt;&gt;0,D57,"－ ")</f>
        <v>－ </v>
      </c>
      <c r="E10" s="74" t="str">
        <f>IF(E57&lt;&gt;0,E57,"－ ")</f>
        <v>－ </v>
      </c>
      <c r="F10" s="74" t="str">
        <f>IF(F57&lt;&gt;0,F57,"－ ")</f>
        <v>－ </v>
      </c>
      <c r="G10" s="74" t="str">
        <f aca="true" t="shared" si="0" ref="G10:P10">IF(G57&lt;&gt;0,G57,"－ ")</f>
        <v>－ </v>
      </c>
      <c r="H10" s="74" t="str">
        <f t="shared" si="0"/>
        <v>－ </v>
      </c>
      <c r="I10" s="74" t="str">
        <f t="shared" si="0"/>
        <v>－ </v>
      </c>
      <c r="J10" s="74" t="str">
        <f t="shared" si="0"/>
        <v>－ </v>
      </c>
      <c r="K10" s="74" t="str">
        <f t="shared" si="0"/>
        <v>－ </v>
      </c>
      <c r="L10" s="74" t="str">
        <f t="shared" si="0"/>
        <v>－ </v>
      </c>
      <c r="M10" s="74" t="str">
        <f t="shared" si="0"/>
        <v>－ </v>
      </c>
      <c r="N10" s="74" t="str">
        <f t="shared" si="0"/>
        <v>－ </v>
      </c>
      <c r="O10" s="74" t="str">
        <f t="shared" si="0"/>
        <v>－ </v>
      </c>
      <c r="P10" s="74" t="str">
        <f t="shared" si="0"/>
        <v>－ </v>
      </c>
    </row>
    <row r="11" spans="1:16" ht="14.25" customHeight="1">
      <c r="A11" s="3">
        <v>10</v>
      </c>
      <c r="B11" s="4" t="s">
        <v>14</v>
      </c>
      <c r="C11" s="5" t="s">
        <v>0</v>
      </c>
      <c r="D11" s="73" t="str">
        <f>IF(D82&lt;&gt;0,D82,"－ ")</f>
        <v>－ </v>
      </c>
      <c r="E11" s="73" t="str">
        <f aca="true" t="shared" si="1" ref="E11:P11">IF(E82&lt;&gt;0,E82,"－ ")</f>
        <v>－ </v>
      </c>
      <c r="F11" s="73" t="str">
        <f t="shared" si="1"/>
        <v>－ </v>
      </c>
      <c r="G11" s="73" t="str">
        <f t="shared" si="1"/>
        <v>－ </v>
      </c>
      <c r="H11" s="73" t="str">
        <f t="shared" si="1"/>
        <v>－ </v>
      </c>
      <c r="I11" s="73" t="str">
        <f t="shared" si="1"/>
        <v>－ </v>
      </c>
      <c r="J11" s="73" t="str">
        <f t="shared" si="1"/>
        <v>－ </v>
      </c>
      <c r="K11" s="73" t="str">
        <f t="shared" si="1"/>
        <v>－ </v>
      </c>
      <c r="L11" s="73" t="str">
        <f t="shared" si="1"/>
        <v>－ </v>
      </c>
      <c r="M11" s="73" t="str">
        <f t="shared" si="1"/>
        <v>－ </v>
      </c>
      <c r="N11" s="73" t="str">
        <f t="shared" si="1"/>
        <v>－ </v>
      </c>
      <c r="O11" s="73" t="str">
        <f t="shared" si="1"/>
        <v>－ </v>
      </c>
      <c r="P11" s="73" t="str">
        <f t="shared" si="1"/>
        <v>－ </v>
      </c>
    </row>
    <row r="12" spans="1:16" ht="14.25" customHeight="1">
      <c r="A12" s="3">
        <v>20</v>
      </c>
      <c r="B12" s="4"/>
      <c r="C12" s="5" t="s">
        <v>15</v>
      </c>
      <c r="D12" s="73" t="str">
        <f aca="true" t="shared" si="2" ref="D12:P32">IF(D83&lt;&gt;0,D83,"－ ")</f>
        <v>－ </v>
      </c>
      <c r="E12" s="73" t="str">
        <f t="shared" si="2"/>
        <v>－ </v>
      </c>
      <c r="F12" s="73" t="str">
        <f t="shared" si="2"/>
        <v>－ </v>
      </c>
      <c r="G12" s="73" t="str">
        <f t="shared" si="2"/>
        <v>－ </v>
      </c>
      <c r="H12" s="73" t="str">
        <f t="shared" si="2"/>
        <v>－ </v>
      </c>
      <c r="I12" s="73" t="str">
        <f t="shared" si="2"/>
        <v>－ </v>
      </c>
      <c r="J12" s="73" t="str">
        <f t="shared" si="2"/>
        <v>－ </v>
      </c>
      <c r="K12" s="73" t="str">
        <f t="shared" si="2"/>
        <v>－ </v>
      </c>
      <c r="L12" s="73" t="str">
        <f t="shared" si="2"/>
        <v>－ </v>
      </c>
      <c r="M12" s="73" t="str">
        <f t="shared" si="2"/>
        <v>－ </v>
      </c>
      <c r="N12" s="73" t="str">
        <f t="shared" si="2"/>
        <v>－ </v>
      </c>
      <c r="O12" s="73" t="str">
        <f t="shared" si="2"/>
        <v>－ </v>
      </c>
      <c r="P12" s="73" t="str">
        <f t="shared" si="2"/>
        <v>－ </v>
      </c>
    </row>
    <row r="13" spans="1:16" ht="14.25" customHeight="1">
      <c r="A13" s="3">
        <v>30</v>
      </c>
      <c r="B13" s="4"/>
      <c r="C13" s="5" t="s">
        <v>15</v>
      </c>
      <c r="D13" s="73" t="str">
        <f t="shared" si="2"/>
        <v>－ </v>
      </c>
      <c r="E13" s="73" t="str">
        <f t="shared" si="2"/>
        <v>－ </v>
      </c>
      <c r="F13" s="73" t="str">
        <f t="shared" si="2"/>
        <v>－ </v>
      </c>
      <c r="G13" s="73" t="str">
        <f t="shared" si="2"/>
        <v>－ </v>
      </c>
      <c r="H13" s="73" t="str">
        <f t="shared" si="2"/>
        <v>－ </v>
      </c>
      <c r="I13" s="73" t="str">
        <f t="shared" si="2"/>
        <v>－ </v>
      </c>
      <c r="J13" s="73" t="str">
        <f t="shared" si="2"/>
        <v>－ </v>
      </c>
      <c r="K13" s="73" t="str">
        <f t="shared" si="2"/>
        <v>－ </v>
      </c>
      <c r="L13" s="73" t="str">
        <f t="shared" si="2"/>
        <v>－ </v>
      </c>
      <c r="M13" s="73" t="str">
        <f t="shared" si="2"/>
        <v>－ </v>
      </c>
      <c r="N13" s="73" t="str">
        <f t="shared" si="2"/>
        <v>－ </v>
      </c>
      <c r="O13" s="73" t="str">
        <f t="shared" si="2"/>
        <v>－ </v>
      </c>
      <c r="P13" s="73" t="str">
        <f t="shared" si="2"/>
        <v>－ </v>
      </c>
    </row>
    <row r="14" spans="1:16" ht="14.25" customHeight="1">
      <c r="A14" s="3">
        <v>40</v>
      </c>
      <c r="B14" s="4"/>
      <c r="C14" s="5" t="s">
        <v>15</v>
      </c>
      <c r="D14" s="73" t="str">
        <f t="shared" si="2"/>
        <v>－ </v>
      </c>
      <c r="E14" s="73" t="str">
        <f t="shared" si="2"/>
        <v>－ </v>
      </c>
      <c r="F14" s="73" t="str">
        <f t="shared" si="2"/>
        <v>－ </v>
      </c>
      <c r="G14" s="73" t="str">
        <f t="shared" si="2"/>
        <v>－ </v>
      </c>
      <c r="H14" s="73" t="str">
        <f t="shared" si="2"/>
        <v>－ </v>
      </c>
      <c r="I14" s="73" t="str">
        <f t="shared" si="2"/>
        <v>－ </v>
      </c>
      <c r="J14" s="73" t="str">
        <f t="shared" si="2"/>
        <v>－ </v>
      </c>
      <c r="K14" s="73" t="str">
        <f t="shared" si="2"/>
        <v>－ </v>
      </c>
      <c r="L14" s="73" t="str">
        <f t="shared" si="2"/>
        <v>－ </v>
      </c>
      <c r="M14" s="73" t="str">
        <f t="shared" si="2"/>
        <v>－ </v>
      </c>
      <c r="N14" s="73" t="str">
        <f t="shared" si="2"/>
        <v>－ </v>
      </c>
      <c r="O14" s="73" t="str">
        <f t="shared" si="2"/>
        <v>－ </v>
      </c>
      <c r="P14" s="73" t="str">
        <f t="shared" si="2"/>
        <v>－ </v>
      </c>
    </row>
    <row r="15" spans="1:16" ht="14.25" customHeight="1">
      <c r="A15" s="3">
        <v>50</v>
      </c>
      <c r="B15" s="4"/>
      <c r="C15" s="5" t="s">
        <v>15</v>
      </c>
      <c r="D15" s="73" t="str">
        <f t="shared" si="2"/>
        <v>－ </v>
      </c>
      <c r="E15" s="73" t="str">
        <f t="shared" si="2"/>
        <v>－ </v>
      </c>
      <c r="F15" s="73" t="str">
        <f t="shared" si="2"/>
        <v>－ </v>
      </c>
      <c r="G15" s="73" t="str">
        <f t="shared" si="2"/>
        <v>－ </v>
      </c>
      <c r="H15" s="73" t="str">
        <f t="shared" si="2"/>
        <v>－ </v>
      </c>
      <c r="I15" s="73" t="str">
        <f t="shared" si="2"/>
        <v>－ </v>
      </c>
      <c r="J15" s="73" t="str">
        <f t="shared" si="2"/>
        <v>－ </v>
      </c>
      <c r="K15" s="73" t="str">
        <f t="shared" si="2"/>
        <v>－ </v>
      </c>
      <c r="L15" s="73" t="str">
        <f t="shared" si="2"/>
        <v>－ </v>
      </c>
      <c r="M15" s="73" t="str">
        <f t="shared" si="2"/>
        <v>－ </v>
      </c>
      <c r="N15" s="73" t="str">
        <f t="shared" si="2"/>
        <v>－ </v>
      </c>
      <c r="O15" s="73" t="str">
        <f t="shared" si="2"/>
        <v>－ </v>
      </c>
      <c r="P15" s="73" t="str">
        <f t="shared" si="2"/>
        <v>－ </v>
      </c>
    </row>
    <row r="16" spans="1:16" ht="14.25" customHeight="1">
      <c r="A16" s="3">
        <v>60</v>
      </c>
      <c r="B16" s="4"/>
      <c r="C16" s="5" t="s">
        <v>15</v>
      </c>
      <c r="D16" s="73" t="str">
        <f t="shared" si="2"/>
        <v>－ </v>
      </c>
      <c r="E16" s="73" t="str">
        <f t="shared" si="2"/>
        <v>－ </v>
      </c>
      <c r="F16" s="73" t="str">
        <f t="shared" si="2"/>
        <v>－ </v>
      </c>
      <c r="G16" s="73" t="str">
        <f t="shared" si="2"/>
        <v>－ </v>
      </c>
      <c r="H16" s="73" t="str">
        <f t="shared" si="2"/>
        <v>－ </v>
      </c>
      <c r="I16" s="73" t="str">
        <f t="shared" si="2"/>
        <v>－ </v>
      </c>
      <c r="J16" s="73" t="str">
        <f t="shared" si="2"/>
        <v>－ </v>
      </c>
      <c r="K16" s="73" t="str">
        <f t="shared" si="2"/>
        <v>－ </v>
      </c>
      <c r="L16" s="73" t="str">
        <f t="shared" si="2"/>
        <v>－ </v>
      </c>
      <c r="M16" s="73" t="str">
        <f t="shared" si="2"/>
        <v>－ </v>
      </c>
      <c r="N16" s="73" t="str">
        <f t="shared" si="2"/>
        <v>－ </v>
      </c>
      <c r="O16" s="73" t="str">
        <f t="shared" si="2"/>
        <v>－ </v>
      </c>
      <c r="P16" s="73" t="str">
        <f t="shared" si="2"/>
        <v>－ </v>
      </c>
    </row>
    <row r="17" spans="1:16" ht="14.25" customHeight="1">
      <c r="A17" s="3">
        <v>70</v>
      </c>
      <c r="B17" s="4"/>
      <c r="C17" s="5" t="s">
        <v>15</v>
      </c>
      <c r="D17" s="73" t="str">
        <f t="shared" si="2"/>
        <v>－ </v>
      </c>
      <c r="E17" s="73" t="str">
        <f t="shared" si="2"/>
        <v>－ </v>
      </c>
      <c r="F17" s="73" t="str">
        <f t="shared" si="2"/>
        <v>－ </v>
      </c>
      <c r="G17" s="73" t="str">
        <f t="shared" si="2"/>
        <v>－ </v>
      </c>
      <c r="H17" s="73" t="str">
        <f t="shared" si="2"/>
        <v>－ </v>
      </c>
      <c r="I17" s="73" t="str">
        <f t="shared" si="2"/>
        <v>－ </v>
      </c>
      <c r="J17" s="73" t="str">
        <f t="shared" si="2"/>
        <v>－ </v>
      </c>
      <c r="K17" s="73" t="str">
        <f t="shared" si="2"/>
        <v>－ </v>
      </c>
      <c r="L17" s="73" t="str">
        <f t="shared" si="2"/>
        <v>－ </v>
      </c>
      <c r="M17" s="73" t="str">
        <f t="shared" si="2"/>
        <v>－ </v>
      </c>
      <c r="N17" s="73" t="str">
        <f t="shared" si="2"/>
        <v>－ </v>
      </c>
      <c r="O17" s="73" t="str">
        <f t="shared" si="2"/>
        <v>－ </v>
      </c>
      <c r="P17" s="73" t="str">
        <f t="shared" si="2"/>
        <v>－ </v>
      </c>
    </row>
    <row r="18" spans="1:16" ht="14.25" customHeight="1">
      <c r="A18" s="3">
        <v>80</v>
      </c>
      <c r="B18" s="4"/>
      <c r="C18" s="5" t="s">
        <v>15</v>
      </c>
      <c r="D18" s="73" t="str">
        <f t="shared" si="2"/>
        <v>－ </v>
      </c>
      <c r="E18" s="73" t="str">
        <f t="shared" si="2"/>
        <v>－ </v>
      </c>
      <c r="F18" s="73" t="str">
        <f t="shared" si="2"/>
        <v>－ </v>
      </c>
      <c r="G18" s="73" t="str">
        <f t="shared" si="2"/>
        <v>－ </v>
      </c>
      <c r="H18" s="73" t="str">
        <f t="shared" si="2"/>
        <v>－ </v>
      </c>
      <c r="I18" s="73" t="str">
        <f t="shared" si="2"/>
        <v>－ </v>
      </c>
      <c r="J18" s="73" t="str">
        <f t="shared" si="2"/>
        <v>－ </v>
      </c>
      <c r="K18" s="73" t="str">
        <f t="shared" si="2"/>
        <v>－ </v>
      </c>
      <c r="L18" s="73" t="str">
        <f t="shared" si="2"/>
        <v>－ </v>
      </c>
      <c r="M18" s="73" t="str">
        <f t="shared" si="2"/>
        <v>－ </v>
      </c>
      <c r="N18" s="73" t="str">
        <f t="shared" si="2"/>
        <v>－ </v>
      </c>
      <c r="O18" s="73" t="str">
        <f t="shared" si="2"/>
        <v>－ </v>
      </c>
      <c r="P18" s="73" t="str">
        <f t="shared" si="2"/>
        <v>－ </v>
      </c>
    </row>
    <row r="19" spans="1:16" ht="14.25" customHeight="1">
      <c r="A19" s="3">
        <v>90</v>
      </c>
      <c r="B19" s="4"/>
      <c r="C19" s="5" t="s">
        <v>15</v>
      </c>
      <c r="D19" s="73" t="str">
        <f t="shared" si="2"/>
        <v>－ </v>
      </c>
      <c r="E19" s="73" t="str">
        <f t="shared" si="2"/>
        <v>－ </v>
      </c>
      <c r="F19" s="73" t="str">
        <f t="shared" si="2"/>
        <v>－ </v>
      </c>
      <c r="G19" s="73" t="str">
        <f t="shared" si="2"/>
        <v>－ </v>
      </c>
      <c r="H19" s="73" t="str">
        <f t="shared" si="2"/>
        <v>－ </v>
      </c>
      <c r="I19" s="73" t="str">
        <f t="shared" si="2"/>
        <v>－ </v>
      </c>
      <c r="J19" s="73" t="str">
        <f t="shared" si="2"/>
        <v>－ </v>
      </c>
      <c r="K19" s="73" t="str">
        <f t="shared" si="2"/>
        <v>－ </v>
      </c>
      <c r="L19" s="73" t="str">
        <f t="shared" si="2"/>
        <v>－ </v>
      </c>
      <c r="M19" s="73" t="str">
        <f t="shared" si="2"/>
        <v>－ </v>
      </c>
      <c r="N19" s="73" t="str">
        <f t="shared" si="2"/>
        <v>－ </v>
      </c>
      <c r="O19" s="73" t="str">
        <f t="shared" si="2"/>
        <v>－ </v>
      </c>
      <c r="P19" s="73" t="str">
        <f t="shared" si="2"/>
        <v>－ </v>
      </c>
    </row>
    <row r="20" spans="1:16" ht="14.25" customHeight="1">
      <c r="A20" s="3">
        <v>100</v>
      </c>
      <c r="B20" s="4"/>
      <c r="C20" s="5" t="s">
        <v>15</v>
      </c>
      <c r="D20" s="73" t="str">
        <f t="shared" si="2"/>
        <v>－ </v>
      </c>
      <c r="E20" s="73" t="str">
        <f t="shared" si="2"/>
        <v>－ </v>
      </c>
      <c r="F20" s="73" t="str">
        <f t="shared" si="2"/>
        <v>－ </v>
      </c>
      <c r="G20" s="73" t="str">
        <f t="shared" si="2"/>
        <v>－ </v>
      </c>
      <c r="H20" s="73" t="str">
        <f t="shared" si="2"/>
        <v>－ </v>
      </c>
      <c r="I20" s="73" t="str">
        <f t="shared" si="2"/>
        <v>－ </v>
      </c>
      <c r="J20" s="73" t="str">
        <f t="shared" si="2"/>
        <v>－ </v>
      </c>
      <c r="K20" s="73" t="str">
        <f t="shared" si="2"/>
        <v>－ </v>
      </c>
      <c r="L20" s="73" t="str">
        <f t="shared" si="2"/>
        <v>－ </v>
      </c>
      <c r="M20" s="73" t="str">
        <f t="shared" si="2"/>
        <v>－ </v>
      </c>
      <c r="N20" s="73" t="str">
        <f t="shared" si="2"/>
        <v>－ </v>
      </c>
      <c r="O20" s="73" t="str">
        <f t="shared" si="2"/>
        <v>－ </v>
      </c>
      <c r="P20" s="73" t="str">
        <f t="shared" si="2"/>
        <v>－ </v>
      </c>
    </row>
    <row r="21" spans="1:16" ht="14.25" customHeight="1">
      <c r="A21" s="3">
        <v>110</v>
      </c>
      <c r="B21" s="4"/>
      <c r="C21" s="5" t="s">
        <v>15</v>
      </c>
      <c r="D21" s="73" t="str">
        <f t="shared" si="2"/>
        <v>－ </v>
      </c>
      <c r="E21" s="73" t="str">
        <f t="shared" si="2"/>
        <v>－ </v>
      </c>
      <c r="F21" s="73" t="str">
        <f t="shared" si="2"/>
        <v>－ </v>
      </c>
      <c r="G21" s="73" t="str">
        <f t="shared" si="2"/>
        <v>－ </v>
      </c>
      <c r="H21" s="73" t="str">
        <f t="shared" si="2"/>
        <v>－ </v>
      </c>
      <c r="I21" s="73" t="str">
        <f t="shared" si="2"/>
        <v>－ </v>
      </c>
      <c r="J21" s="73" t="str">
        <f t="shared" si="2"/>
        <v>－ </v>
      </c>
      <c r="K21" s="73" t="str">
        <f t="shared" si="2"/>
        <v>－ </v>
      </c>
      <c r="L21" s="73" t="str">
        <f t="shared" si="2"/>
        <v>－ </v>
      </c>
      <c r="M21" s="73" t="str">
        <f t="shared" si="2"/>
        <v>－ </v>
      </c>
      <c r="N21" s="73" t="str">
        <f t="shared" si="2"/>
        <v>－ </v>
      </c>
      <c r="O21" s="73" t="str">
        <f t="shared" si="2"/>
        <v>－ </v>
      </c>
      <c r="P21" s="73" t="str">
        <f t="shared" si="2"/>
        <v>－ </v>
      </c>
    </row>
    <row r="22" spans="1:16" ht="14.25" customHeight="1">
      <c r="A22" s="3">
        <v>120</v>
      </c>
      <c r="B22" s="4"/>
      <c r="C22" s="5" t="s">
        <v>15</v>
      </c>
      <c r="D22" s="73" t="str">
        <f t="shared" si="2"/>
        <v>－ </v>
      </c>
      <c r="E22" s="73" t="str">
        <f t="shared" si="2"/>
        <v>－ </v>
      </c>
      <c r="F22" s="73" t="str">
        <f t="shared" si="2"/>
        <v>－ </v>
      </c>
      <c r="G22" s="73" t="str">
        <f t="shared" si="2"/>
        <v>－ </v>
      </c>
      <c r="H22" s="73" t="str">
        <f t="shared" si="2"/>
        <v>－ </v>
      </c>
      <c r="I22" s="73" t="str">
        <f t="shared" si="2"/>
        <v>－ </v>
      </c>
      <c r="J22" s="73" t="str">
        <f t="shared" si="2"/>
        <v>－ </v>
      </c>
      <c r="K22" s="73" t="str">
        <f t="shared" si="2"/>
        <v>－ </v>
      </c>
      <c r="L22" s="73" t="str">
        <f t="shared" si="2"/>
        <v>－ </v>
      </c>
      <c r="M22" s="73" t="str">
        <f t="shared" si="2"/>
        <v>－ </v>
      </c>
      <c r="N22" s="73" t="str">
        <f t="shared" si="2"/>
        <v>－ </v>
      </c>
      <c r="O22" s="73" t="str">
        <f t="shared" si="2"/>
        <v>－ </v>
      </c>
      <c r="P22" s="73" t="str">
        <f t="shared" si="2"/>
        <v>－ </v>
      </c>
    </row>
    <row r="23" spans="1:16" ht="14.25" customHeight="1">
      <c r="A23" s="3">
        <v>130</v>
      </c>
      <c r="B23" s="4"/>
      <c r="C23" s="5" t="s">
        <v>15</v>
      </c>
      <c r="D23" s="73" t="str">
        <f t="shared" si="2"/>
        <v>－ </v>
      </c>
      <c r="E23" s="73" t="str">
        <f t="shared" si="2"/>
        <v>－ </v>
      </c>
      <c r="F23" s="73" t="str">
        <f t="shared" si="2"/>
        <v>－ </v>
      </c>
      <c r="G23" s="73" t="str">
        <f t="shared" si="2"/>
        <v>－ </v>
      </c>
      <c r="H23" s="73" t="str">
        <f t="shared" si="2"/>
        <v>－ </v>
      </c>
      <c r="I23" s="73" t="str">
        <f t="shared" si="2"/>
        <v>－ </v>
      </c>
      <c r="J23" s="73" t="str">
        <f t="shared" si="2"/>
        <v>－ </v>
      </c>
      <c r="K23" s="73" t="str">
        <f t="shared" si="2"/>
        <v>－ </v>
      </c>
      <c r="L23" s="73" t="str">
        <f t="shared" si="2"/>
        <v>－ </v>
      </c>
      <c r="M23" s="73" t="str">
        <f t="shared" si="2"/>
        <v>－ </v>
      </c>
      <c r="N23" s="73" t="str">
        <f t="shared" si="2"/>
        <v>－ </v>
      </c>
      <c r="O23" s="73" t="str">
        <f t="shared" si="2"/>
        <v>－ </v>
      </c>
      <c r="P23" s="73" t="str">
        <f t="shared" si="2"/>
        <v>－ </v>
      </c>
    </row>
    <row r="24" spans="1:16" ht="14.25" customHeight="1">
      <c r="A24" s="6">
        <v>140</v>
      </c>
      <c r="B24" s="7"/>
      <c r="C24" s="8" t="s">
        <v>15</v>
      </c>
      <c r="D24" s="73" t="str">
        <f t="shared" si="2"/>
        <v>－ </v>
      </c>
      <c r="E24" s="73" t="str">
        <f t="shared" si="2"/>
        <v>－ </v>
      </c>
      <c r="F24" s="73" t="str">
        <f t="shared" si="2"/>
        <v>－ </v>
      </c>
      <c r="G24" s="73" t="str">
        <f t="shared" si="2"/>
        <v>－ </v>
      </c>
      <c r="H24" s="73" t="str">
        <f t="shared" si="2"/>
        <v>－ </v>
      </c>
      <c r="I24" s="73" t="str">
        <f t="shared" si="2"/>
        <v>－ </v>
      </c>
      <c r="J24" s="73" t="str">
        <f t="shared" si="2"/>
        <v>－ </v>
      </c>
      <c r="K24" s="73" t="str">
        <f t="shared" si="2"/>
        <v>－ </v>
      </c>
      <c r="L24" s="73" t="str">
        <f t="shared" si="2"/>
        <v>－ </v>
      </c>
      <c r="M24" s="73" t="str">
        <f t="shared" si="2"/>
        <v>－ </v>
      </c>
      <c r="N24" s="73" t="str">
        <f t="shared" si="2"/>
        <v>－ </v>
      </c>
      <c r="O24" s="73" t="str">
        <f t="shared" si="2"/>
        <v>－ </v>
      </c>
      <c r="P24" s="73" t="str">
        <f t="shared" si="2"/>
        <v>－ </v>
      </c>
    </row>
    <row r="25" spans="1:16" ht="14.25" customHeight="1">
      <c r="A25" s="3">
        <v>150</v>
      </c>
      <c r="B25" s="4"/>
      <c r="C25" s="5" t="s">
        <v>15</v>
      </c>
      <c r="D25" s="73" t="str">
        <f t="shared" si="2"/>
        <v>－ </v>
      </c>
      <c r="E25" s="73" t="str">
        <f t="shared" si="2"/>
        <v>－ </v>
      </c>
      <c r="F25" s="73" t="str">
        <f t="shared" si="2"/>
        <v>－ </v>
      </c>
      <c r="G25" s="73" t="str">
        <f t="shared" si="2"/>
        <v>－ </v>
      </c>
      <c r="H25" s="73" t="str">
        <f t="shared" si="2"/>
        <v>－ </v>
      </c>
      <c r="I25" s="73" t="str">
        <f t="shared" si="2"/>
        <v>－ </v>
      </c>
      <c r="J25" s="73" t="str">
        <f t="shared" si="2"/>
        <v>－ </v>
      </c>
      <c r="K25" s="73" t="str">
        <f t="shared" si="2"/>
        <v>－ </v>
      </c>
      <c r="L25" s="73" t="str">
        <f t="shared" si="2"/>
        <v>－ </v>
      </c>
      <c r="M25" s="73" t="str">
        <f t="shared" si="2"/>
        <v>－ </v>
      </c>
      <c r="N25" s="73" t="str">
        <f t="shared" si="2"/>
        <v>－ </v>
      </c>
      <c r="O25" s="73" t="str">
        <f t="shared" si="2"/>
        <v>－ </v>
      </c>
      <c r="P25" s="73" t="str">
        <f t="shared" si="2"/>
        <v>－ </v>
      </c>
    </row>
    <row r="26" spans="1:16" ht="14.25" customHeight="1">
      <c r="A26" s="3">
        <v>160</v>
      </c>
      <c r="B26" s="4"/>
      <c r="C26" s="5" t="s">
        <v>15</v>
      </c>
      <c r="D26" s="73" t="str">
        <f t="shared" si="2"/>
        <v>－ </v>
      </c>
      <c r="E26" s="73" t="str">
        <f t="shared" si="2"/>
        <v>－ </v>
      </c>
      <c r="F26" s="73" t="str">
        <f t="shared" si="2"/>
        <v>－ </v>
      </c>
      <c r="G26" s="73" t="str">
        <f t="shared" si="2"/>
        <v>－ </v>
      </c>
      <c r="H26" s="73" t="str">
        <f t="shared" si="2"/>
        <v>－ </v>
      </c>
      <c r="I26" s="73" t="str">
        <f t="shared" si="2"/>
        <v>－ </v>
      </c>
      <c r="J26" s="73" t="str">
        <f t="shared" si="2"/>
        <v>－ </v>
      </c>
      <c r="K26" s="73" t="str">
        <f t="shared" si="2"/>
        <v>－ </v>
      </c>
      <c r="L26" s="73" t="str">
        <f t="shared" si="2"/>
        <v>－ </v>
      </c>
      <c r="M26" s="73" t="str">
        <f t="shared" si="2"/>
        <v>－ </v>
      </c>
      <c r="N26" s="73" t="str">
        <f t="shared" si="2"/>
        <v>－ </v>
      </c>
      <c r="O26" s="73" t="str">
        <f t="shared" si="2"/>
        <v>－ </v>
      </c>
      <c r="P26" s="73" t="str">
        <f t="shared" si="2"/>
        <v>－ </v>
      </c>
    </row>
    <row r="27" spans="1:16" ht="14.25" customHeight="1">
      <c r="A27" s="3">
        <v>170</v>
      </c>
      <c r="B27" s="4"/>
      <c r="C27" s="5" t="s">
        <v>15</v>
      </c>
      <c r="D27" s="73" t="str">
        <f t="shared" si="2"/>
        <v>－ </v>
      </c>
      <c r="E27" s="73" t="str">
        <f t="shared" si="2"/>
        <v>－ </v>
      </c>
      <c r="F27" s="73" t="str">
        <f t="shared" si="2"/>
        <v>－ </v>
      </c>
      <c r="G27" s="73" t="str">
        <f t="shared" si="2"/>
        <v>－ </v>
      </c>
      <c r="H27" s="73" t="str">
        <f t="shared" si="2"/>
        <v>－ </v>
      </c>
      <c r="I27" s="73" t="str">
        <f t="shared" si="2"/>
        <v>－ </v>
      </c>
      <c r="J27" s="73" t="str">
        <f t="shared" si="2"/>
        <v>－ </v>
      </c>
      <c r="K27" s="73" t="str">
        <f t="shared" si="2"/>
        <v>－ </v>
      </c>
      <c r="L27" s="73" t="str">
        <f t="shared" si="2"/>
        <v>－ </v>
      </c>
      <c r="M27" s="73" t="str">
        <f t="shared" si="2"/>
        <v>－ </v>
      </c>
      <c r="N27" s="73" t="str">
        <f aca="true" t="shared" si="3" ref="E27:P32">IF(N98&lt;&gt;0,N98,"－ ")</f>
        <v>－ </v>
      </c>
      <c r="O27" s="73" t="str">
        <f t="shared" si="3"/>
        <v>－ </v>
      </c>
      <c r="P27" s="73" t="str">
        <f t="shared" si="3"/>
        <v>－ </v>
      </c>
    </row>
    <row r="28" spans="1:16" ht="14.25" customHeight="1">
      <c r="A28" s="3">
        <v>180</v>
      </c>
      <c r="B28" s="4"/>
      <c r="C28" s="5" t="s">
        <v>15</v>
      </c>
      <c r="D28" s="73" t="str">
        <f t="shared" si="2"/>
        <v>－ </v>
      </c>
      <c r="E28" s="73" t="str">
        <f t="shared" si="3"/>
        <v>－ </v>
      </c>
      <c r="F28" s="73" t="str">
        <f t="shared" si="3"/>
        <v>－ </v>
      </c>
      <c r="G28" s="73" t="str">
        <f t="shared" si="3"/>
        <v>－ </v>
      </c>
      <c r="H28" s="73" t="str">
        <f t="shared" si="3"/>
        <v>－ </v>
      </c>
      <c r="I28" s="73" t="str">
        <f t="shared" si="3"/>
        <v>－ </v>
      </c>
      <c r="J28" s="73" t="str">
        <f t="shared" si="3"/>
        <v>－ </v>
      </c>
      <c r="K28" s="73" t="str">
        <f t="shared" si="3"/>
        <v>－ </v>
      </c>
      <c r="L28" s="73" t="str">
        <f t="shared" si="3"/>
        <v>－ </v>
      </c>
      <c r="M28" s="73" t="str">
        <f t="shared" si="3"/>
        <v>－ </v>
      </c>
      <c r="N28" s="73" t="str">
        <f t="shared" si="3"/>
        <v>－ </v>
      </c>
      <c r="O28" s="73" t="str">
        <f t="shared" si="3"/>
        <v>－ </v>
      </c>
      <c r="P28" s="73" t="str">
        <f t="shared" si="3"/>
        <v>－ </v>
      </c>
    </row>
    <row r="29" spans="1:16" ht="14.25" customHeight="1">
      <c r="A29" s="3">
        <v>190</v>
      </c>
      <c r="B29" s="4"/>
      <c r="C29" s="5" t="s">
        <v>15</v>
      </c>
      <c r="D29" s="73" t="str">
        <f t="shared" si="2"/>
        <v>－ </v>
      </c>
      <c r="E29" s="73" t="str">
        <f t="shared" si="3"/>
        <v>－ </v>
      </c>
      <c r="F29" s="73" t="str">
        <f t="shared" si="3"/>
        <v>－ </v>
      </c>
      <c r="G29" s="73" t="str">
        <f t="shared" si="3"/>
        <v>－ </v>
      </c>
      <c r="H29" s="73" t="str">
        <f t="shared" si="3"/>
        <v>－ </v>
      </c>
      <c r="I29" s="73" t="str">
        <f t="shared" si="3"/>
        <v>－ </v>
      </c>
      <c r="J29" s="73" t="str">
        <f t="shared" si="3"/>
        <v>－ </v>
      </c>
      <c r="K29" s="73" t="str">
        <f t="shared" si="3"/>
        <v>－ </v>
      </c>
      <c r="L29" s="73" t="str">
        <f t="shared" si="3"/>
        <v>－ </v>
      </c>
      <c r="M29" s="73" t="str">
        <f t="shared" si="3"/>
        <v>－ </v>
      </c>
      <c r="N29" s="73" t="str">
        <f t="shared" si="3"/>
        <v>－ </v>
      </c>
      <c r="O29" s="73" t="str">
        <f t="shared" si="3"/>
        <v>－ </v>
      </c>
      <c r="P29" s="73" t="str">
        <f t="shared" si="3"/>
        <v>－ </v>
      </c>
    </row>
    <row r="30" spans="1:16" ht="14.25" customHeight="1">
      <c r="A30" s="15">
        <v>200</v>
      </c>
      <c r="B30" s="16"/>
      <c r="C30" s="14" t="s">
        <v>15</v>
      </c>
      <c r="D30" s="73" t="str">
        <f t="shared" si="2"/>
        <v>－ </v>
      </c>
      <c r="E30" s="73" t="str">
        <f t="shared" si="3"/>
        <v>－ </v>
      </c>
      <c r="F30" s="73" t="str">
        <f t="shared" si="3"/>
        <v>－ </v>
      </c>
      <c r="G30" s="73" t="str">
        <f t="shared" si="3"/>
        <v>－ </v>
      </c>
      <c r="H30" s="73" t="str">
        <f t="shared" si="3"/>
        <v>－ </v>
      </c>
      <c r="I30" s="73" t="str">
        <f t="shared" si="3"/>
        <v>－ </v>
      </c>
      <c r="J30" s="73" t="str">
        <f t="shared" si="3"/>
        <v>－ </v>
      </c>
      <c r="K30" s="73" t="str">
        <f t="shared" si="3"/>
        <v>－ </v>
      </c>
      <c r="L30" s="73" t="str">
        <f t="shared" si="3"/>
        <v>－ </v>
      </c>
      <c r="M30" s="73" t="str">
        <f t="shared" si="3"/>
        <v>－ </v>
      </c>
      <c r="N30" s="73" t="str">
        <f t="shared" si="3"/>
        <v>－ </v>
      </c>
      <c r="O30" s="73" t="str">
        <f t="shared" si="3"/>
        <v>－ </v>
      </c>
      <c r="P30" s="73" t="str">
        <f t="shared" si="3"/>
        <v>－ </v>
      </c>
    </row>
    <row r="31" spans="1:16" s="9" customFormat="1" ht="24" customHeight="1">
      <c r="A31" s="216" t="s">
        <v>1</v>
      </c>
      <c r="B31" s="217"/>
      <c r="C31" s="218"/>
      <c r="D31" s="73" t="str">
        <f t="shared" si="2"/>
        <v>－ </v>
      </c>
      <c r="E31" s="73" t="str">
        <f t="shared" si="3"/>
        <v>－ </v>
      </c>
      <c r="F31" s="73" t="str">
        <f t="shared" si="3"/>
        <v>－ </v>
      </c>
      <c r="G31" s="73" t="str">
        <f t="shared" si="3"/>
        <v>－ </v>
      </c>
      <c r="H31" s="73" t="str">
        <f t="shared" si="3"/>
        <v>－ </v>
      </c>
      <c r="I31" s="73" t="str">
        <f t="shared" si="3"/>
        <v>－ </v>
      </c>
      <c r="J31" s="73" t="str">
        <f t="shared" si="3"/>
        <v>－ </v>
      </c>
      <c r="K31" s="73" t="str">
        <f t="shared" si="3"/>
        <v>－ </v>
      </c>
      <c r="L31" s="73" t="str">
        <f t="shared" si="3"/>
        <v>－ </v>
      </c>
      <c r="M31" s="73" t="str">
        <f t="shared" si="3"/>
        <v>－ </v>
      </c>
      <c r="N31" s="73" t="str">
        <f t="shared" si="3"/>
        <v>－ </v>
      </c>
      <c r="O31" s="73" t="str">
        <f t="shared" si="3"/>
        <v>－ </v>
      </c>
      <c r="P31" s="73" t="str">
        <f t="shared" si="3"/>
        <v>－ </v>
      </c>
    </row>
    <row r="32" spans="1:16" s="9" customFormat="1" ht="24" customHeight="1">
      <c r="A32" s="219" t="s">
        <v>11</v>
      </c>
      <c r="B32" s="220"/>
      <c r="C32" s="221"/>
      <c r="D32" s="73" t="str">
        <f t="shared" si="2"/>
        <v>－ </v>
      </c>
      <c r="E32" s="73" t="str">
        <f t="shared" si="3"/>
        <v>－ </v>
      </c>
      <c r="F32" s="73" t="str">
        <f t="shared" si="3"/>
        <v>－ </v>
      </c>
      <c r="G32" s="73" t="str">
        <f t="shared" si="3"/>
        <v>－ </v>
      </c>
      <c r="H32" s="73" t="str">
        <f t="shared" si="3"/>
        <v>－ </v>
      </c>
      <c r="I32" s="73" t="str">
        <f t="shared" si="3"/>
        <v>－ </v>
      </c>
      <c r="J32" s="73" t="str">
        <f t="shared" si="3"/>
        <v>－ </v>
      </c>
      <c r="K32" s="73" t="str">
        <f t="shared" si="3"/>
        <v>－ </v>
      </c>
      <c r="L32" s="73" t="str">
        <f t="shared" si="3"/>
        <v>－ </v>
      </c>
      <c r="M32" s="73" t="str">
        <f t="shared" si="3"/>
        <v>－ </v>
      </c>
      <c r="N32" s="73" t="str">
        <f t="shared" si="3"/>
        <v>－ </v>
      </c>
      <c r="O32" s="73" t="str">
        <f t="shared" si="3"/>
        <v>－ </v>
      </c>
      <c r="P32" s="73" t="str">
        <f t="shared" si="3"/>
        <v>－ </v>
      </c>
    </row>
    <row r="33" spans="1:16" s="9" customFormat="1" ht="12.75" customHeight="1">
      <c r="A33" s="119"/>
      <c r="B33" s="120"/>
      <c r="C33" s="120"/>
      <c r="D33" s="121"/>
      <c r="E33" s="121"/>
      <c r="F33" s="121"/>
      <c r="G33" s="121"/>
      <c r="H33" s="121"/>
      <c r="I33" s="121"/>
      <c r="J33" s="121"/>
      <c r="K33" s="121"/>
      <c r="L33" s="121"/>
      <c r="M33" s="121"/>
      <c r="N33" s="121"/>
      <c r="O33" s="121"/>
      <c r="P33" s="121"/>
    </row>
    <row r="34" spans="1:2" ht="12.75" customHeight="1">
      <c r="A34" s="54" t="s">
        <v>62</v>
      </c>
      <c r="B34" s="1" t="str">
        <f>CONCATENATE("算出上の代表距離は、",'Ａ．指標等設定シート'!B100,"とした。")</f>
        <v>算出上の代表距離は、距離帯の中間値とした。</v>
      </c>
    </row>
    <row r="35" spans="1:2" ht="12.75" customHeight="1">
      <c r="A35" s="54" t="s">
        <v>132</v>
      </c>
      <c r="B35" s="1" t="str">
        <f>CONCATENATE("端数処理としては、",VLOOKUP('Ａ．指標等設定シート'!$E$99,'Ｃ．運賃表（別紙①－１）'!$B$107:$C$110,2,FALSE),"した。")</f>
        <v>端数処理としては、円単位に少数を切り上げした。</v>
      </c>
    </row>
    <row r="53" spans="1:18" ht="11.25">
      <c r="A53" s="75" t="s">
        <v>93</v>
      </c>
      <c r="B53" s="75"/>
      <c r="C53" s="75"/>
      <c r="D53" s="75"/>
      <c r="E53" s="75"/>
      <c r="F53" s="75"/>
      <c r="G53" s="75"/>
      <c r="H53" s="75"/>
      <c r="I53" s="75"/>
      <c r="J53" s="75"/>
      <c r="K53" s="75"/>
      <c r="L53" s="75"/>
      <c r="M53" s="75"/>
      <c r="N53" s="75"/>
      <c r="O53" s="75"/>
      <c r="P53" s="75"/>
      <c r="Q53" s="75"/>
      <c r="R53" s="75"/>
    </row>
    <row r="54" spans="1:18" ht="11.25">
      <c r="A54" s="75" t="s">
        <v>61</v>
      </c>
      <c r="B54" s="75"/>
      <c r="C54" s="75" t="e">
        <f>VLOOKUP('Ａ．指標等設定シート'!E86,'Ｂ．適用方（別紙②）'!B21:E37,3)</f>
        <v>#N/A</v>
      </c>
      <c r="D54" s="75"/>
      <c r="E54" s="75"/>
      <c r="F54" s="75"/>
      <c r="G54" s="75"/>
      <c r="H54" s="75"/>
      <c r="I54" s="75"/>
      <c r="J54" s="75"/>
      <c r="K54" s="75"/>
      <c r="L54" s="75"/>
      <c r="M54" s="75"/>
      <c r="N54" s="75"/>
      <c r="O54" s="75"/>
      <c r="P54" s="75"/>
      <c r="Q54" s="75"/>
      <c r="R54" s="75"/>
    </row>
    <row r="55" spans="1:18" ht="12">
      <c r="A55" s="75" t="s">
        <v>50</v>
      </c>
      <c r="B55" s="75" t="s">
        <v>51</v>
      </c>
      <c r="C55" s="80" t="e">
        <f>VLOOKUP('Ａ．指標等設定シート'!E86,'Ｂ．適用方（別紙②）'!B21:E37,4)</f>
        <v>#N/A</v>
      </c>
      <c r="D55" s="75" t="s">
        <v>46</v>
      </c>
      <c r="E55" s="75"/>
      <c r="F55" s="75"/>
      <c r="G55" s="75"/>
      <c r="H55" s="75"/>
      <c r="I55" s="75"/>
      <c r="J55" s="75"/>
      <c r="K55" s="75"/>
      <c r="L55" s="75"/>
      <c r="M55" s="75"/>
      <c r="N55" s="75"/>
      <c r="O55" s="75"/>
      <c r="P55" s="75"/>
      <c r="Q55" s="75"/>
      <c r="R55" s="75"/>
    </row>
    <row r="56" spans="1:18" ht="11.25">
      <c r="A56" s="75"/>
      <c r="B56" s="75"/>
      <c r="C56" s="75"/>
      <c r="D56" s="75" t="s">
        <v>2</v>
      </c>
      <c r="E56" s="75" t="s">
        <v>26</v>
      </c>
      <c r="F56" s="75" t="s">
        <v>27</v>
      </c>
      <c r="G56" s="75" t="s">
        <v>28</v>
      </c>
      <c r="H56" s="75" t="s">
        <v>29</v>
      </c>
      <c r="I56" s="75" t="s">
        <v>30</v>
      </c>
      <c r="J56" s="75" t="s">
        <v>31</v>
      </c>
      <c r="K56" s="75" t="s">
        <v>32</v>
      </c>
      <c r="L56" s="75" t="s">
        <v>33</v>
      </c>
      <c r="M56" s="75" t="s">
        <v>34</v>
      </c>
      <c r="N56" s="75">
        <f>'Ａ．指標等設定シート'!E42</f>
        <v>0</v>
      </c>
      <c r="O56" s="75">
        <f>'Ａ．指標等設定シート'!E43</f>
        <v>0</v>
      </c>
      <c r="P56" s="75">
        <f>'Ａ．指標等設定シート'!E44</f>
        <v>0</v>
      </c>
      <c r="Q56" s="75"/>
      <c r="R56" s="75"/>
    </row>
    <row r="57" spans="1:18" s="40" customFormat="1" ht="12">
      <c r="A57" s="75" t="s">
        <v>45</v>
      </c>
      <c r="B57" s="75"/>
      <c r="C57" s="75" t="s">
        <v>14</v>
      </c>
      <c r="D57" s="81">
        <f>'Ａ．指標等設定シート'!F32</f>
        <v>0</v>
      </c>
      <c r="E57" s="81">
        <f>'Ａ．指標等設定シート'!F33</f>
        <v>0</v>
      </c>
      <c r="F57" s="81">
        <f>'Ａ．指標等設定シート'!F34</f>
        <v>0</v>
      </c>
      <c r="G57" s="81">
        <f>'Ａ．指標等設定シート'!F35</f>
        <v>0</v>
      </c>
      <c r="H57" s="81">
        <f>'Ａ．指標等設定シート'!F36</f>
        <v>0</v>
      </c>
      <c r="I57" s="81">
        <f>'Ａ．指標等設定シート'!F37</f>
        <v>0</v>
      </c>
      <c r="J57" s="81">
        <f>'Ａ．指標等設定シート'!F38</f>
        <v>0</v>
      </c>
      <c r="K57" s="81">
        <f>'Ａ．指標等設定シート'!F39</f>
        <v>0</v>
      </c>
      <c r="L57" s="81">
        <f>'Ａ．指標等設定シート'!F40</f>
        <v>0</v>
      </c>
      <c r="M57" s="81">
        <f>'Ａ．指標等設定シート'!F41</f>
        <v>0</v>
      </c>
      <c r="N57" s="82">
        <f>'Ａ．指標等設定シート'!F42</f>
        <v>0</v>
      </c>
      <c r="O57" s="82">
        <f>'Ａ．指標等設定シート'!F43</f>
        <v>0</v>
      </c>
      <c r="P57" s="82">
        <f>'Ａ．指標等設定シート'!F44</f>
        <v>0</v>
      </c>
      <c r="Q57" s="75"/>
      <c r="R57" s="75"/>
    </row>
    <row r="58" spans="1:18" s="40" customFormat="1" ht="11.25">
      <c r="A58" s="75">
        <v>1</v>
      </c>
      <c r="B58" s="75">
        <v>2</v>
      </c>
      <c r="C58" s="75">
        <v>3</v>
      </c>
      <c r="D58" s="75"/>
      <c r="E58" s="75"/>
      <c r="F58" s="75"/>
      <c r="G58" s="75"/>
      <c r="H58" s="75"/>
      <c r="I58" s="75"/>
      <c r="J58" s="75"/>
      <c r="K58" s="75"/>
      <c r="L58" s="75"/>
      <c r="M58" s="75"/>
      <c r="N58" s="75"/>
      <c r="O58" s="75"/>
      <c r="P58" s="75"/>
      <c r="Q58" s="75"/>
      <c r="R58" s="75"/>
    </row>
    <row r="59" spans="1:18" ht="11.25">
      <c r="A59" s="75">
        <v>5</v>
      </c>
      <c r="B59" s="75">
        <v>10</v>
      </c>
      <c r="C59" s="75"/>
      <c r="D59" s="83">
        <f>IF(D$57&lt;&gt;0,HLOOKUP('Ａ．指標等設定シート'!$B$101,$A$58:$C$80,$R59,FALSE)/D$57*'Ｃ．運賃表（別紙①－１）'!$C$55,0)</f>
        <v>0</v>
      </c>
      <c r="E59" s="83">
        <f>IF(E$57&lt;&gt;0,HLOOKUP('Ａ．指標等設定シート'!$B$101,$A$58:$C$80,$R59,FALSE)/E$57*'Ｃ．運賃表（別紙①－１）'!$C$55,0)</f>
        <v>0</v>
      </c>
      <c r="F59" s="83">
        <f>IF(F$57&lt;&gt;0,HLOOKUP('Ａ．指標等設定シート'!$B$101,$A$58:$C$80,$R59,FALSE)/F$57*'Ｃ．運賃表（別紙①－１）'!$C$55,0)</f>
        <v>0</v>
      </c>
      <c r="G59" s="83">
        <f>IF(G$57&lt;&gt;0,HLOOKUP('Ａ．指標等設定シート'!$B$101,$A$58:$C$80,$R59,FALSE)/G$57*'Ｃ．運賃表（別紙①－１）'!$C$55,0)</f>
        <v>0</v>
      </c>
      <c r="H59" s="83">
        <f>IF(H$57&lt;&gt;0,HLOOKUP('Ａ．指標等設定シート'!$B$101,$A$58:$C$80,$R59,FALSE)/H$57*'Ｃ．運賃表（別紙①－１）'!$C$55,0)</f>
        <v>0</v>
      </c>
      <c r="I59" s="83">
        <f>IF(I$57&lt;&gt;0,HLOOKUP('Ａ．指標等設定シート'!$B$101,$A$58:$C$80,$R59,FALSE)/I$57*'Ｃ．運賃表（別紙①－１）'!$C$55,0)</f>
        <v>0</v>
      </c>
      <c r="J59" s="83">
        <f>IF(J$57&lt;&gt;0,HLOOKUP('Ａ．指標等設定シート'!$B$101,$A$58:$C$80,$R59,FALSE)/J$57*'Ｃ．運賃表（別紙①－１）'!$C$55,0)</f>
        <v>0</v>
      </c>
      <c r="K59" s="83">
        <f>IF(K$57&lt;&gt;0,HLOOKUP('Ａ．指標等設定シート'!$B$101,$A$58:$C$80,$R59,FALSE)/K$57*'Ｃ．運賃表（別紙①－１）'!$C$55,0)</f>
        <v>0</v>
      </c>
      <c r="L59" s="83">
        <f>IF(L$57&lt;&gt;0,HLOOKUP('Ａ．指標等設定シート'!$B$101,$A$58:$C$80,$R59,FALSE)/L$57*'Ｃ．運賃表（別紙①－１）'!$C$55,0)</f>
        <v>0</v>
      </c>
      <c r="M59" s="83">
        <f>IF(M$57&lt;&gt;0,HLOOKUP('Ａ．指標等設定シート'!$B$101,$A$58:$C$80,$R59,FALSE)/M$57*'Ｃ．運賃表（別紙①－１）'!$C$55,0)</f>
        <v>0</v>
      </c>
      <c r="N59" s="83">
        <f>IF(N$57&lt;&gt;0,HLOOKUP('Ａ．指標等設定シート'!$B$101,$A$58:$C$80,$R59,FALSE)/N$57*'Ｃ．運賃表（別紙①－１）'!$C$55,0)</f>
        <v>0</v>
      </c>
      <c r="O59" s="83">
        <f>IF(O$57&lt;&gt;0,HLOOKUP('Ａ．指標等設定シート'!$B$101,$A$58:$C$80,$R59,FALSE)/O$57*'Ｃ．運賃表（別紙①－１）'!$C$55,0)</f>
        <v>0</v>
      </c>
      <c r="P59" s="83">
        <f>IF(P$57&lt;&gt;0,HLOOKUP('Ａ．指標等設定シート'!$B$101,$A$58:$C$80,$R59,FALSE)/P$57*'Ｃ．運賃表（別紙①－１）'!$C$55,0)</f>
        <v>0</v>
      </c>
      <c r="Q59" s="75"/>
      <c r="R59" s="75">
        <v>2</v>
      </c>
    </row>
    <row r="60" spans="1:18" ht="11.25">
      <c r="A60" s="75">
        <v>15</v>
      </c>
      <c r="B60" s="75">
        <v>20</v>
      </c>
      <c r="C60" s="75"/>
      <c r="D60" s="83">
        <f>IF(D$57&lt;&gt;0,HLOOKUP('Ａ．指標等設定シート'!$B$101,$A$58:$C$80,$R60,FALSE)/D$57*'Ｃ．運賃表（別紙①－１）'!$C$55,0)</f>
        <v>0</v>
      </c>
      <c r="E60" s="83">
        <f>IF(E$57&lt;&gt;0,HLOOKUP('Ａ．指標等設定シート'!$B$101,$A$58:$C$80,$R60,FALSE)/E$57*'Ｃ．運賃表（別紙①－１）'!$C$55,0)</f>
        <v>0</v>
      </c>
      <c r="F60" s="83">
        <f>IF(F$57&lt;&gt;0,HLOOKUP('Ａ．指標等設定シート'!$B$101,$A$58:$C$80,$R60,FALSE)/F$57*'Ｃ．運賃表（別紙①－１）'!$C$55,0)</f>
        <v>0</v>
      </c>
      <c r="G60" s="83">
        <f>IF(G$57&lt;&gt;0,HLOOKUP('Ａ．指標等設定シート'!$B$101,$A$58:$C$80,$R60,FALSE)/G$57*'Ｃ．運賃表（別紙①－１）'!$C$55,0)</f>
        <v>0</v>
      </c>
      <c r="H60" s="83">
        <f>IF(H$57&lt;&gt;0,HLOOKUP('Ａ．指標等設定シート'!$B$101,$A$58:$C$80,$R60,FALSE)/H$57*'Ｃ．運賃表（別紙①－１）'!$C$55,0)</f>
        <v>0</v>
      </c>
      <c r="I60" s="83">
        <f>IF(I$57&lt;&gt;0,HLOOKUP('Ａ．指標等設定シート'!$B$101,$A$58:$C$80,$R60,FALSE)/I$57*'Ｃ．運賃表（別紙①－１）'!$C$55,0)</f>
        <v>0</v>
      </c>
      <c r="J60" s="83">
        <f>IF(J$57&lt;&gt;0,HLOOKUP('Ａ．指標等設定シート'!$B$101,$A$58:$C$80,$R60,FALSE)/J$57*'Ｃ．運賃表（別紙①－１）'!$C$55,0)</f>
        <v>0</v>
      </c>
      <c r="K60" s="83">
        <f>IF(K$57&lt;&gt;0,HLOOKUP('Ａ．指標等設定シート'!$B$101,$A$58:$C$80,$R60,FALSE)/K$57*'Ｃ．運賃表（別紙①－１）'!$C$55,0)</f>
        <v>0</v>
      </c>
      <c r="L60" s="83">
        <f>IF(L$57&lt;&gt;0,HLOOKUP('Ａ．指標等設定シート'!$B$101,$A$58:$C$80,$R60,FALSE)/L$57*'Ｃ．運賃表（別紙①－１）'!$C$55,0)</f>
        <v>0</v>
      </c>
      <c r="M60" s="83">
        <f>IF(M$57&lt;&gt;0,HLOOKUP('Ａ．指標等設定シート'!$B$101,$A$58:$C$80,$R60,FALSE)/M$57*'Ｃ．運賃表（別紙①－１）'!$C$55,0)</f>
        <v>0</v>
      </c>
      <c r="N60" s="83">
        <f>IF(N$57&lt;&gt;0,HLOOKUP('Ａ．指標等設定シート'!$B$101,$A$58:$C$80,$R60,FALSE)/N$57*'Ｃ．運賃表（別紙①－１）'!$C$55,0)</f>
        <v>0</v>
      </c>
      <c r="O60" s="83">
        <f>IF(O$57&lt;&gt;0,HLOOKUP('Ａ．指標等設定シート'!$B$101,$A$58:$C$80,$R60,FALSE)/O$57*'Ｃ．運賃表（別紙①－１）'!$C$55,0)</f>
        <v>0</v>
      </c>
      <c r="P60" s="83">
        <f>IF(P$57&lt;&gt;0,HLOOKUP('Ａ．指標等設定シート'!$B$101,$A$58:$C$80,$R60,FALSE)/P$57*'Ｃ．運賃表（別紙①－１）'!$C$55,0)</f>
        <v>0</v>
      </c>
      <c r="Q60" s="75"/>
      <c r="R60" s="75">
        <v>3</v>
      </c>
    </row>
    <row r="61" spans="1:18" ht="11.25">
      <c r="A61" s="75">
        <v>25</v>
      </c>
      <c r="B61" s="75">
        <v>30</v>
      </c>
      <c r="C61" s="75"/>
      <c r="D61" s="83">
        <f>IF(D$57&lt;&gt;0,HLOOKUP('Ａ．指標等設定シート'!$B$101,$A$58:$C$80,$R61,FALSE)/D$57*'Ｃ．運賃表（別紙①－１）'!$C$55,0)</f>
        <v>0</v>
      </c>
      <c r="E61" s="83">
        <f>IF(E$57&lt;&gt;0,HLOOKUP('Ａ．指標等設定シート'!$B$101,$A$58:$C$80,$R61,FALSE)/E$57*'Ｃ．運賃表（別紙①－１）'!$C$55,0)</f>
        <v>0</v>
      </c>
      <c r="F61" s="83">
        <f>IF(F$57&lt;&gt;0,HLOOKUP('Ａ．指標等設定シート'!$B$101,$A$58:$C$80,$R61,FALSE)/F$57*'Ｃ．運賃表（別紙①－１）'!$C$55,0)</f>
        <v>0</v>
      </c>
      <c r="G61" s="83">
        <f>IF(G$57&lt;&gt;0,HLOOKUP('Ａ．指標等設定シート'!$B$101,$A$58:$C$80,$R61,FALSE)/G$57*'Ｃ．運賃表（別紙①－１）'!$C$55,0)</f>
        <v>0</v>
      </c>
      <c r="H61" s="83">
        <f>IF(H$57&lt;&gt;0,HLOOKUP('Ａ．指標等設定シート'!$B$101,$A$58:$C$80,$R61,FALSE)/H$57*'Ｃ．運賃表（別紙①－１）'!$C$55,0)</f>
        <v>0</v>
      </c>
      <c r="I61" s="83">
        <f>IF(I$57&lt;&gt;0,HLOOKUP('Ａ．指標等設定シート'!$B$101,$A$58:$C$80,$R61,FALSE)/I$57*'Ｃ．運賃表（別紙①－１）'!$C$55,0)</f>
        <v>0</v>
      </c>
      <c r="J61" s="83">
        <f>IF(J$57&lt;&gt;0,HLOOKUP('Ａ．指標等設定シート'!$B$101,$A$58:$C$80,$R61,FALSE)/J$57*'Ｃ．運賃表（別紙①－１）'!$C$55,0)</f>
        <v>0</v>
      </c>
      <c r="K61" s="83">
        <f>IF(K$57&lt;&gt;0,HLOOKUP('Ａ．指標等設定シート'!$B$101,$A$58:$C$80,$R61,FALSE)/K$57*'Ｃ．運賃表（別紙①－１）'!$C$55,0)</f>
        <v>0</v>
      </c>
      <c r="L61" s="83">
        <f>IF(L$57&lt;&gt;0,HLOOKUP('Ａ．指標等設定シート'!$B$101,$A$58:$C$80,$R61,FALSE)/L$57*'Ｃ．運賃表（別紙①－１）'!$C$55,0)</f>
        <v>0</v>
      </c>
      <c r="M61" s="83">
        <f>IF(M$57&lt;&gt;0,HLOOKUP('Ａ．指標等設定シート'!$B$101,$A$58:$C$80,$R61,FALSE)/M$57*'Ｃ．運賃表（別紙①－１）'!$C$55,0)</f>
        <v>0</v>
      </c>
      <c r="N61" s="83">
        <f>IF(N$57&lt;&gt;0,HLOOKUP('Ａ．指標等設定シート'!$B$101,$A$58:$C$80,$R61,FALSE)/N$57*'Ｃ．運賃表（別紙①－１）'!$C$55,0)</f>
        <v>0</v>
      </c>
      <c r="O61" s="83">
        <f>IF(O$57&lt;&gt;0,HLOOKUP('Ａ．指標等設定シート'!$B$101,$A$58:$C$80,$R61,FALSE)/O$57*'Ｃ．運賃表（別紙①－１）'!$C$55,0)</f>
        <v>0</v>
      </c>
      <c r="P61" s="83">
        <f>IF(P$57&lt;&gt;0,HLOOKUP('Ａ．指標等設定シート'!$B$101,$A$58:$C$80,$R61,FALSE)/P$57*'Ｃ．運賃表（別紙①－１）'!$C$55,0)</f>
        <v>0</v>
      </c>
      <c r="Q61" s="75"/>
      <c r="R61" s="75">
        <v>4</v>
      </c>
    </row>
    <row r="62" spans="1:18" ht="11.25">
      <c r="A62" s="75">
        <v>35</v>
      </c>
      <c r="B62" s="75">
        <v>40</v>
      </c>
      <c r="C62" s="75"/>
      <c r="D62" s="83">
        <f>IF(D$57&lt;&gt;0,HLOOKUP('Ａ．指標等設定シート'!$B$101,$A$58:$C$80,$R62,FALSE)/D$57*'Ｃ．運賃表（別紙①－１）'!$C$55,0)</f>
        <v>0</v>
      </c>
      <c r="E62" s="83">
        <f>IF(E$57&lt;&gt;0,HLOOKUP('Ａ．指標等設定シート'!$B$101,$A$58:$C$80,$R62,FALSE)/E$57*'Ｃ．運賃表（別紙①－１）'!$C$55,0)</f>
        <v>0</v>
      </c>
      <c r="F62" s="83">
        <f>IF(F$57&lt;&gt;0,HLOOKUP('Ａ．指標等設定シート'!$B$101,$A$58:$C$80,$R62,FALSE)/F$57*'Ｃ．運賃表（別紙①－１）'!$C$55,0)</f>
        <v>0</v>
      </c>
      <c r="G62" s="83">
        <f>IF(G$57&lt;&gt;0,HLOOKUP('Ａ．指標等設定シート'!$B$101,$A$58:$C$80,$R62,FALSE)/G$57*'Ｃ．運賃表（別紙①－１）'!$C$55,0)</f>
        <v>0</v>
      </c>
      <c r="H62" s="83">
        <f>IF(H$57&lt;&gt;0,HLOOKUP('Ａ．指標等設定シート'!$B$101,$A$58:$C$80,$R62,FALSE)/H$57*'Ｃ．運賃表（別紙①－１）'!$C$55,0)</f>
        <v>0</v>
      </c>
      <c r="I62" s="83">
        <f>IF(I$57&lt;&gt;0,HLOOKUP('Ａ．指標等設定シート'!$B$101,$A$58:$C$80,$R62,FALSE)/I$57*'Ｃ．運賃表（別紙①－１）'!$C$55,0)</f>
        <v>0</v>
      </c>
      <c r="J62" s="83">
        <f>IF(J$57&lt;&gt;0,HLOOKUP('Ａ．指標等設定シート'!$B$101,$A$58:$C$80,$R62,FALSE)/J$57*'Ｃ．運賃表（別紙①－１）'!$C$55,0)</f>
        <v>0</v>
      </c>
      <c r="K62" s="83">
        <f>IF(K$57&lt;&gt;0,HLOOKUP('Ａ．指標等設定シート'!$B$101,$A$58:$C$80,$R62,FALSE)/K$57*'Ｃ．運賃表（別紙①－１）'!$C$55,0)</f>
        <v>0</v>
      </c>
      <c r="L62" s="83">
        <f>IF(L$57&lt;&gt;0,HLOOKUP('Ａ．指標等設定シート'!$B$101,$A$58:$C$80,$R62,FALSE)/L$57*'Ｃ．運賃表（別紙①－１）'!$C$55,0)</f>
        <v>0</v>
      </c>
      <c r="M62" s="83">
        <f>IF(M$57&lt;&gt;0,HLOOKUP('Ａ．指標等設定シート'!$B$101,$A$58:$C$80,$R62,FALSE)/M$57*'Ｃ．運賃表（別紙①－１）'!$C$55,0)</f>
        <v>0</v>
      </c>
      <c r="N62" s="83">
        <f>IF(N$57&lt;&gt;0,HLOOKUP('Ａ．指標等設定シート'!$B$101,$A$58:$C$80,$R62,FALSE)/N$57*'Ｃ．運賃表（別紙①－１）'!$C$55,0)</f>
        <v>0</v>
      </c>
      <c r="O62" s="83">
        <f>IF(O$57&lt;&gt;0,HLOOKUP('Ａ．指標等設定シート'!$B$101,$A$58:$C$80,$R62,FALSE)/O$57*'Ｃ．運賃表（別紙①－１）'!$C$55,0)</f>
        <v>0</v>
      </c>
      <c r="P62" s="83">
        <f>IF(P$57&lt;&gt;0,HLOOKUP('Ａ．指標等設定シート'!$B$101,$A$58:$C$80,$R62,FALSE)/P$57*'Ｃ．運賃表（別紙①－１）'!$C$55,0)</f>
        <v>0</v>
      </c>
      <c r="Q62" s="75"/>
      <c r="R62" s="75">
        <v>5</v>
      </c>
    </row>
    <row r="63" spans="1:18" ht="11.25">
      <c r="A63" s="75">
        <v>45</v>
      </c>
      <c r="B63" s="75">
        <v>50</v>
      </c>
      <c r="C63" s="75"/>
      <c r="D63" s="83">
        <f>IF(D$57&lt;&gt;0,HLOOKUP('Ａ．指標等設定シート'!$B$101,$A$58:$C$80,$R63,FALSE)/D$57*'Ｃ．運賃表（別紙①－１）'!$C$55,0)</f>
        <v>0</v>
      </c>
      <c r="E63" s="83">
        <f>IF(E$57&lt;&gt;0,HLOOKUP('Ａ．指標等設定シート'!$B$101,$A$58:$C$80,$R63,FALSE)/E$57*'Ｃ．運賃表（別紙①－１）'!$C$55,0)</f>
        <v>0</v>
      </c>
      <c r="F63" s="83">
        <f>IF(F$57&lt;&gt;0,HLOOKUP('Ａ．指標等設定シート'!$B$101,$A$58:$C$80,$R63,FALSE)/F$57*'Ｃ．運賃表（別紙①－１）'!$C$55,0)</f>
        <v>0</v>
      </c>
      <c r="G63" s="83">
        <f>IF(G$57&lt;&gt;0,HLOOKUP('Ａ．指標等設定シート'!$B$101,$A$58:$C$80,$R63,FALSE)/G$57*'Ｃ．運賃表（別紙①－１）'!$C$55,0)</f>
        <v>0</v>
      </c>
      <c r="H63" s="83">
        <f>IF(H$57&lt;&gt;0,HLOOKUP('Ａ．指標等設定シート'!$B$101,$A$58:$C$80,$R63,FALSE)/H$57*'Ｃ．運賃表（別紙①－１）'!$C$55,0)</f>
        <v>0</v>
      </c>
      <c r="I63" s="83">
        <f>IF(I$57&lt;&gt;0,HLOOKUP('Ａ．指標等設定シート'!$B$101,$A$58:$C$80,$R63,FALSE)/I$57*'Ｃ．運賃表（別紙①－１）'!$C$55,0)</f>
        <v>0</v>
      </c>
      <c r="J63" s="83">
        <f>IF(J$57&lt;&gt;0,HLOOKUP('Ａ．指標等設定シート'!$B$101,$A$58:$C$80,$R63,FALSE)/J$57*'Ｃ．運賃表（別紙①－１）'!$C$55,0)</f>
        <v>0</v>
      </c>
      <c r="K63" s="83">
        <f>IF(K$57&lt;&gt;0,HLOOKUP('Ａ．指標等設定シート'!$B$101,$A$58:$C$80,$R63,FALSE)/K$57*'Ｃ．運賃表（別紙①－１）'!$C$55,0)</f>
        <v>0</v>
      </c>
      <c r="L63" s="83">
        <f>IF(L$57&lt;&gt;0,HLOOKUP('Ａ．指標等設定シート'!$B$101,$A$58:$C$80,$R63,FALSE)/L$57*'Ｃ．運賃表（別紙①－１）'!$C$55,0)</f>
        <v>0</v>
      </c>
      <c r="M63" s="83">
        <f>IF(M$57&lt;&gt;0,HLOOKUP('Ａ．指標等設定シート'!$B$101,$A$58:$C$80,$R63,FALSE)/M$57*'Ｃ．運賃表（別紙①－１）'!$C$55,0)</f>
        <v>0</v>
      </c>
      <c r="N63" s="83">
        <f>IF(N$57&lt;&gt;0,HLOOKUP('Ａ．指標等設定シート'!$B$101,$A$58:$C$80,$R63,FALSE)/N$57*'Ｃ．運賃表（別紙①－１）'!$C$55,0)</f>
        <v>0</v>
      </c>
      <c r="O63" s="83">
        <f>IF(O$57&lt;&gt;0,HLOOKUP('Ａ．指標等設定シート'!$B$101,$A$58:$C$80,$R63,FALSE)/O$57*'Ｃ．運賃表（別紙①－１）'!$C$55,0)</f>
        <v>0</v>
      </c>
      <c r="P63" s="83">
        <f>IF(P$57&lt;&gt;0,HLOOKUP('Ａ．指標等設定シート'!$B$101,$A$58:$C$80,$R63,FALSE)/P$57*'Ｃ．運賃表（別紙①－１）'!$C$55,0)</f>
        <v>0</v>
      </c>
      <c r="Q63" s="75"/>
      <c r="R63" s="75">
        <v>6</v>
      </c>
    </row>
    <row r="64" spans="1:18" ht="11.25">
      <c r="A64" s="75">
        <v>55</v>
      </c>
      <c r="B64" s="75">
        <v>60</v>
      </c>
      <c r="C64" s="75"/>
      <c r="D64" s="83">
        <f>IF(D$57&lt;&gt;0,HLOOKUP('Ａ．指標等設定シート'!$B$101,$A$58:$C$80,$R64,FALSE)/D$57*'Ｃ．運賃表（別紙①－１）'!$C$55,0)</f>
        <v>0</v>
      </c>
      <c r="E64" s="83">
        <f>IF(E$57&lt;&gt;0,HLOOKUP('Ａ．指標等設定シート'!$B$101,$A$58:$C$80,$R64,FALSE)/E$57*'Ｃ．運賃表（別紙①－１）'!$C$55,0)</f>
        <v>0</v>
      </c>
      <c r="F64" s="83">
        <f>IF(F$57&lt;&gt;0,HLOOKUP('Ａ．指標等設定シート'!$B$101,$A$58:$C$80,$R64,FALSE)/F$57*'Ｃ．運賃表（別紙①－１）'!$C$55,0)</f>
        <v>0</v>
      </c>
      <c r="G64" s="83">
        <f>IF(G$57&lt;&gt;0,HLOOKUP('Ａ．指標等設定シート'!$B$101,$A$58:$C$80,$R64,FALSE)/G$57*'Ｃ．運賃表（別紙①－１）'!$C$55,0)</f>
        <v>0</v>
      </c>
      <c r="H64" s="83">
        <f>IF(H$57&lt;&gt;0,HLOOKUP('Ａ．指標等設定シート'!$B$101,$A$58:$C$80,$R64,FALSE)/H$57*'Ｃ．運賃表（別紙①－１）'!$C$55,0)</f>
        <v>0</v>
      </c>
      <c r="I64" s="83">
        <f>IF(I$57&lt;&gt;0,HLOOKUP('Ａ．指標等設定シート'!$B$101,$A$58:$C$80,$R64,FALSE)/I$57*'Ｃ．運賃表（別紙①－１）'!$C$55,0)</f>
        <v>0</v>
      </c>
      <c r="J64" s="83">
        <f>IF(J$57&lt;&gt;0,HLOOKUP('Ａ．指標等設定シート'!$B$101,$A$58:$C$80,$R64,FALSE)/J$57*'Ｃ．運賃表（別紙①－１）'!$C$55,0)</f>
        <v>0</v>
      </c>
      <c r="K64" s="83">
        <f>IF(K$57&lt;&gt;0,HLOOKUP('Ａ．指標等設定シート'!$B$101,$A$58:$C$80,$R64,FALSE)/K$57*'Ｃ．運賃表（別紙①－１）'!$C$55,0)</f>
        <v>0</v>
      </c>
      <c r="L64" s="83">
        <f>IF(L$57&lt;&gt;0,HLOOKUP('Ａ．指標等設定シート'!$B$101,$A$58:$C$80,$R64,FALSE)/L$57*'Ｃ．運賃表（別紙①－１）'!$C$55,0)</f>
        <v>0</v>
      </c>
      <c r="M64" s="83">
        <f>IF(M$57&lt;&gt;0,HLOOKUP('Ａ．指標等設定シート'!$B$101,$A$58:$C$80,$R64,FALSE)/M$57*'Ｃ．運賃表（別紙①－１）'!$C$55,0)</f>
        <v>0</v>
      </c>
      <c r="N64" s="83">
        <f>IF(N$57&lt;&gt;0,HLOOKUP('Ａ．指標等設定シート'!$B$101,$A$58:$C$80,$R64,FALSE)/N$57*'Ｃ．運賃表（別紙①－１）'!$C$55,0)</f>
        <v>0</v>
      </c>
      <c r="O64" s="83">
        <f>IF(O$57&lt;&gt;0,HLOOKUP('Ａ．指標等設定シート'!$B$101,$A$58:$C$80,$R64,FALSE)/O$57*'Ｃ．運賃表（別紙①－１）'!$C$55,0)</f>
        <v>0</v>
      </c>
      <c r="P64" s="83">
        <f>IF(P$57&lt;&gt;0,HLOOKUP('Ａ．指標等設定シート'!$B$101,$A$58:$C$80,$R64,FALSE)/P$57*'Ｃ．運賃表（別紙①－１）'!$C$55,0)</f>
        <v>0</v>
      </c>
      <c r="Q64" s="75"/>
      <c r="R64" s="75">
        <v>7</v>
      </c>
    </row>
    <row r="65" spans="1:18" ht="11.25">
      <c r="A65" s="75">
        <v>65</v>
      </c>
      <c r="B65" s="75">
        <v>70</v>
      </c>
      <c r="C65" s="75"/>
      <c r="D65" s="83">
        <f>IF(D$57&lt;&gt;0,HLOOKUP('Ａ．指標等設定シート'!$B$101,$A$58:$C$80,$R65,FALSE)/D$57*'Ｃ．運賃表（別紙①－１）'!$C$55,0)</f>
        <v>0</v>
      </c>
      <c r="E65" s="83">
        <f>IF(E$57&lt;&gt;0,HLOOKUP('Ａ．指標等設定シート'!$B$101,$A$58:$C$80,$R65,FALSE)/E$57*'Ｃ．運賃表（別紙①－１）'!$C$55,0)</f>
        <v>0</v>
      </c>
      <c r="F65" s="83">
        <f>IF(F$57&lt;&gt;0,HLOOKUP('Ａ．指標等設定シート'!$B$101,$A$58:$C$80,$R65,FALSE)/F$57*'Ｃ．運賃表（別紙①－１）'!$C$55,0)</f>
        <v>0</v>
      </c>
      <c r="G65" s="83">
        <f>IF(G$57&lt;&gt;0,HLOOKUP('Ａ．指標等設定シート'!$B$101,$A$58:$C$80,$R65,FALSE)/G$57*'Ｃ．運賃表（別紙①－１）'!$C$55,0)</f>
        <v>0</v>
      </c>
      <c r="H65" s="83">
        <f>IF(H$57&lt;&gt;0,HLOOKUP('Ａ．指標等設定シート'!$B$101,$A$58:$C$80,$R65,FALSE)/H$57*'Ｃ．運賃表（別紙①－１）'!$C$55,0)</f>
        <v>0</v>
      </c>
      <c r="I65" s="83">
        <f>IF(I$57&lt;&gt;0,HLOOKUP('Ａ．指標等設定シート'!$B$101,$A$58:$C$80,$R65,FALSE)/I$57*'Ｃ．運賃表（別紙①－１）'!$C$55,0)</f>
        <v>0</v>
      </c>
      <c r="J65" s="83">
        <f>IF(J$57&lt;&gt;0,HLOOKUP('Ａ．指標等設定シート'!$B$101,$A$58:$C$80,$R65,FALSE)/J$57*'Ｃ．運賃表（別紙①－１）'!$C$55,0)</f>
        <v>0</v>
      </c>
      <c r="K65" s="83">
        <f>IF(K$57&lt;&gt;0,HLOOKUP('Ａ．指標等設定シート'!$B$101,$A$58:$C$80,$R65,FALSE)/K$57*'Ｃ．運賃表（別紙①－１）'!$C$55,0)</f>
        <v>0</v>
      </c>
      <c r="L65" s="83">
        <f>IF(L$57&lt;&gt;0,HLOOKUP('Ａ．指標等設定シート'!$B$101,$A$58:$C$80,$R65,FALSE)/L$57*'Ｃ．運賃表（別紙①－１）'!$C$55,0)</f>
        <v>0</v>
      </c>
      <c r="M65" s="83">
        <f>IF(M$57&lt;&gt;0,HLOOKUP('Ａ．指標等設定シート'!$B$101,$A$58:$C$80,$R65,FALSE)/M$57*'Ｃ．運賃表（別紙①－１）'!$C$55,0)</f>
        <v>0</v>
      </c>
      <c r="N65" s="83">
        <f>IF(N$57&lt;&gt;0,HLOOKUP('Ａ．指標等設定シート'!$B$101,$A$58:$C$80,$R65,FALSE)/N$57*'Ｃ．運賃表（別紙①－１）'!$C$55,0)</f>
        <v>0</v>
      </c>
      <c r="O65" s="83">
        <f>IF(O$57&lt;&gt;0,HLOOKUP('Ａ．指標等設定シート'!$B$101,$A$58:$C$80,$R65,FALSE)/O$57*'Ｃ．運賃表（別紙①－１）'!$C$55,0)</f>
        <v>0</v>
      </c>
      <c r="P65" s="83">
        <f>IF(P$57&lt;&gt;0,HLOOKUP('Ａ．指標等設定シート'!$B$101,$A$58:$C$80,$R65,FALSE)/P$57*'Ｃ．運賃表（別紙①－１）'!$C$55,0)</f>
        <v>0</v>
      </c>
      <c r="Q65" s="75"/>
      <c r="R65" s="75">
        <v>8</v>
      </c>
    </row>
    <row r="66" spans="1:18" ht="11.25">
      <c r="A66" s="75">
        <v>75</v>
      </c>
      <c r="B66" s="75">
        <v>80</v>
      </c>
      <c r="C66" s="75"/>
      <c r="D66" s="83">
        <f>IF(D$57&lt;&gt;0,HLOOKUP('Ａ．指標等設定シート'!$B$101,$A$58:$C$80,$R66,FALSE)/D$57*'Ｃ．運賃表（別紙①－１）'!$C$55,0)</f>
        <v>0</v>
      </c>
      <c r="E66" s="83">
        <f>IF(E$57&lt;&gt;0,HLOOKUP('Ａ．指標等設定シート'!$B$101,$A$58:$C$80,$R66,FALSE)/E$57*'Ｃ．運賃表（別紙①－１）'!$C$55,0)</f>
        <v>0</v>
      </c>
      <c r="F66" s="83">
        <f>IF(F$57&lt;&gt;0,HLOOKUP('Ａ．指標等設定シート'!$B$101,$A$58:$C$80,$R66,FALSE)/F$57*'Ｃ．運賃表（別紙①－１）'!$C$55,0)</f>
        <v>0</v>
      </c>
      <c r="G66" s="83">
        <f>IF(G$57&lt;&gt;0,HLOOKUP('Ａ．指標等設定シート'!$B$101,$A$58:$C$80,$R66,FALSE)/G$57*'Ｃ．運賃表（別紙①－１）'!$C$55,0)</f>
        <v>0</v>
      </c>
      <c r="H66" s="83">
        <f>IF(H$57&lt;&gt;0,HLOOKUP('Ａ．指標等設定シート'!$B$101,$A$58:$C$80,$R66,FALSE)/H$57*'Ｃ．運賃表（別紙①－１）'!$C$55,0)</f>
        <v>0</v>
      </c>
      <c r="I66" s="83">
        <f>IF(I$57&lt;&gt;0,HLOOKUP('Ａ．指標等設定シート'!$B$101,$A$58:$C$80,$R66,FALSE)/I$57*'Ｃ．運賃表（別紙①－１）'!$C$55,0)</f>
        <v>0</v>
      </c>
      <c r="J66" s="83">
        <f>IF(J$57&lt;&gt;0,HLOOKUP('Ａ．指標等設定シート'!$B$101,$A$58:$C$80,$R66,FALSE)/J$57*'Ｃ．運賃表（別紙①－１）'!$C$55,0)</f>
        <v>0</v>
      </c>
      <c r="K66" s="83">
        <f>IF(K$57&lt;&gt;0,HLOOKUP('Ａ．指標等設定シート'!$B$101,$A$58:$C$80,$R66,FALSE)/K$57*'Ｃ．運賃表（別紙①－１）'!$C$55,0)</f>
        <v>0</v>
      </c>
      <c r="L66" s="83">
        <f>IF(L$57&lt;&gt;0,HLOOKUP('Ａ．指標等設定シート'!$B$101,$A$58:$C$80,$R66,FALSE)/L$57*'Ｃ．運賃表（別紙①－１）'!$C$55,0)</f>
        <v>0</v>
      </c>
      <c r="M66" s="83">
        <f>IF(M$57&lt;&gt;0,HLOOKUP('Ａ．指標等設定シート'!$B$101,$A$58:$C$80,$R66,FALSE)/M$57*'Ｃ．運賃表（別紙①－１）'!$C$55,0)</f>
        <v>0</v>
      </c>
      <c r="N66" s="83">
        <f>IF(N$57&lt;&gt;0,HLOOKUP('Ａ．指標等設定シート'!$B$101,$A$58:$C$80,$R66,FALSE)/N$57*'Ｃ．運賃表（別紙①－１）'!$C$55,0)</f>
        <v>0</v>
      </c>
      <c r="O66" s="83">
        <f>IF(O$57&lt;&gt;0,HLOOKUP('Ａ．指標等設定シート'!$B$101,$A$58:$C$80,$R66,FALSE)/O$57*'Ｃ．運賃表（別紙①－１）'!$C$55,0)</f>
        <v>0</v>
      </c>
      <c r="P66" s="83">
        <f>IF(P$57&lt;&gt;0,HLOOKUP('Ａ．指標等設定シート'!$B$101,$A$58:$C$80,$R66,FALSE)/P$57*'Ｃ．運賃表（別紙①－１）'!$C$55,0)</f>
        <v>0</v>
      </c>
      <c r="Q66" s="75"/>
      <c r="R66" s="75">
        <v>9</v>
      </c>
    </row>
    <row r="67" spans="1:18" ht="11.25">
      <c r="A67" s="75">
        <v>85</v>
      </c>
      <c r="B67" s="75">
        <v>90</v>
      </c>
      <c r="C67" s="75"/>
      <c r="D67" s="83">
        <f>IF(D$57&lt;&gt;0,HLOOKUP('Ａ．指標等設定シート'!$B$101,$A$58:$C$80,$R67,FALSE)/D$57*'Ｃ．運賃表（別紙①－１）'!$C$55,0)</f>
        <v>0</v>
      </c>
      <c r="E67" s="83">
        <f>IF(E$57&lt;&gt;0,HLOOKUP('Ａ．指標等設定シート'!$B$101,$A$58:$C$80,$R67,FALSE)/E$57*'Ｃ．運賃表（別紙①－１）'!$C$55,0)</f>
        <v>0</v>
      </c>
      <c r="F67" s="83">
        <f>IF(F$57&lt;&gt;0,HLOOKUP('Ａ．指標等設定シート'!$B$101,$A$58:$C$80,$R67,FALSE)/F$57*'Ｃ．運賃表（別紙①－１）'!$C$55,0)</f>
        <v>0</v>
      </c>
      <c r="G67" s="83">
        <f>IF(G$57&lt;&gt;0,HLOOKUP('Ａ．指標等設定シート'!$B$101,$A$58:$C$80,$R67,FALSE)/G$57*'Ｃ．運賃表（別紙①－１）'!$C$55,0)</f>
        <v>0</v>
      </c>
      <c r="H67" s="83">
        <f>IF(H$57&lt;&gt;0,HLOOKUP('Ａ．指標等設定シート'!$B$101,$A$58:$C$80,$R67,FALSE)/H$57*'Ｃ．運賃表（別紙①－１）'!$C$55,0)</f>
        <v>0</v>
      </c>
      <c r="I67" s="83">
        <f>IF(I$57&lt;&gt;0,HLOOKUP('Ａ．指標等設定シート'!$B$101,$A$58:$C$80,$R67,FALSE)/I$57*'Ｃ．運賃表（別紙①－１）'!$C$55,0)</f>
        <v>0</v>
      </c>
      <c r="J67" s="83">
        <f>IF(J$57&lt;&gt;0,HLOOKUP('Ａ．指標等設定シート'!$B$101,$A$58:$C$80,$R67,FALSE)/J$57*'Ｃ．運賃表（別紙①－１）'!$C$55,0)</f>
        <v>0</v>
      </c>
      <c r="K67" s="83">
        <f>IF(K$57&lt;&gt;0,HLOOKUP('Ａ．指標等設定シート'!$B$101,$A$58:$C$80,$R67,FALSE)/K$57*'Ｃ．運賃表（別紙①－１）'!$C$55,0)</f>
        <v>0</v>
      </c>
      <c r="L67" s="83">
        <f>IF(L$57&lt;&gt;0,HLOOKUP('Ａ．指標等設定シート'!$B$101,$A$58:$C$80,$R67,FALSE)/L$57*'Ｃ．運賃表（別紙①－１）'!$C$55,0)</f>
        <v>0</v>
      </c>
      <c r="M67" s="83">
        <f>IF(M$57&lt;&gt;0,HLOOKUP('Ａ．指標等設定シート'!$B$101,$A$58:$C$80,$R67,FALSE)/M$57*'Ｃ．運賃表（別紙①－１）'!$C$55,0)</f>
        <v>0</v>
      </c>
      <c r="N67" s="83">
        <f>IF(N$57&lt;&gt;0,HLOOKUP('Ａ．指標等設定シート'!$B$101,$A$58:$C$80,$R67,FALSE)/N$57*'Ｃ．運賃表（別紙①－１）'!$C$55,0)</f>
        <v>0</v>
      </c>
      <c r="O67" s="83">
        <f>IF(O$57&lt;&gt;0,HLOOKUP('Ａ．指標等設定シート'!$B$101,$A$58:$C$80,$R67,FALSE)/O$57*'Ｃ．運賃表（別紙①－１）'!$C$55,0)</f>
        <v>0</v>
      </c>
      <c r="P67" s="83">
        <f>IF(P$57&lt;&gt;0,HLOOKUP('Ａ．指標等設定シート'!$B$101,$A$58:$C$80,$R67,FALSE)/P$57*'Ｃ．運賃表（別紙①－１）'!$C$55,0)</f>
        <v>0</v>
      </c>
      <c r="Q67" s="75"/>
      <c r="R67" s="75">
        <v>10</v>
      </c>
    </row>
    <row r="68" spans="1:18" ht="11.25">
      <c r="A68" s="75">
        <v>95</v>
      </c>
      <c r="B68" s="75">
        <v>100</v>
      </c>
      <c r="C68" s="75"/>
      <c r="D68" s="83">
        <f>IF(D$57&lt;&gt;0,HLOOKUP('Ａ．指標等設定シート'!$B$101,$A$58:$C$80,$R68,FALSE)/D$57*'Ｃ．運賃表（別紙①－１）'!$C$55,0)</f>
        <v>0</v>
      </c>
      <c r="E68" s="83">
        <f>IF(E$57&lt;&gt;0,HLOOKUP('Ａ．指標等設定シート'!$B$101,$A$58:$C$80,$R68,FALSE)/E$57*'Ｃ．運賃表（別紙①－１）'!$C$55,0)</f>
        <v>0</v>
      </c>
      <c r="F68" s="83">
        <f>IF(F$57&lt;&gt;0,HLOOKUP('Ａ．指標等設定シート'!$B$101,$A$58:$C$80,$R68,FALSE)/F$57*'Ｃ．運賃表（別紙①－１）'!$C$55,0)</f>
        <v>0</v>
      </c>
      <c r="G68" s="83">
        <f>IF(G$57&lt;&gt;0,HLOOKUP('Ａ．指標等設定シート'!$B$101,$A$58:$C$80,$R68,FALSE)/G$57*'Ｃ．運賃表（別紙①－１）'!$C$55,0)</f>
        <v>0</v>
      </c>
      <c r="H68" s="83">
        <f>IF(H$57&lt;&gt;0,HLOOKUP('Ａ．指標等設定シート'!$B$101,$A$58:$C$80,$R68,FALSE)/H$57*'Ｃ．運賃表（別紙①－１）'!$C$55,0)</f>
        <v>0</v>
      </c>
      <c r="I68" s="83">
        <f>IF(I$57&lt;&gt;0,HLOOKUP('Ａ．指標等設定シート'!$B$101,$A$58:$C$80,$R68,FALSE)/I$57*'Ｃ．運賃表（別紙①－１）'!$C$55,0)</f>
        <v>0</v>
      </c>
      <c r="J68" s="83">
        <f>IF(J$57&lt;&gt;0,HLOOKUP('Ａ．指標等設定シート'!$B$101,$A$58:$C$80,$R68,FALSE)/J$57*'Ｃ．運賃表（別紙①－１）'!$C$55,0)</f>
        <v>0</v>
      </c>
      <c r="K68" s="83">
        <f>IF(K$57&lt;&gt;0,HLOOKUP('Ａ．指標等設定シート'!$B$101,$A$58:$C$80,$R68,FALSE)/K$57*'Ｃ．運賃表（別紙①－１）'!$C$55,0)</f>
        <v>0</v>
      </c>
      <c r="L68" s="83">
        <f>IF(L$57&lt;&gt;0,HLOOKUP('Ａ．指標等設定シート'!$B$101,$A$58:$C$80,$R68,FALSE)/L$57*'Ｃ．運賃表（別紙①－１）'!$C$55,0)</f>
        <v>0</v>
      </c>
      <c r="M68" s="83">
        <f>IF(M$57&lt;&gt;0,HLOOKUP('Ａ．指標等設定シート'!$B$101,$A$58:$C$80,$R68,FALSE)/M$57*'Ｃ．運賃表（別紙①－１）'!$C$55,0)</f>
        <v>0</v>
      </c>
      <c r="N68" s="83">
        <f>IF(N$57&lt;&gt;0,HLOOKUP('Ａ．指標等設定シート'!$B$101,$A$58:$C$80,$R68,FALSE)/N$57*'Ｃ．運賃表（別紙①－１）'!$C$55,0)</f>
        <v>0</v>
      </c>
      <c r="O68" s="83">
        <f>IF(O$57&lt;&gt;0,HLOOKUP('Ａ．指標等設定シート'!$B$101,$A$58:$C$80,$R68,FALSE)/O$57*'Ｃ．運賃表（別紙①－１）'!$C$55,0)</f>
        <v>0</v>
      </c>
      <c r="P68" s="83">
        <f>IF(P$57&lt;&gt;0,HLOOKUP('Ａ．指標等設定シート'!$B$101,$A$58:$C$80,$R68,FALSE)/P$57*'Ｃ．運賃表（別紙①－１）'!$C$55,0)</f>
        <v>0</v>
      </c>
      <c r="Q68" s="75"/>
      <c r="R68" s="75">
        <v>11</v>
      </c>
    </row>
    <row r="69" spans="1:18" ht="11.25">
      <c r="A69" s="75">
        <v>105</v>
      </c>
      <c r="B69" s="75">
        <v>110</v>
      </c>
      <c r="C69" s="75"/>
      <c r="D69" s="83">
        <f>IF(D$57&lt;&gt;0,HLOOKUP('Ａ．指標等設定シート'!$B$101,$A$58:$C$80,$R69,FALSE)/D$57*'Ｃ．運賃表（別紙①－１）'!$C$55,0)</f>
        <v>0</v>
      </c>
      <c r="E69" s="83">
        <f>IF(E$57&lt;&gt;0,HLOOKUP('Ａ．指標等設定シート'!$B$101,$A$58:$C$80,$R69,FALSE)/E$57*'Ｃ．運賃表（別紙①－１）'!$C$55,0)</f>
        <v>0</v>
      </c>
      <c r="F69" s="83">
        <f>IF(F$57&lt;&gt;0,HLOOKUP('Ａ．指標等設定シート'!$B$101,$A$58:$C$80,$R69,FALSE)/F$57*'Ｃ．運賃表（別紙①－１）'!$C$55,0)</f>
        <v>0</v>
      </c>
      <c r="G69" s="83">
        <f>IF(G$57&lt;&gt;0,HLOOKUP('Ａ．指標等設定シート'!$B$101,$A$58:$C$80,$R69,FALSE)/G$57*'Ｃ．運賃表（別紙①－１）'!$C$55,0)</f>
        <v>0</v>
      </c>
      <c r="H69" s="83">
        <f>IF(H$57&lt;&gt;0,HLOOKUP('Ａ．指標等設定シート'!$B$101,$A$58:$C$80,$R69,FALSE)/H$57*'Ｃ．運賃表（別紙①－１）'!$C$55,0)</f>
        <v>0</v>
      </c>
      <c r="I69" s="83">
        <f>IF(I$57&lt;&gt;0,HLOOKUP('Ａ．指標等設定シート'!$B$101,$A$58:$C$80,$R69,FALSE)/I$57*'Ｃ．運賃表（別紙①－１）'!$C$55,0)</f>
        <v>0</v>
      </c>
      <c r="J69" s="83">
        <f>IF(J$57&lt;&gt;0,HLOOKUP('Ａ．指標等設定シート'!$B$101,$A$58:$C$80,$R69,FALSE)/J$57*'Ｃ．運賃表（別紙①－１）'!$C$55,0)</f>
        <v>0</v>
      </c>
      <c r="K69" s="83">
        <f>IF(K$57&lt;&gt;0,HLOOKUP('Ａ．指標等設定シート'!$B$101,$A$58:$C$80,$R69,FALSE)/K$57*'Ｃ．運賃表（別紙①－１）'!$C$55,0)</f>
        <v>0</v>
      </c>
      <c r="L69" s="83">
        <f>IF(L$57&lt;&gt;0,HLOOKUP('Ａ．指標等設定シート'!$B$101,$A$58:$C$80,$R69,FALSE)/L$57*'Ｃ．運賃表（別紙①－１）'!$C$55,0)</f>
        <v>0</v>
      </c>
      <c r="M69" s="83">
        <f>IF(M$57&lt;&gt;0,HLOOKUP('Ａ．指標等設定シート'!$B$101,$A$58:$C$80,$R69,FALSE)/M$57*'Ｃ．運賃表（別紙①－１）'!$C$55,0)</f>
        <v>0</v>
      </c>
      <c r="N69" s="83">
        <f>IF(N$57&lt;&gt;0,HLOOKUP('Ａ．指標等設定シート'!$B$101,$A$58:$C$80,$R69,FALSE)/N$57*'Ｃ．運賃表（別紙①－１）'!$C$55,0)</f>
        <v>0</v>
      </c>
      <c r="O69" s="83">
        <f>IF(O$57&lt;&gt;0,HLOOKUP('Ａ．指標等設定シート'!$B$101,$A$58:$C$80,$R69,FALSE)/O$57*'Ｃ．運賃表（別紙①－１）'!$C$55,0)</f>
        <v>0</v>
      </c>
      <c r="P69" s="83">
        <f>IF(P$57&lt;&gt;0,HLOOKUP('Ａ．指標等設定シート'!$B$101,$A$58:$C$80,$R69,FALSE)/P$57*'Ｃ．運賃表（別紙①－１）'!$C$55,0)</f>
        <v>0</v>
      </c>
      <c r="Q69" s="75"/>
      <c r="R69" s="75">
        <v>12</v>
      </c>
    </row>
    <row r="70" spans="1:18" ht="11.25">
      <c r="A70" s="75">
        <v>115</v>
      </c>
      <c r="B70" s="75">
        <v>120</v>
      </c>
      <c r="C70" s="75"/>
      <c r="D70" s="83">
        <f>IF(D$57&lt;&gt;0,HLOOKUP('Ａ．指標等設定シート'!$B$101,$A$58:$C$80,$R70,FALSE)/D$57*'Ｃ．運賃表（別紙①－１）'!$C$55,0)</f>
        <v>0</v>
      </c>
      <c r="E70" s="83">
        <f>IF(E$57&lt;&gt;0,HLOOKUP('Ａ．指標等設定シート'!$B$101,$A$58:$C$80,$R70,FALSE)/E$57*'Ｃ．運賃表（別紙①－１）'!$C$55,0)</f>
        <v>0</v>
      </c>
      <c r="F70" s="83">
        <f>IF(F$57&lt;&gt;0,HLOOKUP('Ａ．指標等設定シート'!$B$101,$A$58:$C$80,$R70,FALSE)/F$57*'Ｃ．運賃表（別紙①－１）'!$C$55,0)</f>
        <v>0</v>
      </c>
      <c r="G70" s="83">
        <f>IF(G$57&lt;&gt;0,HLOOKUP('Ａ．指標等設定シート'!$B$101,$A$58:$C$80,$R70,FALSE)/G$57*'Ｃ．運賃表（別紙①－１）'!$C$55,0)</f>
        <v>0</v>
      </c>
      <c r="H70" s="83">
        <f>IF(H$57&lt;&gt;0,HLOOKUP('Ａ．指標等設定シート'!$B$101,$A$58:$C$80,$R70,FALSE)/H$57*'Ｃ．運賃表（別紙①－１）'!$C$55,0)</f>
        <v>0</v>
      </c>
      <c r="I70" s="83">
        <f>IF(I$57&lt;&gt;0,HLOOKUP('Ａ．指標等設定シート'!$B$101,$A$58:$C$80,$R70,FALSE)/I$57*'Ｃ．運賃表（別紙①－１）'!$C$55,0)</f>
        <v>0</v>
      </c>
      <c r="J70" s="83">
        <f>IF(J$57&lt;&gt;0,HLOOKUP('Ａ．指標等設定シート'!$B$101,$A$58:$C$80,$R70,FALSE)/J$57*'Ｃ．運賃表（別紙①－１）'!$C$55,0)</f>
        <v>0</v>
      </c>
      <c r="K70" s="83">
        <f>IF(K$57&lt;&gt;0,HLOOKUP('Ａ．指標等設定シート'!$B$101,$A$58:$C$80,$R70,FALSE)/K$57*'Ｃ．運賃表（別紙①－１）'!$C$55,0)</f>
        <v>0</v>
      </c>
      <c r="L70" s="83">
        <f>IF(L$57&lt;&gt;0,HLOOKUP('Ａ．指標等設定シート'!$B$101,$A$58:$C$80,$R70,FALSE)/L$57*'Ｃ．運賃表（別紙①－１）'!$C$55,0)</f>
        <v>0</v>
      </c>
      <c r="M70" s="83">
        <f>IF(M$57&lt;&gt;0,HLOOKUP('Ａ．指標等設定シート'!$B$101,$A$58:$C$80,$R70,FALSE)/M$57*'Ｃ．運賃表（別紙①－１）'!$C$55,0)</f>
        <v>0</v>
      </c>
      <c r="N70" s="83">
        <f>IF(N$57&lt;&gt;0,HLOOKUP('Ａ．指標等設定シート'!$B$101,$A$58:$C$80,$R70,FALSE)/N$57*'Ｃ．運賃表（別紙①－１）'!$C$55,0)</f>
        <v>0</v>
      </c>
      <c r="O70" s="83">
        <f>IF(O$57&lt;&gt;0,HLOOKUP('Ａ．指標等設定シート'!$B$101,$A$58:$C$80,$R70,FALSE)/O$57*'Ｃ．運賃表（別紙①－１）'!$C$55,0)</f>
        <v>0</v>
      </c>
      <c r="P70" s="83">
        <f>IF(P$57&lt;&gt;0,HLOOKUP('Ａ．指標等設定シート'!$B$101,$A$58:$C$80,$R70,FALSE)/P$57*'Ｃ．運賃表（別紙①－１）'!$C$55,0)</f>
        <v>0</v>
      </c>
      <c r="Q70" s="75"/>
      <c r="R70" s="75">
        <v>13</v>
      </c>
    </row>
    <row r="71" spans="1:18" ht="11.25">
      <c r="A71" s="75">
        <v>125</v>
      </c>
      <c r="B71" s="75">
        <v>130</v>
      </c>
      <c r="C71" s="75"/>
      <c r="D71" s="83">
        <f>IF(D$57&lt;&gt;0,HLOOKUP('Ａ．指標等設定シート'!$B$101,$A$58:$C$80,$R71,FALSE)/D$57*'Ｃ．運賃表（別紙①－１）'!$C$55,0)</f>
        <v>0</v>
      </c>
      <c r="E71" s="83">
        <f>IF(E$57&lt;&gt;0,HLOOKUP('Ａ．指標等設定シート'!$B$101,$A$58:$C$80,$R71,FALSE)/E$57*'Ｃ．運賃表（別紙①－１）'!$C$55,0)</f>
        <v>0</v>
      </c>
      <c r="F71" s="83">
        <f>IF(F$57&lt;&gt;0,HLOOKUP('Ａ．指標等設定シート'!$B$101,$A$58:$C$80,$R71,FALSE)/F$57*'Ｃ．運賃表（別紙①－１）'!$C$55,0)</f>
        <v>0</v>
      </c>
      <c r="G71" s="83">
        <f>IF(G$57&lt;&gt;0,HLOOKUP('Ａ．指標等設定シート'!$B$101,$A$58:$C$80,$R71,FALSE)/G$57*'Ｃ．運賃表（別紙①－１）'!$C$55,0)</f>
        <v>0</v>
      </c>
      <c r="H71" s="83">
        <f>IF(H$57&lt;&gt;0,HLOOKUP('Ａ．指標等設定シート'!$B$101,$A$58:$C$80,$R71,FALSE)/H$57*'Ｃ．運賃表（別紙①－１）'!$C$55,0)</f>
        <v>0</v>
      </c>
      <c r="I71" s="83">
        <f>IF(I$57&lt;&gt;0,HLOOKUP('Ａ．指標等設定シート'!$B$101,$A$58:$C$80,$R71,FALSE)/I$57*'Ｃ．運賃表（別紙①－１）'!$C$55,0)</f>
        <v>0</v>
      </c>
      <c r="J71" s="83">
        <f>IF(J$57&lt;&gt;0,HLOOKUP('Ａ．指標等設定シート'!$B$101,$A$58:$C$80,$R71,FALSE)/J$57*'Ｃ．運賃表（別紙①－１）'!$C$55,0)</f>
        <v>0</v>
      </c>
      <c r="K71" s="83">
        <f>IF(K$57&lt;&gt;0,HLOOKUP('Ａ．指標等設定シート'!$B$101,$A$58:$C$80,$R71,FALSE)/K$57*'Ｃ．運賃表（別紙①－１）'!$C$55,0)</f>
        <v>0</v>
      </c>
      <c r="L71" s="83">
        <f>IF(L$57&lt;&gt;0,HLOOKUP('Ａ．指標等設定シート'!$B$101,$A$58:$C$80,$R71,FALSE)/L$57*'Ｃ．運賃表（別紙①－１）'!$C$55,0)</f>
        <v>0</v>
      </c>
      <c r="M71" s="83">
        <f>IF(M$57&lt;&gt;0,HLOOKUP('Ａ．指標等設定シート'!$B$101,$A$58:$C$80,$R71,FALSE)/M$57*'Ｃ．運賃表（別紙①－１）'!$C$55,0)</f>
        <v>0</v>
      </c>
      <c r="N71" s="83">
        <f>IF(N$57&lt;&gt;0,HLOOKUP('Ａ．指標等設定シート'!$B$101,$A$58:$C$80,$R71,FALSE)/N$57*'Ｃ．運賃表（別紙①－１）'!$C$55,0)</f>
        <v>0</v>
      </c>
      <c r="O71" s="83">
        <f>IF(O$57&lt;&gt;0,HLOOKUP('Ａ．指標等設定シート'!$B$101,$A$58:$C$80,$R71,FALSE)/O$57*'Ｃ．運賃表（別紙①－１）'!$C$55,0)</f>
        <v>0</v>
      </c>
      <c r="P71" s="83">
        <f>IF(P$57&lt;&gt;0,HLOOKUP('Ａ．指標等設定シート'!$B$101,$A$58:$C$80,$R71,FALSE)/P$57*'Ｃ．運賃表（別紙①－１）'!$C$55,0)</f>
        <v>0</v>
      </c>
      <c r="Q71" s="75"/>
      <c r="R71" s="75">
        <v>14</v>
      </c>
    </row>
    <row r="72" spans="1:18" ht="11.25">
      <c r="A72" s="75">
        <v>135</v>
      </c>
      <c r="B72" s="75">
        <v>140</v>
      </c>
      <c r="C72" s="75"/>
      <c r="D72" s="83">
        <f>IF(D$57&lt;&gt;0,HLOOKUP('Ａ．指標等設定シート'!$B$101,$A$58:$C$80,$R72,FALSE)/D$57*'Ｃ．運賃表（別紙①－１）'!$C$55,0)</f>
        <v>0</v>
      </c>
      <c r="E72" s="83">
        <f>IF(E$57&lt;&gt;0,HLOOKUP('Ａ．指標等設定シート'!$B$101,$A$58:$C$80,$R72,FALSE)/E$57*'Ｃ．運賃表（別紙①－１）'!$C$55,0)</f>
        <v>0</v>
      </c>
      <c r="F72" s="83">
        <f>IF(F$57&lt;&gt;0,HLOOKUP('Ａ．指標等設定シート'!$B$101,$A$58:$C$80,$R72,FALSE)/F$57*'Ｃ．運賃表（別紙①－１）'!$C$55,0)</f>
        <v>0</v>
      </c>
      <c r="G72" s="83">
        <f>IF(G$57&lt;&gt;0,HLOOKUP('Ａ．指標等設定シート'!$B$101,$A$58:$C$80,$R72,FALSE)/G$57*'Ｃ．運賃表（別紙①－１）'!$C$55,0)</f>
        <v>0</v>
      </c>
      <c r="H72" s="83">
        <f>IF(H$57&lt;&gt;0,HLOOKUP('Ａ．指標等設定シート'!$B$101,$A$58:$C$80,$R72,FALSE)/H$57*'Ｃ．運賃表（別紙①－１）'!$C$55,0)</f>
        <v>0</v>
      </c>
      <c r="I72" s="83">
        <f>IF(I$57&lt;&gt;0,HLOOKUP('Ａ．指標等設定シート'!$B$101,$A$58:$C$80,$R72,FALSE)/I$57*'Ｃ．運賃表（別紙①－１）'!$C$55,0)</f>
        <v>0</v>
      </c>
      <c r="J72" s="83">
        <f>IF(J$57&lt;&gt;0,HLOOKUP('Ａ．指標等設定シート'!$B$101,$A$58:$C$80,$R72,FALSE)/J$57*'Ｃ．運賃表（別紙①－１）'!$C$55,0)</f>
        <v>0</v>
      </c>
      <c r="K72" s="83">
        <f>IF(K$57&lt;&gt;0,HLOOKUP('Ａ．指標等設定シート'!$B$101,$A$58:$C$80,$R72,FALSE)/K$57*'Ｃ．運賃表（別紙①－１）'!$C$55,0)</f>
        <v>0</v>
      </c>
      <c r="L72" s="83">
        <f>IF(L$57&lt;&gt;0,HLOOKUP('Ａ．指標等設定シート'!$B$101,$A$58:$C$80,$R72,FALSE)/L$57*'Ｃ．運賃表（別紙①－１）'!$C$55,0)</f>
        <v>0</v>
      </c>
      <c r="M72" s="83">
        <f>IF(M$57&lt;&gt;0,HLOOKUP('Ａ．指標等設定シート'!$B$101,$A$58:$C$80,$R72,FALSE)/M$57*'Ｃ．運賃表（別紙①－１）'!$C$55,0)</f>
        <v>0</v>
      </c>
      <c r="N72" s="83">
        <f>IF(N$57&lt;&gt;0,HLOOKUP('Ａ．指標等設定シート'!$B$101,$A$58:$C$80,$R72,FALSE)/N$57*'Ｃ．運賃表（別紙①－１）'!$C$55,0)</f>
        <v>0</v>
      </c>
      <c r="O72" s="83">
        <f>IF(O$57&lt;&gt;0,HLOOKUP('Ａ．指標等設定シート'!$B$101,$A$58:$C$80,$R72,FALSE)/O$57*'Ｃ．運賃表（別紙①－１）'!$C$55,0)</f>
        <v>0</v>
      </c>
      <c r="P72" s="83">
        <f>IF(P$57&lt;&gt;0,HLOOKUP('Ａ．指標等設定シート'!$B$101,$A$58:$C$80,$R72,FALSE)/P$57*'Ｃ．運賃表（別紙①－１）'!$C$55,0)</f>
        <v>0</v>
      </c>
      <c r="Q72" s="75"/>
      <c r="R72" s="75">
        <v>15</v>
      </c>
    </row>
    <row r="73" spans="1:18" ht="11.25">
      <c r="A73" s="75">
        <v>145</v>
      </c>
      <c r="B73" s="75">
        <v>150</v>
      </c>
      <c r="C73" s="75"/>
      <c r="D73" s="83">
        <f>IF(D$57&lt;&gt;0,HLOOKUP('Ａ．指標等設定シート'!$B$101,$A$58:$C$80,$R73,FALSE)/D$57*'Ｃ．運賃表（別紙①－１）'!$C$55,0)</f>
        <v>0</v>
      </c>
      <c r="E73" s="83">
        <f>IF(E$57&lt;&gt;0,HLOOKUP('Ａ．指標等設定シート'!$B$101,$A$58:$C$80,$R73,FALSE)/E$57*'Ｃ．運賃表（別紙①－１）'!$C$55,0)</f>
        <v>0</v>
      </c>
      <c r="F73" s="83">
        <f>IF(F$57&lt;&gt;0,HLOOKUP('Ａ．指標等設定シート'!$B$101,$A$58:$C$80,$R73,FALSE)/F$57*'Ｃ．運賃表（別紙①－１）'!$C$55,0)</f>
        <v>0</v>
      </c>
      <c r="G73" s="83">
        <f>IF(G$57&lt;&gt;0,HLOOKUP('Ａ．指標等設定シート'!$B$101,$A$58:$C$80,$R73,FALSE)/G$57*'Ｃ．運賃表（別紙①－１）'!$C$55,0)</f>
        <v>0</v>
      </c>
      <c r="H73" s="83">
        <f>IF(H$57&lt;&gt;0,HLOOKUP('Ａ．指標等設定シート'!$B$101,$A$58:$C$80,$R73,FALSE)/H$57*'Ｃ．運賃表（別紙①－１）'!$C$55,0)</f>
        <v>0</v>
      </c>
      <c r="I73" s="83">
        <f>IF(I$57&lt;&gt;0,HLOOKUP('Ａ．指標等設定シート'!$B$101,$A$58:$C$80,$R73,FALSE)/I$57*'Ｃ．運賃表（別紙①－１）'!$C$55,0)</f>
        <v>0</v>
      </c>
      <c r="J73" s="83">
        <f>IF(J$57&lt;&gt;0,HLOOKUP('Ａ．指標等設定シート'!$B$101,$A$58:$C$80,$R73,FALSE)/J$57*'Ｃ．運賃表（別紙①－１）'!$C$55,0)</f>
        <v>0</v>
      </c>
      <c r="K73" s="83">
        <f>IF(K$57&lt;&gt;0,HLOOKUP('Ａ．指標等設定シート'!$B$101,$A$58:$C$80,$R73,FALSE)/K$57*'Ｃ．運賃表（別紙①－１）'!$C$55,0)</f>
        <v>0</v>
      </c>
      <c r="L73" s="83">
        <f>IF(L$57&lt;&gt;0,HLOOKUP('Ａ．指標等設定シート'!$B$101,$A$58:$C$80,$R73,FALSE)/L$57*'Ｃ．運賃表（別紙①－１）'!$C$55,0)</f>
        <v>0</v>
      </c>
      <c r="M73" s="83">
        <f>IF(M$57&lt;&gt;0,HLOOKUP('Ａ．指標等設定シート'!$B$101,$A$58:$C$80,$R73,FALSE)/M$57*'Ｃ．運賃表（別紙①－１）'!$C$55,0)</f>
        <v>0</v>
      </c>
      <c r="N73" s="83">
        <f>IF(N$57&lt;&gt;0,HLOOKUP('Ａ．指標等設定シート'!$B$101,$A$58:$C$80,$R73,FALSE)/N$57*'Ｃ．運賃表（別紙①－１）'!$C$55,0)</f>
        <v>0</v>
      </c>
      <c r="O73" s="83">
        <f>IF(O$57&lt;&gt;0,HLOOKUP('Ａ．指標等設定シート'!$B$101,$A$58:$C$80,$R73,FALSE)/O$57*'Ｃ．運賃表（別紙①－１）'!$C$55,0)</f>
        <v>0</v>
      </c>
      <c r="P73" s="83">
        <f>IF(P$57&lt;&gt;0,HLOOKUP('Ａ．指標等設定シート'!$B$101,$A$58:$C$80,$R73,FALSE)/P$57*'Ｃ．運賃表（別紙①－１）'!$C$55,0)</f>
        <v>0</v>
      </c>
      <c r="Q73" s="75"/>
      <c r="R73" s="75">
        <v>16</v>
      </c>
    </row>
    <row r="74" spans="1:18" ht="11.25">
      <c r="A74" s="75">
        <v>155</v>
      </c>
      <c r="B74" s="75">
        <v>160</v>
      </c>
      <c r="C74" s="75"/>
      <c r="D74" s="83">
        <f>IF(D$57&lt;&gt;0,HLOOKUP('Ａ．指標等設定シート'!$B$101,$A$58:$C$80,$R74,FALSE)/D$57*'Ｃ．運賃表（別紙①－１）'!$C$55,0)</f>
        <v>0</v>
      </c>
      <c r="E74" s="83">
        <f>IF(E$57&lt;&gt;0,HLOOKUP('Ａ．指標等設定シート'!$B$101,$A$58:$C$80,$R74,FALSE)/E$57*'Ｃ．運賃表（別紙①－１）'!$C$55,0)</f>
        <v>0</v>
      </c>
      <c r="F74" s="83">
        <f>IF(F$57&lt;&gt;0,HLOOKUP('Ａ．指標等設定シート'!$B$101,$A$58:$C$80,$R74,FALSE)/F$57*'Ｃ．運賃表（別紙①－１）'!$C$55,0)</f>
        <v>0</v>
      </c>
      <c r="G74" s="83">
        <f>IF(G$57&lt;&gt;0,HLOOKUP('Ａ．指標等設定シート'!$B$101,$A$58:$C$80,$R74,FALSE)/G$57*'Ｃ．運賃表（別紙①－１）'!$C$55,0)</f>
        <v>0</v>
      </c>
      <c r="H74" s="83">
        <f>IF(H$57&lt;&gt;0,HLOOKUP('Ａ．指標等設定シート'!$B$101,$A$58:$C$80,$R74,FALSE)/H$57*'Ｃ．運賃表（別紙①－１）'!$C$55,0)</f>
        <v>0</v>
      </c>
      <c r="I74" s="83">
        <f>IF(I$57&lt;&gt;0,HLOOKUP('Ａ．指標等設定シート'!$B$101,$A$58:$C$80,$R74,FALSE)/I$57*'Ｃ．運賃表（別紙①－１）'!$C$55,0)</f>
        <v>0</v>
      </c>
      <c r="J74" s="83">
        <f>IF(J$57&lt;&gt;0,HLOOKUP('Ａ．指標等設定シート'!$B$101,$A$58:$C$80,$R74,FALSE)/J$57*'Ｃ．運賃表（別紙①－１）'!$C$55,0)</f>
        <v>0</v>
      </c>
      <c r="K74" s="83">
        <f>IF(K$57&lt;&gt;0,HLOOKUP('Ａ．指標等設定シート'!$B$101,$A$58:$C$80,$R74,FALSE)/K$57*'Ｃ．運賃表（別紙①－１）'!$C$55,0)</f>
        <v>0</v>
      </c>
      <c r="L74" s="83">
        <f>IF(L$57&lt;&gt;0,HLOOKUP('Ａ．指標等設定シート'!$B$101,$A$58:$C$80,$R74,FALSE)/L$57*'Ｃ．運賃表（別紙①－１）'!$C$55,0)</f>
        <v>0</v>
      </c>
      <c r="M74" s="83">
        <f>IF(M$57&lt;&gt;0,HLOOKUP('Ａ．指標等設定シート'!$B$101,$A$58:$C$80,$R74,FALSE)/M$57*'Ｃ．運賃表（別紙①－１）'!$C$55,0)</f>
        <v>0</v>
      </c>
      <c r="N74" s="83">
        <f>IF(N$57&lt;&gt;0,HLOOKUP('Ａ．指標等設定シート'!$B$101,$A$58:$C$80,$R74,FALSE)/N$57*'Ｃ．運賃表（別紙①－１）'!$C$55,0)</f>
        <v>0</v>
      </c>
      <c r="O74" s="83">
        <f>IF(O$57&lt;&gt;0,HLOOKUP('Ａ．指標等設定シート'!$B$101,$A$58:$C$80,$R74,FALSE)/O$57*'Ｃ．運賃表（別紙①－１）'!$C$55,0)</f>
        <v>0</v>
      </c>
      <c r="P74" s="83">
        <f>IF(P$57&lt;&gt;0,HLOOKUP('Ａ．指標等設定シート'!$B$101,$A$58:$C$80,$R74,FALSE)/P$57*'Ｃ．運賃表（別紙①－１）'!$C$55,0)</f>
        <v>0</v>
      </c>
      <c r="Q74" s="75"/>
      <c r="R74" s="75">
        <v>17</v>
      </c>
    </row>
    <row r="75" spans="1:18" ht="11.25">
      <c r="A75" s="75">
        <v>165</v>
      </c>
      <c r="B75" s="75">
        <v>170</v>
      </c>
      <c r="C75" s="75"/>
      <c r="D75" s="83">
        <f>IF(D$57&lt;&gt;0,HLOOKUP('Ａ．指標等設定シート'!$B$101,$A$58:$C$80,$R75,FALSE)/D$57*'Ｃ．運賃表（別紙①－１）'!$C$55,0)</f>
        <v>0</v>
      </c>
      <c r="E75" s="83">
        <f>IF(E$57&lt;&gt;0,HLOOKUP('Ａ．指標等設定シート'!$B$101,$A$58:$C$80,$R75,FALSE)/E$57*'Ｃ．運賃表（別紙①－１）'!$C$55,0)</f>
        <v>0</v>
      </c>
      <c r="F75" s="83">
        <f>IF(F$57&lt;&gt;0,HLOOKUP('Ａ．指標等設定シート'!$B$101,$A$58:$C$80,$R75,FALSE)/F$57*'Ｃ．運賃表（別紙①－１）'!$C$55,0)</f>
        <v>0</v>
      </c>
      <c r="G75" s="83">
        <f>IF(G$57&lt;&gt;0,HLOOKUP('Ａ．指標等設定シート'!$B$101,$A$58:$C$80,$R75,FALSE)/G$57*'Ｃ．運賃表（別紙①－１）'!$C$55,0)</f>
        <v>0</v>
      </c>
      <c r="H75" s="83">
        <f>IF(H$57&lt;&gt;0,HLOOKUP('Ａ．指標等設定シート'!$B$101,$A$58:$C$80,$R75,FALSE)/H$57*'Ｃ．運賃表（別紙①－１）'!$C$55,0)</f>
        <v>0</v>
      </c>
      <c r="I75" s="83">
        <f>IF(I$57&lt;&gt;0,HLOOKUP('Ａ．指標等設定シート'!$B$101,$A$58:$C$80,$R75,FALSE)/I$57*'Ｃ．運賃表（別紙①－１）'!$C$55,0)</f>
        <v>0</v>
      </c>
      <c r="J75" s="83">
        <f>IF(J$57&lt;&gt;0,HLOOKUP('Ａ．指標等設定シート'!$B$101,$A$58:$C$80,$R75,FALSE)/J$57*'Ｃ．運賃表（別紙①－１）'!$C$55,0)</f>
        <v>0</v>
      </c>
      <c r="K75" s="83">
        <f>IF(K$57&lt;&gt;0,HLOOKUP('Ａ．指標等設定シート'!$B$101,$A$58:$C$80,$R75,FALSE)/K$57*'Ｃ．運賃表（別紙①－１）'!$C$55,0)</f>
        <v>0</v>
      </c>
      <c r="L75" s="83">
        <f>IF(L$57&lt;&gt;0,HLOOKUP('Ａ．指標等設定シート'!$B$101,$A$58:$C$80,$R75,FALSE)/L$57*'Ｃ．運賃表（別紙①－１）'!$C$55,0)</f>
        <v>0</v>
      </c>
      <c r="M75" s="83">
        <f>IF(M$57&lt;&gt;0,HLOOKUP('Ａ．指標等設定シート'!$B$101,$A$58:$C$80,$R75,FALSE)/M$57*'Ｃ．運賃表（別紙①－１）'!$C$55,0)</f>
        <v>0</v>
      </c>
      <c r="N75" s="83">
        <f>IF(N$57&lt;&gt;0,HLOOKUP('Ａ．指標等設定シート'!$B$101,$A$58:$C$80,$R75,FALSE)/N$57*'Ｃ．運賃表（別紙①－１）'!$C$55,0)</f>
        <v>0</v>
      </c>
      <c r="O75" s="83">
        <f>IF(O$57&lt;&gt;0,HLOOKUP('Ａ．指標等設定シート'!$B$101,$A$58:$C$80,$R75,FALSE)/O$57*'Ｃ．運賃表（別紙①－１）'!$C$55,0)</f>
        <v>0</v>
      </c>
      <c r="P75" s="83">
        <f>IF(P$57&lt;&gt;0,HLOOKUP('Ａ．指標等設定シート'!$B$101,$A$58:$C$80,$R75,FALSE)/P$57*'Ｃ．運賃表（別紙①－１）'!$C$55,0)</f>
        <v>0</v>
      </c>
      <c r="Q75" s="75"/>
      <c r="R75" s="75">
        <v>18</v>
      </c>
    </row>
    <row r="76" spans="1:18" ht="11.25">
      <c r="A76" s="75">
        <v>175</v>
      </c>
      <c r="B76" s="75">
        <v>180</v>
      </c>
      <c r="C76" s="75"/>
      <c r="D76" s="83">
        <f>IF(D$57&lt;&gt;0,HLOOKUP('Ａ．指標等設定シート'!$B$101,$A$58:$C$80,$R76,FALSE)/D$57*'Ｃ．運賃表（別紙①－１）'!$C$55,0)</f>
        <v>0</v>
      </c>
      <c r="E76" s="83">
        <f>IF(E$57&lt;&gt;0,HLOOKUP('Ａ．指標等設定シート'!$B$101,$A$58:$C$80,$R76,FALSE)/E$57*'Ｃ．運賃表（別紙①－１）'!$C$55,0)</f>
        <v>0</v>
      </c>
      <c r="F76" s="83">
        <f>IF(F$57&lt;&gt;0,HLOOKUP('Ａ．指標等設定シート'!$B$101,$A$58:$C$80,$R76,FALSE)/F$57*'Ｃ．運賃表（別紙①－１）'!$C$55,0)</f>
        <v>0</v>
      </c>
      <c r="G76" s="83">
        <f>IF(G$57&lt;&gt;0,HLOOKUP('Ａ．指標等設定シート'!$B$101,$A$58:$C$80,$R76,FALSE)/G$57*'Ｃ．運賃表（別紙①－１）'!$C$55,0)</f>
        <v>0</v>
      </c>
      <c r="H76" s="83">
        <f>IF(H$57&lt;&gt;0,HLOOKUP('Ａ．指標等設定シート'!$B$101,$A$58:$C$80,$R76,FALSE)/H$57*'Ｃ．運賃表（別紙①－１）'!$C$55,0)</f>
        <v>0</v>
      </c>
      <c r="I76" s="83">
        <f>IF(I$57&lt;&gt;0,HLOOKUP('Ａ．指標等設定シート'!$B$101,$A$58:$C$80,$R76,FALSE)/I$57*'Ｃ．運賃表（別紙①－１）'!$C$55,0)</f>
        <v>0</v>
      </c>
      <c r="J76" s="83">
        <f>IF(J$57&lt;&gt;0,HLOOKUP('Ａ．指標等設定シート'!$B$101,$A$58:$C$80,$R76,FALSE)/J$57*'Ｃ．運賃表（別紙①－１）'!$C$55,0)</f>
        <v>0</v>
      </c>
      <c r="K76" s="83">
        <f>IF(K$57&lt;&gt;0,HLOOKUP('Ａ．指標等設定シート'!$B$101,$A$58:$C$80,$R76,FALSE)/K$57*'Ｃ．運賃表（別紙①－１）'!$C$55,0)</f>
        <v>0</v>
      </c>
      <c r="L76" s="83">
        <f>IF(L$57&lt;&gt;0,HLOOKUP('Ａ．指標等設定シート'!$B$101,$A$58:$C$80,$R76,FALSE)/L$57*'Ｃ．運賃表（別紙①－１）'!$C$55,0)</f>
        <v>0</v>
      </c>
      <c r="M76" s="83">
        <f>IF(M$57&lt;&gt;0,HLOOKUP('Ａ．指標等設定シート'!$B$101,$A$58:$C$80,$R76,FALSE)/M$57*'Ｃ．運賃表（別紙①－１）'!$C$55,0)</f>
        <v>0</v>
      </c>
      <c r="N76" s="83">
        <f>IF(N$57&lt;&gt;0,HLOOKUP('Ａ．指標等設定シート'!$B$101,$A$58:$C$80,$R76,FALSE)/N$57*'Ｃ．運賃表（別紙①－１）'!$C$55,0)</f>
        <v>0</v>
      </c>
      <c r="O76" s="83">
        <f>IF(O$57&lt;&gt;0,HLOOKUP('Ａ．指標等設定シート'!$B$101,$A$58:$C$80,$R76,FALSE)/O$57*'Ｃ．運賃表（別紙①－１）'!$C$55,0)</f>
        <v>0</v>
      </c>
      <c r="P76" s="83">
        <f>IF(P$57&lt;&gt;0,HLOOKUP('Ａ．指標等設定シート'!$B$101,$A$58:$C$80,$R76,FALSE)/P$57*'Ｃ．運賃表（別紙①－１）'!$C$55,0)</f>
        <v>0</v>
      </c>
      <c r="Q76" s="75"/>
      <c r="R76" s="75">
        <v>19</v>
      </c>
    </row>
    <row r="77" spans="1:18" ht="11.25">
      <c r="A77" s="75">
        <v>185</v>
      </c>
      <c r="B77" s="75">
        <v>190</v>
      </c>
      <c r="C77" s="75"/>
      <c r="D77" s="83">
        <f>IF(D$57&lt;&gt;0,HLOOKUP('Ａ．指標等設定シート'!$B$101,$A$58:$C$80,$R77,FALSE)/D$57*'Ｃ．運賃表（別紙①－１）'!$C$55,0)</f>
        <v>0</v>
      </c>
      <c r="E77" s="83">
        <f>IF(E$57&lt;&gt;0,HLOOKUP('Ａ．指標等設定シート'!$B$101,$A$58:$C$80,$R77,FALSE)/E$57*'Ｃ．運賃表（別紙①－１）'!$C$55,0)</f>
        <v>0</v>
      </c>
      <c r="F77" s="83">
        <f>IF(F$57&lt;&gt;0,HLOOKUP('Ａ．指標等設定シート'!$B$101,$A$58:$C$80,$R77,FALSE)/F$57*'Ｃ．運賃表（別紙①－１）'!$C$55,0)</f>
        <v>0</v>
      </c>
      <c r="G77" s="83">
        <f>IF(G$57&lt;&gt;0,HLOOKUP('Ａ．指標等設定シート'!$B$101,$A$58:$C$80,$R77,FALSE)/G$57*'Ｃ．運賃表（別紙①－１）'!$C$55,0)</f>
        <v>0</v>
      </c>
      <c r="H77" s="83">
        <f>IF(H$57&lt;&gt;0,HLOOKUP('Ａ．指標等設定シート'!$B$101,$A$58:$C$80,$R77,FALSE)/H$57*'Ｃ．運賃表（別紙①－１）'!$C$55,0)</f>
        <v>0</v>
      </c>
      <c r="I77" s="83">
        <f>IF(I$57&lt;&gt;0,HLOOKUP('Ａ．指標等設定シート'!$B$101,$A$58:$C$80,$R77,FALSE)/I$57*'Ｃ．運賃表（別紙①－１）'!$C$55,0)</f>
        <v>0</v>
      </c>
      <c r="J77" s="83">
        <f>IF(J$57&lt;&gt;0,HLOOKUP('Ａ．指標等設定シート'!$B$101,$A$58:$C$80,$R77,FALSE)/J$57*'Ｃ．運賃表（別紙①－１）'!$C$55,0)</f>
        <v>0</v>
      </c>
      <c r="K77" s="83">
        <f>IF(K$57&lt;&gt;0,HLOOKUP('Ａ．指標等設定シート'!$B$101,$A$58:$C$80,$R77,FALSE)/K$57*'Ｃ．運賃表（別紙①－１）'!$C$55,0)</f>
        <v>0</v>
      </c>
      <c r="L77" s="83">
        <f>IF(L$57&lt;&gt;0,HLOOKUP('Ａ．指標等設定シート'!$B$101,$A$58:$C$80,$R77,FALSE)/L$57*'Ｃ．運賃表（別紙①－１）'!$C$55,0)</f>
        <v>0</v>
      </c>
      <c r="M77" s="83">
        <f>IF(M$57&lt;&gt;0,HLOOKUP('Ａ．指標等設定シート'!$B$101,$A$58:$C$80,$R77,FALSE)/M$57*'Ｃ．運賃表（別紙①－１）'!$C$55,0)</f>
        <v>0</v>
      </c>
      <c r="N77" s="83">
        <f>IF(N$57&lt;&gt;0,HLOOKUP('Ａ．指標等設定シート'!$B$101,$A$58:$C$80,$R77,FALSE)/N$57*'Ｃ．運賃表（別紙①－１）'!$C$55,0)</f>
        <v>0</v>
      </c>
      <c r="O77" s="83">
        <f>IF(O$57&lt;&gt;0,HLOOKUP('Ａ．指標等設定シート'!$B$101,$A$58:$C$80,$R77,FALSE)/O$57*'Ｃ．運賃表（別紙①－１）'!$C$55,0)</f>
        <v>0</v>
      </c>
      <c r="P77" s="83">
        <f>IF(P$57&lt;&gt;0,HLOOKUP('Ａ．指標等設定シート'!$B$101,$A$58:$C$80,$R77,FALSE)/P$57*'Ｃ．運賃表（別紙①－１）'!$C$55,0)</f>
        <v>0</v>
      </c>
      <c r="Q77" s="75"/>
      <c r="R77" s="75">
        <v>20</v>
      </c>
    </row>
    <row r="78" spans="1:18" ht="11.25">
      <c r="A78" s="75">
        <v>195</v>
      </c>
      <c r="B78" s="75">
        <v>200</v>
      </c>
      <c r="C78" s="75"/>
      <c r="D78" s="83">
        <f>IF(D$57&lt;&gt;0,HLOOKUP('Ａ．指標等設定シート'!$B$101,$A$58:$C$80,$R78,FALSE)/D$57*'Ｃ．運賃表（別紙①－１）'!$C$55,0)</f>
        <v>0</v>
      </c>
      <c r="E78" s="83">
        <f>IF(E$57&lt;&gt;0,HLOOKUP('Ａ．指標等設定シート'!$B$101,$A$58:$C$80,$R78,FALSE)/E$57*'Ｃ．運賃表（別紙①－１）'!$C$55,0)</f>
        <v>0</v>
      </c>
      <c r="F78" s="83">
        <f>IF(F$57&lt;&gt;0,HLOOKUP('Ａ．指標等設定シート'!$B$101,$A$58:$C$80,$R78,FALSE)/F$57*'Ｃ．運賃表（別紙①－１）'!$C$55,0)</f>
        <v>0</v>
      </c>
      <c r="G78" s="83">
        <f>IF(G$57&lt;&gt;0,HLOOKUP('Ａ．指標等設定シート'!$B$101,$A$58:$C$80,$R78,FALSE)/G$57*'Ｃ．運賃表（別紙①－１）'!$C$55,0)</f>
        <v>0</v>
      </c>
      <c r="H78" s="83">
        <f>IF(H$57&lt;&gt;0,HLOOKUP('Ａ．指標等設定シート'!$B$101,$A$58:$C$80,$R78,FALSE)/H$57*'Ｃ．運賃表（別紙①－１）'!$C$55,0)</f>
        <v>0</v>
      </c>
      <c r="I78" s="83">
        <f>IF(I$57&lt;&gt;0,HLOOKUP('Ａ．指標等設定シート'!$B$101,$A$58:$C$80,$R78,FALSE)/I$57*'Ｃ．運賃表（別紙①－１）'!$C$55,0)</f>
        <v>0</v>
      </c>
      <c r="J78" s="83">
        <f>IF(J$57&lt;&gt;0,HLOOKUP('Ａ．指標等設定シート'!$B$101,$A$58:$C$80,$R78,FALSE)/J$57*'Ｃ．運賃表（別紙①－１）'!$C$55,0)</f>
        <v>0</v>
      </c>
      <c r="K78" s="83">
        <f>IF(K$57&lt;&gt;0,HLOOKUP('Ａ．指標等設定シート'!$B$101,$A$58:$C$80,$R78,FALSE)/K$57*'Ｃ．運賃表（別紙①－１）'!$C$55,0)</f>
        <v>0</v>
      </c>
      <c r="L78" s="83">
        <f>IF(L$57&lt;&gt;0,HLOOKUP('Ａ．指標等設定シート'!$B$101,$A$58:$C$80,$R78,FALSE)/L$57*'Ｃ．運賃表（別紙①－１）'!$C$55,0)</f>
        <v>0</v>
      </c>
      <c r="M78" s="83">
        <f>IF(M$57&lt;&gt;0,HLOOKUP('Ａ．指標等設定シート'!$B$101,$A$58:$C$80,$R78,FALSE)/M$57*'Ｃ．運賃表（別紙①－１）'!$C$55,0)</f>
        <v>0</v>
      </c>
      <c r="N78" s="83">
        <f>IF(N$57&lt;&gt;0,HLOOKUP('Ａ．指標等設定シート'!$B$101,$A$58:$C$80,$R78,FALSE)/N$57*'Ｃ．運賃表（別紙①－１）'!$C$55,0)</f>
        <v>0</v>
      </c>
      <c r="O78" s="83">
        <f>IF(O$57&lt;&gt;0,HLOOKUP('Ａ．指標等設定シート'!$B$101,$A$58:$C$80,$R78,FALSE)/O$57*'Ｃ．運賃表（別紙①－１）'!$C$55,0)</f>
        <v>0</v>
      </c>
      <c r="P78" s="83">
        <f>IF(P$57&lt;&gt;0,HLOOKUP('Ａ．指標等設定シート'!$B$101,$A$58:$C$80,$R78,FALSE)/P$57*'Ｃ．運賃表（別紙①－１）'!$C$55,0)</f>
        <v>0</v>
      </c>
      <c r="Q78" s="75"/>
      <c r="R78" s="75">
        <v>21</v>
      </c>
    </row>
    <row r="79" spans="1:18" ht="11.25">
      <c r="A79" s="75">
        <v>20</v>
      </c>
      <c r="B79" s="75">
        <v>20</v>
      </c>
      <c r="C79" s="75"/>
      <c r="D79" s="83">
        <f>IF(D$57&lt;&gt;0,HLOOKUP('Ａ．指標等設定シート'!$B$101,$A$58:$C$80,$R79,FALSE)/D$57*'Ｃ．運賃表（別紙①－１）'!$C$55,0)</f>
        <v>0</v>
      </c>
      <c r="E79" s="83">
        <f>IF(E$57&lt;&gt;0,HLOOKUP('Ａ．指標等設定シート'!$B$101,$A$58:$C$80,$R79,FALSE)/E$57*'Ｃ．運賃表（別紙①－１）'!$C$55,0)</f>
        <v>0</v>
      </c>
      <c r="F79" s="83">
        <f>IF(F$57&lt;&gt;0,HLOOKUP('Ａ．指標等設定シート'!$B$101,$A$58:$C$80,$R79,FALSE)/F$57*'Ｃ．運賃表（別紙①－１）'!$C$55,0)</f>
        <v>0</v>
      </c>
      <c r="G79" s="83">
        <f>IF(G$57&lt;&gt;0,HLOOKUP('Ａ．指標等設定シート'!$B$101,$A$58:$C$80,$R79,FALSE)/G$57*'Ｃ．運賃表（別紙①－１）'!$C$55,0)</f>
        <v>0</v>
      </c>
      <c r="H79" s="83">
        <f>IF(H$57&lt;&gt;0,HLOOKUP('Ａ．指標等設定シート'!$B$101,$A$58:$C$80,$R79,FALSE)/H$57*'Ｃ．運賃表（別紙①－１）'!$C$55,0)</f>
        <v>0</v>
      </c>
      <c r="I79" s="83">
        <f>IF(I$57&lt;&gt;0,HLOOKUP('Ａ．指標等設定シート'!$B$101,$A$58:$C$80,$R79,FALSE)/I$57*'Ｃ．運賃表（別紙①－１）'!$C$55,0)</f>
        <v>0</v>
      </c>
      <c r="J79" s="83">
        <f>IF(J$57&lt;&gt;0,HLOOKUP('Ａ．指標等設定シート'!$B$101,$A$58:$C$80,$R79,FALSE)/J$57*'Ｃ．運賃表（別紙①－１）'!$C$55,0)</f>
        <v>0</v>
      </c>
      <c r="K79" s="83">
        <f>IF(K$57&lt;&gt;0,HLOOKUP('Ａ．指標等設定シート'!$B$101,$A$58:$C$80,$R79,FALSE)/K$57*'Ｃ．運賃表（別紙①－１）'!$C$55,0)</f>
        <v>0</v>
      </c>
      <c r="L79" s="83">
        <f>IF(L$57&lt;&gt;0,HLOOKUP('Ａ．指標等設定シート'!$B$101,$A$58:$C$80,$R79,FALSE)/L$57*'Ｃ．運賃表（別紙①－１）'!$C$55,0)</f>
        <v>0</v>
      </c>
      <c r="M79" s="83">
        <f>IF(M$57&lt;&gt;0,HLOOKUP('Ａ．指標等設定シート'!$B$101,$A$58:$C$80,$R79,FALSE)/M$57*'Ｃ．運賃表（別紙①－１）'!$C$55,0)</f>
        <v>0</v>
      </c>
      <c r="N79" s="83">
        <f>IF(N$57&lt;&gt;0,HLOOKUP('Ａ．指標等設定シート'!$B$101,$A$58:$C$80,$R79,FALSE)/N$57*'Ｃ．運賃表（別紙①－１）'!$C$55,0)</f>
        <v>0</v>
      </c>
      <c r="O79" s="83">
        <f>IF(O$57&lt;&gt;0,HLOOKUP('Ａ．指標等設定シート'!$B$101,$A$58:$C$80,$R79,FALSE)/O$57*'Ｃ．運賃表（別紙①－１）'!$C$55,0)</f>
        <v>0</v>
      </c>
      <c r="P79" s="83">
        <f>IF(P$57&lt;&gt;0,HLOOKUP('Ａ．指標等設定シート'!$B$101,$A$58:$C$80,$R79,FALSE)/P$57*'Ｃ．運賃表（別紙①－１）'!$C$55,0)</f>
        <v>0</v>
      </c>
      <c r="Q79" s="75"/>
      <c r="R79" s="75">
        <v>22</v>
      </c>
    </row>
    <row r="80" spans="1:18" ht="11.25">
      <c r="A80" s="75">
        <v>50</v>
      </c>
      <c r="B80" s="75">
        <v>50</v>
      </c>
      <c r="C80" s="75"/>
      <c r="D80" s="83">
        <f>IF(D$57&lt;&gt;0,HLOOKUP('Ａ．指標等設定シート'!$B$101,$A$58:$C$80,$R80,FALSE)/D$57*'Ｃ．運賃表（別紙①－１）'!$C$55,0)</f>
        <v>0</v>
      </c>
      <c r="E80" s="83">
        <f>IF(E$57&lt;&gt;0,HLOOKUP('Ａ．指標等設定シート'!$B$101,$A$58:$C$80,$R80,FALSE)/E$57*'Ｃ．運賃表（別紙①－１）'!$C$55,0)</f>
        <v>0</v>
      </c>
      <c r="F80" s="83">
        <f>IF(F$57&lt;&gt;0,HLOOKUP('Ａ．指標等設定シート'!$B$101,$A$58:$C$80,$R80,FALSE)/F$57*'Ｃ．運賃表（別紙①－１）'!$C$55,0)</f>
        <v>0</v>
      </c>
      <c r="G80" s="83">
        <f>IF(G$57&lt;&gt;0,HLOOKUP('Ａ．指標等設定シート'!$B$101,$A$58:$C$80,$R80,FALSE)/G$57*'Ｃ．運賃表（別紙①－１）'!$C$55,0)</f>
        <v>0</v>
      </c>
      <c r="H80" s="83">
        <f>IF(H$57&lt;&gt;0,HLOOKUP('Ａ．指標等設定シート'!$B$101,$A$58:$C$80,$R80,FALSE)/H$57*'Ｃ．運賃表（別紙①－１）'!$C$55,0)</f>
        <v>0</v>
      </c>
      <c r="I80" s="83">
        <f>IF(I$57&lt;&gt;0,HLOOKUP('Ａ．指標等設定シート'!$B$101,$A$58:$C$80,$R80,FALSE)/I$57*'Ｃ．運賃表（別紙①－１）'!$C$55,0)</f>
        <v>0</v>
      </c>
      <c r="J80" s="83">
        <f>IF(J$57&lt;&gt;0,HLOOKUP('Ａ．指標等設定シート'!$B$101,$A$58:$C$80,$R80,FALSE)/J$57*'Ｃ．運賃表（別紙①－１）'!$C$55,0)</f>
        <v>0</v>
      </c>
      <c r="K80" s="83">
        <f>IF(K$57&lt;&gt;0,HLOOKUP('Ａ．指標等設定シート'!$B$101,$A$58:$C$80,$R80,FALSE)/K$57*'Ｃ．運賃表（別紙①－１）'!$C$55,0)</f>
        <v>0</v>
      </c>
      <c r="L80" s="83">
        <f>IF(L$57&lt;&gt;0,HLOOKUP('Ａ．指標等設定シート'!$B$101,$A$58:$C$80,$R80,FALSE)/L$57*'Ｃ．運賃表（別紙①－１）'!$C$55,0)</f>
        <v>0</v>
      </c>
      <c r="M80" s="83">
        <f>IF(M$57&lt;&gt;0,HLOOKUP('Ａ．指標等設定シート'!$B$101,$A$58:$C$80,$R80,FALSE)/M$57*'Ｃ．運賃表（別紙①－１）'!$C$55,0)</f>
        <v>0</v>
      </c>
      <c r="N80" s="83">
        <f>IF(N$57&lt;&gt;0,HLOOKUP('Ａ．指標等設定シート'!$B$101,$A$58:$C$80,$R80,FALSE)/N$57*'Ｃ．運賃表（別紙①－１）'!$C$55,0)</f>
        <v>0</v>
      </c>
      <c r="O80" s="83">
        <f>IF(O$57&lt;&gt;0,HLOOKUP('Ａ．指標等設定シート'!$B$101,$A$58:$C$80,$R80,FALSE)/O$57*'Ｃ．運賃表（別紙①－１）'!$C$55,0)</f>
        <v>0</v>
      </c>
      <c r="P80" s="83">
        <f>IF(P$57&lt;&gt;0,HLOOKUP('Ａ．指標等設定シート'!$B$101,$A$58:$C$80,$R80,FALSE)/P$57*'Ｃ．運賃表（別紙①－１）'!$C$55,0)</f>
        <v>0</v>
      </c>
      <c r="Q80" s="75"/>
      <c r="R80" s="75">
        <v>23</v>
      </c>
    </row>
    <row r="81" spans="1:18" ht="11.25">
      <c r="A81" s="75"/>
      <c r="B81" s="75"/>
      <c r="C81" s="75"/>
      <c r="D81" s="75"/>
      <c r="E81" s="75"/>
      <c r="F81" s="75"/>
      <c r="G81" s="75"/>
      <c r="H81" s="75"/>
      <c r="I81" s="75"/>
      <c r="J81" s="75"/>
      <c r="K81" s="75"/>
      <c r="L81" s="75"/>
      <c r="M81" s="75"/>
      <c r="N81" s="75"/>
      <c r="O81" s="75"/>
      <c r="P81" s="75"/>
      <c r="Q81" s="75"/>
      <c r="R81" s="75"/>
    </row>
    <row r="82" spans="1:18" ht="11.25">
      <c r="A82" s="75" t="s">
        <v>52</v>
      </c>
      <c r="B82" s="75" t="s">
        <v>51</v>
      </c>
      <c r="C82" s="75">
        <f>'Ａ．指標等設定シート'!E99</f>
        <v>1</v>
      </c>
      <c r="D82" s="84">
        <f>IF('Ｃ．運賃表（別紙①－１）'!$C$82=1,ROUNDUP(D59,0),IF('Ｃ．運賃表（別紙①－１）'!$C$82=2,ROUNDUP(D59,-1),IF('Ｃ．運賃表（別紙①－１）'!$C$82=3,ROUND(D59,-1),ROUNDUP(D59,0))))</f>
        <v>0</v>
      </c>
      <c r="E82" s="84">
        <f>IF('Ｃ．運賃表（別紙①－１）'!$C$82=1,ROUNDUP(E59,0),IF('Ｃ．運賃表（別紙①－１）'!$C$82=2,ROUNDUP(E59,-1),IF('Ｃ．運賃表（別紙①－１）'!$C$82=3,ROUND(E59,-1),ROUNDUP(E59,0))))</f>
        <v>0</v>
      </c>
      <c r="F82" s="84">
        <f>IF('Ｃ．運賃表（別紙①－１）'!$C$82=1,ROUNDUP(F59,0),IF('Ｃ．運賃表（別紙①－１）'!$C$82=2,ROUNDUP(F59,-1),IF('Ｃ．運賃表（別紙①－１）'!$C$82=3,ROUND(F59,-1),ROUNDUP(F59,0))))</f>
        <v>0</v>
      </c>
      <c r="G82" s="84">
        <f>IF('Ｃ．運賃表（別紙①－１）'!$C$82=1,ROUNDUP(G59,0),IF('Ｃ．運賃表（別紙①－１）'!$C$82=2,ROUNDUP(G59,-1),IF('Ｃ．運賃表（別紙①－１）'!$C$82=3,ROUND(G59,-1),ROUNDUP(G59,0))))</f>
        <v>0</v>
      </c>
      <c r="H82" s="84">
        <f>IF('Ｃ．運賃表（別紙①－１）'!$C$82=1,ROUNDUP(H59,0),IF('Ｃ．運賃表（別紙①－１）'!$C$82=2,ROUNDUP(H59,-1),IF('Ｃ．運賃表（別紙①－１）'!$C$82=3,ROUND(H59,-1),ROUNDUP(H59,0))))</f>
        <v>0</v>
      </c>
      <c r="I82" s="84">
        <f>IF('Ｃ．運賃表（別紙①－１）'!$C$82=1,ROUNDUP(I59,0),IF('Ｃ．運賃表（別紙①－１）'!$C$82=2,ROUNDUP(I59,-1),IF('Ｃ．運賃表（別紙①－１）'!$C$82=3,ROUND(I59,-1),ROUNDUP(I59,0))))</f>
        <v>0</v>
      </c>
      <c r="J82" s="84">
        <f>IF('Ｃ．運賃表（別紙①－１）'!$C$82=1,ROUNDUP(J59,0),IF('Ｃ．運賃表（別紙①－１）'!$C$82=2,ROUNDUP(J59,-1),IF('Ｃ．運賃表（別紙①－１）'!$C$82=3,ROUND(J59,-1),ROUNDUP(J59,0))))</f>
        <v>0</v>
      </c>
      <c r="K82" s="84">
        <f>IF('Ｃ．運賃表（別紙①－１）'!$C$82=1,ROUNDUP(K59,0),IF('Ｃ．運賃表（別紙①－１）'!$C$82=2,ROUNDUP(K59,-1),IF('Ｃ．運賃表（別紙①－１）'!$C$82=3,ROUND(K59,-1),ROUNDUP(K59,0))))</f>
        <v>0</v>
      </c>
      <c r="L82" s="84">
        <f>IF('Ｃ．運賃表（別紙①－１）'!$C$82=1,ROUNDUP(L59,0),IF('Ｃ．運賃表（別紙①－１）'!$C$82=2,ROUNDUP(L59,-1),IF('Ｃ．運賃表（別紙①－１）'!$C$82=3,ROUND(L59,-1),ROUNDUP(L59,0))))</f>
        <v>0</v>
      </c>
      <c r="M82" s="84">
        <f>IF('Ｃ．運賃表（別紙①－１）'!$C$82=1,ROUNDUP(M59,0),IF('Ｃ．運賃表（別紙①－１）'!$C$82=2,ROUNDUP(M59,-1),IF('Ｃ．運賃表（別紙①－１）'!$C$82=3,ROUND(M59,-1),ROUNDUP(M59,0))))</f>
        <v>0</v>
      </c>
      <c r="N82" s="84">
        <f>IF('Ｃ．運賃表（別紙①－１）'!$C$82=1,ROUNDUP(N59,0),IF('Ｃ．運賃表（別紙①－１）'!$C$82=2,ROUNDUP(N59,-1),IF('Ｃ．運賃表（別紙①－１）'!$C$82=3,ROUND(N59,-1),ROUNDUP(N59,0))))</f>
        <v>0</v>
      </c>
      <c r="O82" s="84">
        <f>IF('Ｃ．運賃表（別紙①－１）'!$C$82=1,ROUNDUP(O59,0),IF('Ｃ．運賃表（別紙①－１）'!$C$82=2,ROUNDUP(O59,-1),IF('Ｃ．運賃表（別紙①－１）'!$C$82=3,ROUND(O59,-1),ROUNDUP(O59,0))))</f>
        <v>0</v>
      </c>
      <c r="P82" s="84">
        <f>IF('Ｃ．運賃表（別紙①－１）'!$C$82=1,ROUNDUP(P59,0),IF('Ｃ．運賃表（別紙①－１）'!$C$82=2,ROUNDUP(P59,-1),IF('Ｃ．運賃表（別紙①－１）'!$C$82=3,ROUND(P59,-1),ROUNDUP(P59,0))))</f>
        <v>0</v>
      </c>
      <c r="Q82" s="75"/>
      <c r="R82" s="75"/>
    </row>
    <row r="83" spans="1:18" ht="11.25">
      <c r="A83" s="75"/>
      <c r="B83" s="75"/>
      <c r="C83" s="75"/>
      <c r="D83" s="84">
        <f>IF('Ｃ．運賃表（別紙①－１）'!$C$82=1,ROUNDUP(D60,0),IF('Ｃ．運賃表（別紙①－１）'!$C$82=2,ROUNDUP(D60,-1),IF('Ｃ．運賃表（別紙①－１）'!$C$82=3,ROUND(D60,-1),ROUNDUP(D60,0))))</f>
        <v>0</v>
      </c>
      <c r="E83" s="84">
        <f>IF('Ｃ．運賃表（別紙①－１）'!$C$82=1,ROUNDUP(E60,0),IF('Ｃ．運賃表（別紙①－１）'!$C$82=2,ROUNDUP(E60,-1),IF('Ｃ．運賃表（別紙①－１）'!$C$82=3,ROUND(E60,-1),ROUNDUP(E60,0))))</f>
        <v>0</v>
      </c>
      <c r="F83" s="84">
        <f>IF('Ｃ．運賃表（別紙①－１）'!$C$82=1,ROUNDUP(F60,0),IF('Ｃ．運賃表（別紙①－１）'!$C$82=2,ROUNDUP(F60,-1),IF('Ｃ．運賃表（別紙①－１）'!$C$82=3,ROUND(F60,-1),ROUNDUP(F60,0))))</f>
        <v>0</v>
      </c>
      <c r="G83" s="84">
        <f>IF('Ｃ．運賃表（別紙①－１）'!$C$82=1,ROUNDUP(G60,0),IF('Ｃ．運賃表（別紙①－１）'!$C$82=2,ROUNDUP(G60,-1),IF('Ｃ．運賃表（別紙①－１）'!$C$82=3,ROUND(G60,-1),ROUNDUP(G60,0))))</f>
        <v>0</v>
      </c>
      <c r="H83" s="84">
        <f>IF('Ｃ．運賃表（別紙①－１）'!$C$82=1,ROUNDUP(H60,0),IF('Ｃ．運賃表（別紙①－１）'!$C$82=2,ROUNDUP(H60,-1),IF('Ｃ．運賃表（別紙①－１）'!$C$82=3,ROUND(H60,-1),ROUNDUP(H60,0))))</f>
        <v>0</v>
      </c>
      <c r="I83" s="84">
        <f>IF('Ｃ．運賃表（別紙①－１）'!$C$82=1,ROUNDUP(I60,0),IF('Ｃ．運賃表（別紙①－１）'!$C$82=2,ROUNDUP(I60,-1),IF('Ｃ．運賃表（別紙①－１）'!$C$82=3,ROUND(I60,-1),ROUNDUP(I60,0))))</f>
        <v>0</v>
      </c>
      <c r="J83" s="84">
        <f>IF('Ｃ．運賃表（別紙①－１）'!$C$82=1,ROUNDUP(J60,0),IF('Ｃ．運賃表（別紙①－１）'!$C$82=2,ROUNDUP(J60,-1),IF('Ｃ．運賃表（別紙①－１）'!$C$82=3,ROUND(J60,-1),ROUNDUP(J60,0))))</f>
        <v>0</v>
      </c>
      <c r="K83" s="84">
        <f>IF('Ｃ．運賃表（別紙①－１）'!$C$82=1,ROUNDUP(K60,0),IF('Ｃ．運賃表（別紙①－１）'!$C$82=2,ROUNDUP(K60,-1),IF('Ｃ．運賃表（別紙①－１）'!$C$82=3,ROUND(K60,-1),ROUNDUP(K60,0))))</f>
        <v>0</v>
      </c>
      <c r="L83" s="84">
        <f>IF('Ｃ．運賃表（別紙①－１）'!$C$82=1,ROUNDUP(L60,0),IF('Ｃ．運賃表（別紙①－１）'!$C$82=2,ROUNDUP(L60,-1),IF('Ｃ．運賃表（別紙①－１）'!$C$82=3,ROUND(L60,-1),ROUNDUP(L60,0))))</f>
        <v>0</v>
      </c>
      <c r="M83" s="84">
        <f>IF('Ｃ．運賃表（別紙①－１）'!$C$82=1,ROUNDUP(M60,0),IF('Ｃ．運賃表（別紙①－１）'!$C$82=2,ROUNDUP(M60,-1),IF('Ｃ．運賃表（別紙①－１）'!$C$82=3,ROUND(M60,-1),ROUNDUP(M60,0))))</f>
        <v>0</v>
      </c>
      <c r="N83" s="84">
        <f>IF('Ｃ．運賃表（別紙①－１）'!$C$82=1,ROUNDUP(N60,0),IF('Ｃ．運賃表（別紙①－１）'!$C$82=2,ROUNDUP(N60,-1),IF('Ｃ．運賃表（別紙①－１）'!$C$82=3,ROUND(N60,-1),ROUNDUP(N60,0))))</f>
        <v>0</v>
      </c>
      <c r="O83" s="84">
        <f>IF('Ｃ．運賃表（別紙①－１）'!$C$82=1,ROUNDUP(O60,0),IF('Ｃ．運賃表（別紙①－１）'!$C$82=2,ROUNDUP(O60,-1),IF('Ｃ．運賃表（別紙①－１）'!$C$82=3,ROUND(O60,-1),ROUNDUP(O60,0))))</f>
        <v>0</v>
      </c>
      <c r="P83" s="84">
        <f>IF('Ｃ．運賃表（別紙①－１）'!$C$82=1,ROUNDUP(P60,0),IF('Ｃ．運賃表（別紙①－１）'!$C$82=2,ROUNDUP(P60,-1),IF('Ｃ．運賃表（別紙①－１）'!$C$82=3,ROUND(P60,-1),ROUNDUP(P60,0))))</f>
        <v>0</v>
      </c>
      <c r="Q83" s="75"/>
      <c r="R83" s="75"/>
    </row>
    <row r="84" spans="1:18" ht="11.25">
      <c r="A84" s="75"/>
      <c r="B84" s="75"/>
      <c r="C84" s="75"/>
      <c r="D84" s="84">
        <f>IF('Ｃ．運賃表（別紙①－１）'!$C$82=1,ROUNDUP(D61,0),IF('Ｃ．運賃表（別紙①－１）'!$C$82=2,ROUNDUP(D61,-1),IF('Ｃ．運賃表（別紙①－１）'!$C$82=3,ROUND(D61,-1),ROUNDUP(D61,0))))</f>
        <v>0</v>
      </c>
      <c r="E84" s="84">
        <f>IF('Ｃ．運賃表（別紙①－１）'!$C$82=1,ROUNDUP(E61,0),IF('Ｃ．運賃表（別紙①－１）'!$C$82=2,ROUNDUP(E61,-1),IF('Ｃ．運賃表（別紙①－１）'!$C$82=3,ROUND(E61,-1),ROUNDUP(E61,0))))</f>
        <v>0</v>
      </c>
      <c r="F84" s="84">
        <f>IF('Ｃ．運賃表（別紙①－１）'!$C$82=1,ROUNDUP(F61,0),IF('Ｃ．運賃表（別紙①－１）'!$C$82=2,ROUNDUP(F61,-1),IF('Ｃ．運賃表（別紙①－１）'!$C$82=3,ROUND(F61,-1),ROUNDUP(F61,0))))</f>
        <v>0</v>
      </c>
      <c r="G84" s="84">
        <f>IF('Ｃ．運賃表（別紙①－１）'!$C$82=1,ROUNDUP(G61,0),IF('Ｃ．運賃表（別紙①－１）'!$C$82=2,ROUNDUP(G61,-1),IF('Ｃ．運賃表（別紙①－１）'!$C$82=3,ROUND(G61,-1),ROUNDUP(G61,0))))</f>
        <v>0</v>
      </c>
      <c r="H84" s="84">
        <f>IF('Ｃ．運賃表（別紙①－１）'!$C$82=1,ROUNDUP(H61,0),IF('Ｃ．運賃表（別紙①－１）'!$C$82=2,ROUNDUP(H61,-1),IF('Ｃ．運賃表（別紙①－１）'!$C$82=3,ROUND(H61,-1),ROUNDUP(H61,0))))</f>
        <v>0</v>
      </c>
      <c r="I84" s="84">
        <f>IF('Ｃ．運賃表（別紙①－１）'!$C$82=1,ROUNDUP(I61,0),IF('Ｃ．運賃表（別紙①－１）'!$C$82=2,ROUNDUP(I61,-1),IF('Ｃ．運賃表（別紙①－１）'!$C$82=3,ROUND(I61,-1),ROUNDUP(I61,0))))</f>
        <v>0</v>
      </c>
      <c r="J84" s="84">
        <f>IF('Ｃ．運賃表（別紙①－１）'!$C$82=1,ROUNDUP(J61,0),IF('Ｃ．運賃表（別紙①－１）'!$C$82=2,ROUNDUP(J61,-1),IF('Ｃ．運賃表（別紙①－１）'!$C$82=3,ROUND(J61,-1),ROUNDUP(J61,0))))</f>
        <v>0</v>
      </c>
      <c r="K84" s="84">
        <f>IF('Ｃ．運賃表（別紙①－１）'!$C$82=1,ROUNDUP(K61,0),IF('Ｃ．運賃表（別紙①－１）'!$C$82=2,ROUNDUP(K61,-1),IF('Ｃ．運賃表（別紙①－１）'!$C$82=3,ROUND(K61,-1),ROUNDUP(K61,0))))</f>
        <v>0</v>
      </c>
      <c r="L84" s="84">
        <f>IF('Ｃ．運賃表（別紙①－１）'!$C$82=1,ROUNDUP(L61,0),IF('Ｃ．運賃表（別紙①－１）'!$C$82=2,ROUNDUP(L61,-1),IF('Ｃ．運賃表（別紙①－１）'!$C$82=3,ROUND(L61,-1),ROUNDUP(L61,0))))</f>
        <v>0</v>
      </c>
      <c r="M84" s="84">
        <f>IF('Ｃ．運賃表（別紙①－１）'!$C$82=1,ROUNDUP(M61,0),IF('Ｃ．運賃表（別紙①－１）'!$C$82=2,ROUNDUP(M61,-1),IF('Ｃ．運賃表（別紙①－１）'!$C$82=3,ROUND(M61,-1),ROUNDUP(M61,0))))</f>
        <v>0</v>
      </c>
      <c r="N84" s="84">
        <f>IF('Ｃ．運賃表（別紙①－１）'!$C$82=1,ROUNDUP(N61,0),IF('Ｃ．運賃表（別紙①－１）'!$C$82=2,ROUNDUP(N61,-1),IF('Ｃ．運賃表（別紙①－１）'!$C$82=3,ROUND(N61,-1),ROUNDUP(N61,0))))</f>
        <v>0</v>
      </c>
      <c r="O84" s="84">
        <f>IF('Ｃ．運賃表（別紙①－１）'!$C$82=1,ROUNDUP(O61,0),IF('Ｃ．運賃表（別紙①－１）'!$C$82=2,ROUNDUP(O61,-1),IF('Ｃ．運賃表（別紙①－１）'!$C$82=3,ROUND(O61,-1),ROUNDUP(O61,0))))</f>
        <v>0</v>
      </c>
      <c r="P84" s="84">
        <f>IF('Ｃ．運賃表（別紙①－１）'!$C$82=1,ROUNDUP(P61,0),IF('Ｃ．運賃表（別紙①－１）'!$C$82=2,ROUNDUP(P61,-1),IF('Ｃ．運賃表（別紙①－１）'!$C$82=3,ROUND(P61,-1),ROUNDUP(P61,0))))</f>
        <v>0</v>
      </c>
      <c r="Q84" s="75"/>
      <c r="R84" s="75"/>
    </row>
    <row r="85" spans="1:18" ht="11.25">
      <c r="A85" s="75"/>
      <c r="B85" s="75"/>
      <c r="C85" s="75"/>
      <c r="D85" s="84">
        <f>IF('Ｃ．運賃表（別紙①－１）'!$C$82=1,ROUNDUP(D62,0),IF('Ｃ．運賃表（別紙①－１）'!$C$82=2,ROUNDUP(D62,-1),IF('Ｃ．運賃表（別紙①－１）'!$C$82=3,ROUND(D62,-1),ROUNDUP(D62,0))))</f>
        <v>0</v>
      </c>
      <c r="E85" s="84">
        <f>IF('Ｃ．運賃表（別紙①－１）'!$C$82=1,ROUNDUP(E62,0),IF('Ｃ．運賃表（別紙①－１）'!$C$82=2,ROUNDUP(E62,-1),IF('Ｃ．運賃表（別紙①－１）'!$C$82=3,ROUND(E62,-1),ROUNDUP(E62,0))))</f>
        <v>0</v>
      </c>
      <c r="F85" s="84">
        <f>IF('Ｃ．運賃表（別紙①－１）'!$C$82=1,ROUNDUP(F62,0),IF('Ｃ．運賃表（別紙①－１）'!$C$82=2,ROUNDUP(F62,-1),IF('Ｃ．運賃表（別紙①－１）'!$C$82=3,ROUND(F62,-1),ROUNDUP(F62,0))))</f>
        <v>0</v>
      </c>
      <c r="G85" s="84">
        <f>IF('Ｃ．運賃表（別紙①－１）'!$C$82=1,ROUNDUP(G62,0),IF('Ｃ．運賃表（別紙①－１）'!$C$82=2,ROUNDUP(G62,-1),IF('Ｃ．運賃表（別紙①－１）'!$C$82=3,ROUND(G62,-1),ROUNDUP(G62,0))))</f>
        <v>0</v>
      </c>
      <c r="H85" s="84">
        <f>IF('Ｃ．運賃表（別紙①－１）'!$C$82=1,ROUNDUP(H62,0),IF('Ｃ．運賃表（別紙①－１）'!$C$82=2,ROUNDUP(H62,-1),IF('Ｃ．運賃表（別紙①－１）'!$C$82=3,ROUND(H62,-1),ROUNDUP(H62,0))))</f>
        <v>0</v>
      </c>
      <c r="I85" s="84">
        <f>IF('Ｃ．運賃表（別紙①－１）'!$C$82=1,ROUNDUP(I62,0),IF('Ｃ．運賃表（別紙①－１）'!$C$82=2,ROUNDUP(I62,-1),IF('Ｃ．運賃表（別紙①－１）'!$C$82=3,ROUND(I62,-1),ROUNDUP(I62,0))))</f>
        <v>0</v>
      </c>
      <c r="J85" s="84">
        <f>IF('Ｃ．運賃表（別紙①－１）'!$C$82=1,ROUNDUP(J62,0),IF('Ｃ．運賃表（別紙①－１）'!$C$82=2,ROUNDUP(J62,-1),IF('Ｃ．運賃表（別紙①－１）'!$C$82=3,ROUND(J62,-1),ROUNDUP(J62,0))))</f>
        <v>0</v>
      </c>
      <c r="K85" s="84">
        <f>IF('Ｃ．運賃表（別紙①－１）'!$C$82=1,ROUNDUP(K62,0),IF('Ｃ．運賃表（別紙①－１）'!$C$82=2,ROUNDUP(K62,-1),IF('Ｃ．運賃表（別紙①－１）'!$C$82=3,ROUND(K62,-1),ROUNDUP(K62,0))))</f>
        <v>0</v>
      </c>
      <c r="L85" s="84">
        <f>IF('Ｃ．運賃表（別紙①－１）'!$C$82=1,ROUNDUP(L62,0),IF('Ｃ．運賃表（別紙①－１）'!$C$82=2,ROUNDUP(L62,-1),IF('Ｃ．運賃表（別紙①－１）'!$C$82=3,ROUND(L62,-1),ROUNDUP(L62,0))))</f>
        <v>0</v>
      </c>
      <c r="M85" s="84">
        <f>IF('Ｃ．運賃表（別紙①－１）'!$C$82=1,ROUNDUP(M62,0),IF('Ｃ．運賃表（別紙①－１）'!$C$82=2,ROUNDUP(M62,-1),IF('Ｃ．運賃表（別紙①－１）'!$C$82=3,ROUND(M62,-1),ROUNDUP(M62,0))))</f>
        <v>0</v>
      </c>
      <c r="N85" s="84">
        <f>IF('Ｃ．運賃表（別紙①－１）'!$C$82=1,ROUNDUP(N62,0),IF('Ｃ．運賃表（別紙①－１）'!$C$82=2,ROUNDUP(N62,-1),IF('Ｃ．運賃表（別紙①－１）'!$C$82=3,ROUND(N62,-1),ROUNDUP(N62,0))))</f>
        <v>0</v>
      </c>
      <c r="O85" s="84">
        <f>IF('Ｃ．運賃表（別紙①－１）'!$C$82=1,ROUNDUP(O62,0),IF('Ｃ．運賃表（別紙①－１）'!$C$82=2,ROUNDUP(O62,-1),IF('Ｃ．運賃表（別紙①－１）'!$C$82=3,ROUND(O62,-1),ROUNDUP(O62,0))))</f>
        <v>0</v>
      </c>
      <c r="P85" s="84">
        <f>IF('Ｃ．運賃表（別紙①－１）'!$C$82=1,ROUNDUP(P62,0),IF('Ｃ．運賃表（別紙①－１）'!$C$82=2,ROUNDUP(P62,-1),IF('Ｃ．運賃表（別紙①－１）'!$C$82=3,ROUND(P62,-1),ROUNDUP(P62,0))))</f>
        <v>0</v>
      </c>
      <c r="Q85" s="75"/>
      <c r="R85" s="75"/>
    </row>
    <row r="86" spans="1:18" ht="11.25">
      <c r="A86" s="75"/>
      <c r="B86" s="75"/>
      <c r="C86" s="75"/>
      <c r="D86" s="84">
        <f>IF('Ｃ．運賃表（別紙①－１）'!$C$82=1,ROUNDUP(D63,0),IF('Ｃ．運賃表（別紙①－１）'!$C$82=2,ROUNDUP(D63,-1),IF('Ｃ．運賃表（別紙①－１）'!$C$82=3,ROUND(D63,-1),ROUNDUP(D63,0))))</f>
        <v>0</v>
      </c>
      <c r="E86" s="84">
        <f>IF('Ｃ．運賃表（別紙①－１）'!$C$82=1,ROUNDUP(E63,0),IF('Ｃ．運賃表（別紙①－１）'!$C$82=2,ROUNDUP(E63,-1),IF('Ｃ．運賃表（別紙①－１）'!$C$82=3,ROUND(E63,-1),ROUNDUP(E63,0))))</f>
        <v>0</v>
      </c>
      <c r="F86" s="84">
        <f>IF('Ｃ．運賃表（別紙①－１）'!$C$82=1,ROUNDUP(F63,0),IF('Ｃ．運賃表（別紙①－１）'!$C$82=2,ROUNDUP(F63,-1),IF('Ｃ．運賃表（別紙①－１）'!$C$82=3,ROUND(F63,-1),ROUNDUP(F63,0))))</f>
        <v>0</v>
      </c>
      <c r="G86" s="84">
        <f>IF('Ｃ．運賃表（別紙①－１）'!$C$82=1,ROUNDUP(G63,0),IF('Ｃ．運賃表（別紙①－１）'!$C$82=2,ROUNDUP(G63,-1),IF('Ｃ．運賃表（別紙①－１）'!$C$82=3,ROUND(G63,-1),ROUNDUP(G63,0))))</f>
        <v>0</v>
      </c>
      <c r="H86" s="84">
        <f>IF('Ｃ．運賃表（別紙①－１）'!$C$82=1,ROUNDUP(H63,0),IF('Ｃ．運賃表（別紙①－１）'!$C$82=2,ROUNDUP(H63,-1),IF('Ｃ．運賃表（別紙①－１）'!$C$82=3,ROUND(H63,-1),ROUNDUP(H63,0))))</f>
        <v>0</v>
      </c>
      <c r="I86" s="84">
        <f>IF('Ｃ．運賃表（別紙①－１）'!$C$82=1,ROUNDUP(I63,0),IF('Ｃ．運賃表（別紙①－１）'!$C$82=2,ROUNDUP(I63,-1),IF('Ｃ．運賃表（別紙①－１）'!$C$82=3,ROUND(I63,-1),ROUNDUP(I63,0))))</f>
        <v>0</v>
      </c>
      <c r="J86" s="84">
        <f>IF('Ｃ．運賃表（別紙①－１）'!$C$82=1,ROUNDUP(J63,0),IF('Ｃ．運賃表（別紙①－１）'!$C$82=2,ROUNDUP(J63,-1),IF('Ｃ．運賃表（別紙①－１）'!$C$82=3,ROUND(J63,-1),ROUNDUP(J63,0))))</f>
        <v>0</v>
      </c>
      <c r="K86" s="84">
        <f>IF('Ｃ．運賃表（別紙①－１）'!$C$82=1,ROUNDUP(K63,0),IF('Ｃ．運賃表（別紙①－１）'!$C$82=2,ROUNDUP(K63,-1),IF('Ｃ．運賃表（別紙①－１）'!$C$82=3,ROUND(K63,-1),ROUNDUP(K63,0))))</f>
        <v>0</v>
      </c>
      <c r="L86" s="84">
        <f>IF('Ｃ．運賃表（別紙①－１）'!$C$82=1,ROUNDUP(L63,0),IF('Ｃ．運賃表（別紙①－１）'!$C$82=2,ROUNDUP(L63,-1),IF('Ｃ．運賃表（別紙①－１）'!$C$82=3,ROUND(L63,-1),ROUNDUP(L63,0))))</f>
        <v>0</v>
      </c>
      <c r="M86" s="84">
        <f>IF('Ｃ．運賃表（別紙①－１）'!$C$82=1,ROUNDUP(M63,0),IF('Ｃ．運賃表（別紙①－１）'!$C$82=2,ROUNDUP(M63,-1),IF('Ｃ．運賃表（別紙①－１）'!$C$82=3,ROUND(M63,-1),ROUNDUP(M63,0))))</f>
        <v>0</v>
      </c>
      <c r="N86" s="84">
        <f>IF('Ｃ．運賃表（別紙①－１）'!$C$82=1,ROUNDUP(N63,0),IF('Ｃ．運賃表（別紙①－１）'!$C$82=2,ROUNDUP(N63,-1),IF('Ｃ．運賃表（別紙①－１）'!$C$82=3,ROUND(N63,-1),ROUNDUP(N63,0))))</f>
        <v>0</v>
      </c>
      <c r="O86" s="84">
        <f>IF('Ｃ．運賃表（別紙①－１）'!$C$82=1,ROUNDUP(O63,0),IF('Ｃ．運賃表（別紙①－１）'!$C$82=2,ROUNDUP(O63,-1),IF('Ｃ．運賃表（別紙①－１）'!$C$82=3,ROUND(O63,-1),ROUNDUP(O63,0))))</f>
        <v>0</v>
      </c>
      <c r="P86" s="84">
        <f>IF('Ｃ．運賃表（別紙①－１）'!$C$82=1,ROUNDUP(P63,0),IF('Ｃ．運賃表（別紙①－１）'!$C$82=2,ROUNDUP(P63,-1),IF('Ｃ．運賃表（別紙①－１）'!$C$82=3,ROUND(P63,-1),ROUNDUP(P63,0))))</f>
        <v>0</v>
      </c>
      <c r="Q86" s="75"/>
      <c r="R86" s="75"/>
    </row>
    <row r="87" spans="1:18" ht="11.25">
      <c r="A87" s="75"/>
      <c r="B87" s="75"/>
      <c r="C87" s="75"/>
      <c r="D87" s="84">
        <f>IF('Ｃ．運賃表（別紙①－１）'!$C$82=1,ROUNDUP(D64,0),IF('Ｃ．運賃表（別紙①－１）'!$C$82=2,ROUNDUP(D64,-1),IF('Ｃ．運賃表（別紙①－１）'!$C$82=3,ROUND(D64,-1),ROUNDUP(D64,0))))</f>
        <v>0</v>
      </c>
      <c r="E87" s="84">
        <f>IF('Ｃ．運賃表（別紙①－１）'!$C$82=1,ROUNDUP(E64,0),IF('Ｃ．運賃表（別紙①－１）'!$C$82=2,ROUNDUP(E64,-1),IF('Ｃ．運賃表（別紙①－１）'!$C$82=3,ROUND(E64,-1),ROUNDUP(E64,0))))</f>
        <v>0</v>
      </c>
      <c r="F87" s="84">
        <f>IF('Ｃ．運賃表（別紙①－１）'!$C$82=1,ROUNDUP(F64,0),IF('Ｃ．運賃表（別紙①－１）'!$C$82=2,ROUNDUP(F64,-1),IF('Ｃ．運賃表（別紙①－１）'!$C$82=3,ROUND(F64,-1),ROUNDUP(F64,0))))</f>
        <v>0</v>
      </c>
      <c r="G87" s="84">
        <f>IF('Ｃ．運賃表（別紙①－１）'!$C$82=1,ROUNDUP(G64,0),IF('Ｃ．運賃表（別紙①－１）'!$C$82=2,ROUNDUP(G64,-1),IF('Ｃ．運賃表（別紙①－１）'!$C$82=3,ROUND(G64,-1),ROUNDUP(G64,0))))</f>
        <v>0</v>
      </c>
      <c r="H87" s="84">
        <f>IF('Ｃ．運賃表（別紙①－１）'!$C$82=1,ROUNDUP(H64,0),IF('Ｃ．運賃表（別紙①－１）'!$C$82=2,ROUNDUP(H64,-1),IF('Ｃ．運賃表（別紙①－１）'!$C$82=3,ROUND(H64,-1),ROUNDUP(H64,0))))</f>
        <v>0</v>
      </c>
      <c r="I87" s="84">
        <f>IF('Ｃ．運賃表（別紙①－１）'!$C$82=1,ROUNDUP(I64,0),IF('Ｃ．運賃表（別紙①－１）'!$C$82=2,ROUNDUP(I64,-1),IF('Ｃ．運賃表（別紙①－１）'!$C$82=3,ROUND(I64,-1),ROUNDUP(I64,0))))</f>
        <v>0</v>
      </c>
      <c r="J87" s="84">
        <f>IF('Ｃ．運賃表（別紙①－１）'!$C$82=1,ROUNDUP(J64,0),IF('Ｃ．運賃表（別紙①－１）'!$C$82=2,ROUNDUP(J64,-1),IF('Ｃ．運賃表（別紙①－１）'!$C$82=3,ROUND(J64,-1),ROUNDUP(J64,0))))</f>
        <v>0</v>
      </c>
      <c r="K87" s="84">
        <f>IF('Ｃ．運賃表（別紙①－１）'!$C$82=1,ROUNDUP(K64,0),IF('Ｃ．運賃表（別紙①－１）'!$C$82=2,ROUNDUP(K64,-1),IF('Ｃ．運賃表（別紙①－１）'!$C$82=3,ROUND(K64,-1),ROUNDUP(K64,0))))</f>
        <v>0</v>
      </c>
      <c r="L87" s="84">
        <f>IF('Ｃ．運賃表（別紙①－１）'!$C$82=1,ROUNDUP(L64,0),IF('Ｃ．運賃表（別紙①－１）'!$C$82=2,ROUNDUP(L64,-1),IF('Ｃ．運賃表（別紙①－１）'!$C$82=3,ROUND(L64,-1),ROUNDUP(L64,0))))</f>
        <v>0</v>
      </c>
      <c r="M87" s="84">
        <f>IF('Ｃ．運賃表（別紙①－１）'!$C$82=1,ROUNDUP(M64,0),IF('Ｃ．運賃表（別紙①－１）'!$C$82=2,ROUNDUP(M64,-1),IF('Ｃ．運賃表（別紙①－１）'!$C$82=3,ROUND(M64,-1),ROUNDUP(M64,0))))</f>
        <v>0</v>
      </c>
      <c r="N87" s="84">
        <f>IF('Ｃ．運賃表（別紙①－１）'!$C$82=1,ROUNDUP(N64,0),IF('Ｃ．運賃表（別紙①－１）'!$C$82=2,ROUNDUP(N64,-1),IF('Ｃ．運賃表（別紙①－１）'!$C$82=3,ROUND(N64,-1),ROUNDUP(N64,0))))</f>
        <v>0</v>
      </c>
      <c r="O87" s="84">
        <f>IF('Ｃ．運賃表（別紙①－１）'!$C$82=1,ROUNDUP(O64,0),IF('Ｃ．運賃表（別紙①－１）'!$C$82=2,ROUNDUP(O64,-1),IF('Ｃ．運賃表（別紙①－１）'!$C$82=3,ROUND(O64,-1),ROUNDUP(O64,0))))</f>
        <v>0</v>
      </c>
      <c r="P87" s="84">
        <f>IF('Ｃ．運賃表（別紙①－１）'!$C$82=1,ROUNDUP(P64,0),IF('Ｃ．運賃表（別紙①－１）'!$C$82=2,ROUNDUP(P64,-1),IF('Ｃ．運賃表（別紙①－１）'!$C$82=3,ROUND(P64,-1),ROUNDUP(P64,0))))</f>
        <v>0</v>
      </c>
      <c r="Q87" s="75"/>
      <c r="R87" s="75"/>
    </row>
    <row r="88" spans="1:18" ht="11.25">
      <c r="A88" s="75"/>
      <c r="B88" s="75"/>
      <c r="C88" s="75"/>
      <c r="D88" s="84">
        <f>IF('Ｃ．運賃表（別紙①－１）'!$C$82=1,ROUNDUP(D65,0),IF('Ｃ．運賃表（別紙①－１）'!$C$82=2,ROUNDUP(D65,-1),IF('Ｃ．運賃表（別紙①－１）'!$C$82=3,ROUND(D65,-1),ROUNDUP(D65,0))))</f>
        <v>0</v>
      </c>
      <c r="E88" s="84">
        <f>IF('Ｃ．運賃表（別紙①－１）'!$C$82=1,ROUNDUP(E65,0),IF('Ｃ．運賃表（別紙①－１）'!$C$82=2,ROUNDUP(E65,-1),IF('Ｃ．運賃表（別紙①－１）'!$C$82=3,ROUND(E65,-1),ROUNDUP(E65,0))))</f>
        <v>0</v>
      </c>
      <c r="F88" s="84">
        <f>IF('Ｃ．運賃表（別紙①－１）'!$C$82=1,ROUNDUP(F65,0),IF('Ｃ．運賃表（別紙①－１）'!$C$82=2,ROUNDUP(F65,-1),IF('Ｃ．運賃表（別紙①－１）'!$C$82=3,ROUND(F65,-1),ROUNDUP(F65,0))))</f>
        <v>0</v>
      </c>
      <c r="G88" s="84">
        <f>IF('Ｃ．運賃表（別紙①－１）'!$C$82=1,ROUNDUP(G65,0),IF('Ｃ．運賃表（別紙①－１）'!$C$82=2,ROUNDUP(G65,-1),IF('Ｃ．運賃表（別紙①－１）'!$C$82=3,ROUND(G65,-1),ROUNDUP(G65,0))))</f>
        <v>0</v>
      </c>
      <c r="H88" s="84">
        <f>IF('Ｃ．運賃表（別紙①－１）'!$C$82=1,ROUNDUP(H65,0),IF('Ｃ．運賃表（別紙①－１）'!$C$82=2,ROUNDUP(H65,-1),IF('Ｃ．運賃表（別紙①－１）'!$C$82=3,ROUND(H65,-1),ROUNDUP(H65,0))))</f>
        <v>0</v>
      </c>
      <c r="I88" s="84">
        <f>IF('Ｃ．運賃表（別紙①－１）'!$C$82=1,ROUNDUP(I65,0),IF('Ｃ．運賃表（別紙①－１）'!$C$82=2,ROUNDUP(I65,-1),IF('Ｃ．運賃表（別紙①－１）'!$C$82=3,ROUND(I65,-1),ROUNDUP(I65,0))))</f>
        <v>0</v>
      </c>
      <c r="J88" s="84">
        <f>IF('Ｃ．運賃表（別紙①－１）'!$C$82=1,ROUNDUP(J65,0),IF('Ｃ．運賃表（別紙①－１）'!$C$82=2,ROUNDUP(J65,-1),IF('Ｃ．運賃表（別紙①－１）'!$C$82=3,ROUND(J65,-1),ROUNDUP(J65,0))))</f>
        <v>0</v>
      </c>
      <c r="K88" s="84">
        <f>IF('Ｃ．運賃表（別紙①－１）'!$C$82=1,ROUNDUP(K65,0),IF('Ｃ．運賃表（別紙①－１）'!$C$82=2,ROUNDUP(K65,-1),IF('Ｃ．運賃表（別紙①－１）'!$C$82=3,ROUND(K65,-1),ROUNDUP(K65,0))))</f>
        <v>0</v>
      </c>
      <c r="L88" s="84">
        <f>IF('Ｃ．運賃表（別紙①－１）'!$C$82=1,ROUNDUP(L65,0),IF('Ｃ．運賃表（別紙①－１）'!$C$82=2,ROUNDUP(L65,-1),IF('Ｃ．運賃表（別紙①－１）'!$C$82=3,ROUND(L65,-1),ROUNDUP(L65,0))))</f>
        <v>0</v>
      </c>
      <c r="M88" s="84">
        <f>IF('Ｃ．運賃表（別紙①－１）'!$C$82=1,ROUNDUP(M65,0),IF('Ｃ．運賃表（別紙①－１）'!$C$82=2,ROUNDUP(M65,-1),IF('Ｃ．運賃表（別紙①－１）'!$C$82=3,ROUND(M65,-1),ROUNDUP(M65,0))))</f>
        <v>0</v>
      </c>
      <c r="N88" s="84">
        <f>IF('Ｃ．運賃表（別紙①－１）'!$C$82=1,ROUNDUP(N65,0),IF('Ｃ．運賃表（別紙①－１）'!$C$82=2,ROUNDUP(N65,-1),IF('Ｃ．運賃表（別紙①－１）'!$C$82=3,ROUND(N65,-1),ROUNDUP(N65,0))))</f>
        <v>0</v>
      </c>
      <c r="O88" s="84">
        <f>IF('Ｃ．運賃表（別紙①－１）'!$C$82=1,ROUNDUP(O65,0),IF('Ｃ．運賃表（別紙①－１）'!$C$82=2,ROUNDUP(O65,-1),IF('Ｃ．運賃表（別紙①－１）'!$C$82=3,ROUND(O65,-1),ROUNDUP(O65,0))))</f>
        <v>0</v>
      </c>
      <c r="P88" s="84">
        <f>IF('Ｃ．運賃表（別紙①－１）'!$C$82=1,ROUNDUP(P65,0),IF('Ｃ．運賃表（別紙①－１）'!$C$82=2,ROUNDUP(P65,-1),IF('Ｃ．運賃表（別紙①－１）'!$C$82=3,ROUND(P65,-1),ROUNDUP(P65,0))))</f>
        <v>0</v>
      </c>
      <c r="Q88" s="75"/>
      <c r="R88" s="75"/>
    </row>
    <row r="89" spans="1:18" ht="11.25">
      <c r="A89" s="75"/>
      <c r="B89" s="75"/>
      <c r="C89" s="75"/>
      <c r="D89" s="84">
        <f>IF('Ｃ．運賃表（別紙①－１）'!$C$82=1,ROUNDUP(D66,0),IF('Ｃ．運賃表（別紙①－１）'!$C$82=2,ROUNDUP(D66,-1),IF('Ｃ．運賃表（別紙①－１）'!$C$82=3,ROUND(D66,-1),ROUNDUP(D66,0))))</f>
        <v>0</v>
      </c>
      <c r="E89" s="84">
        <f>IF('Ｃ．運賃表（別紙①－１）'!$C$82=1,ROUNDUP(E66,0),IF('Ｃ．運賃表（別紙①－１）'!$C$82=2,ROUNDUP(E66,-1),IF('Ｃ．運賃表（別紙①－１）'!$C$82=3,ROUND(E66,-1),ROUNDUP(E66,0))))</f>
        <v>0</v>
      </c>
      <c r="F89" s="84">
        <f>IF('Ｃ．運賃表（別紙①－１）'!$C$82=1,ROUNDUP(F66,0),IF('Ｃ．運賃表（別紙①－１）'!$C$82=2,ROUNDUP(F66,-1),IF('Ｃ．運賃表（別紙①－１）'!$C$82=3,ROUND(F66,-1),ROUNDUP(F66,0))))</f>
        <v>0</v>
      </c>
      <c r="G89" s="84">
        <f>IF('Ｃ．運賃表（別紙①－１）'!$C$82=1,ROUNDUP(G66,0),IF('Ｃ．運賃表（別紙①－１）'!$C$82=2,ROUNDUP(G66,-1),IF('Ｃ．運賃表（別紙①－１）'!$C$82=3,ROUND(G66,-1),ROUNDUP(G66,0))))</f>
        <v>0</v>
      </c>
      <c r="H89" s="84">
        <f>IF('Ｃ．運賃表（別紙①－１）'!$C$82=1,ROUNDUP(H66,0),IF('Ｃ．運賃表（別紙①－１）'!$C$82=2,ROUNDUP(H66,-1),IF('Ｃ．運賃表（別紙①－１）'!$C$82=3,ROUND(H66,-1),ROUNDUP(H66,0))))</f>
        <v>0</v>
      </c>
      <c r="I89" s="84">
        <f>IF('Ｃ．運賃表（別紙①－１）'!$C$82=1,ROUNDUP(I66,0),IF('Ｃ．運賃表（別紙①－１）'!$C$82=2,ROUNDUP(I66,-1),IF('Ｃ．運賃表（別紙①－１）'!$C$82=3,ROUND(I66,-1),ROUNDUP(I66,0))))</f>
        <v>0</v>
      </c>
      <c r="J89" s="84">
        <f>IF('Ｃ．運賃表（別紙①－１）'!$C$82=1,ROUNDUP(J66,0),IF('Ｃ．運賃表（別紙①－１）'!$C$82=2,ROUNDUP(J66,-1),IF('Ｃ．運賃表（別紙①－１）'!$C$82=3,ROUND(J66,-1),ROUNDUP(J66,0))))</f>
        <v>0</v>
      </c>
      <c r="K89" s="84">
        <f>IF('Ｃ．運賃表（別紙①－１）'!$C$82=1,ROUNDUP(K66,0),IF('Ｃ．運賃表（別紙①－１）'!$C$82=2,ROUNDUP(K66,-1),IF('Ｃ．運賃表（別紙①－１）'!$C$82=3,ROUND(K66,-1),ROUNDUP(K66,0))))</f>
        <v>0</v>
      </c>
      <c r="L89" s="84">
        <f>IF('Ｃ．運賃表（別紙①－１）'!$C$82=1,ROUNDUP(L66,0),IF('Ｃ．運賃表（別紙①－１）'!$C$82=2,ROUNDUP(L66,-1),IF('Ｃ．運賃表（別紙①－１）'!$C$82=3,ROUND(L66,-1),ROUNDUP(L66,0))))</f>
        <v>0</v>
      </c>
      <c r="M89" s="84">
        <f>IF('Ｃ．運賃表（別紙①－１）'!$C$82=1,ROUNDUP(M66,0),IF('Ｃ．運賃表（別紙①－１）'!$C$82=2,ROUNDUP(M66,-1),IF('Ｃ．運賃表（別紙①－１）'!$C$82=3,ROUND(M66,-1),ROUNDUP(M66,0))))</f>
        <v>0</v>
      </c>
      <c r="N89" s="84">
        <f>IF('Ｃ．運賃表（別紙①－１）'!$C$82=1,ROUNDUP(N66,0),IF('Ｃ．運賃表（別紙①－１）'!$C$82=2,ROUNDUP(N66,-1),IF('Ｃ．運賃表（別紙①－１）'!$C$82=3,ROUND(N66,-1),ROUNDUP(N66,0))))</f>
        <v>0</v>
      </c>
      <c r="O89" s="84">
        <f>IF('Ｃ．運賃表（別紙①－１）'!$C$82=1,ROUNDUP(O66,0),IF('Ｃ．運賃表（別紙①－１）'!$C$82=2,ROUNDUP(O66,-1),IF('Ｃ．運賃表（別紙①－１）'!$C$82=3,ROUND(O66,-1),ROUNDUP(O66,0))))</f>
        <v>0</v>
      </c>
      <c r="P89" s="84">
        <f>IF('Ｃ．運賃表（別紙①－１）'!$C$82=1,ROUNDUP(P66,0),IF('Ｃ．運賃表（別紙①－１）'!$C$82=2,ROUNDUP(P66,-1),IF('Ｃ．運賃表（別紙①－１）'!$C$82=3,ROUND(P66,-1),ROUNDUP(P66,0))))</f>
        <v>0</v>
      </c>
      <c r="Q89" s="75"/>
      <c r="R89" s="75"/>
    </row>
    <row r="90" spans="1:18" ht="11.25">
      <c r="A90" s="75"/>
      <c r="B90" s="75"/>
      <c r="C90" s="75"/>
      <c r="D90" s="84">
        <f>IF('Ｃ．運賃表（別紙①－１）'!$C$82=1,ROUNDUP(D67,0),IF('Ｃ．運賃表（別紙①－１）'!$C$82=2,ROUNDUP(D67,-1),IF('Ｃ．運賃表（別紙①－１）'!$C$82=3,ROUND(D67,-1),ROUNDUP(D67,0))))</f>
        <v>0</v>
      </c>
      <c r="E90" s="84">
        <f>IF('Ｃ．運賃表（別紙①－１）'!$C$82=1,ROUNDUP(E67,0),IF('Ｃ．運賃表（別紙①－１）'!$C$82=2,ROUNDUP(E67,-1),IF('Ｃ．運賃表（別紙①－１）'!$C$82=3,ROUND(E67,-1),ROUNDUP(E67,0))))</f>
        <v>0</v>
      </c>
      <c r="F90" s="84">
        <f>IF('Ｃ．運賃表（別紙①－１）'!$C$82=1,ROUNDUP(F67,0),IF('Ｃ．運賃表（別紙①－１）'!$C$82=2,ROUNDUP(F67,-1),IF('Ｃ．運賃表（別紙①－１）'!$C$82=3,ROUND(F67,-1),ROUNDUP(F67,0))))</f>
        <v>0</v>
      </c>
      <c r="G90" s="84">
        <f>IF('Ｃ．運賃表（別紙①－１）'!$C$82=1,ROUNDUP(G67,0),IF('Ｃ．運賃表（別紙①－１）'!$C$82=2,ROUNDUP(G67,-1),IF('Ｃ．運賃表（別紙①－１）'!$C$82=3,ROUND(G67,-1),ROUNDUP(G67,0))))</f>
        <v>0</v>
      </c>
      <c r="H90" s="84">
        <f>IF('Ｃ．運賃表（別紙①－１）'!$C$82=1,ROUNDUP(H67,0),IF('Ｃ．運賃表（別紙①－１）'!$C$82=2,ROUNDUP(H67,-1),IF('Ｃ．運賃表（別紙①－１）'!$C$82=3,ROUND(H67,-1),ROUNDUP(H67,0))))</f>
        <v>0</v>
      </c>
      <c r="I90" s="84">
        <f>IF('Ｃ．運賃表（別紙①－１）'!$C$82=1,ROUNDUP(I67,0),IF('Ｃ．運賃表（別紙①－１）'!$C$82=2,ROUNDUP(I67,-1),IF('Ｃ．運賃表（別紙①－１）'!$C$82=3,ROUND(I67,-1),ROUNDUP(I67,0))))</f>
        <v>0</v>
      </c>
      <c r="J90" s="84">
        <f>IF('Ｃ．運賃表（別紙①－１）'!$C$82=1,ROUNDUP(J67,0),IF('Ｃ．運賃表（別紙①－１）'!$C$82=2,ROUNDUP(J67,-1),IF('Ｃ．運賃表（別紙①－１）'!$C$82=3,ROUND(J67,-1),ROUNDUP(J67,0))))</f>
        <v>0</v>
      </c>
      <c r="K90" s="84">
        <f>IF('Ｃ．運賃表（別紙①－１）'!$C$82=1,ROUNDUP(K67,0),IF('Ｃ．運賃表（別紙①－１）'!$C$82=2,ROUNDUP(K67,-1),IF('Ｃ．運賃表（別紙①－１）'!$C$82=3,ROUND(K67,-1),ROUNDUP(K67,0))))</f>
        <v>0</v>
      </c>
      <c r="L90" s="84">
        <f>IF('Ｃ．運賃表（別紙①－１）'!$C$82=1,ROUNDUP(L67,0),IF('Ｃ．運賃表（別紙①－１）'!$C$82=2,ROUNDUP(L67,-1),IF('Ｃ．運賃表（別紙①－１）'!$C$82=3,ROUND(L67,-1),ROUNDUP(L67,0))))</f>
        <v>0</v>
      </c>
      <c r="M90" s="84">
        <f>IF('Ｃ．運賃表（別紙①－１）'!$C$82=1,ROUNDUP(M67,0),IF('Ｃ．運賃表（別紙①－１）'!$C$82=2,ROUNDUP(M67,-1),IF('Ｃ．運賃表（別紙①－１）'!$C$82=3,ROUND(M67,-1),ROUNDUP(M67,0))))</f>
        <v>0</v>
      </c>
      <c r="N90" s="84">
        <f>IF('Ｃ．運賃表（別紙①－１）'!$C$82=1,ROUNDUP(N67,0),IF('Ｃ．運賃表（別紙①－１）'!$C$82=2,ROUNDUP(N67,-1),IF('Ｃ．運賃表（別紙①－１）'!$C$82=3,ROUND(N67,-1),ROUNDUP(N67,0))))</f>
        <v>0</v>
      </c>
      <c r="O90" s="84">
        <f>IF('Ｃ．運賃表（別紙①－１）'!$C$82=1,ROUNDUP(O67,0),IF('Ｃ．運賃表（別紙①－１）'!$C$82=2,ROUNDUP(O67,-1),IF('Ｃ．運賃表（別紙①－１）'!$C$82=3,ROUND(O67,-1),ROUNDUP(O67,0))))</f>
        <v>0</v>
      </c>
      <c r="P90" s="84">
        <f>IF('Ｃ．運賃表（別紙①－１）'!$C$82=1,ROUNDUP(P67,0),IF('Ｃ．運賃表（別紙①－１）'!$C$82=2,ROUNDUP(P67,-1),IF('Ｃ．運賃表（別紙①－１）'!$C$82=3,ROUND(P67,-1),ROUNDUP(P67,0))))</f>
        <v>0</v>
      </c>
      <c r="Q90" s="75"/>
      <c r="R90" s="75"/>
    </row>
    <row r="91" spans="1:18" ht="11.25">
      <c r="A91" s="75"/>
      <c r="B91" s="75"/>
      <c r="C91" s="75"/>
      <c r="D91" s="84">
        <f>IF('Ｃ．運賃表（別紙①－１）'!$C$82=1,ROUNDUP(D68,0),IF('Ｃ．運賃表（別紙①－１）'!$C$82=2,ROUNDUP(D68,-1),IF('Ｃ．運賃表（別紙①－１）'!$C$82=3,ROUND(D68,-1),ROUNDUP(D68,0))))</f>
        <v>0</v>
      </c>
      <c r="E91" s="84">
        <f>IF('Ｃ．運賃表（別紙①－１）'!$C$82=1,ROUNDUP(E68,0),IF('Ｃ．運賃表（別紙①－１）'!$C$82=2,ROUNDUP(E68,-1),IF('Ｃ．運賃表（別紙①－１）'!$C$82=3,ROUND(E68,-1),ROUNDUP(E68,0))))</f>
        <v>0</v>
      </c>
      <c r="F91" s="84">
        <f>IF('Ｃ．運賃表（別紙①－１）'!$C$82=1,ROUNDUP(F68,0),IF('Ｃ．運賃表（別紙①－１）'!$C$82=2,ROUNDUP(F68,-1),IF('Ｃ．運賃表（別紙①－１）'!$C$82=3,ROUND(F68,-1),ROUNDUP(F68,0))))</f>
        <v>0</v>
      </c>
      <c r="G91" s="84">
        <f>IF('Ｃ．運賃表（別紙①－１）'!$C$82=1,ROUNDUP(G68,0),IF('Ｃ．運賃表（別紙①－１）'!$C$82=2,ROUNDUP(G68,-1),IF('Ｃ．運賃表（別紙①－１）'!$C$82=3,ROUND(G68,-1),ROUNDUP(G68,0))))</f>
        <v>0</v>
      </c>
      <c r="H91" s="84">
        <f>IF('Ｃ．運賃表（別紙①－１）'!$C$82=1,ROUNDUP(H68,0),IF('Ｃ．運賃表（別紙①－１）'!$C$82=2,ROUNDUP(H68,-1),IF('Ｃ．運賃表（別紙①－１）'!$C$82=3,ROUND(H68,-1),ROUNDUP(H68,0))))</f>
        <v>0</v>
      </c>
      <c r="I91" s="84">
        <f>IF('Ｃ．運賃表（別紙①－１）'!$C$82=1,ROUNDUP(I68,0),IF('Ｃ．運賃表（別紙①－１）'!$C$82=2,ROUNDUP(I68,-1),IF('Ｃ．運賃表（別紙①－１）'!$C$82=3,ROUND(I68,-1),ROUNDUP(I68,0))))</f>
        <v>0</v>
      </c>
      <c r="J91" s="84">
        <f>IF('Ｃ．運賃表（別紙①－１）'!$C$82=1,ROUNDUP(J68,0),IF('Ｃ．運賃表（別紙①－１）'!$C$82=2,ROUNDUP(J68,-1),IF('Ｃ．運賃表（別紙①－１）'!$C$82=3,ROUND(J68,-1),ROUNDUP(J68,0))))</f>
        <v>0</v>
      </c>
      <c r="K91" s="84">
        <f>IF('Ｃ．運賃表（別紙①－１）'!$C$82=1,ROUNDUP(K68,0),IF('Ｃ．運賃表（別紙①－１）'!$C$82=2,ROUNDUP(K68,-1),IF('Ｃ．運賃表（別紙①－１）'!$C$82=3,ROUND(K68,-1),ROUNDUP(K68,0))))</f>
        <v>0</v>
      </c>
      <c r="L91" s="84">
        <f>IF('Ｃ．運賃表（別紙①－１）'!$C$82=1,ROUNDUP(L68,0),IF('Ｃ．運賃表（別紙①－１）'!$C$82=2,ROUNDUP(L68,-1),IF('Ｃ．運賃表（別紙①－１）'!$C$82=3,ROUND(L68,-1),ROUNDUP(L68,0))))</f>
        <v>0</v>
      </c>
      <c r="M91" s="84">
        <f>IF('Ｃ．運賃表（別紙①－１）'!$C$82=1,ROUNDUP(M68,0),IF('Ｃ．運賃表（別紙①－１）'!$C$82=2,ROUNDUP(M68,-1),IF('Ｃ．運賃表（別紙①－１）'!$C$82=3,ROUND(M68,-1),ROUNDUP(M68,0))))</f>
        <v>0</v>
      </c>
      <c r="N91" s="84">
        <f>IF('Ｃ．運賃表（別紙①－１）'!$C$82=1,ROUNDUP(N68,0),IF('Ｃ．運賃表（別紙①－１）'!$C$82=2,ROUNDUP(N68,-1),IF('Ｃ．運賃表（別紙①－１）'!$C$82=3,ROUND(N68,-1),ROUNDUP(N68,0))))</f>
        <v>0</v>
      </c>
      <c r="O91" s="84">
        <f>IF('Ｃ．運賃表（別紙①－１）'!$C$82=1,ROUNDUP(O68,0),IF('Ｃ．運賃表（別紙①－１）'!$C$82=2,ROUNDUP(O68,-1),IF('Ｃ．運賃表（別紙①－１）'!$C$82=3,ROUND(O68,-1),ROUNDUP(O68,0))))</f>
        <v>0</v>
      </c>
      <c r="P91" s="84">
        <f>IF('Ｃ．運賃表（別紙①－１）'!$C$82=1,ROUNDUP(P68,0),IF('Ｃ．運賃表（別紙①－１）'!$C$82=2,ROUNDUP(P68,-1),IF('Ｃ．運賃表（別紙①－１）'!$C$82=3,ROUND(P68,-1),ROUNDUP(P68,0))))</f>
        <v>0</v>
      </c>
      <c r="Q91" s="75"/>
      <c r="R91" s="75"/>
    </row>
    <row r="92" spans="1:18" ht="11.25">
      <c r="A92" s="75"/>
      <c r="B92" s="75"/>
      <c r="C92" s="75"/>
      <c r="D92" s="84">
        <f>IF('Ｃ．運賃表（別紙①－１）'!$C$82=1,ROUNDUP(D69,0),IF('Ｃ．運賃表（別紙①－１）'!$C$82=2,ROUNDUP(D69,-1),IF('Ｃ．運賃表（別紙①－１）'!$C$82=3,ROUND(D69,-1),ROUNDUP(D69,0))))</f>
        <v>0</v>
      </c>
      <c r="E92" s="84">
        <f>IF('Ｃ．運賃表（別紙①－１）'!$C$82=1,ROUNDUP(E69,0),IF('Ｃ．運賃表（別紙①－１）'!$C$82=2,ROUNDUP(E69,-1),IF('Ｃ．運賃表（別紙①－１）'!$C$82=3,ROUND(E69,-1),ROUNDUP(E69,0))))</f>
        <v>0</v>
      </c>
      <c r="F92" s="84">
        <f>IF('Ｃ．運賃表（別紙①－１）'!$C$82=1,ROUNDUP(F69,0),IF('Ｃ．運賃表（別紙①－１）'!$C$82=2,ROUNDUP(F69,-1),IF('Ｃ．運賃表（別紙①－１）'!$C$82=3,ROUND(F69,-1),ROUNDUP(F69,0))))</f>
        <v>0</v>
      </c>
      <c r="G92" s="84">
        <f>IF('Ｃ．運賃表（別紙①－１）'!$C$82=1,ROUNDUP(G69,0),IF('Ｃ．運賃表（別紙①－１）'!$C$82=2,ROUNDUP(G69,-1),IF('Ｃ．運賃表（別紙①－１）'!$C$82=3,ROUND(G69,-1),ROUNDUP(G69,0))))</f>
        <v>0</v>
      </c>
      <c r="H92" s="84">
        <f>IF('Ｃ．運賃表（別紙①－１）'!$C$82=1,ROUNDUP(H69,0),IF('Ｃ．運賃表（別紙①－１）'!$C$82=2,ROUNDUP(H69,-1),IF('Ｃ．運賃表（別紙①－１）'!$C$82=3,ROUND(H69,-1),ROUNDUP(H69,0))))</f>
        <v>0</v>
      </c>
      <c r="I92" s="84">
        <f>IF('Ｃ．運賃表（別紙①－１）'!$C$82=1,ROUNDUP(I69,0),IF('Ｃ．運賃表（別紙①－１）'!$C$82=2,ROUNDUP(I69,-1),IF('Ｃ．運賃表（別紙①－１）'!$C$82=3,ROUND(I69,-1),ROUNDUP(I69,0))))</f>
        <v>0</v>
      </c>
      <c r="J92" s="84">
        <f>IF('Ｃ．運賃表（別紙①－１）'!$C$82=1,ROUNDUP(J69,0),IF('Ｃ．運賃表（別紙①－１）'!$C$82=2,ROUNDUP(J69,-1),IF('Ｃ．運賃表（別紙①－１）'!$C$82=3,ROUND(J69,-1),ROUNDUP(J69,0))))</f>
        <v>0</v>
      </c>
      <c r="K92" s="84">
        <f>IF('Ｃ．運賃表（別紙①－１）'!$C$82=1,ROUNDUP(K69,0),IF('Ｃ．運賃表（別紙①－１）'!$C$82=2,ROUNDUP(K69,-1),IF('Ｃ．運賃表（別紙①－１）'!$C$82=3,ROUND(K69,-1),ROUNDUP(K69,0))))</f>
        <v>0</v>
      </c>
      <c r="L92" s="84">
        <f>IF('Ｃ．運賃表（別紙①－１）'!$C$82=1,ROUNDUP(L69,0),IF('Ｃ．運賃表（別紙①－１）'!$C$82=2,ROUNDUP(L69,-1),IF('Ｃ．運賃表（別紙①－１）'!$C$82=3,ROUND(L69,-1),ROUNDUP(L69,0))))</f>
        <v>0</v>
      </c>
      <c r="M92" s="84">
        <f>IF('Ｃ．運賃表（別紙①－１）'!$C$82=1,ROUNDUP(M69,0),IF('Ｃ．運賃表（別紙①－１）'!$C$82=2,ROUNDUP(M69,-1),IF('Ｃ．運賃表（別紙①－１）'!$C$82=3,ROUND(M69,-1),ROUNDUP(M69,0))))</f>
        <v>0</v>
      </c>
      <c r="N92" s="84">
        <f>IF('Ｃ．運賃表（別紙①－１）'!$C$82=1,ROUNDUP(N69,0),IF('Ｃ．運賃表（別紙①－１）'!$C$82=2,ROUNDUP(N69,-1),IF('Ｃ．運賃表（別紙①－１）'!$C$82=3,ROUND(N69,-1),ROUNDUP(N69,0))))</f>
        <v>0</v>
      </c>
      <c r="O92" s="84">
        <f>IF('Ｃ．運賃表（別紙①－１）'!$C$82=1,ROUNDUP(O69,0),IF('Ｃ．運賃表（別紙①－１）'!$C$82=2,ROUNDUP(O69,-1),IF('Ｃ．運賃表（別紙①－１）'!$C$82=3,ROUND(O69,-1),ROUNDUP(O69,0))))</f>
        <v>0</v>
      </c>
      <c r="P92" s="84">
        <f>IF('Ｃ．運賃表（別紙①－１）'!$C$82=1,ROUNDUP(P69,0),IF('Ｃ．運賃表（別紙①－１）'!$C$82=2,ROUNDUP(P69,-1),IF('Ｃ．運賃表（別紙①－１）'!$C$82=3,ROUND(P69,-1),ROUNDUP(P69,0))))</f>
        <v>0</v>
      </c>
      <c r="Q92" s="75"/>
      <c r="R92" s="75"/>
    </row>
    <row r="93" spans="1:18" ht="11.25">
      <c r="A93" s="75"/>
      <c r="B93" s="75"/>
      <c r="C93" s="75"/>
      <c r="D93" s="84">
        <f>IF('Ｃ．運賃表（別紙①－１）'!$C$82=1,ROUNDUP(D70,0),IF('Ｃ．運賃表（別紙①－１）'!$C$82=2,ROUNDUP(D70,-1),IF('Ｃ．運賃表（別紙①－１）'!$C$82=3,ROUND(D70,-1),ROUNDUP(D70,0))))</f>
        <v>0</v>
      </c>
      <c r="E93" s="84">
        <f>IF('Ｃ．運賃表（別紙①－１）'!$C$82=1,ROUNDUP(E70,0),IF('Ｃ．運賃表（別紙①－１）'!$C$82=2,ROUNDUP(E70,-1),IF('Ｃ．運賃表（別紙①－１）'!$C$82=3,ROUND(E70,-1),ROUNDUP(E70,0))))</f>
        <v>0</v>
      </c>
      <c r="F93" s="84">
        <f>IF('Ｃ．運賃表（別紙①－１）'!$C$82=1,ROUNDUP(F70,0),IF('Ｃ．運賃表（別紙①－１）'!$C$82=2,ROUNDUP(F70,-1),IF('Ｃ．運賃表（別紙①－１）'!$C$82=3,ROUND(F70,-1),ROUNDUP(F70,0))))</f>
        <v>0</v>
      </c>
      <c r="G93" s="84">
        <f>IF('Ｃ．運賃表（別紙①－１）'!$C$82=1,ROUNDUP(G70,0),IF('Ｃ．運賃表（別紙①－１）'!$C$82=2,ROUNDUP(G70,-1),IF('Ｃ．運賃表（別紙①－１）'!$C$82=3,ROUND(G70,-1),ROUNDUP(G70,0))))</f>
        <v>0</v>
      </c>
      <c r="H93" s="84">
        <f>IF('Ｃ．運賃表（別紙①－１）'!$C$82=1,ROUNDUP(H70,0),IF('Ｃ．運賃表（別紙①－１）'!$C$82=2,ROUNDUP(H70,-1),IF('Ｃ．運賃表（別紙①－１）'!$C$82=3,ROUND(H70,-1),ROUNDUP(H70,0))))</f>
        <v>0</v>
      </c>
      <c r="I93" s="84">
        <f>IF('Ｃ．運賃表（別紙①－１）'!$C$82=1,ROUNDUP(I70,0),IF('Ｃ．運賃表（別紙①－１）'!$C$82=2,ROUNDUP(I70,-1),IF('Ｃ．運賃表（別紙①－１）'!$C$82=3,ROUND(I70,-1),ROUNDUP(I70,0))))</f>
        <v>0</v>
      </c>
      <c r="J93" s="84">
        <f>IF('Ｃ．運賃表（別紙①－１）'!$C$82=1,ROUNDUP(J70,0),IF('Ｃ．運賃表（別紙①－１）'!$C$82=2,ROUNDUP(J70,-1),IF('Ｃ．運賃表（別紙①－１）'!$C$82=3,ROUND(J70,-1),ROUNDUP(J70,0))))</f>
        <v>0</v>
      </c>
      <c r="K93" s="84">
        <f>IF('Ｃ．運賃表（別紙①－１）'!$C$82=1,ROUNDUP(K70,0),IF('Ｃ．運賃表（別紙①－１）'!$C$82=2,ROUNDUP(K70,-1),IF('Ｃ．運賃表（別紙①－１）'!$C$82=3,ROUND(K70,-1),ROUNDUP(K70,0))))</f>
        <v>0</v>
      </c>
      <c r="L93" s="84">
        <f>IF('Ｃ．運賃表（別紙①－１）'!$C$82=1,ROUNDUP(L70,0),IF('Ｃ．運賃表（別紙①－１）'!$C$82=2,ROUNDUP(L70,-1),IF('Ｃ．運賃表（別紙①－１）'!$C$82=3,ROUND(L70,-1),ROUNDUP(L70,0))))</f>
        <v>0</v>
      </c>
      <c r="M93" s="84">
        <f>IF('Ｃ．運賃表（別紙①－１）'!$C$82=1,ROUNDUP(M70,0),IF('Ｃ．運賃表（別紙①－１）'!$C$82=2,ROUNDUP(M70,-1),IF('Ｃ．運賃表（別紙①－１）'!$C$82=3,ROUND(M70,-1),ROUNDUP(M70,0))))</f>
        <v>0</v>
      </c>
      <c r="N93" s="84">
        <f>IF('Ｃ．運賃表（別紙①－１）'!$C$82=1,ROUNDUP(N70,0),IF('Ｃ．運賃表（別紙①－１）'!$C$82=2,ROUNDUP(N70,-1),IF('Ｃ．運賃表（別紙①－１）'!$C$82=3,ROUND(N70,-1),ROUNDUP(N70,0))))</f>
        <v>0</v>
      </c>
      <c r="O93" s="84">
        <f>IF('Ｃ．運賃表（別紙①－１）'!$C$82=1,ROUNDUP(O70,0),IF('Ｃ．運賃表（別紙①－１）'!$C$82=2,ROUNDUP(O70,-1),IF('Ｃ．運賃表（別紙①－１）'!$C$82=3,ROUND(O70,-1),ROUNDUP(O70,0))))</f>
        <v>0</v>
      </c>
      <c r="P93" s="84">
        <f>IF('Ｃ．運賃表（別紙①－１）'!$C$82=1,ROUNDUP(P70,0),IF('Ｃ．運賃表（別紙①－１）'!$C$82=2,ROUNDUP(P70,-1),IF('Ｃ．運賃表（別紙①－１）'!$C$82=3,ROUND(P70,-1),ROUNDUP(P70,0))))</f>
        <v>0</v>
      </c>
      <c r="Q93" s="75"/>
      <c r="R93" s="75"/>
    </row>
    <row r="94" spans="1:18" ht="11.25">
      <c r="A94" s="75"/>
      <c r="B94" s="75"/>
      <c r="C94" s="75"/>
      <c r="D94" s="84">
        <f>IF('Ｃ．運賃表（別紙①－１）'!$C$82=1,ROUNDUP(D71,0),IF('Ｃ．運賃表（別紙①－１）'!$C$82=2,ROUNDUP(D71,-1),IF('Ｃ．運賃表（別紙①－１）'!$C$82=3,ROUND(D71,-1),ROUNDUP(D71,0))))</f>
        <v>0</v>
      </c>
      <c r="E94" s="84">
        <f>IF('Ｃ．運賃表（別紙①－１）'!$C$82=1,ROUNDUP(E71,0),IF('Ｃ．運賃表（別紙①－１）'!$C$82=2,ROUNDUP(E71,-1),IF('Ｃ．運賃表（別紙①－１）'!$C$82=3,ROUND(E71,-1),ROUNDUP(E71,0))))</f>
        <v>0</v>
      </c>
      <c r="F94" s="84">
        <f>IF('Ｃ．運賃表（別紙①－１）'!$C$82=1,ROUNDUP(F71,0),IF('Ｃ．運賃表（別紙①－１）'!$C$82=2,ROUNDUP(F71,-1),IF('Ｃ．運賃表（別紙①－１）'!$C$82=3,ROUND(F71,-1),ROUNDUP(F71,0))))</f>
        <v>0</v>
      </c>
      <c r="G94" s="84">
        <f>IF('Ｃ．運賃表（別紙①－１）'!$C$82=1,ROUNDUP(G71,0),IF('Ｃ．運賃表（別紙①－１）'!$C$82=2,ROUNDUP(G71,-1),IF('Ｃ．運賃表（別紙①－１）'!$C$82=3,ROUND(G71,-1),ROUNDUP(G71,0))))</f>
        <v>0</v>
      </c>
      <c r="H94" s="84">
        <f>IF('Ｃ．運賃表（別紙①－１）'!$C$82=1,ROUNDUP(H71,0),IF('Ｃ．運賃表（別紙①－１）'!$C$82=2,ROUNDUP(H71,-1),IF('Ｃ．運賃表（別紙①－１）'!$C$82=3,ROUND(H71,-1),ROUNDUP(H71,0))))</f>
        <v>0</v>
      </c>
      <c r="I94" s="84">
        <f>IF('Ｃ．運賃表（別紙①－１）'!$C$82=1,ROUNDUP(I71,0),IF('Ｃ．運賃表（別紙①－１）'!$C$82=2,ROUNDUP(I71,-1),IF('Ｃ．運賃表（別紙①－１）'!$C$82=3,ROUND(I71,-1),ROUNDUP(I71,0))))</f>
        <v>0</v>
      </c>
      <c r="J94" s="84">
        <f>IF('Ｃ．運賃表（別紙①－１）'!$C$82=1,ROUNDUP(J71,0),IF('Ｃ．運賃表（別紙①－１）'!$C$82=2,ROUNDUP(J71,-1),IF('Ｃ．運賃表（別紙①－１）'!$C$82=3,ROUND(J71,-1),ROUNDUP(J71,0))))</f>
        <v>0</v>
      </c>
      <c r="K94" s="84">
        <f>IF('Ｃ．運賃表（別紙①－１）'!$C$82=1,ROUNDUP(K71,0),IF('Ｃ．運賃表（別紙①－１）'!$C$82=2,ROUNDUP(K71,-1),IF('Ｃ．運賃表（別紙①－１）'!$C$82=3,ROUND(K71,-1),ROUNDUP(K71,0))))</f>
        <v>0</v>
      </c>
      <c r="L94" s="84">
        <f>IF('Ｃ．運賃表（別紙①－１）'!$C$82=1,ROUNDUP(L71,0),IF('Ｃ．運賃表（別紙①－１）'!$C$82=2,ROUNDUP(L71,-1),IF('Ｃ．運賃表（別紙①－１）'!$C$82=3,ROUND(L71,-1),ROUNDUP(L71,0))))</f>
        <v>0</v>
      </c>
      <c r="M94" s="84">
        <f>IF('Ｃ．運賃表（別紙①－１）'!$C$82=1,ROUNDUP(M71,0),IF('Ｃ．運賃表（別紙①－１）'!$C$82=2,ROUNDUP(M71,-1),IF('Ｃ．運賃表（別紙①－１）'!$C$82=3,ROUND(M71,-1),ROUNDUP(M71,0))))</f>
        <v>0</v>
      </c>
      <c r="N94" s="84">
        <f>IF('Ｃ．運賃表（別紙①－１）'!$C$82=1,ROUNDUP(N71,0),IF('Ｃ．運賃表（別紙①－１）'!$C$82=2,ROUNDUP(N71,-1),IF('Ｃ．運賃表（別紙①－１）'!$C$82=3,ROUND(N71,-1),ROUNDUP(N71,0))))</f>
        <v>0</v>
      </c>
      <c r="O94" s="84">
        <f>IF('Ｃ．運賃表（別紙①－１）'!$C$82=1,ROUNDUP(O71,0),IF('Ｃ．運賃表（別紙①－１）'!$C$82=2,ROUNDUP(O71,-1),IF('Ｃ．運賃表（別紙①－１）'!$C$82=3,ROUND(O71,-1),ROUNDUP(O71,0))))</f>
        <v>0</v>
      </c>
      <c r="P94" s="84">
        <f>IF('Ｃ．運賃表（別紙①－１）'!$C$82=1,ROUNDUP(P71,0),IF('Ｃ．運賃表（別紙①－１）'!$C$82=2,ROUNDUP(P71,-1),IF('Ｃ．運賃表（別紙①－１）'!$C$82=3,ROUND(P71,-1),ROUNDUP(P71,0))))</f>
        <v>0</v>
      </c>
      <c r="Q94" s="75"/>
      <c r="R94" s="75"/>
    </row>
    <row r="95" spans="1:18" ht="11.25">
      <c r="A95" s="75"/>
      <c r="B95" s="75"/>
      <c r="C95" s="75"/>
      <c r="D95" s="84">
        <f>IF('Ｃ．運賃表（別紙①－１）'!$C$82=1,ROUNDUP(D72,0),IF('Ｃ．運賃表（別紙①－１）'!$C$82=2,ROUNDUP(D72,-1),IF('Ｃ．運賃表（別紙①－１）'!$C$82=3,ROUND(D72,-1),ROUNDUP(D72,0))))</f>
        <v>0</v>
      </c>
      <c r="E95" s="84">
        <f>IF('Ｃ．運賃表（別紙①－１）'!$C$82=1,ROUNDUP(E72,0),IF('Ｃ．運賃表（別紙①－１）'!$C$82=2,ROUNDUP(E72,-1),IF('Ｃ．運賃表（別紙①－１）'!$C$82=3,ROUND(E72,-1),ROUNDUP(E72,0))))</f>
        <v>0</v>
      </c>
      <c r="F95" s="84">
        <f>IF('Ｃ．運賃表（別紙①－１）'!$C$82=1,ROUNDUP(F72,0),IF('Ｃ．運賃表（別紙①－１）'!$C$82=2,ROUNDUP(F72,-1),IF('Ｃ．運賃表（別紙①－１）'!$C$82=3,ROUND(F72,-1),ROUNDUP(F72,0))))</f>
        <v>0</v>
      </c>
      <c r="G95" s="84">
        <f>IF('Ｃ．運賃表（別紙①－１）'!$C$82=1,ROUNDUP(G72,0),IF('Ｃ．運賃表（別紙①－１）'!$C$82=2,ROUNDUP(G72,-1),IF('Ｃ．運賃表（別紙①－１）'!$C$82=3,ROUND(G72,-1),ROUNDUP(G72,0))))</f>
        <v>0</v>
      </c>
      <c r="H95" s="84">
        <f>IF('Ｃ．運賃表（別紙①－１）'!$C$82=1,ROUNDUP(H72,0),IF('Ｃ．運賃表（別紙①－１）'!$C$82=2,ROUNDUP(H72,-1),IF('Ｃ．運賃表（別紙①－１）'!$C$82=3,ROUND(H72,-1),ROUNDUP(H72,0))))</f>
        <v>0</v>
      </c>
      <c r="I95" s="84">
        <f>IF('Ｃ．運賃表（別紙①－１）'!$C$82=1,ROUNDUP(I72,0),IF('Ｃ．運賃表（別紙①－１）'!$C$82=2,ROUNDUP(I72,-1),IF('Ｃ．運賃表（別紙①－１）'!$C$82=3,ROUND(I72,-1),ROUNDUP(I72,0))))</f>
        <v>0</v>
      </c>
      <c r="J95" s="84">
        <f>IF('Ｃ．運賃表（別紙①－１）'!$C$82=1,ROUNDUP(J72,0),IF('Ｃ．運賃表（別紙①－１）'!$C$82=2,ROUNDUP(J72,-1),IF('Ｃ．運賃表（別紙①－１）'!$C$82=3,ROUND(J72,-1),ROUNDUP(J72,0))))</f>
        <v>0</v>
      </c>
      <c r="K95" s="84">
        <f>IF('Ｃ．運賃表（別紙①－１）'!$C$82=1,ROUNDUP(K72,0),IF('Ｃ．運賃表（別紙①－１）'!$C$82=2,ROUNDUP(K72,-1),IF('Ｃ．運賃表（別紙①－１）'!$C$82=3,ROUND(K72,-1),ROUNDUP(K72,0))))</f>
        <v>0</v>
      </c>
      <c r="L95" s="84">
        <f>IF('Ｃ．運賃表（別紙①－１）'!$C$82=1,ROUNDUP(L72,0),IF('Ｃ．運賃表（別紙①－１）'!$C$82=2,ROUNDUP(L72,-1),IF('Ｃ．運賃表（別紙①－１）'!$C$82=3,ROUND(L72,-1),ROUNDUP(L72,0))))</f>
        <v>0</v>
      </c>
      <c r="M95" s="84">
        <f>IF('Ｃ．運賃表（別紙①－１）'!$C$82=1,ROUNDUP(M72,0),IF('Ｃ．運賃表（別紙①－１）'!$C$82=2,ROUNDUP(M72,-1),IF('Ｃ．運賃表（別紙①－１）'!$C$82=3,ROUND(M72,-1),ROUNDUP(M72,0))))</f>
        <v>0</v>
      </c>
      <c r="N95" s="84">
        <f>IF('Ｃ．運賃表（別紙①－１）'!$C$82=1,ROUNDUP(N72,0),IF('Ｃ．運賃表（別紙①－１）'!$C$82=2,ROUNDUP(N72,-1),IF('Ｃ．運賃表（別紙①－１）'!$C$82=3,ROUND(N72,-1),ROUNDUP(N72,0))))</f>
        <v>0</v>
      </c>
      <c r="O95" s="84">
        <f>IF('Ｃ．運賃表（別紙①－１）'!$C$82=1,ROUNDUP(O72,0),IF('Ｃ．運賃表（別紙①－１）'!$C$82=2,ROUNDUP(O72,-1),IF('Ｃ．運賃表（別紙①－１）'!$C$82=3,ROUND(O72,-1),ROUNDUP(O72,0))))</f>
        <v>0</v>
      </c>
      <c r="P95" s="84">
        <f>IF('Ｃ．運賃表（別紙①－１）'!$C$82=1,ROUNDUP(P72,0),IF('Ｃ．運賃表（別紙①－１）'!$C$82=2,ROUNDUP(P72,-1),IF('Ｃ．運賃表（別紙①－１）'!$C$82=3,ROUND(P72,-1),ROUNDUP(P72,0))))</f>
        <v>0</v>
      </c>
      <c r="Q95" s="75"/>
      <c r="R95" s="75"/>
    </row>
    <row r="96" spans="1:18" ht="11.25">
      <c r="A96" s="75"/>
      <c r="B96" s="75"/>
      <c r="C96" s="75"/>
      <c r="D96" s="84">
        <f>IF('Ｃ．運賃表（別紙①－１）'!$C$82=1,ROUNDUP(D73,0),IF('Ｃ．運賃表（別紙①－１）'!$C$82=2,ROUNDUP(D73,-1),IF('Ｃ．運賃表（別紙①－１）'!$C$82=3,ROUND(D73,-1),ROUNDUP(D73,0))))</f>
        <v>0</v>
      </c>
      <c r="E96" s="84">
        <f>IF('Ｃ．運賃表（別紙①－１）'!$C$82=1,ROUNDUP(E73,0),IF('Ｃ．運賃表（別紙①－１）'!$C$82=2,ROUNDUP(E73,-1),IF('Ｃ．運賃表（別紙①－１）'!$C$82=3,ROUND(E73,-1),ROUNDUP(E73,0))))</f>
        <v>0</v>
      </c>
      <c r="F96" s="84">
        <f>IF('Ｃ．運賃表（別紙①－１）'!$C$82=1,ROUNDUP(F73,0),IF('Ｃ．運賃表（別紙①－１）'!$C$82=2,ROUNDUP(F73,-1),IF('Ｃ．運賃表（別紙①－１）'!$C$82=3,ROUND(F73,-1),ROUNDUP(F73,0))))</f>
        <v>0</v>
      </c>
      <c r="G96" s="84">
        <f>IF('Ｃ．運賃表（別紙①－１）'!$C$82=1,ROUNDUP(G73,0),IF('Ｃ．運賃表（別紙①－１）'!$C$82=2,ROUNDUP(G73,-1),IF('Ｃ．運賃表（別紙①－１）'!$C$82=3,ROUND(G73,-1),ROUNDUP(G73,0))))</f>
        <v>0</v>
      </c>
      <c r="H96" s="84">
        <f>IF('Ｃ．運賃表（別紙①－１）'!$C$82=1,ROUNDUP(H73,0),IF('Ｃ．運賃表（別紙①－１）'!$C$82=2,ROUNDUP(H73,-1),IF('Ｃ．運賃表（別紙①－１）'!$C$82=3,ROUND(H73,-1),ROUNDUP(H73,0))))</f>
        <v>0</v>
      </c>
      <c r="I96" s="84">
        <f>IF('Ｃ．運賃表（別紙①－１）'!$C$82=1,ROUNDUP(I73,0),IF('Ｃ．運賃表（別紙①－１）'!$C$82=2,ROUNDUP(I73,-1),IF('Ｃ．運賃表（別紙①－１）'!$C$82=3,ROUND(I73,-1),ROUNDUP(I73,0))))</f>
        <v>0</v>
      </c>
      <c r="J96" s="84">
        <f>IF('Ｃ．運賃表（別紙①－１）'!$C$82=1,ROUNDUP(J73,0),IF('Ｃ．運賃表（別紙①－１）'!$C$82=2,ROUNDUP(J73,-1),IF('Ｃ．運賃表（別紙①－１）'!$C$82=3,ROUND(J73,-1),ROUNDUP(J73,0))))</f>
        <v>0</v>
      </c>
      <c r="K96" s="84">
        <f>IF('Ｃ．運賃表（別紙①－１）'!$C$82=1,ROUNDUP(K73,0),IF('Ｃ．運賃表（別紙①－１）'!$C$82=2,ROUNDUP(K73,-1),IF('Ｃ．運賃表（別紙①－１）'!$C$82=3,ROUND(K73,-1),ROUNDUP(K73,0))))</f>
        <v>0</v>
      </c>
      <c r="L96" s="84">
        <f>IF('Ｃ．運賃表（別紙①－１）'!$C$82=1,ROUNDUP(L73,0),IF('Ｃ．運賃表（別紙①－１）'!$C$82=2,ROUNDUP(L73,-1),IF('Ｃ．運賃表（別紙①－１）'!$C$82=3,ROUND(L73,-1),ROUNDUP(L73,0))))</f>
        <v>0</v>
      </c>
      <c r="M96" s="84">
        <f>IF('Ｃ．運賃表（別紙①－１）'!$C$82=1,ROUNDUP(M73,0),IF('Ｃ．運賃表（別紙①－１）'!$C$82=2,ROUNDUP(M73,-1),IF('Ｃ．運賃表（別紙①－１）'!$C$82=3,ROUND(M73,-1),ROUNDUP(M73,0))))</f>
        <v>0</v>
      </c>
      <c r="N96" s="84">
        <f>IF('Ｃ．運賃表（別紙①－１）'!$C$82=1,ROUNDUP(N73,0),IF('Ｃ．運賃表（別紙①－１）'!$C$82=2,ROUNDUP(N73,-1),IF('Ｃ．運賃表（別紙①－１）'!$C$82=3,ROUND(N73,-1),ROUNDUP(N73,0))))</f>
        <v>0</v>
      </c>
      <c r="O96" s="84">
        <f>IF('Ｃ．運賃表（別紙①－１）'!$C$82=1,ROUNDUP(O73,0),IF('Ｃ．運賃表（別紙①－１）'!$C$82=2,ROUNDUP(O73,-1),IF('Ｃ．運賃表（別紙①－１）'!$C$82=3,ROUND(O73,-1),ROUNDUP(O73,0))))</f>
        <v>0</v>
      </c>
      <c r="P96" s="84">
        <f>IF('Ｃ．運賃表（別紙①－１）'!$C$82=1,ROUNDUP(P73,0),IF('Ｃ．運賃表（別紙①－１）'!$C$82=2,ROUNDUP(P73,-1),IF('Ｃ．運賃表（別紙①－１）'!$C$82=3,ROUND(P73,-1),ROUNDUP(P73,0))))</f>
        <v>0</v>
      </c>
      <c r="Q96" s="75"/>
      <c r="R96" s="75"/>
    </row>
    <row r="97" spans="1:18" ht="11.25">
      <c r="A97" s="75"/>
      <c r="B97" s="75"/>
      <c r="C97" s="75"/>
      <c r="D97" s="84">
        <f>IF('Ｃ．運賃表（別紙①－１）'!$C$82=1,ROUNDUP(D74,0),IF('Ｃ．運賃表（別紙①－１）'!$C$82=2,ROUNDUP(D74,-1),IF('Ｃ．運賃表（別紙①－１）'!$C$82=3,ROUND(D74,-1),ROUNDUP(D74,0))))</f>
        <v>0</v>
      </c>
      <c r="E97" s="84">
        <f>IF('Ｃ．運賃表（別紙①－１）'!$C$82=1,ROUNDUP(E74,0),IF('Ｃ．運賃表（別紙①－１）'!$C$82=2,ROUNDUP(E74,-1),IF('Ｃ．運賃表（別紙①－１）'!$C$82=3,ROUND(E74,-1),ROUNDUP(E74,0))))</f>
        <v>0</v>
      </c>
      <c r="F97" s="84">
        <f>IF('Ｃ．運賃表（別紙①－１）'!$C$82=1,ROUNDUP(F74,0),IF('Ｃ．運賃表（別紙①－１）'!$C$82=2,ROUNDUP(F74,-1),IF('Ｃ．運賃表（別紙①－１）'!$C$82=3,ROUND(F74,-1),ROUNDUP(F74,0))))</f>
        <v>0</v>
      </c>
      <c r="G97" s="84">
        <f>IF('Ｃ．運賃表（別紙①－１）'!$C$82=1,ROUNDUP(G74,0),IF('Ｃ．運賃表（別紙①－１）'!$C$82=2,ROUNDUP(G74,-1),IF('Ｃ．運賃表（別紙①－１）'!$C$82=3,ROUND(G74,-1),ROUNDUP(G74,0))))</f>
        <v>0</v>
      </c>
      <c r="H97" s="84">
        <f>IF('Ｃ．運賃表（別紙①－１）'!$C$82=1,ROUNDUP(H74,0),IF('Ｃ．運賃表（別紙①－１）'!$C$82=2,ROUNDUP(H74,-1),IF('Ｃ．運賃表（別紙①－１）'!$C$82=3,ROUND(H74,-1),ROUNDUP(H74,0))))</f>
        <v>0</v>
      </c>
      <c r="I97" s="84">
        <f>IF('Ｃ．運賃表（別紙①－１）'!$C$82=1,ROUNDUP(I74,0),IF('Ｃ．運賃表（別紙①－１）'!$C$82=2,ROUNDUP(I74,-1),IF('Ｃ．運賃表（別紙①－１）'!$C$82=3,ROUND(I74,-1),ROUNDUP(I74,0))))</f>
        <v>0</v>
      </c>
      <c r="J97" s="84">
        <f>IF('Ｃ．運賃表（別紙①－１）'!$C$82=1,ROUNDUP(J74,0),IF('Ｃ．運賃表（別紙①－１）'!$C$82=2,ROUNDUP(J74,-1),IF('Ｃ．運賃表（別紙①－１）'!$C$82=3,ROUND(J74,-1),ROUNDUP(J74,0))))</f>
        <v>0</v>
      </c>
      <c r="K97" s="84">
        <f>IF('Ｃ．運賃表（別紙①－１）'!$C$82=1,ROUNDUP(K74,0),IF('Ｃ．運賃表（別紙①－１）'!$C$82=2,ROUNDUP(K74,-1),IF('Ｃ．運賃表（別紙①－１）'!$C$82=3,ROUND(K74,-1),ROUNDUP(K74,0))))</f>
        <v>0</v>
      </c>
      <c r="L97" s="84">
        <f>IF('Ｃ．運賃表（別紙①－１）'!$C$82=1,ROUNDUP(L74,0),IF('Ｃ．運賃表（別紙①－１）'!$C$82=2,ROUNDUP(L74,-1),IF('Ｃ．運賃表（別紙①－１）'!$C$82=3,ROUND(L74,-1),ROUNDUP(L74,0))))</f>
        <v>0</v>
      </c>
      <c r="M97" s="84">
        <f>IF('Ｃ．運賃表（別紙①－１）'!$C$82=1,ROUNDUP(M74,0),IF('Ｃ．運賃表（別紙①－１）'!$C$82=2,ROUNDUP(M74,-1),IF('Ｃ．運賃表（別紙①－１）'!$C$82=3,ROUND(M74,-1),ROUNDUP(M74,0))))</f>
        <v>0</v>
      </c>
      <c r="N97" s="84">
        <f>IF('Ｃ．運賃表（別紙①－１）'!$C$82=1,ROUNDUP(N74,0),IF('Ｃ．運賃表（別紙①－１）'!$C$82=2,ROUNDUP(N74,-1),IF('Ｃ．運賃表（別紙①－１）'!$C$82=3,ROUND(N74,-1),ROUNDUP(N74,0))))</f>
        <v>0</v>
      </c>
      <c r="O97" s="84">
        <f>IF('Ｃ．運賃表（別紙①－１）'!$C$82=1,ROUNDUP(O74,0),IF('Ｃ．運賃表（別紙①－１）'!$C$82=2,ROUNDUP(O74,-1),IF('Ｃ．運賃表（別紙①－１）'!$C$82=3,ROUND(O74,-1),ROUNDUP(O74,0))))</f>
        <v>0</v>
      </c>
      <c r="P97" s="84">
        <f>IF('Ｃ．運賃表（別紙①－１）'!$C$82=1,ROUNDUP(P74,0),IF('Ｃ．運賃表（別紙①－１）'!$C$82=2,ROUNDUP(P74,-1),IF('Ｃ．運賃表（別紙①－１）'!$C$82=3,ROUND(P74,-1),ROUNDUP(P74,0))))</f>
        <v>0</v>
      </c>
      <c r="Q97" s="75"/>
      <c r="R97" s="75"/>
    </row>
    <row r="98" spans="1:18" ht="11.25">
      <c r="A98" s="75"/>
      <c r="B98" s="75"/>
      <c r="C98" s="75"/>
      <c r="D98" s="84">
        <f>IF('Ｃ．運賃表（別紙①－１）'!$C$82=1,ROUNDUP(D75,0),IF('Ｃ．運賃表（別紙①－１）'!$C$82=2,ROUNDUP(D75,-1),IF('Ｃ．運賃表（別紙①－１）'!$C$82=3,ROUND(D75,-1),ROUNDUP(D75,0))))</f>
        <v>0</v>
      </c>
      <c r="E98" s="84">
        <f>IF('Ｃ．運賃表（別紙①－１）'!$C$82=1,ROUNDUP(E75,0),IF('Ｃ．運賃表（別紙①－１）'!$C$82=2,ROUNDUP(E75,-1),IF('Ｃ．運賃表（別紙①－１）'!$C$82=3,ROUND(E75,-1),ROUNDUP(E75,0))))</f>
        <v>0</v>
      </c>
      <c r="F98" s="84">
        <f>IF('Ｃ．運賃表（別紙①－１）'!$C$82=1,ROUNDUP(F75,0),IF('Ｃ．運賃表（別紙①－１）'!$C$82=2,ROUNDUP(F75,-1),IF('Ｃ．運賃表（別紙①－１）'!$C$82=3,ROUND(F75,-1),ROUNDUP(F75,0))))</f>
        <v>0</v>
      </c>
      <c r="G98" s="84">
        <f>IF('Ｃ．運賃表（別紙①－１）'!$C$82=1,ROUNDUP(G75,0),IF('Ｃ．運賃表（別紙①－１）'!$C$82=2,ROUNDUP(G75,-1),IF('Ｃ．運賃表（別紙①－１）'!$C$82=3,ROUND(G75,-1),ROUNDUP(G75,0))))</f>
        <v>0</v>
      </c>
      <c r="H98" s="84">
        <f>IF('Ｃ．運賃表（別紙①－１）'!$C$82=1,ROUNDUP(H75,0),IF('Ｃ．運賃表（別紙①－１）'!$C$82=2,ROUNDUP(H75,-1),IF('Ｃ．運賃表（別紙①－１）'!$C$82=3,ROUND(H75,-1),ROUNDUP(H75,0))))</f>
        <v>0</v>
      </c>
      <c r="I98" s="84">
        <f>IF('Ｃ．運賃表（別紙①－１）'!$C$82=1,ROUNDUP(I75,0),IF('Ｃ．運賃表（別紙①－１）'!$C$82=2,ROUNDUP(I75,-1),IF('Ｃ．運賃表（別紙①－１）'!$C$82=3,ROUND(I75,-1),ROUNDUP(I75,0))))</f>
        <v>0</v>
      </c>
      <c r="J98" s="84">
        <f>IF('Ｃ．運賃表（別紙①－１）'!$C$82=1,ROUNDUP(J75,0),IF('Ｃ．運賃表（別紙①－１）'!$C$82=2,ROUNDUP(J75,-1),IF('Ｃ．運賃表（別紙①－１）'!$C$82=3,ROUND(J75,-1),ROUNDUP(J75,0))))</f>
        <v>0</v>
      </c>
      <c r="K98" s="84">
        <f>IF('Ｃ．運賃表（別紙①－１）'!$C$82=1,ROUNDUP(K75,0),IF('Ｃ．運賃表（別紙①－１）'!$C$82=2,ROUNDUP(K75,-1),IF('Ｃ．運賃表（別紙①－１）'!$C$82=3,ROUND(K75,-1),ROUNDUP(K75,0))))</f>
        <v>0</v>
      </c>
      <c r="L98" s="84">
        <f>IF('Ｃ．運賃表（別紙①－１）'!$C$82=1,ROUNDUP(L75,0),IF('Ｃ．運賃表（別紙①－１）'!$C$82=2,ROUNDUP(L75,-1),IF('Ｃ．運賃表（別紙①－１）'!$C$82=3,ROUND(L75,-1),ROUNDUP(L75,0))))</f>
        <v>0</v>
      </c>
      <c r="M98" s="84">
        <f>IF('Ｃ．運賃表（別紙①－１）'!$C$82=1,ROUNDUP(M75,0),IF('Ｃ．運賃表（別紙①－１）'!$C$82=2,ROUNDUP(M75,-1),IF('Ｃ．運賃表（別紙①－１）'!$C$82=3,ROUND(M75,-1),ROUNDUP(M75,0))))</f>
        <v>0</v>
      </c>
      <c r="N98" s="84">
        <f>IF('Ｃ．運賃表（別紙①－１）'!$C$82=1,ROUNDUP(N75,0),IF('Ｃ．運賃表（別紙①－１）'!$C$82=2,ROUNDUP(N75,-1),IF('Ｃ．運賃表（別紙①－１）'!$C$82=3,ROUND(N75,-1),ROUNDUP(N75,0))))</f>
        <v>0</v>
      </c>
      <c r="O98" s="84">
        <f>IF('Ｃ．運賃表（別紙①－１）'!$C$82=1,ROUNDUP(O75,0),IF('Ｃ．運賃表（別紙①－１）'!$C$82=2,ROUNDUP(O75,-1),IF('Ｃ．運賃表（別紙①－１）'!$C$82=3,ROUND(O75,-1),ROUNDUP(O75,0))))</f>
        <v>0</v>
      </c>
      <c r="P98" s="84">
        <f>IF('Ｃ．運賃表（別紙①－１）'!$C$82=1,ROUNDUP(P75,0),IF('Ｃ．運賃表（別紙①－１）'!$C$82=2,ROUNDUP(P75,-1),IF('Ｃ．運賃表（別紙①－１）'!$C$82=3,ROUND(P75,-1),ROUNDUP(P75,0))))</f>
        <v>0</v>
      </c>
      <c r="Q98" s="75"/>
      <c r="R98" s="75"/>
    </row>
    <row r="99" spans="1:18" ht="11.25">
      <c r="A99" s="75"/>
      <c r="B99" s="75"/>
      <c r="C99" s="75"/>
      <c r="D99" s="84">
        <f>IF('Ｃ．運賃表（別紙①－１）'!$C$82=1,ROUNDUP(D76,0),IF('Ｃ．運賃表（別紙①－１）'!$C$82=2,ROUNDUP(D76,-1),IF('Ｃ．運賃表（別紙①－１）'!$C$82=3,ROUND(D76,-1),ROUNDUP(D76,0))))</f>
        <v>0</v>
      </c>
      <c r="E99" s="84">
        <f>IF('Ｃ．運賃表（別紙①－１）'!$C$82=1,ROUNDUP(E76,0),IF('Ｃ．運賃表（別紙①－１）'!$C$82=2,ROUNDUP(E76,-1),IF('Ｃ．運賃表（別紙①－１）'!$C$82=3,ROUND(E76,-1),ROUNDUP(E76,0))))</f>
        <v>0</v>
      </c>
      <c r="F99" s="84">
        <f>IF('Ｃ．運賃表（別紙①－１）'!$C$82=1,ROUNDUP(F76,0),IF('Ｃ．運賃表（別紙①－１）'!$C$82=2,ROUNDUP(F76,-1),IF('Ｃ．運賃表（別紙①－１）'!$C$82=3,ROUND(F76,-1),ROUNDUP(F76,0))))</f>
        <v>0</v>
      </c>
      <c r="G99" s="84">
        <f>IF('Ｃ．運賃表（別紙①－１）'!$C$82=1,ROUNDUP(G76,0),IF('Ｃ．運賃表（別紙①－１）'!$C$82=2,ROUNDUP(G76,-1),IF('Ｃ．運賃表（別紙①－１）'!$C$82=3,ROUND(G76,-1),ROUNDUP(G76,0))))</f>
        <v>0</v>
      </c>
      <c r="H99" s="84">
        <f>IF('Ｃ．運賃表（別紙①－１）'!$C$82=1,ROUNDUP(H76,0),IF('Ｃ．運賃表（別紙①－１）'!$C$82=2,ROUNDUP(H76,-1),IF('Ｃ．運賃表（別紙①－１）'!$C$82=3,ROUND(H76,-1),ROUNDUP(H76,0))))</f>
        <v>0</v>
      </c>
      <c r="I99" s="84">
        <f>IF('Ｃ．運賃表（別紙①－１）'!$C$82=1,ROUNDUP(I76,0),IF('Ｃ．運賃表（別紙①－１）'!$C$82=2,ROUNDUP(I76,-1),IF('Ｃ．運賃表（別紙①－１）'!$C$82=3,ROUND(I76,-1),ROUNDUP(I76,0))))</f>
        <v>0</v>
      </c>
      <c r="J99" s="84">
        <f>IF('Ｃ．運賃表（別紙①－１）'!$C$82=1,ROUNDUP(J76,0),IF('Ｃ．運賃表（別紙①－１）'!$C$82=2,ROUNDUP(J76,-1),IF('Ｃ．運賃表（別紙①－１）'!$C$82=3,ROUND(J76,-1),ROUNDUP(J76,0))))</f>
        <v>0</v>
      </c>
      <c r="K99" s="84">
        <f>IF('Ｃ．運賃表（別紙①－１）'!$C$82=1,ROUNDUP(K76,0),IF('Ｃ．運賃表（別紙①－１）'!$C$82=2,ROUNDUP(K76,-1),IF('Ｃ．運賃表（別紙①－１）'!$C$82=3,ROUND(K76,-1),ROUNDUP(K76,0))))</f>
        <v>0</v>
      </c>
      <c r="L99" s="84">
        <f>IF('Ｃ．運賃表（別紙①－１）'!$C$82=1,ROUNDUP(L76,0),IF('Ｃ．運賃表（別紙①－１）'!$C$82=2,ROUNDUP(L76,-1),IF('Ｃ．運賃表（別紙①－１）'!$C$82=3,ROUND(L76,-1),ROUNDUP(L76,0))))</f>
        <v>0</v>
      </c>
      <c r="M99" s="84">
        <f>IF('Ｃ．運賃表（別紙①－１）'!$C$82=1,ROUNDUP(M76,0),IF('Ｃ．運賃表（別紙①－１）'!$C$82=2,ROUNDUP(M76,-1),IF('Ｃ．運賃表（別紙①－１）'!$C$82=3,ROUND(M76,-1),ROUNDUP(M76,0))))</f>
        <v>0</v>
      </c>
      <c r="N99" s="84">
        <f>IF('Ｃ．運賃表（別紙①－１）'!$C$82=1,ROUNDUP(N76,0),IF('Ｃ．運賃表（別紙①－１）'!$C$82=2,ROUNDUP(N76,-1),IF('Ｃ．運賃表（別紙①－１）'!$C$82=3,ROUND(N76,-1),ROUNDUP(N76,0))))</f>
        <v>0</v>
      </c>
      <c r="O99" s="84">
        <f>IF('Ｃ．運賃表（別紙①－１）'!$C$82=1,ROUNDUP(O76,0),IF('Ｃ．運賃表（別紙①－１）'!$C$82=2,ROUNDUP(O76,-1),IF('Ｃ．運賃表（別紙①－１）'!$C$82=3,ROUND(O76,-1),ROUNDUP(O76,0))))</f>
        <v>0</v>
      </c>
      <c r="P99" s="84">
        <f>IF('Ｃ．運賃表（別紙①－１）'!$C$82=1,ROUNDUP(P76,0),IF('Ｃ．運賃表（別紙①－１）'!$C$82=2,ROUNDUP(P76,-1),IF('Ｃ．運賃表（別紙①－１）'!$C$82=3,ROUND(P76,-1),ROUNDUP(P76,0))))</f>
        <v>0</v>
      </c>
      <c r="Q99" s="75"/>
      <c r="R99" s="75"/>
    </row>
    <row r="100" spans="1:18" ht="11.25">
      <c r="A100" s="75"/>
      <c r="B100" s="75"/>
      <c r="C100" s="75"/>
      <c r="D100" s="84">
        <f>IF('Ｃ．運賃表（別紙①－１）'!$C$82=1,ROUNDUP(D77,0),IF('Ｃ．運賃表（別紙①－１）'!$C$82=2,ROUNDUP(D77,-1),IF('Ｃ．運賃表（別紙①－１）'!$C$82=3,ROUND(D77,-1),ROUNDUP(D77,0))))</f>
        <v>0</v>
      </c>
      <c r="E100" s="84">
        <f>IF('Ｃ．運賃表（別紙①－１）'!$C$82=1,ROUNDUP(E77,0),IF('Ｃ．運賃表（別紙①－１）'!$C$82=2,ROUNDUP(E77,-1),IF('Ｃ．運賃表（別紙①－１）'!$C$82=3,ROUND(E77,-1),ROUNDUP(E77,0))))</f>
        <v>0</v>
      </c>
      <c r="F100" s="84">
        <f>IF('Ｃ．運賃表（別紙①－１）'!$C$82=1,ROUNDUP(F77,0),IF('Ｃ．運賃表（別紙①－１）'!$C$82=2,ROUNDUP(F77,-1),IF('Ｃ．運賃表（別紙①－１）'!$C$82=3,ROUND(F77,-1),ROUNDUP(F77,0))))</f>
        <v>0</v>
      </c>
      <c r="G100" s="84">
        <f>IF('Ｃ．運賃表（別紙①－１）'!$C$82=1,ROUNDUP(G77,0),IF('Ｃ．運賃表（別紙①－１）'!$C$82=2,ROUNDUP(G77,-1),IF('Ｃ．運賃表（別紙①－１）'!$C$82=3,ROUND(G77,-1),ROUNDUP(G77,0))))</f>
        <v>0</v>
      </c>
      <c r="H100" s="84">
        <f>IF('Ｃ．運賃表（別紙①－１）'!$C$82=1,ROUNDUP(H77,0),IF('Ｃ．運賃表（別紙①－１）'!$C$82=2,ROUNDUP(H77,-1),IF('Ｃ．運賃表（別紙①－１）'!$C$82=3,ROUND(H77,-1),ROUNDUP(H77,0))))</f>
        <v>0</v>
      </c>
      <c r="I100" s="84">
        <f>IF('Ｃ．運賃表（別紙①－１）'!$C$82=1,ROUNDUP(I77,0),IF('Ｃ．運賃表（別紙①－１）'!$C$82=2,ROUNDUP(I77,-1),IF('Ｃ．運賃表（別紙①－１）'!$C$82=3,ROUND(I77,-1),ROUNDUP(I77,0))))</f>
        <v>0</v>
      </c>
      <c r="J100" s="84">
        <f>IF('Ｃ．運賃表（別紙①－１）'!$C$82=1,ROUNDUP(J77,0),IF('Ｃ．運賃表（別紙①－１）'!$C$82=2,ROUNDUP(J77,-1),IF('Ｃ．運賃表（別紙①－１）'!$C$82=3,ROUND(J77,-1),ROUNDUP(J77,0))))</f>
        <v>0</v>
      </c>
      <c r="K100" s="84">
        <f>IF('Ｃ．運賃表（別紙①－１）'!$C$82=1,ROUNDUP(K77,0),IF('Ｃ．運賃表（別紙①－１）'!$C$82=2,ROUNDUP(K77,-1),IF('Ｃ．運賃表（別紙①－１）'!$C$82=3,ROUND(K77,-1),ROUNDUP(K77,0))))</f>
        <v>0</v>
      </c>
      <c r="L100" s="84">
        <f>IF('Ｃ．運賃表（別紙①－１）'!$C$82=1,ROUNDUP(L77,0),IF('Ｃ．運賃表（別紙①－１）'!$C$82=2,ROUNDUP(L77,-1),IF('Ｃ．運賃表（別紙①－１）'!$C$82=3,ROUND(L77,-1),ROUNDUP(L77,0))))</f>
        <v>0</v>
      </c>
      <c r="M100" s="84">
        <f>IF('Ｃ．運賃表（別紙①－１）'!$C$82=1,ROUNDUP(M77,0),IF('Ｃ．運賃表（別紙①－１）'!$C$82=2,ROUNDUP(M77,-1),IF('Ｃ．運賃表（別紙①－１）'!$C$82=3,ROUND(M77,-1),ROUNDUP(M77,0))))</f>
        <v>0</v>
      </c>
      <c r="N100" s="84">
        <f>IF('Ｃ．運賃表（別紙①－１）'!$C$82=1,ROUNDUP(N77,0),IF('Ｃ．運賃表（別紙①－１）'!$C$82=2,ROUNDUP(N77,-1),IF('Ｃ．運賃表（別紙①－１）'!$C$82=3,ROUND(N77,-1),ROUNDUP(N77,0))))</f>
        <v>0</v>
      </c>
      <c r="O100" s="84">
        <f>IF('Ｃ．運賃表（別紙①－１）'!$C$82=1,ROUNDUP(O77,0),IF('Ｃ．運賃表（別紙①－１）'!$C$82=2,ROUNDUP(O77,-1),IF('Ｃ．運賃表（別紙①－１）'!$C$82=3,ROUND(O77,-1),ROUNDUP(O77,0))))</f>
        <v>0</v>
      </c>
      <c r="P100" s="84">
        <f>IF('Ｃ．運賃表（別紙①－１）'!$C$82=1,ROUNDUP(P77,0),IF('Ｃ．運賃表（別紙①－１）'!$C$82=2,ROUNDUP(P77,-1),IF('Ｃ．運賃表（別紙①－１）'!$C$82=3,ROUND(P77,-1),ROUNDUP(P77,0))))</f>
        <v>0</v>
      </c>
      <c r="Q100" s="75"/>
      <c r="R100" s="75"/>
    </row>
    <row r="101" spans="1:18" ht="11.25">
      <c r="A101" s="75"/>
      <c r="B101" s="75"/>
      <c r="C101" s="75"/>
      <c r="D101" s="84">
        <f>IF('Ｃ．運賃表（別紙①－１）'!$C$82=1,ROUNDUP(D78,0),IF('Ｃ．運賃表（別紙①－１）'!$C$82=2,ROUNDUP(D78,-1),IF('Ｃ．運賃表（別紙①－１）'!$C$82=3,ROUND(D78,-1),ROUNDUP(D78,0))))</f>
        <v>0</v>
      </c>
      <c r="E101" s="84">
        <f>IF('Ｃ．運賃表（別紙①－１）'!$C$82=1,ROUNDUP(E78,0),IF('Ｃ．運賃表（別紙①－１）'!$C$82=2,ROUNDUP(E78,-1),IF('Ｃ．運賃表（別紙①－１）'!$C$82=3,ROUND(E78,-1),ROUNDUP(E78,0))))</f>
        <v>0</v>
      </c>
      <c r="F101" s="84">
        <f>IF('Ｃ．運賃表（別紙①－１）'!$C$82=1,ROUNDUP(F78,0),IF('Ｃ．運賃表（別紙①－１）'!$C$82=2,ROUNDUP(F78,-1),IF('Ｃ．運賃表（別紙①－１）'!$C$82=3,ROUND(F78,-1),ROUNDUP(F78,0))))</f>
        <v>0</v>
      </c>
      <c r="G101" s="84">
        <f>IF('Ｃ．運賃表（別紙①－１）'!$C$82=1,ROUNDUP(G78,0),IF('Ｃ．運賃表（別紙①－１）'!$C$82=2,ROUNDUP(G78,-1),IF('Ｃ．運賃表（別紙①－１）'!$C$82=3,ROUND(G78,-1),ROUNDUP(G78,0))))</f>
        <v>0</v>
      </c>
      <c r="H101" s="84">
        <f>IF('Ｃ．運賃表（別紙①－１）'!$C$82=1,ROUNDUP(H78,0),IF('Ｃ．運賃表（別紙①－１）'!$C$82=2,ROUNDUP(H78,-1),IF('Ｃ．運賃表（別紙①－１）'!$C$82=3,ROUND(H78,-1),ROUNDUP(H78,0))))</f>
        <v>0</v>
      </c>
      <c r="I101" s="84">
        <f>IF('Ｃ．運賃表（別紙①－１）'!$C$82=1,ROUNDUP(I78,0),IF('Ｃ．運賃表（別紙①－１）'!$C$82=2,ROUNDUP(I78,-1),IF('Ｃ．運賃表（別紙①－１）'!$C$82=3,ROUND(I78,-1),ROUNDUP(I78,0))))</f>
        <v>0</v>
      </c>
      <c r="J101" s="84">
        <f>IF('Ｃ．運賃表（別紙①－１）'!$C$82=1,ROUNDUP(J78,0),IF('Ｃ．運賃表（別紙①－１）'!$C$82=2,ROUNDUP(J78,-1),IF('Ｃ．運賃表（別紙①－１）'!$C$82=3,ROUND(J78,-1),ROUNDUP(J78,0))))</f>
        <v>0</v>
      </c>
      <c r="K101" s="84">
        <f>IF('Ｃ．運賃表（別紙①－１）'!$C$82=1,ROUNDUP(K78,0),IF('Ｃ．運賃表（別紙①－１）'!$C$82=2,ROUNDUP(K78,-1),IF('Ｃ．運賃表（別紙①－１）'!$C$82=3,ROUND(K78,-1),ROUNDUP(K78,0))))</f>
        <v>0</v>
      </c>
      <c r="L101" s="84">
        <f>IF('Ｃ．運賃表（別紙①－１）'!$C$82=1,ROUNDUP(L78,0),IF('Ｃ．運賃表（別紙①－１）'!$C$82=2,ROUNDUP(L78,-1),IF('Ｃ．運賃表（別紙①－１）'!$C$82=3,ROUND(L78,-1),ROUNDUP(L78,0))))</f>
        <v>0</v>
      </c>
      <c r="M101" s="84">
        <f>IF('Ｃ．運賃表（別紙①－１）'!$C$82=1,ROUNDUP(M78,0),IF('Ｃ．運賃表（別紙①－１）'!$C$82=2,ROUNDUP(M78,-1),IF('Ｃ．運賃表（別紙①－１）'!$C$82=3,ROUND(M78,-1),ROUNDUP(M78,0))))</f>
        <v>0</v>
      </c>
      <c r="N101" s="84">
        <f>IF('Ｃ．運賃表（別紙①－１）'!$C$82=1,ROUNDUP(N78,0),IF('Ｃ．運賃表（別紙①－１）'!$C$82=2,ROUNDUP(N78,-1),IF('Ｃ．運賃表（別紙①－１）'!$C$82=3,ROUND(N78,-1),ROUNDUP(N78,0))))</f>
        <v>0</v>
      </c>
      <c r="O101" s="84">
        <f>IF('Ｃ．運賃表（別紙①－１）'!$C$82=1,ROUNDUP(O78,0),IF('Ｃ．運賃表（別紙①－１）'!$C$82=2,ROUNDUP(O78,-1),IF('Ｃ．運賃表（別紙①－１）'!$C$82=3,ROUND(O78,-1),ROUNDUP(O78,0))))</f>
        <v>0</v>
      </c>
      <c r="P101" s="84">
        <f>IF('Ｃ．運賃表（別紙①－１）'!$C$82=1,ROUNDUP(P78,0),IF('Ｃ．運賃表（別紙①－１）'!$C$82=2,ROUNDUP(P78,-1),IF('Ｃ．運賃表（別紙①－１）'!$C$82=3,ROUND(P78,-1),ROUNDUP(P78,0))))</f>
        <v>0</v>
      </c>
      <c r="Q101" s="75"/>
      <c r="R101" s="75"/>
    </row>
    <row r="102" spans="1:18" ht="11.25">
      <c r="A102" s="75"/>
      <c r="B102" s="75"/>
      <c r="C102" s="75"/>
      <c r="D102" s="84">
        <f>IF('Ｃ．運賃表（別紙①－１）'!$C$82=1,ROUNDUP(D79,0),IF('Ｃ．運賃表（別紙①－１）'!$C$82=2,ROUNDUP(D79,-1),IF('Ｃ．運賃表（別紙①－１）'!$C$82=3,ROUND(D79,-1),ROUNDUP(D79,0))))</f>
        <v>0</v>
      </c>
      <c r="E102" s="84">
        <f>IF('Ｃ．運賃表（別紙①－１）'!$C$82=1,ROUNDUP(E79,0),IF('Ｃ．運賃表（別紙①－１）'!$C$82=2,ROUNDUP(E79,-1),IF('Ｃ．運賃表（別紙①－１）'!$C$82=3,ROUND(E79,-1),ROUNDUP(E79,0))))</f>
        <v>0</v>
      </c>
      <c r="F102" s="84">
        <f>IF('Ｃ．運賃表（別紙①－１）'!$C$82=1,ROUNDUP(F79,0),IF('Ｃ．運賃表（別紙①－１）'!$C$82=2,ROUNDUP(F79,-1),IF('Ｃ．運賃表（別紙①－１）'!$C$82=3,ROUND(F79,-1),ROUNDUP(F79,0))))</f>
        <v>0</v>
      </c>
      <c r="G102" s="84">
        <f>IF('Ｃ．運賃表（別紙①－１）'!$C$82=1,ROUNDUP(G79,0),IF('Ｃ．運賃表（別紙①－１）'!$C$82=2,ROUNDUP(G79,-1),IF('Ｃ．運賃表（別紙①－１）'!$C$82=3,ROUND(G79,-1),ROUNDUP(G79,0))))</f>
        <v>0</v>
      </c>
      <c r="H102" s="84">
        <f>IF('Ｃ．運賃表（別紙①－１）'!$C$82=1,ROUNDUP(H79,0),IF('Ｃ．運賃表（別紙①－１）'!$C$82=2,ROUNDUP(H79,-1),IF('Ｃ．運賃表（別紙①－１）'!$C$82=3,ROUND(H79,-1),ROUNDUP(H79,0))))</f>
        <v>0</v>
      </c>
      <c r="I102" s="84">
        <f>IF('Ｃ．運賃表（別紙①－１）'!$C$82=1,ROUNDUP(I79,0),IF('Ｃ．運賃表（別紙①－１）'!$C$82=2,ROUNDUP(I79,-1),IF('Ｃ．運賃表（別紙①－１）'!$C$82=3,ROUND(I79,-1),ROUNDUP(I79,0))))</f>
        <v>0</v>
      </c>
      <c r="J102" s="84">
        <f>IF('Ｃ．運賃表（別紙①－１）'!$C$82=1,ROUNDUP(J79,0),IF('Ｃ．運賃表（別紙①－１）'!$C$82=2,ROUNDUP(J79,-1),IF('Ｃ．運賃表（別紙①－１）'!$C$82=3,ROUND(J79,-1),ROUNDUP(J79,0))))</f>
        <v>0</v>
      </c>
      <c r="K102" s="84">
        <f>IF('Ｃ．運賃表（別紙①－１）'!$C$82=1,ROUNDUP(K79,0),IF('Ｃ．運賃表（別紙①－１）'!$C$82=2,ROUNDUP(K79,-1),IF('Ｃ．運賃表（別紙①－１）'!$C$82=3,ROUND(K79,-1),ROUNDUP(K79,0))))</f>
        <v>0</v>
      </c>
      <c r="L102" s="84">
        <f>IF('Ｃ．運賃表（別紙①－１）'!$C$82=1,ROUNDUP(L79,0),IF('Ｃ．運賃表（別紙①－１）'!$C$82=2,ROUNDUP(L79,-1),IF('Ｃ．運賃表（別紙①－１）'!$C$82=3,ROUND(L79,-1),ROUNDUP(L79,0))))</f>
        <v>0</v>
      </c>
      <c r="M102" s="84">
        <f>IF('Ｃ．運賃表（別紙①－１）'!$C$82=1,ROUNDUP(M79,0),IF('Ｃ．運賃表（別紙①－１）'!$C$82=2,ROUNDUP(M79,-1),IF('Ｃ．運賃表（別紙①－１）'!$C$82=3,ROUND(M79,-1),ROUNDUP(M79,0))))</f>
        <v>0</v>
      </c>
      <c r="N102" s="84">
        <f>IF('Ｃ．運賃表（別紙①－１）'!$C$82=1,ROUNDUP(N79,0),IF('Ｃ．運賃表（別紙①－１）'!$C$82=2,ROUNDUP(N79,-1),IF('Ｃ．運賃表（別紙①－１）'!$C$82=3,ROUND(N79,-1),ROUNDUP(N79,0))))</f>
        <v>0</v>
      </c>
      <c r="O102" s="84">
        <f>IF('Ｃ．運賃表（別紙①－１）'!$C$82=1,ROUNDUP(O79,0),IF('Ｃ．運賃表（別紙①－１）'!$C$82=2,ROUNDUP(O79,-1),IF('Ｃ．運賃表（別紙①－１）'!$C$82=3,ROUND(O79,-1),ROUNDUP(O79,0))))</f>
        <v>0</v>
      </c>
      <c r="P102" s="84">
        <f>IF('Ｃ．運賃表（別紙①－１）'!$C$82=1,ROUNDUP(P79,0),IF('Ｃ．運賃表（別紙①－１）'!$C$82=2,ROUNDUP(P79,-1),IF('Ｃ．運賃表（別紙①－１）'!$C$82=3,ROUND(P79,-1),ROUNDUP(P79,0))))</f>
        <v>0</v>
      </c>
      <c r="Q102" s="75"/>
      <c r="R102" s="75"/>
    </row>
    <row r="103" spans="1:18" ht="11.25">
      <c r="A103" s="75"/>
      <c r="B103" s="75"/>
      <c r="C103" s="75"/>
      <c r="D103" s="84">
        <f>IF('Ｃ．運賃表（別紙①－１）'!$C$82=1,ROUNDUP(D80,0),IF('Ｃ．運賃表（別紙①－１）'!$C$82=2,ROUNDUP(D80,-1),IF('Ｃ．運賃表（別紙①－１）'!$C$82=3,ROUND(D80,-1),ROUNDUP(D80,0))))</f>
        <v>0</v>
      </c>
      <c r="E103" s="84">
        <f>IF('Ｃ．運賃表（別紙①－１）'!$C$82=1,ROUNDUP(E80,0),IF('Ｃ．運賃表（別紙①－１）'!$C$82=2,ROUNDUP(E80,-1),IF('Ｃ．運賃表（別紙①－１）'!$C$82=3,ROUND(E80,-1),ROUNDUP(E80,0))))</f>
        <v>0</v>
      </c>
      <c r="F103" s="84">
        <f>IF('Ｃ．運賃表（別紙①－１）'!$C$82=1,ROUNDUP(F80,0),IF('Ｃ．運賃表（別紙①－１）'!$C$82=2,ROUNDUP(F80,-1),IF('Ｃ．運賃表（別紙①－１）'!$C$82=3,ROUND(F80,-1),ROUNDUP(F80,0))))</f>
        <v>0</v>
      </c>
      <c r="G103" s="84">
        <f>IF('Ｃ．運賃表（別紙①－１）'!$C$82=1,ROUNDUP(G80,0),IF('Ｃ．運賃表（別紙①－１）'!$C$82=2,ROUNDUP(G80,-1),IF('Ｃ．運賃表（別紙①－１）'!$C$82=3,ROUND(G80,-1),ROUNDUP(G80,0))))</f>
        <v>0</v>
      </c>
      <c r="H103" s="84">
        <f>IF('Ｃ．運賃表（別紙①－１）'!$C$82=1,ROUNDUP(H80,0),IF('Ｃ．運賃表（別紙①－１）'!$C$82=2,ROUNDUP(H80,-1),IF('Ｃ．運賃表（別紙①－１）'!$C$82=3,ROUND(H80,-1),ROUNDUP(H80,0))))</f>
        <v>0</v>
      </c>
      <c r="I103" s="84">
        <f>IF('Ｃ．運賃表（別紙①－１）'!$C$82=1,ROUNDUP(I80,0),IF('Ｃ．運賃表（別紙①－１）'!$C$82=2,ROUNDUP(I80,-1),IF('Ｃ．運賃表（別紙①－１）'!$C$82=3,ROUND(I80,-1),ROUNDUP(I80,0))))</f>
        <v>0</v>
      </c>
      <c r="J103" s="84">
        <f>IF('Ｃ．運賃表（別紙①－１）'!$C$82=1,ROUNDUP(J80,0),IF('Ｃ．運賃表（別紙①－１）'!$C$82=2,ROUNDUP(J80,-1),IF('Ｃ．運賃表（別紙①－１）'!$C$82=3,ROUND(J80,-1),ROUNDUP(J80,0))))</f>
        <v>0</v>
      </c>
      <c r="K103" s="84">
        <f>IF('Ｃ．運賃表（別紙①－１）'!$C$82=1,ROUNDUP(K80,0),IF('Ｃ．運賃表（別紙①－１）'!$C$82=2,ROUNDUP(K80,-1),IF('Ｃ．運賃表（別紙①－１）'!$C$82=3,ROUND(K80,-1),ROUNDUP(K80,0))))</f>
        <v>0</v>
      </c>
      <c r="L103" s="84">
        <f>IF('Ｃ．運賃表（別紙①－１）'!$C$82=1,ROUNDUP(L80,0),IF('Ｃ．運賃表（別紙①－１）'!$C$82=2,ROUNDUP(L80,-1),IF('Ｃ．運賃表（別紙①－１）'!$C$82=3,ROUND(L80,-1),ROUNDUP(L80,0))))</f>
        <v>0</v>
      </c>
      <c r="M103" s="84">
        <f>IF('Ｃ．運賃表（別紙①－１）'!$C$82=1,ROUNDUP(M80,0),IF('Ｃ．運賃表（別紙①－１）'!$C$82=2,ROUNDUP(M80,-1),IF('Ｃ．運賃表（別紙①－１）'!$C$82=3,ROUND(M80,-1),ROUNDUP(M80,0))))</f>
        <v>0</v>
      </c>
      <c r="N103" s="84">
        <f>IF('Ｃ．運賃表（別紙①－１）'!$C$82=1,ROUNDUP(N80,0),IF('Ｃ．運賃表（別紙①－１）'!$C$82=2,ROUNDUP(N80,-1),IF('Ｃ．運賃表（別紙①－１）'!$C$82=3,ROUND(N80,-1),ROUNDUP(N80,0))))</f>
        <v>0</v>
      </c>
      <c r="O103" s="84">
        <f>IF('Ｃ．運賃表（別紙①－１）'!$C$82=1,ROUNDUP(O80,0),IF('Ｃ．運賃表（別紙①－１）'!$C$82=2,ROUNDUP(O80,-1),IF('Ｃ．運賃表（別紙①－１）'!$C$82=3,ROUND(O80,-1),ROUNDUP(O80,0))))</f>
        <v>0</v>
      </c>
      <c r="P103" s="84">
        <f>IF('Ｃ．運賃表（別紙①－１）'!$C$82=1,ROUNDUP(P80,0),IF('Ｃ．運賃表（別紙①－１）'!$C$82=2,ROUNDUP(P80,-1),IF('Ｃ．運賃表（別紙①－１）'!$C$82=3,ROUND(P80,-1),ROUNDUP(P80,0))))</f>
        <v>0</v>
      </c>
      <c r="Q103" s="75"/>
      <c r="R103" s="75"/>
    </row>
    <row r="104" spans="1:18" ht="11.25">
      <c r="A104" s="75"/>
      <c r="B104" s="75"/>
      <c r="C104" s="75"/>
      <c r="D104" s="75"/>
      <c r="E104" s="75"/>
      <c r="F104" s="75"/>
      <c r="G104" s="75"/>
      <c r="H104" s="75"/>
      <c r="I104" s="75"/>
      <c r="J104" s="75"/>
      <c r="K104" s="75"/>
      <c r="L104" s="75"/>
      <c r="M104" s="75"/>
      <c r="N104" s="75"/>
      <c r="O104" s="75"/>
      <c r="P104" s="75"/>
      <c r="Q104" s="75"/>
      <c r="R104" s="75"/>
    </row>
    <row r="105" spans="1:18" ht="11.25">
      <c r="A105" s="75"/>
      <c r="B105" s="75"/>
      <c r="C105" s="75"/>
      <c r="D105" s="75"/>
      <c r="E105" s="75"/>
      <c r="F105" s="75"/>
      <c r="G105" s="75"/>
      <c r="H105" s="75"/>
      <c r="I105" s="75"/>
      <c r="J105" s="75"/>
      <c r="K105" s="75"/>
      <c r="L105" s="75"/>
      <c r="M105" s="75"/>
      <c r="N105" s="75"/>
      <c r="O105" s="75"/>
      <c r="P105" s="75"/>
      <c r="Q105" s="75"/>
      <c r="R105" s="75"/>
    </row>
    <row r="106" spans="1:18" ht="11.25">
      <c r="A106" s="75"/>
      <c r="B106" s="75"/>
      <c r="C106" s="75"/>
      <c r="D106" s="75"/>
      <c r="E106" s="75"/>
      <c r="F106" s="75"/>
      <c r="G106" s="75"/>
      <c r="H106" s="75"/>
      <c r="I106" s="75"/>
      <c r="J106" s="75"/>
      <c r="K106" s="75"/>
      <c r="L106" s="75"/>
      <c r="M106" s="75"/>
      <c r="N106" s="75"/>
      <c r="O106" s="75"/>
      <c r="P106" s="75"/>
      <c r="Q106" s="75"/>
      <c r="R106" s="75"/>
    </row>
    <row r="107" spans="1:18" ht="11.25">
      <c r="A107" s="75"/>
      <c r="B107" s="75">
        <v>0</v>
      </c>
      <c r="C107" s="75" t="s">
        <v>63</v>
      </c>
      <c r="D107" s="75"/>
      <c r="E107" s="75"/>
      <c r="F107" s="75"/>
      <c r="G107" s="75"/>
      <c r="H107" s="75"/>
      <c r="I107" s="75"/>
      <c r="J107" s="75"/>
      <c r="K107" s="75"/>
      <c r="L107" s="75"/>
      <c r="M107" s="75"/>
      <c r="N107" s="75"/>
      <c r="O107" s="75"/>
      <c r="P107" s="75"/>
      <c r="Q107" s="75"/>
      <c r="R107" s="75"/>
    </row>
    <row r="108" spans="1:18" ht="11.25">
      <c r="A108" s="75"/>
      <c r="B108" s="75">
        <v>1</v>
      </c>
      <c r="C108" s="75" t="s">
        <v>63</v>
      </c>
      <c r="D108" s="75"/>
      <c r="E108" s="75"/>
      <c r="F108" s="75"/>
      <c r="G108" s="75"/>
      <c r="H108" s="75"/>
      <c r="I108" s="75"/>
      <c r="J108" s="75"/>
      <c r="K108" s="75"/>
      <c r="L108" s="75"/>
      <c r="M108" s="75"/>
      <c r="N108" s="75"/>
      <c r="O108" s="75"/>
      <c r="P108" s="75"/>
      <c r="Q108" s="75"/>
      <c r="R108" s="75"/>
    </row>
    <row r="109" spans="1:18" ht="11.25">
      <c r="A109" s="75"/>
      <c r="B109" s="75">
        <v>2</v>
      </c>
      <c r="C109" s="75" t="s">
        <v>64</v>
      </c>
      <c r="D109" s="75"/>
      <c r="E109" s="75"/>
      <c r="F109" s="75"/>
      <c r="G109" s="75"/>
      <c r="H109" s="75"/>
      <c r="I109" s="75"/>
      <c r="J109" s="75"/>
      <c r="K109" s="75"/>
      <c r="L109" s="75"/>
      <c r="M109" s="75"/>
      <c r="N109" s="75"/>
      <c r="O109" s="75"/>
      <c r="P109" s="75"/>
      <c r="Q109" s="75"/>
      <c r="R109" s="75"/>
    </row>
    <row r="110" spans="1:18" ht="11.25">
      <c r="A110" s="75"/>
      <c r="B110" s="75">
        <v>3</v>
      </c>
      <c r="C110" s="75" t="s">
        <v>65</v>
      </c>
      <c r="D110" s="75"/>
      <c r="E110" s="75"/>
      <c r="F110" s="75"/>
      <c r="G110" s="75"/>
      <c r="H110" s="75"/>
      <c r="I110" s="75"/>
      <c r="J110" s="75"/>
      <c r="K110" s="75"/>
      <c r="L110" s="75"/>
      <c r="M110" s="75"/>
      <c r="N110" s="75"/>
      <c r="O110" s="75"/>
      <c r="P110" s="75"/>
      <c r="Q110" s="75"/>
      <c r="R110" s="75"/>
    </row>
  </sheetData>
  <sheetProtection sheet="1"/>
  <mergeCells count="4">
    <mergeCell ref="A9:C9"/>
    <mergeCell ref="A31:C31"/>
    <mergeCell ref="A32:C32"/>
    <mergeCell ref="A10:C10"/>
  </mergeCells>
  <printOptions/>
  <pageMargins left="0.7086614173228347" right="0.7086614173228347" top="0.5905511811023623"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70"/>
  <sheetViews>
    <sheetView zoomScalePageLayoutView="0" workbookViewId="0" topLeftCell="A1">
      <selection activeCell="F7" sqref="F7"/>
    </sheetView>
  </sheetViews>
  <sheetFormatPr defaultColWidth="9.00390625" defaultRowHeight="13.5"/>
  <cols>
    <col min="1" max="1" width="8.00390625" style="1" customWidth="1"/>
    <col min="2" max="2" width="13.875" style="1" customWidth="1"/>
    <col min="3" max="15" width="8.875" style="1" customWidth="1"/>
    <col min="16" max="16384" width="9.00390625" style="1" customWidth="1"/>
  </cols>
  <sheetData>
    <row r="1" spans="3:15" s="122" customFormat="1" ht="15.75" customHeight="1">
      <c r="C1" s="139"/>
      <c r="O1" s="144" t="s">
        <v>199</v>
      </c>
    </row>
    <row r="2" spans="3:8" s="122" customFormat="1" ht="15.75" customHeight="1">
      <c r="C2" s="139"/>
      <c r="H2" s="140"/>
    </row>
    <row r="3" spans="1:15" s="11" customFormat="1" ht="23.25" customHeight="1">
      <c r="A3" s="18"/>
      <c r="B3" s="12"/>
      <c r="C3" s="44" t="s">
        <v>200</v>
      </c>
      <c r="O3" s="55" t="str">
        <f>CONCATENATE("作成年月日：　",'Ａ．指標等設定シート'!D4,"年",'Ａ．指標等設定シート'!E4,"月",'Ａ．指標等設定シート'!F4,"日")</f>
        <v>作成年月日：　年月日</v>
      </c>
    </row>
    <row r="4" spans="1:5" s="11" customFormat="1" ht="16.5" customHeight="1">
      <c r="A4" s="18" t="s">
        <v>53</v>
      </c>
      <c r="B4" s="12" t="s">
        <v>59</v>
      </c>
      <c r="C4" s="12"/>
      <c r="D4" s="11">
        <f>'Ａ．指標等設定シート'!E8</f>
        <v>0</v>
      </c>
      <c r="E4" s="11" t="s">
        <v>43</v>
      </c>
    </row>
    <row r="5" spans="1:6" s="11" customFormat="1" ht="16.5" customHeight="1">
      <c r="A5" s="18"/>
      <c r="B5" s="12" t="s">
        <v>225</v>
      </c>
      <c r="C5" s="12"/>
      <c r="D5" s="11">
        <f>'Ａ．指標等設定シート'!E86</f>
        <v>0</v>
      </c>
      <c r="E5" s="11" t="s">
        <v>43</v>
      </c>
      <c r="F5" s="11" t="e">
        <f>'Ｃ．運賃表（別紙①－１）'!H5</f>
        <v>#N/A</v>
      </c>
    </row>
    <row r="6" spans="1:5" s="11" customFormat="1" ht="16.5" customHeight="1">
      <c r="A6" s="18"/>
      <c r="B6" s="12" t="s">
        <v>60</v>
      </c>
      <c r="C6" s="12"/>
      <c r="D6" s="11" t="e">
        <f>'Ｃ．運賃表（別紙①－１）'!C54</f>
        <v>#N/A</v>
      </c>
      <c r="E6" s="11" t="s">
        <v>43</v>
      </c>
    </row>
    <row r="7" spans="1:5" s="11" customFormat="1" ht="16.5" customHeight="1">
      <c r="A7" s="18"/>
      <c r="B7" s="12" t="s">
        <v>22</v>
      </c>
      <c r="C7" s="12"/>
      <c r="D7" s="11" t="e">
        <f>'Ｃ．運賃表（別紙①－１）'!C55</f>
        <v>#N/A</v>
      </c>
      <c r="E7" s="11" t="s">
        <v>43</v>
      </c>
    </row>
    <row r="8" spans="1:3" s="11" customFormat="1" ht="16.5" customHeight="1">
      <c r="A8" s="17"/>
      <c r="B8" s="13"/>
      <c r="C8" s="13"/>
    </row>
    <row r="9" spans="1:15" s="10" customFormat="1" ht="39.75" customHeight="1">
      <c r="A9" s="213" t="s">
        <v>72</v>
      </c>
      <c r="B9" s="215"/>
      <c r="C9" s="43" t="s">
        <v>2</v>
      </c>
      <c r="D9" s="43" t="s">
        <v>3</v>
      </c>
      <c r="E9" s="43" t="s">
        <v>4</v>
      </c>
      <c r="F9" s="43" t="s">
        <v>5</v>
      </c>
      <c r="G9" s="43" t="s">
        <v>6</v>
      </c>
      <c r="H9" s="43" t="s">
        <v>7</v>
      </c>
      <c r="I9" s="43" t="s">
        <v>78</v>
      </c>
      <c r="J9" s="43" t="s">
        <v>79</v>
      </c>
      <c r="K9" s="43" t="s">
        <v>80</v>
      </c>
      <c r="L9" s="43" t="s">
        <v>34</v>
      </c>
      <c r="M9" s="43">
        <f>IF(M54&lt;&gt;0,M54,"")</f>
      </c>
      <c r="N9" s="43">
        <f>IF(N54&lt;&gt;0,N54,"")</f>
      </c>
      <c r="O9" s="43">
        <f>IF(O54&lt;&gt;0,O54,"")</f>
      </c>
    </row>
    <row r="10" spans="1:15" s="10" customFormat="1" ht="33" customHeight="1">
      <c r="A10" s="227" t="s">
        <v>92</v>
      </c>
      <c r="B10" s="228"/>
      <c r="C10" s="74" t="str">
        <f>IF(C58&lt;&gt;0,C58,"－ ")</f>
        <v>－ </v>
      </c>
      <c r="D10" s="74" t="str">
        <f aca="true" t="shared" si="0" ref="D10:O10">IF(D58&lt;&gt;0,D58,"－ ")</f>
        <v>－ </v>
      </c>
      <c r="E10" s="74" t="str">
        <f t="shared" si="0"/>
        <v>－ </v>
      </c>
      <c r="F10" s="74" t="str">
        <f t="shared" si="0"/>
        <v>－ </v>
      </c>
      <c r="G10" s="74" t="str">
        <f t="shared" si="0"/>
        <v>－ </v>
      </c>
      <c r="H10" s="74" t="str">
        <f t="shared" si="0"/>
        <v>－ </v>
      </c>
      <c r="I10" s="74" t="str">
        <f t="shared" si="0"/>
        <v>－ </v>
      </c>
      <c r="J10" s="74" t="str">
        <f t="shared" si="0"/>
        <v>－ </v>
      </c>
      <c r="K10" s="74" t="str">
        <f t="shared" si="0"/>
        <v>－ </v>
      </c>
      <c r="L10" s="74" t="str">
        <f t="shared" si="0"/>
        <v>－ </v>
      </c>
      <c r="M10" s="74" t="str">
        <f t="shared" si="0"/>
        <v>－ </v>
      </c>
      <c r="N10" s="74" t="str">
        <f t="shared" si="0"/>
        <v>－ </v>
      </c>
      <c r="O10" s="74" t="str">
        <f t="shared" si="0"/>
        <v>－ </v>
      </c>
    </row>
    <row r="11" spans="1:15" ht="33" customHeight="1">
      <c r="A11" s="225" t="s">
        <v>87</v>
      </c>
      <c r="B11" s="2" t="s">
        <v>81</v>
      </c>
      <c r="C11" s="73" t="str">
        <f>IF(C66&lt;&gt;0,C66,"－ ")</f>
        <v>－ </v>
      </c>
      <c r="D11" s="73" t="str">
        <f aca="true" t="shared" si="1" ref="D11:O11">IF(D66&lt;&gt;0,D66,"－ ")</f>
        <v>－ </v>
      </c>
      <c r="E11" s="73" t="str">
        <f t="shared" si="1"/>
        <v>－ </v>
      </c>
      <c r="F11" s="73" t="str">
        <f t="shared" si="1"/>
        <v>－ </v>
      </c>
      <c r="G11" s="73" t="str">
        <f t="shared" si="1"/>
        <v>－ </v>
      </c>
      <c r="H11" s="73" t="str">
        <f t="shared" si="1"/>
        <v>－ </v>
      </c>
      <c r="I11" s="73" t="str">
        <f t="shared" si="1"/>
        <v>－ </v>
      </c>
      <c r="J11" s="73" t="str">
        <f t="shared" si="1"/>
        <v>－ </v>
      </c>
      <c r="K11" s="73" t="str">
        <f t="shared" si="1"/>
        <v>－ </v>
      </c>
      <c r="L11" s="73" t="str">
        <f t="shared" si="1"/>
        <v>－ </v>
      </c>
      <c r="M11" s="73" t="str">
        <f t="shared" si="1"/>
        <v>－ </v>
      </c>
      <c r="N11" s="73" t="str">
        <f t="shared" si="1"/>
        <v>－ </v>
      </c>
      <c r="O11" s="73" t="str">
        <f t="shared" si="1"/>
        <v>－ </v>
      </c>
    </row>
    <row r="12" spans="1:15" ht="33" customHeight="1">
      <c r="A12" s="226"/>
      <c r="B12" s="2" t="s">
        <v>82</v>
      </c>
      <c r="C12" s="73" t="str">
        <f aca="true" t="shared" si="2" ref="C12:O14">IF(C67&lt;&gt;0,C67,"－ ")</f>
        <v>－ </v>
      </c>
      <c r="D12" s="73" t="str">
        <f t="shared" si="2"/>
        <v>－ </v>
      </c>
      <c r="E12" s="73" t="str">
        <f t="shared" si="2"/>
        <v>－ </v>
      </c>
      <c r="F12" s="73" t="str">
        <f t="shared" si="2"/>
        <v>－ </v>
      </c>
      <c r="G12" s="73" t="str">
        <f t="shared" si="2"/>
        <v>－ </v>
      </c>
      <c r="H12" s="73" t="str">
        <f t="shared" si="2"/>
        <v>－ </v>
      </c>
      <c r="I12" s="73" t="str">
        <f t="shared" si="2"/>
        <v>－ </v>
      </c>
      <c r="J12" s="73" t="str">
        <f t="shared" si="2"/>
        <v>－ </v>
      </c>
      <c r="K12" s="73" t="str">
        <f t="shared" si="2"/>
        <v>－ </v>
      </c>
      <c r="L12" s="73" t="str">
        <f t="shared" si="2"/>
        <v>－ </v>
      </c>
      <c r="M12" s="73" t="str">
        <f t="shared" si="2"/>
        <v>－ </v>
      </c>
      <c r="N12" s="73" t="str">
        <f t="shared" si="2"/>
        <v>－ </v>
      </c>
      <c r="O12" s="73" t="str">
        <f t="shared" si="2"/>
        <v>－ </v>
      </c>
    </row>
    <row r="13" spans="1:15" ht="33" customHeight="1">
      <c r="A13" s="225" t="s">
        <v>88</v>
      </c>
      <c r="B13" s="2" t="s">
        <v>81</v>
      </c>
      <c r="C13" s="73" t="str">
        <f t="shared" si="2"/>
        <v>－ </v>
      </c>
      <c r="D13" s="73" t="str">
        <f t="shared" si="2"/>
        <v>－ </v>
      </c>
      <c r="E13" s="73" t="str">
        <f t="shared" si="2"/>
        <v>－ </v>
      </c>
      <c r="F13" s="73" t="str">
        <f t="shared" si="2"/>
        <v>－ </v>
      </c>
      <c r="G13" s="73" t="str">
        <f t="shared" si="2"/>
        <v>－ </v>
      </c>
      <c r="H13" s="73" t="str">
        <f t="shared" si="2"/>
        <v>－ </v>
      </c>
      <c r="I13" s="73" t="str">
        <f t="shared" si="2"/>
        <v>－ </v>
      </c>
      <c r="J13" s="73" t="str">
        <f t="shared" si="2"/>
        <v>－ </v>
      </c>
      <c r="K13" s="73" t="str">
        <f t="shared" si="2"/>
        <v>－ </v>
      </c>
      <c r="L13" s="73" t="str">
        <f t="shared" si="2"/>
        <v>－ </v>
      </c>
      <c r="M13" s="73" t="str">
        <f t="shared" si="2"/>
        <v>－ </v>
      </c>
      <c r="N13" s="73" t="str">
        <f t="shared" si="2"/>
        <v>－ </v>
      </c>
      <c r="O13" s="73" t="str">
        <f t="shared" si="2"/>
        <v>－ </v>
      </c>
    </row>
    <row r="14" spans="1:15" ht="33" customHeight="1">
      <c r="A14" s="226"/>
      <c r="B14" s="2" t="s">
        <v>82</v>
      </c>
      <c r="C14" s="73" t="str">
        <f t="shared" si="2"/>
        <v>－ </v>
      </c>
      <c r="D14" s="73" t="str">
        <f t="shared" si="2"/>
        <v>－ </v>
      </c>
      <c r="E14" s="73" t="str">
        <f t="shared" si="2"/>
        <v>－ </v>
      </c>
      <c r="F14" s="73" t="str">
        <f t="shared" si="2"/>
        <v>－ </v>
      </c>
      <c r="G14" s="73" t="str">
        <f t="shared" si="2"/>
        <v>－ </v>
      </c>
      <c r="H14" s="73" t="str">
        <f t="shared" si="2"/>
        <v>－ </v>
      </c>
      <c r="I14" s="73" t="str">
        <f t="shared" si="2"/>
        <v>－ </v>
      </c>
      <c r="J14" s="73" t="str">
        <f t="shared" si="2"/>
        <v>－ </v>
      </c>
      <c r="K14" s="73" t="str">
        <f t="shared" si="2"/>
        <v>－ </v>
      </c>
      <c r="L14" s="73" t="str">
        <f t="shared" si="2"/>
        <v>－ </v>
      </c>
      <c r="M14" s="73" t="str">
        <f t="shared" si="2"/>
        <v>－ </v>
      </c>
      <c r="N14" s="73" t="str">
        <f t="shared" si="2"/>
        <v>－ </v>
      </c>
      <c r="O14" s="73" t="str">
        <f t="shared" si="2"/>
        <v>－ </v>
      </c>
    </row>
    <row r="15" ht="12.75" customHeight="1"/>
    <row r="16" spans="1:2" ht="12.75" customHeight="1">
      <c r="A16" s="54" t="s">
        <v>62</v>
      </c>
      <c r="B16" s="1" t="str">
        <f>CONCATENATE("端数処理としては、",VLOOKUP('Ａ．指標等設定シート'!$E$99,'Ｃ．運賃表（別紙①－１）'!$B$107:$C$110,2,FALSE),"した。")</f>
        <v>端数処理としては、円単位に少数を切り上げした。</v>
      </c>
    </row>
    <row r="53" spans="1:15" ht="11.25">
      <c r="A53" s="75" t="s">
        <v>93</v>
      </c>
      <c r="B53" s="75"/>
      <c r="C53" s="75"/>
      <c r="D53" s="75"/>
      <c r="E53" s="75"/>
      <c r="F53" s="75"/>
      <c r="G53" s="75"/>
      <c r="H53" s="75"/>
      <c r="I53" s="75"/>
      <c r="J53" s="75"/>
      <c r="K53" s="75"/>
      <c r="L53" s="75"/>
      <c r="M53" s="75"/>
      <c r="N53" s="75"/>
      <c r="O53" s="75"/>
    </row>
    <row r="54" spans="1:15" ht="12">
      <c r="A54" s="75"/>
      <c r="B54" s="75" t="s">
        <v>89</v>
      </c>
      <c r="C54" s="76" t="s">
        <v>2</v>
      </c>
      <c r="D54" s="76" t="s">
        <v>26</v>
      </c>
      <c r="E54" s="76" t="s">
        <v>27</v>
      </c>
      <c r="F54" s="76" t="s">
        <v>28</v>
      </c>
      <c r="G54" s="76" t="s">
        <v>29</v>
      </c>
      <c r="H54" s="76" t="s">
        <v>30</v>
      </c>
      <c r="I54" s="76" t="s">
        <v>31</v>
      </c>
      <c r="J54" s="76" t="s">
        <v>32</v>
      </c>
      <c r="K54" s="76" t="s">
        <v>33</v>
      </c>
      <c r="L54" s="76" t="s">
        <v>34</v>
      </c>
      <c r="M54" s="76">
        <f>'Ａ．指標等設定シート'!D71</f>
        <v>0</v>
      </c>
      <c r="N54" s="76">
        <f>'Ａ．指標等設定シート'!D72</f>
        <v>0</v>
      </c>
      <c r="O54" s="76">
        <f>'Ａ．指標等設定シート'!D73</f>
        <v>0</v>
      </c>
    </row>
    <row r="55" spans="1:15" ht="12">
      <c r="A55" s="75"/>
      <c r="B55" s="75"/>
      <c r="C55" s="77">
        <f>'Ａ．指標等設定シート'!E61</f>
        <v>0</v>
      </c>
      <c r="D55" s="77">
        <f>'Ａ．指標等設定シート'!E62</f>
        <v>0</v>
      </c>
      <c r="E55" s="77">
        <f>'Ａ．指標等設定シート'!E63</f>
        <v>0</v>
      </c>
      <c r="F55" s="77">
        <f>'Ａ．指標等設定シート'!E64</f>
        <v>0</v>
      </c>
      <c r="G55" s="77">
        <f>'Ａ．指標等設定シート'!E65</f>
        <v>0</v>
      </c>
      <c r="H55" s="77">
        <f>'Ａ．指標等設定シート'!E66</f>
        <v>0</v>
      </c>
      <c r="I55" s="77">
        <f>'Ａ．指標等設定シート'!E67</f>
        <v>0</v>
      </c>
      <c r="J55" s="77">
        <f>'Ａ．指標等設定シート'!E68</f>
        <v>0</v>
      </c>
      <c r="K55" s="77">
        <f>'Ａ．指標等設定シート'!E69</f>
        <v>0</v>
      </c>
      <c r="L55" s="77">
        <f>'Ａ．指標等設定シート'!E70</f>
        <v>0</v>
      </c>
      <c r="M55" s="77">
        <f>'Ａ．指標等設定シート'!E71</f>
        <v>0</v>
      </c>
      <c r="N55" s="77">
        <f>'Ａ．指標等設定シート'!E72</f>
        <v>0</v>
      </c>
      <c r="O55" s="77">
        <f>'Ａ．指標等設定シート'!E73</f>
        <v>0</v>
      </c>
    </row>
    <row r="56" spans="1:15" ht="12">
      <c r="A56" s="75"/>
      <c r="B56" s="75"/>
      <c r="C56" s="77">
        <f>'Ａ．指標等設定シート'!F61</f>
        <v>0</v>
      </c>
      <c r="D56" s="77">
        <f>'Ａ．指標等設定シート'!F62</f>
        <v>0</v>
      </c>
      <c r="E56" s="77">
        <f>'Ａ．指標等設定シート'!F63</f>
        <v>0</v>
      </c>
      <c r="F56" s="77">
        <f>'Ａ．指標等設定シート'!F64</f>
        <v>0</v>
      </c>
      <c r="G56" s="77">
        <f>'Ａ．指標等設定シート'!F65</f>
        <v>0</v>
      </c>
      <c r="H56" s="77">
        <f>'Ａ．指標等設定シート'!F66</f>
        <v>0</v>
      </c>
      <c r="I56" s="77">
        <f>'Ａ．指標等設定シート'!F67</f>
        <v>0</v>
      </c>
      <c r="J56" s="77">
        <f>'Ａ．指標等設定シート'!F68</f>
        <v>0</v>
      </c>
      <c r="K56" s="77">
        <f>'Ａ．指標等設定シート'!F69</f>
        <v>0</v>
      </c>
      <c r="L56" s="77">
        <f>'Ａ．指標等設定シート'!F70</f>
        <v>0</v>
      </c>
      <c r="M56" s="77">
        <f>'Ａ．指標等設定シート'!F71</f>
        <v>0</v>
      </c>
      <c r="N56" s="77">
        <f>'Ａ．指標等設定シート'!F72</f>
        <v>0</v>
      </c>
      <c r="O56" s="77">
        <f>'Ａ．指標等設定シート'!F73</f>
        <v>0</v>
      </c>
    </row>
    <row r="57" spans="1:15" ht="11.25">
      <c r="A57" s="75"/>
      <c r="B57" s="75"/>
      <c r="C57" s="75"/>
      <c r="D57" s="75"/>
      <c r="E57" s="75"/>
      <c r="F57" s="75"/>
      <c r="G57" s="75"/>
      <c r="H57" s="75"/>
      <c r="I57" s="75"/>
      <c r="J57" s="75"/>
      <c r="K57" s="75"/>
      <c r="L57" s="75"/>
      <c r="M57" s="75"/>
      <c r="N57" s="75"/>
      <c r="O57" s="75"/>
    </row>
    <row r="58" spans="1:15" ht="11.25">
      <c r="A58" s="75"/>
      <c r="B58" s="75" t="s">
        <v>46</v>
      </c>
      <c r="C58" s="78">
        <f>'Ｃ．運賃表（別紙①－１）'!D57</f>
        <v>0</v>
      </c>
      <c r="D58" s="78">
        <f>'Ｃ．運賃表（別紙①－１）'!E57</f>
        <v>0</v>
      </c>
      <c r="E58" s="78">
        <f>'Ｃ．運賃表（別紙①－１）'!F57</f>
        <v>0</v>
      </c>
      <c r="F58" s="78">
        <f>'Ｃ．運賃表（別紙①－１）'!G57</f>
        <v>0</v>
      </c>
      <c r="G58" s="78">
        <f>'Ｃ．運賃表（別紙①－１）'!H57</f>
        <v>0</v>
      </c>
      <c r="H58" s="78">
        <f>'Ｃ．運賃表（別紙①－１）'!I57</f>
        <v>0</v>
      </c>
      <c r="I58" s="78">
        <f>'Ｃ．運賃表（別紙①－１）'!J57</f>
        <v>0</v>
      </c>
      <c r="J58" s="78">
        <f>'Ｃ．運賃表（別紙①－１）'!K57</f>
        <v>0</v>
      </c>
      <c r="K58" s="78">
        <f>'Ｃ．運賃表（別紙①－１）'!L57</f>
        <v>0</v>
      </c>
      <c r="L58" s="78">
        <f>'Ｃ．運賃表（別紙①－１）'!M57</f>
        <v>0</v>
      </c>
      <c r="M58" s="78">
        <f>'Ｃ．運賃表（別紙①－１）'!N57</f>
        <v>0</v>
      </c>
      <c r="N58" s="78">
        <f>'Ｃ．運賃表（別紙①－１）'!O57</f>
        <v>0</v>
      </c>
      <c r="O58" s="78">
        <f>'Ｃ．運賃表（別紙①－１）'!P57</f>
        <v>0</v>
      </c>
    </row>
    <row r="59" spans="1:15" ht="11.25">
      <c r="A59" s="75"/>
      <c r="B59" s="75"/>
      <c r="C59" s="75"/>
      <c r="D59" s="75"/>
      <c r="E59" s="75"/>
      <c r="F59" s="75"/>
      <c r="G59" s="75"/>
      <c r="H59" s="75"/>
      <c r="I59" s="75"/>
      <c r="J59" s="75"/>
      <c r="K59" s="75"/>
      <c r="L59" s="75"/>
      <c r="M59" s="75"/>
      <c r="N59" s="75"/>
      <c r="O59" s="75"/>
    </row>
    <row r="60" spans="1:15" ht="11.25">
      <c r="A60" s="75"/>
      <c r="B60" s="75" t="s">
        <v>91</v>
      </c>
      <c r="C60" s="79">
        <f>IF(C$58&lt;&gt;0,C55/C$58*$D$7,0)</f>
        <v>0</v>
      </c>
      <c r="D60" s="79">
        <f>IF(D$58&lt;&gt;0,D55/D$58*$D$7,0)</f>
        <v>0</v>
      </c>
      <c r="E60" s="79">
        <f>IF(E$58&lt;&gt;0,E55/E$58*$D$7,0)</f>
        <v>0</v>
      </c>
      <c r="F60" s="79">
        <f>IF(F$58&lt;&gt;0,F55/F$58*$D$7,0)</f>
        <v>0</v>
      </c>
      <c r="G60" s="79">
        <f>IF(G$58&lt;&gt;0,G55/G$58*$D$7,0)</f>
        <v>0</v>
      </c>
      <c r="H60" s="79">
        <f>IF(H$58&lt;&gt;0,H55/H$58*$D$7,0)</f>
        <v>0</v>
      </c>
      <c r="I60" s="79">
        <f>IF(I$58&lt;&gt;0,I55/I$58*$D$7,0)</f>
        <v>0</v>
      </c>
      <c r="J60" s="79">
        <f>IF(J$58&lt;&gt;0,J55/J$58*$D$7,0)</f>
        <v>0</v>
      </c>
      <c r="K60" s="79">
        <f>IF(K$58&lt;&gt;0,K55/K$58*$D$7,0)</f>
        <v>0</v>
      </c>
      <c r="L60" s="79">
        <f>IF(L$58&lt;&gt;0,L55/L$58*$D$7,0)</f>
        <v>0</v>
      </c>
      <c r="M60" s="79">
        <f>IF(M$58&lt;&gt;0,M55/M$58*$D$7,0)</f>
        <v>0</v>
      </c>
      <c r="N60" s="79">
        <f>IF(N$58&lt;&gt;0,N55/N$58*$D$7,0)</f>
        <v>0</v>
      </c>
      <c r="O60" s="79">
        <f>IF(O$58&lt;&gt;0,O55/O$58*$D$7,0)</f>
        <v>0</v>
      </c>
    </row>
    <row r="61" spans="1:15" ht="11.25">
      <c r="A61" s="75"/>
      <c r="B61" s="75"/>
      <c r="C61" s="79">
        <f>IF(C$58&lt;&gt;0,C56/C$58*$D$7,0)</f>
        <v>0</v>
      </c>
      <c r="D61" s="79">
        <f>IF(D$58&lt;&gt;0,D56/D$58*$D$7,0)</f>
        <v>0</v>
      </c>
      <c r="E61" s="79">
        <f>IF(E$58&lt;&gt;0,E56/E$58*$D$7,0)</f>
        <v>0</v>
      </c>
      <c r="F61" s="79">
        <f>IF(F$58&lt;&gt;0,F56/F$58*$D$7,0)</f>
        <v>0</v>
      </c>
      <c r="G61" s="79">
        <f>IF(G$58&lt;&gt;0,G56/G$58*$D$7,0)</f>
        <v>0</v>
      </c>
      <c r="H61" s="79">
        <f>IF(H$58&lt;&gt;0,H56/H$58*$D$7,0)</f>
        <v>0</v>
      </c>
      <c r="I61" s="79">
        <f>IF(I$58&lt;&gt;0,I56/I$58*$D$7,0)</f>
        <v>0</v>
      </c>
      <c r="J61" s="79">
        <f>IF(J$58&lt;&gt;0,J56/J$58*$D$7,0)</f>
        <v>0</v>
      </c>
      <c r="K61" s="79">
        <f>IF(K$58&lt;&gt;0,K56/K$58*$D$7,0)</f>
        <v>0</v>
      </c>
      <c r="L61" s="79">
        <f>IF(L$58&lt;&gt;0,L56/L$58*$D$7,0)</f>
        <v>0</v>
      </c>
      <c r="M61" s="79">
        <f>IF(M$58&lt;&gt;0,M56/M$58*$D$7,0)</f>
        <v>0</v>
      </c>
      <c r="N61" s="79">
        <f>IF(N$58&lt;&gt;0,N56/N$58*$D$7,0)</f>
        <v>0</v>
      </c>
      <c r="O61" s="79">
        <f>IF(O$58&lt;&gt;0,O56/O$58*$D$7,0)</f>
        <v>0</v>
      </c>
    </row>
    <row r="62" spans="1:15" ht="11.25">
      <c r="A62" s="75"/>
      <c r="B62" s="75" t="s">
        <v>90</v>
      </c>
      <c r="C62" s="79">
        <f>C60*'Ａ．指標等設定シート'!$E$82</f>
        <v>0</v>
      </c>
      <c r="D62" s="79">
        <f>D60*'Ａ．指標等設定シート'!$E$82</f>
        <v>0</v>
      </c>
      <c r="E62" s="79">
        <f>E60*'Ａ．指標等設定シート'!$E$82</f>
        <v>0</v>
      </c>
      <c r="F62" s="79">
        <f>F60*'Ａ．指標等設定シート'!$E$82</f>
        <v>0</v>
      </c>
      <c r="G62" s="79">
        <f>G60*'Ａ．指標等設定シート'!$E$82</f>
        <v>0</v>
      </c>
      <c r="H62" s="79">
        <f>H60*'Ａ．指標等設定シート'!$E$82</f>
        <v>0</v>
      </c>
      <c r="I62" s="79">
        <f>I60*'Ａ．指標等設定シート'!$E$82</f>
        <v>0</v>
      </c>
      <c r="J62" s="79">
        <f>J60*'Ａ．指標等設定シート'!$E$82</f>
        <v>0</v>
      </c>
      <c r="K62" s="79">
        <f>K60*'Ａ．指標等設定シート'!$E$82</f>
        <v>0</v>
      </c>
      <c r="L62" s="79">
        <f>L60*'Ａ．指標等設定シート'!$E$82</f>
        <v>0</v>
      </c>
      <c r="M62" s="79">
        <f>M60*'Ａ．指標等設定シート'!$E$82</f>
        <v>0</v>
      </c>
      <c r="N62" s="79">
        <f>N60*'Ａ．指標等設定シート'!$E$82</f>
        <v>0</v>
      </c>
      <c r="O62" s="79">
        <f>O60*'Ａ．指標等設定シート'!$E$82</f>
        <v>0</v>
      </c>
    </row>
    <row r="63" spans="1:15" ht="11.25">
      <c r="A63" s="75"/>
      <c r="B63" s="75"/>
      <c r="C63" s="79">
        <f>C61*'Ａ．指標等設定シート'!$E$82</f>
        <v>0</v>
      </c>
      <c r="D63" s="79">
        <f>D61*'Ａ．指標等設定シート'!$E$82</f>
        <v>0</v>
      </c>
      <c r="E63" s="79">
        <f>E61*'Ａ．指標等設定シート'!$E$82</f>
        <v>0</v>
      </c>
      <c r="F63" s="79">
        <f>F61*'Ａ．指標等設定シート'!$E$82</f>
        <v>0</v>
      </c>
      <c r="G63" s="79">
        <f>G61*'Ａ．指標等設定シート'!$E$82</f>
        <v>0</v>
      </c>
      <c r="H63" s="79">
        <f>H61*'Ａ．指標等設定シート'!$E$82</f>
        <v>0</v>
      </c>
      <c r="I63" s="79">
        <f>I61*'Ａ．指標等設定シート'!$E$82</f>
        <v>0</v>
      </c>
      <c r="J63" s="79">
        <f>J61*'Ａ．指標等設定シート'!$E$82</f>
        <v>0</v>
      </c>
      <c r="K63" s="79">
        <f>K61*'Ａ．指標等設定シート'!$E$82</f>
        <v>0</v>
      </c>
      <c r="L63" s="79">
        <f>L61*'Ａ．指標等設定シート'!$E$82</f>
        <v>0</v>
      </c>
      <c r="M63" s="79">
        <f>M61*'Ａ．指標等設定シート'!$E$82</f>
        <v>0</v>
      </c>
      <c r="N63" s="79">
        <f>N61*'Ａ．指標等設定シート'!$E$82</f>
        <v>0</v>
      </c>
      <c r="O63" s="79">
        <f>O61*'Ａ．指標等設定シート'!$E$82</f>
        <v>0</v>
      </c>
    </row>
    <row r="64" spans="1:15" ht="11.25">
      <c r="A64" s="75"/>
      <c r="B64" s="75"/>
      <c r="C64" s="75"/>
      <c r="D64" s="75"/>
      <c r="E64" s="75"/>
      <c r="F64" s="75"/>
      <c r="G64" s="75"/>
      <c r="H64" s="75"/>
      <c r="I64" s="75"/>
      <c r="J64" s="75"/>
      <c r="K64" s="75"/>
      <c r="L64" s="75"/>
      <c r="M64" s="75"/>
      <c r="N64" s="75"/>
      <c r="O64" s="75"/>
    </row>
    <row r="65" spans="1:15" ht="11.25">
      <c r="A65" s="75"/>
      <c r="B65" s="75" t="s">
        <v>52</v>
      </c>
      <c r="C65" s="75"/>
      <c r="D65" s="75"/>
      <c r="E65" s="75"/>
      <c r="F65" s="75"/>
      <c r="G65" s="75"/>
      <c r="H65" s="75"/>
      <c r="I65" s="75"/>
      <c r="J65" s="75"/>
      <c r="K65" s="75"/>
      <c r="L65" s="75"/>
      <c r="M65" s="75"/>
      <c r="N65" s="75"/>
      <c r="O65" s="75"/>
    </row>
    <row r="66" spans="1:15" ht="11.25">
      <c r="A66" s="75"/>
      <c r="B66" s="75">
        <f>'Ａ．指標等設定シート'!E99</f>
        <v>1</v>
      </c>
      <c r="C66" s="75">
        <f>IF('Ｄ．運賃表（別紙①－２）'!$B$66=1,ROUNDUP(C60,0),IF('Ｄ．運賃表（別紙①－２）'!$B$66=2,ROUNDUP(C60,-1),IF('Ｄ．運賃表（別紙①－２）'!$B$66=3,ROUND(C60,-1),ROUNDUP(C60,0))))</f>
        <v>0</v>
      </c>
      <c r="D66" s="75">
        <f>IF('Ｄ．運賃表（別紙①－２）'!$B$66=1,ROUNDUP(D60,0),IF('Ｄ．運賃表（別紙①－２）'!$B$66=2,ROUNDUP(D60,-1),IF('Ｄ．運賃表（別紙①－２）'!$B$66=3,ROUND(D60,-1),ROUNDUP(D60,0))))</f>
        <v>0</v>
      </c>
      <c r="E66" s="75">
        <f>IF('Ｄ．運賃表（別紙①－２）'!$B$66=1,ROUNDUP(E60,0),IF('Ｄ．運賃表（別紙①－２）'!$B$66=2,ROUNDUP(E60,-1),IF('Ｄ．運賃表（別紙①－２）'!$B$66=3,ROUND(E60,-1),ROUNDUP(E60,0))))</f>
        <v>0</v>
      </c>
      <c r="F66" s="75">
        <f>IF('Ｄ．運賃表（別紙①－２）'!$B$66=1,ROUNDUP(F60,0),IF('Ｄ．運賃表（別紙①－２）'!$B$66=2,ROUNDUP(F60,-1),IF('Ｄ．運賃表（別紙①－２）'!$B$66=3,ROUND(F60,-1),ROUNDUP(F60,0))))</f>
        <v>0</v>
      </c>
      <c r="G66" s="75">
        <f>IF('Ｄ．運賃表（別紙①－２）'!$B$66=1,ROUNDUP(G60,0),IF('Ｄ．運賃表（別紙①－２）'!$B$66=2,ROUNDUP(G60,-1),IF('Ｄ．運賃表（別紙①－２）'!$B$66=3,ROUND(G60,-1),ROUNDUP(G60,0))))</f>
        <v>0</v>
      </c>
      <c r="H66" s="75">
        <f>IF('Ｄ．運賃表（別紙①－２）'!$B$66=1,ROUNDUP(H60,0),IF('Ｄ．運賃表（別紙①－２）'!$B$66=2,ROUNDUP(H60,-1),IF('Ｄ．運賃表（別紙①－２）'!$B$66=3,ROUND(H60,-1),ROUNDUP(H60,0))))</f>
        <v>0</v>
      </c>
      <c r="I66" s="75">
        <f>IF('Ｄ．運賃表（別紙①－２）'!$B$66=1,ROUNDUP(I60,0),IF('Ｄ．運賃表（別紙①－２）'!$B$66=2,ROUNDUP(I60,-1),IF('Ｄ．運賃表（別紙①－２）'!$B$66=3,ROUND(I60,-1),ROUNDUP(I60,0))))</f>
        <v>0</v>
      </c>
      <c r="J66" s="75">
        <f>IF('Ｄ．運賃表（別紙①－２）'!$B$66=1,ROUNDUP(J60,0),IF('Ｄ．運賃表（別紙①－２）'!$B$66=2,ROUNDUP(J60,-1),IF('Ｄ．運賃表（別紙①－２）'!$B$66=3,ROUND(J60,-1),ROUNDUP(J60,0))))</f>
        <v>0</v>
      </c>
      <c r="K66" s="75">
        <f>IF('Ｄ．運賃表（別紙①－２）'!$B$66=1,ROUNDUP(K60,0),IF('Ｄ．運賃表（別紙①－２）'!$B$66=2,ROUNDUP(K60,-1),IF('Ｄ．運賃表（別紙①－２）'!$B$66=3,ROUND(K60,-1),ROUNDUP(K60,0))))</f>
        <v>0</v>
      </c>
      <c r="L66" s="75">
        <f>IF('Ｄ．運賃表（別紙①－２）'!$B$66=1,ROUNDUP(L60,0),IF('Ｄ．運賃表（別紙①－２）'!$B$66=2,ROUNDUP(L60,-1),IF('Ｄ．運賃表（別紙①－２）'!$B$66=3,ROUND(L60,-1),ROUNDUP(L60,0))))</f>
        <v>0</v>
      </c>
      <c r="M66" s="75">
        <f>IF('Ｄ．運賃表（別紙①－２）'!$B$66=1,ROUNDUP(M60,0),IF('Ｄ．運賃表（別紙①－２）'!$B$66=2,ROUNDUP(M60,-1),IF('Ｄ．運賃表（別紙①－２）'!$B$66=3,ROUND(M60,-1),ROUNDUP(M60,0))))</f>
        <v>0</v>
      </c>
      <c r="N66" s="75">
        <f>IF('Ｄ．運賃表（別紙①－２）'!$B$66=1,ROUNDUP(N60,0),IF('Ｄ．運賃表（別紙①－２）'!$B$66=2,ROUNDUP(N60,-1),IF('Ｄ．運賃表（別紙①－２）'!$B$66=3,ROUND(N60,-1),ROUNDUP(N60,0))))</f>
        <v>0</v>
      </c>
      <c r="O66" s="75">
        <f>IF('Ｄ．運賃表（別紙①－２）'!$B$66=1,ROUNDUP(O60,0),IF('Ｄ．運賃表（別紙①－２）'!$B$66=2,ROUNDUP(O60,-1),IF('Ｄ．運賃表（別紙①－２）'!$B$66=3,ROUND(O60,-1),ROUNDUP(O60,0))))</f>
        <v>0</v>
      </c>
    </row>
    <row r="67" spans="1:15" ht="11.25">
      <c r="A67" s="75"/>
      <c r="B67" s="75"/>
      <c r="C67" s="75">
        <f>IF('Ｄ．運賃表（別紙①－２）'!$B$66=1,ROUNDUP(C61,0),IF('Ｄ．運賃表（別紙①－２）'!$B$66=2,ROUNDUP(C61,-1),IF('Ｄ．運賃表（別紙①－２）'!$B$66=3,ROUND(C61,-1),ROUNDUP(C61,0))))</f>
        <v>0</v>
      </c>
      <c r="D67" s="75">
        <f>IF('Ｄ．運賃表（別紙①－２）'!$B$66=1,ROUNDUP(D61,0),IF('Ｄ．運賃表（別紙①－２）'!$B$66=2,ROUNDUP(D61,-1),IF('Ｄ．運賃表（別紙①－２）'!$B$66=3,ROUND(D61,-1),ROUNDUP(D61,0))))</f>
        <v>0</v>
      </c>
      <c r="E67" s="75">
        <f>IF('Ｄ．運賃表（別紙①－２）'!$B$66=1,ROUNDUP(E61,0),IF('Ｄ．運賃表（別紙①－２）'!$B$66=2,ROUNDUP(E61,-1),IF('Ｄ．運賃表（別紙①－２）'!$B$66=3,ROUND(E61,-1),ROUNDUP(E61,0))))</f>
        <v>0</v>
      </c>
      <c r="F67" s="75">
        <f>IF('Ｄ．運賃表（別紙①－２）'!$B$66=1,ROUNDUP(F61,0),IF('Ｄ．運賃表（別紙①－２）'!$B$66=2,ROUNDUP(F61,-1),IF('Ｄ．運賃表（別紙①－２）'!$B$66=3,ROUND(F61,-1),ROUNDUP(F61,0))))</f>
        <v>0</v>
      </c>
      <c r="G67" s="75">
        <f>IF('Ｄ．運賃表（別紙①－２）'!$B$66=1,ROUNDUP(G61,0),IF('Ｄ．運賃表（別紙①－２）'!$B$66=2,ROUNDUP(G61,-1),IF('Ｄ．運賃表（別紙①－２）'!$B$66=3,ROUND(G61,-1),ROUNDUP(G61,0))))</f>
        <v>0</v>
      </c>
      <c r="H67" s="75">
        <f>IF('Ｄ．運賃表（別紙①－２）'!$B$66=1,ROUNDUP(H61,0),IF('Ｄ．運賃表（別紙①－２）'!$B$66=2,ROUNDUP(H61,-1),IF('Ｄ．運賃表（別紙①－２）'!$B$66=3,ROUND(H61,-1),ROUNDUP(H61,0))))</f>
        <v>0</v>
      </c>
      <c r="I67" s="75">
        <f>IF('Ｄ．運賃表（別紙①－２）'!$B$66=1,ROUNDUP(I61,0),IF('Ｄ．運賃表（別紙①－２）'!$B$66=2,ROUNDUP(I61,-1),IF('Ｄ．運賃表（別紙①－２）'!$B$66=3,ROUND(I61,-1),ROUNDUP(I61,0))))</f>
        <v>0</v>
      </c>
      <c r="J67" s="75">
        <f>IF('Ｄ．運賃表（別紙①－２）'!$B$66=1,ROUNDUP(J61,0),IF('Ｄ．運賃表（別紙①－２）'!$B$66=2,ROUNDUP(J61,-1),IF('Ｄ．運賃表（別紙①－２）'!$B$66=3,ROUND(J61,-1),ROUNDUP(J61,0))))</f>
        <v>0</v>
      </c>
      <c r="K67" s="75">
        <f>IF('Ｄ．運賃表（別紙①－２）'!$B$66=1,ROUNDUP(K61,0),IF('Ｄ．運賃表（別紙①－２）'!$B$66=2,ROUNDUP(K61,-1),IF('Ｄ．運賃表（別紙①－２）'!$B$66=3,ROUND(K61,-1),ROUNDUP(K61,0))))</f>
        <v>0</v>
      </c>
      <c r="L67" s="75">
        <f>IF('Ｄ．運賃表（別紙①－２）'!$B$66=1,ROUNDUP(L61,0),IF('Ｄ．運賃表（別紙①－２）'!$B$66=2,ROUNDUP(L61,-1),IF('Ｄ．運賃表（別紙①－２）'!$B$66=3,ROUND(L61,-1),ROUNDUP(L61,0))))</f>
        <v>0</v>
      </c>
      <c r="M67" s="75">
        <f>IF('Ｄ．運賃表（別紙①－２）'!$B$66=1,ROUNDUP(M61,0),IF('Ｄ．運賃表（別紙①－２）'!$B$66=2,ROUNDUP(M61,-1),IF('Ｄ．運賃表（別紙①－２）'!$B$66=3,ROUND(M61,-1),ROUNDUP(M61,0))))</f>
        <v>0</v>
      </c>
      <c r="N67" s="75">
        <f>IF('Ｄ．運賃表（別紙①－２）'!$B$66=1,ROUNDUP(N61,0),IF('Ｄ．運賃表（別紙①－２）'!$B$66=2,ROUNDUP(N61,-1),IF('Ｄ．運賃表（別紙①－２）'!$B$66=3,ROUND(N61,-1),ROUNDUP(N61,0))))</f>
        <v>0</v>
      </c>
      <c r="O67" s="75">
        <f>IF('Ｄ．運賃表（別紙①－２）'!$B$66=1,ROUNDUP(O61,0),IF('Ｄ．運賃表（別紙①－２）'!$B$66=2,ROUNDUP(O61,-1),IF('Ｄ．運賃表（別紙①－２）'!$B$66=3,ROUND(O61,-1),ROUNDUP(O61,0))))</f>
        <v>0</v>
      </c>
    </row>
    <row r="68" spans="1:15" ht="11.25">
      <c r="A68" s="75"/>
      <c r="B68" s="75"/>
      <c r="C68" s="75">
        <f>IF('Ｄ．運賃表（別紙①－２）'!$B$66=1,ROUNDUP(C62,0),IF('Ｄ．運賃表（別紙①－２）'!$B$66=2,ROUNDUP(C62,-1),IF('Ｄ．運賃表（別紙①－２）'!$B$66=3,ROUND(C62,-1),ROUNDUP(C62,0))))</f>
        <v>0</v>
      </c>
      <c r="D68" s="75">
        <f>IF('Ｄ．運賃表（別紙①－２）'!$B$66=1,ROUNDUP(D62,0),IF('Ｄ．運賃表（別紙①－２）'!$B$66=2,ROUNDUP(D62,-1),IF('Ｄ．運賃表（別紙①－２）'!$B$66=3,ROUND(D62,-1),ROUNDUP(D62,0))))</f>
        <v>0</v>
      </c>
      <c r="E68" s="75">
        <f>IF('Ｄ．運賃表（別紙①－２）'!$B$66=1,ROUNDUP(E62,0),IF('Ｄ．運賃表（別紙①－２）'!$B$66=2,ROUNDUP(E62,-1),IF('Ｄ．運賃表（別紙①－２）'!$B$66=3,ROUND(E62,-1),ROUNDUP(E62,0))))</f>
        <v>0</v>
      </c>
      <c r="F68" s="75">
        <f>IF('Ｄ．運賃表（別紙①－２）'!$B$66=1,ROUNDUP(F62,0),IF('Ｄ．運賃表（別紙①－２）'!$B$66=2,ROUNDUP(F62,-1),IF('Ｄ．運賃表（別紙①－２）'!$B$66=3,ROUND(F62,-1),ROUNDUP(F62,0))))</f>
        <v>0</v>
      </c>
      <c r="G68" s="75">
        <f>IF('Ｄ．運賃表（別紙①－２）'!$B$66=1,ROUNDUP(G62,0),IF('Ｄ．運賃表（別紙①－２）'!$B$66=2,ROUNDUP(G62,-1),IF('Ｄ．運賃表（別紙①－２）'!$B$66=3,ROUND(G62,-1),ROUNDUP(G62,0))))</f>
        <v>0</v>
      </c>
      <c r="H68" s="75">
        <f>IF('Ｄ．運賃表（別紙①－２）'!$B$66=1,ROUNDUP(H62,0),IF('Ｄ．運賃表（別紙①－２）'!$B$66=2,ROUNDUP(H62,-1),IF('Ｄ．運賃表（別紙①－２）'!$B$66=3,ROUND(H62,-1),ROUNDUP(H62,0))))</f>
        <v>0</v>
      </c>
      <c r="I68" s="75">
        <f>IF('Ｄ．運賃表（別紙①－２）'!$B$66=1,ROUNDUP(I62,0),IF('Ｄ．運賃表（別紙①－２）'!$B$66=2,ROUNDUP(I62,-1),IF('Ｄ．運賃表（別紙①－２）'!$B$66=3,ROUND(I62,-1),ROUNDUP(I62,0))))</f>
        <v>0</v>
      </c>
      <c r="J68" s="75">
        <f>IF('Ｄ．運賃表（別紙①－２）'!$B$66=1,ROUNDUP(J62,0),IF('Ｄ．運賃表（別紙①－２）'!$B$66=2,ROUNDUP(J62,-1),IF('Ｄ．運賃表（別紙①－２）'!$B$66=3,ROUND(J62,-1),ROUNDUP(J62,0))))</f>
        <v>0</v>
      </c>
      <c r="K68" s="75">
        <f>IF('Ｄ．運賃表（別紙①－２）'!$B$66=1,ROUNDUP(K62,0),IF('Ｄ．運賃表（別紙①－２）'!$B$66=2,ROUNDUP(K62,-1),IF('Ｄ．運賃表（別紙①－２）'!$B$66=3,ROUND(K62,-1),ROUNDUP(K62,0))))</f>
        <v>0</v>
      </c>
      <c r="L68" s="75">
        <f>IF('Ｄ．運賃表（別紙①－２）'!$B$66=1,ROUNDUP(L62,0),IF('Ｄ．運賃表（別紙①－２）'!$B$66=2,ROUNDUP(L62,-1),IF('Ｄ．運賃表（別紙①－２）'!$B$66=3,ROUND(L62,-1),ROUNDUP(L62,0))))</f>
        <v>0</v>
      </c>
      <c r="M68" s="75">
        <f>IF('Ｄ．運賃表（別紙①－２）'!$B$66=1,ROUNDUP(M62,0),IF('Ｄ．運賃表（別紙①－２）'!$B$66=2,ROUNDUP(M62,-1),IF('Ｄ．運賃表（別紙①－２）'!$B$66=3,ROUND(M62,-1),ROUNDUP(M62,0))))</f>
        <v>0</v>
      </c>
      <c r="N68" s="75">
        <f>IF('Ｄ．運賃表（別紙①－２）'!$B$66=1,ROUNDUP(N62,0),IF('Ｄ．運賃表（別紙①－２）'!$B$66=2,ROUNDUP(N62,-1),IF('Ｄ．運賃表（別紙①－２）'!$B$66=3,ROUND(N62,-1),ROUNDUP(N62,0))))</f>
        <v>0</v>
      </c>
      <c r="O68" s="75">
        <f>IF('Ｄ．運賃表（別紙①－２）'!$B$66=1,ROUNDUP(O62,0),IF('Ｄ．運賃表（別紙①－２）'!$B$66=2,ROUNDUP(O62,-1),IF('Ｄ．運賃表（別紙①－２）'!$B$66=3,ROUND(O62,-1),ROUNDUP(O62,0))))</f>
        <v>0</v>
      </c>
    </row>
    <row r="69" spans="1:15" ht="11.25">
      <c r="A69" s="75"/>
      <c r="B69" s="75"/>
      <c r="C69" s="75">
        <f>IF('Ｄ．運賃表（別紙①－２）'!$B$66=1,ROUNDUP(C63,0),IF('Ｄ．運賃表（別紙①－２）'!$B$66=2,ROUNDUP(C63,-1),IF('Ｄ．運賃表（別紙①－２）'!$B$66=3,ROUND(C63,-1),ROUNDUP(C63,0))))</f>
        <v>0</v>
      </c>
      <c r="D69" s="75">
        <f>IF('Ｄ．運賃表（別紙①－２）'!$B$66=1,ROUNDUP(D63,0),IF('Ｄ．運賃表（別紙①－２）'!$B$66=2,ROUNDUP(D63,-1),IF('Ｄ．運賃表（別紙①－２）'!$B$66=3,ROUND(D63,-1),ROUNDUP(D63,0))))</f>
        <v>0</v>
      </c>
      <c r="E69" s="75">
        <f>IF('Ｄ．運賃表（別紙①－２）'!$B$66=1,ROUNDUP(E63,0),IF('Ｄ．運賃表（別紙①－２）'!$B$66=2,ROUNDUP(E63,-1),IF('Ｄ．運賃表（別紙①－２）'!$B$66=3,ROUND(E63,-1),ROUNDUP(E63,0))))</f>
        <v>0</v>
      </c>
      <c r="F69" s="75">
        <f>IF('Ｄ．運賃表（別紙①－２）'!$B$66=1,ROUNDUP(F63,0),IF('Ｄ．運賃表（別紙①－２）'!$B$66=2,ROUNDUP(F63,-1),IF('Ｄ．運賃表（別紙①－２）'!$B$66=3,ROUND(F63,-1),ROUNDUP(F63,0))))</f>
        <v>0</v>
      </c>
      <c r="G69" s="75">
        <f>IF('Ｄ．運賃表（別紙①－２）'!$B$66=1,ROUNDUP(G63,0),IF('Ｄ．運賃表（別紙①－２）'!$B$66=2,ROUNDUP(G63,-1),IF('Ｄ．運賃表（別紙①－２）'!$B$66=3,ROUND(G63,-1),ROUNDUP(G63,0))))</f>
        <v>0</v>
      </c>
      <c r="H69" s="75">
        <f>IF('Ｄ．運賃表（別紙①－２）'!$B$66=1,ROUNDUP(H63,0),IF('Ｄ．運賃表（別紙①－２）'!$B$66=2,ROUNDUP(H63,-1),IF('Ｄ．運賃表（別紙①－２）'!$B$66=3,ROUND(H63,-1),ROUNDUP(H63,0))))</f>
        <v>0</v>
      </c>
      <c r="I69" s="75">
        <f>IF('Ｄ．運賃表（別紙①－２）'!$B$66=1,ROUNDUP(I63,0),IF('Ｄ．運賃表（別紙①－２）'!$B$66=2,ROUNDUP(I63,-1),IF('Ｄ．運賃表（別紙①－２）'!$B$66=3,ROUND(I63,-1),ROUNDUP(I63,0))))</f>
        <v>0</v>
      </c>
      <c r="J69" s="75">
        <f>IF('Ｄ．運賃表（別紙①－２）'!$B$66=1,ROUNDUP(J63,0),IF('Ｄ．運賃表（別紙①－２）'!$B$66=2,ROUNDUP(J63,-1),IF('Ｄ．運賃表（別紙①－２）'!$B$66=3,ROUND(J63,-1),ROUNDUP(J63,0))))</f>
        <v>0</v>
      </c>
      <c r="K69" s="75">
        <f>IF('Ｄ．運賃表（別紙①－２）'!$B$66=1,ROUNDUP(K63,0),IF('Ｄ．運賃表（別紙①－２）'!$B$66=2,ROUNDUP(K63,-1),IF('Ｄ．運賃表（別紙①－２）'!$B$66=3,ROUND(K63,-1),ROUNDUP(K63,0))))</f>
        <v>0</v>
      </c>
      <c r="L69" s="75">
        <f>IF('Ｄ．運賃表（別紙①－２）'!$B$66=1,ROUNDUP(L63,0),IF('Ｄ．運賃表（別紙①－２）'!$B$66=2,ROUNDUP(L63,-1),IF('Ｄ．運賃表（別紙①－２）'!$B$66=3,ROUND(L63,-1),ROUNDUP(L63,0))))</f>
        <v>0</v>
      </c>
      <c r="M69" s="75">
        <f>IF('Ｄ．運賃表（別紙①－２）'!$B$66=1,ROUNDUP(M63,0),IF('Ｄ．運賃表（別紙①－２）'!$B$66=2,ROUNDUP(M63,-1),IF('Ｄ．運賃表（別紙①－２）'!$B$66=3,ROUND(M63,-1),ROUNDUP(M63,0))))</f>
        <v>0</v>
      </c>
      <c r="N69" s="75">
        <f>IF('Ｄ．運賃表（別紙①－２）'!$B$66=1,ROUNDUP(N63,0),IF('Ｄ．運賃表（別紙①－２）'!$B$66=2,ROUNDUP(N63,-1),IF('Ｄ．運賃表（別紙①－２）'!$B$66=3,ROUND(N63,-1),ROUNDUP(N63,0))))</f>
        <v>0</v>
      </c>
      <c r="O69" s="75">
        <f>IF('Ｄ．運賃表（別紙①－２）'!$B$66=1,ROUNDUP(O63,0),IF('Ｄ．運賃表（別紙①－２）'!$B$66=2,ROUNDUP(O63,-1),IF('Ｄ．運賃表（別紙①－２）'!$B$66=3,ROUND(O63,-1),ROUNDUP(O63,0))))</f>
        <v>0</v>
      </c>
    </row>
    <row r="70" spans="1:15" ht="11.25">
      <c r="A70" s="75"/>
      <c r="B70" s="75"/>
      <c r="C70" s="75"/>
      <c r="D70" s="75"/>
      <c r="E70" s="75"/>
      <c r="F70" s="75"/>
      <c r="G70" s="75"/>
      <c r="H70" s="75"/>
      <c r="I70" s="75"/>
      <c r="J70" s="75"/>
      <c r="K70" s="75"/>
      <c r="L70" s="75"/>
      <c r="M70" s="75"/>
      <c r="N70" s="75"/>
      <c r="O70" s="75"/>
    </row>
  </sheetData>
  <sheetProtection sheet="1" objects="1" scenarios="1"/>
  <mergeCells count="4">
    <mergeCell ref="A9:B9"/>
    <mergeCell ref="A11:A12"/>
    <mergeCell ref="A13:A14"/>
    <mergeCell ref="A10:B10"/>
  </mergeCells>
  <printOptions/>
  <pageMargins left="0.61" right="0.35" top="0.61" bottom="0.55"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39"/>
  <sheetViews>
    <sheetView zoomScalePageLayoutView="0" workbookViewId="0" topLeftCell="A1">
      <selection activeCell="A2" sqref="A2:M2"/>
    </sheetView>
  </sheetViews>
  <sheetFormatPr defaultColWidth="9.00390625" defaultRowHeight="18" customHeight="1"/>
  <cols>
    <col min="1" max="1" width="3.375" style="165" customWidth="1"/>
    <col min="2" max="2" width="15.875" style="165" customWidth="1"/>
    <col min="3" max="3" width="1.75390625" style="165" customWidth="1"/>
    <col min="4" max="5" width="11.25390625" style="165" customWidth="1"/>
    <col min="6" max="6" width="11.875" style="165" customWidth="1"/>
    <col min="7" max="7" width="1.75390625" style="165" customWidth="1"/>
    <col min="8" max="8" width="7.625" style="165" customWidth="1"/>
    <col min="9" max="9" width="3.625" style="165" customWidth="1"/>
    <col min="10" max="10" width="5.00390625" style="165" customWidth="1"/>
    <col min="11" max="11" width="3.625" style="165" customWidth="1"/>
    <col min="12" max="12" width="5.00390625" style="165" customWidth="1"/>
    <col min="13" max="13" width="3.625" style="165" customWidth="1"/>
    <col min="14" max="16384" width="9.00390625" style="165" customWidth="1"/>
  </cols>
  <sheetData>
    <row r="1" s="158" customFormat="1" ht="18" customHeight="1">
      <c r="A1" s="158" t="s">
        <v>133</v>
      </c>
    </row>
    <row r="2" spans="1:14" s="160" customFormat="1" ht="72" customHeight="1">
      <c r="A2" s="234" t="s">
        <v>138</v>
      </c>
      <c r="B2" s="234"/>
      <c r="C2" s="234"/>
      <c r="D2" s="234"/>
      <c r="E2" s="234"/>
      <c r="F2" s="234"/>
      <c r="G2" s="234"/>
      <c r="H2" s="234"/>
      <c r="I2" s="234"/>
      <c r="J2" s="234"/>
      <c r="K2" s="234"/>
      <c r="L2" s="234"/>
      <c r="M2" s="234"/>
      <c r="N2" s="159"/>
    </row>
    <row r="4" s="158" customFormat="1" ht="18" customHeight="1">
      <c r="A4" s="158" t="s">
        <v>139</v>
      </c>
    </row>
    <row r="5" s="160" customFormat="1" ht="18" customHeight="1"/>
    <row r="6" spans="7:13" s="160" customFormat="1" ht="18" customHeight="1">
      <c r="G6" s="161"/>
      <c r="H6" s="157"/>
      <c r="I6" s="162" t="s">
        <v>16</v>
      </c>
      <c r="J6" s="156"/>
      <c r="K6" s="162" t="s">
        <v>202</v>
      </c>
      <c r="L6" s="156"/>
      <c r="M6" s="162" t="s">
        <v>18</v>
      </c>
    </row>
    <row r="7" spans="1:4" s="160" customFormat="1" ht="18" customHeight="1">
      <c r="A7" s="238"/>
      <c r="B7" s="238"/>
      <c r="C7" s="238"/>
      <c r="D7" s="166" t="s">
        <v>224</v>
      </c>
    </row>
    <row r="8" spans="1:13" s="160" customFormat="1" ht="18" customHeight="1">
      <c r="A8" s="174"/>
      <c r="B8" s="174"/>
      <c r="C8" s="174"/>
      <c r="D8" s="166"/>
      <c r="F8" s="163" t="s">
        <v>227</v>
      </c>
      <c r="H8" s="231"/>
      <c r="I8" s="231"/>
      <c r="J8" s="231"/>
      <c r="K8" s="231"/>
      <c r="L8" s="231"/>
      <c r="M8" s="231"/>
    </row>
    <row r="9" spans="6:13" s="160" customFormat="1" ht="22.5" customHeight="1">
      <c r="F9" s="163" t="s">
        <v>142</v>
      </c>
      <c r="G9" s="163"/>
      <c r="H9" s="231"/>
      <c r="I9" s="231"/>
      <c r="J9" s="231"/>
      <c r="K9" s="231"/>
      <c r="L9" s="231"/>
      <c r="M9" s="231"/>
    </row>
    <row r="10" spans="6:13" s="160" customFormat="1" ht="22.5" customHeight="1">
      <c r="F10" s="163" t="s">
        <v>136</v>
      </c>
      <c r="G10" s="163"/>
      <c r="H10" s="231"/>
      <c r="I10" s="231"/>
      <c r="J10" s="231"/>
      <c r="K10" s="231"/>
      <c r="L10" s="231"/>
      <c r="M10" s="231"/>
    </row>
    <row r="11" spans="6:13" s="160" customFormat="1" ht="22.5" customHeight="1">
      <c r="F11" s="163" t="s">
        <v>137</v>
      </c>
      <c r="G11" s="163"/>
      <c r="H11" s="231"/>
      <c r="I11" s="231"/>
      <c r="J11" s="231"/>
      <c r="K11" s="231"/>
      <c r="L11" s="231"/>
      <c r="M11" s="231"/>
    </row>
    <row r="12" spans="6:13" s="160" customFormat="1" ht="18" customHeight="1">
      <c r="F12" s="163"/>
      <c r="G12" s="163"/>
      <c r="H12" s="164"/>
      <c r="I12" s="164"/>
      <c r="J12" s="164"/>
      <c r="K12" s="164"/>
      <c r="L12" s="164"/>
      <c r="M12" s="164"/>
    </row>
    <row r="13" spans="1:13" s="153" customFormat="1" ht="23.25" customHeight="1">
      <c r="A13" s="235" t="s">
        <v>134</v>
      </c>
      <c r="B13" s="235"/>
      <c r="C13" s="235"/>
      <c r="D13" s="235"/>
      <c r="E13" s="235"/>
      <c r="F13" s="235"/>
      <c r="G13" s="235"/>
      <c r="H13" s="235"/>
      <c r="I13" s="235"/>
      <c r="J13" s="235"/>
      <c r="K13" s="235"/>
      <c r="L13" s="235"/>
      <c r="M13" s="235"/>
    </row>
    <row r="14" s="160" customFormat="1" ht="18" customHeight="1"/>
    <row r="15" spans="1:13" s="160" customFormat="1" ht="36.75" customHeight="1">
      <c r="A15" s="236" t="s">
        <v>170</v>
      </c>
      <c r="B15" s="236"/>
      <c r="C15" s="236"/>
      <c r="D15" s="236"/>
      <c r="E15" s="236"/>
      <c r="F15" s="236"/>
      <c r="G15" s="236"/>
      <c r="H15" s="236"/>
      <c r="I15" s="236"/>
      <c r="J15" s="236"/>
      <c r="K15" s="236"/>
      <c r="L15" s="236"/>
      <c r="M15" s="236"/>
    </row>
    <row r="16" s="160" customFormat="1" ht="18" customHeight="1"/>
    <row r="17" spans="1:13" s="160" customFormat="1" ht="18" customHeight="1">
      <c r="A17" s="237" t="s">
        <v>135</v>
      </c>
      <c r="B17" s="237"/>
      <c r="C17" s="237"/>
      <c r="D17" s="237"/>
      <c r="E17" s="237"/>
      <c r="F17" s="237"/>
      <c r="G17" s="237"/>
      <c r="H17" s="237"/>
      <c r="I17" s="237"/>
      <c r="J17" s="237"/>
      <c r="K17" s="237"/>
      <c r="L17" s="237"/>
      <c r="M17" s="237"/>
    </row>
    <row r="18" s="160" customFormat="1" ht="18" customHeight="1"/>
    <row r="19" s="160" customFormat="1" ht="18" customHeight="1">
      <c r="A19" s="160" t="s">
        <v>152</v>
      </c>
    </row>
    <row r="20" spans="2:13" s="160" customFormat="1" ht="22.5" customHeight="1">
      <c r="B20" s="163" t="s">
        <v>140</v>
      </c>
      <c r="C20" s="163"/>
      <c r="D20" s="229"/>
      <c r="E20" s="230"/>
      <c r="F20" s="230"/>
      <c r="G20" s="230"/>
      <c r="H20" s="230"/>
      <c r="I20" s="230"/>
      <c r="J20" s="230"/>
      <c r="K20" s="230"/>
      <c r="L20" s="230"/>
      <c r="M20" s="230"/>
    </row>
    <row r="21" spans="2:13" s="160" customFormat="1" ht="22.5" customHeight="1">
      <c r="B21" s="163" t="s">
        <v>141</v>
      </c>
      <c r="C21" s="163"/>
      <c r="D21" s="229"/>
      <c r="E21" s="230"/>
      <c r="F21" s="230"/>
      <c r="G21" s="230"/>
      <c r="H21" s="230"/>
      <c r="I21" s="230"/>
      <c r="J21" s="230"/>
      <c r="K21" s="230"/>
      <c r="L21" s="230"/>
      <c r="M21" s="230"/>
    </row>
    <row r="22" spans="2:13" s="160" customFormat="1" ht="22.5" customHeight="1">
      <c r="B22" s="163" t="s">
        <v>136</v>
      </c>
      <c r="C22" s="163"/>
      <c r="D22" s="229"/>
      <c r="E22" s="230"/>
      <c r="F22" s="230"/>
      <c r="G22" s="230"/>
      <c r="H22" s="230"/>
      <c r="I22" s="230"/>
      <c r="J22" s="230"/>
      <c r="K22" s="230"/>
      <c r="L22" s="230"/>
      <c r="M22" s="230"/>
    </row>
    <row r="23" spans="2:3" s="160" customFormat="1" ht="18" customHeight="1">
      <c r="B23" s="163"/>
      <c r="C23" s="163"/>
    </row>
    <row r="24" s="160" customFormat="1" ht="15.75" customHeight="1">
      <c r="A24" s="160" t="s">
        <v>153</v>
      </c>
    </row>
    <row r="25" spans="2:13" s="160" customFormat="1" ht="31.5" customHeight="1">
      <c r="B25" s="232" t="s">
        <v>146</v>
      </c>
      <c r="C25" s="233"/>
      <c r="D25" s="233"/>
      <c r="E25" s="233"/>
      <c r="F25" s="233"/>
      <c r="G25" s="233"/>
      <c r="H25" s="233"/>
      <c r="I25" s="233"/>
      <c r="J25" s="233"/>
      <c r="K25" s="233"/>
      <c r="L25" s="233"/>
      <c r="M25" s="233"/>
    </row>
    <row r="26" s="160" customFormat="1" ht="18" customHeight="1"/>
    <row r="27" s="160" customFormat="1" ht="18" customHeight="1">
      <c r="A27" s="160" t="s">
        <v>154</v>
      </c>
    </row>
    <row r="28" spans="2:13" s="160" customFormat="1" ht="31.5" customHeight="1">
      <c r="B28" s="232" t="s">
        <v>147</v>
      </c>
      <c r="C28" s="233"/>
      <c r="D28" s="233"/>
      <c r="E28" s="233"/>
      <c r="F28" s="233"/>
      <c r="G28" s="233"/>
      <c r="H28" s="233"/>
      <c r="I28" s="233"/>
      <c r="J28" s="233"/>
      <c r="K28" s="233"/>
      <c r="L28" s="233"/>
      <c r="M28" s="233"/>
    </row>
    <row r="29" s="160" customFormat="1" ht="18" customHeight="1"/>
    <row r="30" s="160" customFormat="1" ht="18" customHeight="1">
      <c r="A30" s="160" t="s">
        <v>155</v>
      </c>
    </row>
    <row r="31" spans="2:13" s="160" customFormat="1" ht="22.5" customHeight="1">
      <c r="B31" s="163" t="s">
        <v>143</v>
      </c>
      <c r="C31" s="163"/>
      <c r="D31" s="232" t="s">
        <v>148</v>
      </c>
      <c r="E31" s="233"/>
      <c r="F31" s="233"/>
      <c r="G31" s="233"/>
      <c r="H31" s="233"/>
      <c r="I31" s="233"/>
      <c r="J31" s="233"/>
      <c r="K31" s="233"/>
      <c r="L31" s="233"/>
      <c r="M31" s="233"/>
    </row>
    <row r="32" spans="2:13" s="160" customFormat="1" ht="22.5" customHeight="1">
      <c r="B32" s="163" t="s">
        <v>144</v>
      </c>
      <c r="C32" s="163"/>
      <c r="D32" s="232" t="s">
        <v>201</v>
      </c>
      <c r="E32" s="233"/>
      <c r="F32" s="233"/>
      <c r="G32" s="233"/>
      <c r="H32" s="233"/>
      <c r="I32" s="233"/>
      <c r="J32" s="233"/>
      <c r="K32" s="233"/>
      <c r="L32" s="233"/>
      <c r="M32" s="233"/>
    </row>
    <row r="33" spans="2:13" s="160" customFormat="1" ht="22.5" customHeight="1">
      <c r="B33" s="163" t="s">
        <v>145</v>
      </c>
      <c r="C33" s="163"/>
      <c r="D33" s="232" t="s">
        <v>149</v>
      </c>
      <c r="E33" s="233"/>
      <c r="F33" s="233"/>
      <c r="G33" s="233"/>
      <c r="H33" s="233"/>
      <c r="I33" s="233"/>
      <c r="J33" s="233"/>
      <c r="K33" s="233"/>
      <c r="L33" s="233"/>
      <c r="M33" s="233"/>
    </row>
    <row r="34" spans="2:3" s="160" customFormat="1" ht="18" customHeight="1">
      <c r="B34" s="163"/>
      <c r="C34" s="163"/>
    </row>
    <row r="35" s="160" customFormat="1" ht="18" customHeight="1">
      <c r="A35" s="160" t="s">
        <v>156</v>
      </c>
    </row>
    <row r="36" spans="2:13" s="160" customFormat="1" ht="22.5" customHeight="1">
      <c r="B36" s="232" t="s">
        <v>151</v>
      </c>
      <c r="C36" s="233"/>
      <c r="D36" s="233"/>
      <c r="E36" s="233"/>
      <c r="F36" s="233"/>
      <c r="G36" s="233"/>
      <c r="H36" s="233"/>
      <c r="I36" s="233"/>
      <c r="J36" s="233"/>
      <c r="K36" s="233"/>
      <c r="L36" s="233"/>
      <c r="M36" s="233"/>
    </row>
    <row r="37" s="160" customFormat="1" ht="18" customHeight="1"/>
    <row r="38" s="160" customFormat="1" ht="18" customHeight="1">
      <c r="A38" s="160" t="s">
        <v>157</v>
      </c>
    </row>
    <row r="39" spans="2:13" s="160" customFormat="1" ht="61.5" customHeight="1">
      <c r="B39" s="232" t="s">
        <v>150</v>
      </c>
      <c r="C39" s="233"/>
      <c r="D39" s="233"/>
      <c r="E39" s="233"/>
      <c r="F39" s="233"/>
      <c r="G39" s="233"/>
      <c r="H39" s="233"/>
      <c r="I39" s="233"/>
      <c r="J39" s="233"/>
      <c r="K39" s="233"/>
      <c r="L39" s="233"/>
      <c r="M39" s="233"/>
    </row>
    <row r="40" s="160" customFormat="1" ht="9.75" customHeight="1"/>
    <row r="41" s="160" customFormat="1" ht="18" customHeight="1"/>
  </sheetData>
  <sheetProtection sheet="1"/>
  <mergeCells count="19">
    <mergeCell ref="A2:M2"/>
    <mergeCell ref="A13:M13"/>
    <mergeCell ref="A15:M15"/>
    <mergeCell ref="A17:M17"/>
    <mergeCell ref="A7:C7"/>
    <mergeCell ref="H8:M8"/>
    <mergeCell ref="B39:M39"/>
    <mergeCell ref="B25:M25"/>
    <mergeCell ref="B28:M28"/>
    <mergeCell ref="D31:M31"/>
    <mergeCell ref="D32:M32"/>
    <mergeCell ref="D33:M33"/>
    <mergeCell ref="B36:M36"/>
    <mergeCell ref="D20:M20"/>
    <mergeCell ref="D21:M21"/>
    <mergeCell ref="D22:M22"/>
    <mergeCell ref="H9:M9"/>
    <mergeCell ref="H10:M10"/>
    <mergeCell ref="H11:M11"/>
  </mergeCells>
  <printOptions/>
  <pageMargins left="0.8661417322834646" right="0.75" top="0.9448818897637796" bottom="0.944881889763779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2008-06-25T10:15:59Z</cp:lastPrinted>
  <dcterms:created xsi:type="dcterms:W3CDTF">2007-02-13T04:37:54Z</dcterms:created>
  <dcterms:modified xsi:type="dcterms:W3CDTF">2008-06-25T10:27:43Z</dcterms:modified>
  <cp:category/>
  <cp:version/>
  <cp:contentType/>
  <cp:contentStatus/>
</cp:coreProperties>
</file>