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fs01\共有\北海道運輸局\07　自動車交通部\31　作業用フォルダ（作業終了後、Ｗフォルダへ移動）\04　報告関係等\01　定例報告\02　旅客第二課\05　自家用有償旅客運送\04_登録簿HP公表\各支局による登録簿収納フォルダ\R6.3末\札幌\編集前マクロ形式登録簿\"/>
    </mc:Choice>
  </mc:AlternateContent>
  <xr:revisionPtr revIDLastSave="0" documentId="8_{A3083A7E-F82A-44CC-90BD-13258692CCBC}" xr6:coauthVersionLast="47" xr6:coauthVersionMax="47" xr10:uidLastSave="{00000000-0000-0000-0000-000000000000}"/>
  <bookViews>
    <workbookView xWindow="4185" yWindow="-14055" windowWidth="21600" windowHeight="11295" xr2:uid="{6A443220-359E-466C-96BC-B2446987B855}"/>
  </bookViews>
  <sheets>
    <sheet name="福祉" sheetId="1" r:id="rId1"/>
    <sheet name="旅客の範囲" sheetId="2" r:id="rId2"/>
    <sheet name="市福4" sheetId="3" r:id="rId3"/>
    <sheet name="市福7" sheetId="4" r:id="rId4"/>
    <sheet name="4" sheetId="5" r:id="rId5"/>
    <sheet name="5" sheetId="6" r:id="rId6"/>
    <sheet name="6" sheetId="7" r:id="rId7"/>
    <sheet name="9" sheetId="8" r:id="rId8"/>
    <sheet name="10" sheetId="9" r:id="rId9"/>
    <sheet name="11" sheetId="10" r:id="rId10"/>
    <sheet name="12" sheetId="11" r:id="rId11"/>
    <sheet name="13" sheetId="12" r:id="rId12"/>
    <sheet name="17" sheetId="13" r:id="rId13"/>
    <sheet name="19" sheetId="14" r:id="rId14"/>
    <sheet name="20" sheetId="15" r:id="rId15"/>
    <sheet name="25" sheetId="16" r:id="rId16"/>
    <sheet name="27" sheetId="17" r:id="rId17"/>
    <sheet name="29" sheetId="18" r:id="rId18"/>
    <sheet name="30" sheetId="19" r:id="rId19"/>
    <sheet name="33" sheetId="20" r:id="rId20"/>
    <sheet name="34" sheetId="21" r:id="rId21"/>
    <sheet name="35" sheetId="22" r:id="rId22"/>
    <sheet name="38" sheetId="23" r:id="rId23"/>
    <sheet name="40" sheetId="24" r:id="rId24"/>
    <sheet name="43" sheetId="25" r:id="rId25"/>
    <sheet name="44" sheetId="26" r:id="rId26"/>
    <sheet name="45" sheetId="27" r:id="rId27"/>
    <sheet name="46" sheetId="28" r:id="rId28"/>
    <sheet name="47" sheetId="29" r:id="rId29"/>
    <sheet name="48" sheetId="30" r:id="rId30"/>
    <sheet name="49" sheetId="31" r:id="rId31"/>
    <sheet name="50" sheetId="32" r:id="rId32"/>
    <sheet name="51" sheetId="33" r:id="rId33"/>
    <sheet name="53" sheetId="34" r:id="rId34"/>
    <sheet name="55" sheetId="35" r:id="rId35"/>
    <sheet name="56" sheetId="36" r:id="rId36"/>
    <sheet name="57" sheetId="37" r:id="rId37"/>
    <sheet name="58" sheetId="38" r:id="rId38"/>
    <sheet name="59" sheetId="39" r:id="rId39"/>
    <sheet name="60" sheetId="40" r:id="rId40"/>
    <sheet name="62" sheetId="41" r:id="rId41"/>
    <sheet name="63" sheetId="42" r:id="rId42"/>
    <sheet name="64" sheetId="43" r:id="rId43"/>
    <sheet name="66" sheetId="44" r:id="rId44"/>
    <sheet name="67" sheetId="45" r:id="rId45"/>
    <sheet name="69" sheetId="46" r:id="rId46"/>
    <sheet name="70" sheetId="47" r:id="rId47"/>
    <sheet name="71" sheetId="48" r:id="rId48"/>
    <sheet name="73" sheetId="49" r:id="rId49"/>
    <sheet name="74" sheetId="50" r:id="rId50"/>
    <sheet name="75" sheetId="51" r:id="rId51"/>
    <sheet name="78" sheetId="52" r:id="rId52"/>
    <sheet name="79" sheetId="53" r:id="rId53"/>
    <sheet name="80" sheetId="54" r:id="rId54"/>
    <sheet name="81" sheetId="55" r:id="rId55"/>
    <sheet name="84" sheetId="56" r:id="rId56"/>
    <sheet name="88" sheetId="57" r:id="rId57"/>
    <sheet name="92" sheetId="58" r:id="rId58"/>
    <sheet name="94" sheetId="59" r:id="rId59"/>
    <sheet name="96" sheetId="60" r:id="rId60"/>
    <sheet name="100" sheetId="61" r:id="rId61"/>
    <sheet name="101" sheetId="62" r:id="rId62"/>
    <sheet name="103" sheetId="63" r:id="rId63"/>
    <sheet name="104" sheetId="64" r:id="rId64"/>
    <sheet name="106" sheetId="65" r:id="rId65"/>
    <sheet name="111" sheetId="66" r:id="rId66"/>
    <sheet name="112" sheetId="67" r:id="rId67"/>
    <sheet name="114" sheetId="68" r:id="rId68"/>
    <sheet name="115" sheetId="69" r:id="rId69"/>
    <sheet name="116" sheetId="70" r:id="rId70"/>
    <sheet name="117" sheetId="71" r:id="rId71"/>
    <sheet name="118" sheetId="72" r:id="rId72"/>
    <sheet name="119" sheetId="73" r:id="rId73"/>
    <sheet name="121" sheetId="74" r:id="rId74"/>
    <sheet name="125" sheetId="75" r:id="rId75"/>
    <sheet name="127" sheetId="76" r:id="rId76"/>
    <sheet name="128" sheetId="77" r:id="rId77"/>
    <sheet name="130" sheetId="78" r:id="rId78"/>
    <sheet name="131" sheetId="79" r:id="rId79"/>
    <sheet name="133" sheetId="80" r:id="rId80"/>
    <sheet name="134" sheetId="81" r:id="rId81"/>
    <sheet name="136" sheetId="82" r:id="rId82"/>
    <sheet name="138" sheetId="83" r:id="rId83"/>
    <sheet name="139" sheetId="84" r:id="rId84"/>
    <sheet name="140" sheetId="85" r:id="rId85"/>
    <sheet name="141" sheetId="86" r:id="rId86"/>
    <sheet name="142" sheetId="87" r:id="rId87"/>
    <sheet name="144" sheetId="88" r:id="rId88"/>
    <sheet name="145" sheetId="89" r:id="rId89"/>
    <sheet name="147" sheetId="90" r:id="rId90"/>
    <sheet name="154" sheetId="91" r:id="rId91"/>
    <sheet name="155" sheetId="92" r:id="rId92"/>
    <sheet name="156" sheetId="93" r:id="rId93"/>
    <sheet name="159" sheetId="94" r:id="rId94"/>
    <sheet name="161" sheetId="95" r:id="rId95"/>
    <sheet name="162" sheetId="96" r:id="rId96"/>
    <sheet name="163" sheetId="97" r:id="rId97"/>
    <sheet name="164" sheetId="98" r:id="rId98"/>
    <sheet name="165" sheetId="99" r:id="rId99"/>
    <sheet name="167" sheetId="100" r:id="rId100"/>
    <sheet name="169" sheetId="101" r:id="rId101"/>
    <sheet name="170" sheetId="102" r:id="rId102"/>
    <sheet name="172" sheetId="103" r:id="rId103"/>
    <sheet name="173" sheetId="104" r:id="rId104"/>
    <sheet name="174" sheetId="105" r:id="rId105"/>
    <sheet name="176" sheetId="106" r:id="rId106"/>
    <sheet name="177" sheetId="107" r:id="rId107"/>
    <sheet name="178" sheetId="108" r:id="rId108"/>
    <sheet name="180" sheetId="109" r:id="rId109"/>
    <sheet name="181" sheetId="110" r:id="rId110"/>
    <sheet name="182" sheetId="111" r:id="rId111"/>
    <sheet name="183" sheetId="112" r:id="rId112"/>
    <sheet name="184" sheetId="113" r:id="rId113"/>
    <sheet name="186" sheetId="114" r:id="rId114"/>
    <sheet name="187" sheetId="115" r:id="rId115"/>
    <sheet name="190" sheetId="116" r:id="rId116"/>
    <sheet name="191" sheetId="117" r:id="rId117"/>
    <sheet name="193" sheetId="118" r:id="rId118"/>
    <sheet name="194" sheetId="119" r:id="rId119"/>
    <sheet name="195" sheetId="120" r:id="rId120"/>
    <sheet name="196" sheetId="121" r:id="rId121"/>
    <sheet name="197" sheetId="122" r:id="rId122"/>
    <sheet name="198" sheetId="123" r:id="rId123"/>
    <sheet name="199" sheetId="124" r:id="rId124"/>
    <sheet name="200" sheetId="125" r:id="rId125"/>
    <sheet name="201" sheetId="126" r:id="rId126"/>
    <sheet name="202" sheetId="127" r:id="rId127"/>
    <sheet name="203" sheetId="128" r:id="rId128"/>
    <sheet name="204" sheetId="129" r:id="rId129"/>
    <sheet name="205" sheetId="130" r:id="rId130"/>
    <sheet name="206" sheetId="131" r:id="rId131"/>
    <sheet name="207" sheetId="132" r:id="rId132"/>
  </sheets>
  <definedNames>
    <definedName name="_xlnm._FilterDatabase" localSheetId="0" hidden="1">福祉!$A$1:$AI$144</definedName>
    <definedName name="_xlnm.Print_Area" localSheetId="8">'10'!$A$1:$K$36</definedName>
    <definedName name="_xlnm.Print_Area" localSheetId="60">'100'!$A$1:$K$36</definedName>
    <definedName name="_xlnm.Print_Area" localSheetId="61">'101'!$A$1:$K$36</definedName>
    <definedName name="_xlnm.Print_Area" localSheetId="62">'103'!$A$1:$K$36</definedName>
    <definedName name="_xlnm.Print_Area" localSheetId="63">'104'!$A$1:$K$36</definedName>
    <definedName name="_xlnm.Print_Area" localSheetId="64">'106'!$A$1:$K$36</definedName>
    <definedName name="_xlnm.Print_Area" localSheetId="9">'11'!$A$1:$K$36</definedName>
    <definedName name="_xlnm.Print_Area" localSheetId="65">'111'!$A$1:$K$36</definedName>
    <definedName name="_xlnm.Print_Area" localSheetId="66">'112'!$A$1:$K$36</definedName>
    <definedName name="_xlnm.Print_Area" localSheetId="67">'114'!$A$1:$K$36</definedName>
    <definedName name="_xlnm.Print_Area" localSheetId="68">'115'!$A$1:$K$36</definedName>
    <definedName name="_xlnm.Print_Area" localSheetId="69">'116'!$A$1:$K$36</definedName>
    <definedName name="_xlnm.Print_Area" localSheetId="70">'117'!$A$1:$K$36</definedName>
    <definedName name="_xlnm.Print_Area" localSheetId="71">'118'!$A$1:$K$36</definedName>
    <definedName name="_xlnm.Print_Area" localSheetId="72">'119'!$A$1:$K$36</definedName>
    <definedName name="_xlnm.Print_Area" localSheetId="10">'12'!$A$1:$K$36</definedName>
    <definedName name="_xlnm.Print_Area" localSheetId="73">'121'!$A$1:$K$36</definedName>
    <definedName name="_xlnm.Print_Area" localSheetId="74">'125'!$A$1:$K$36</definedName>
    <definedName name="_xlnm.Print_Area" localSheetId="75">'127'!$A$1:$K$36</definedName>
    <definedName name="_xlnm.Print_Area" localSheetId="76">'128'!$A$1:$K$36</definedName>
    <definedName name="_xlnm.Print_Area" localSheetId="11">'13'!$A$1:$K$36</definedName>
    <definedName name="_xlnm.Print_Area" localSheetId="77">'130'!$A$1:$K$36</definedName>
    <definedName name="_xlnm.Print_Area" localSheetId="78">'131'!$A$1:$K$36</definedName>
    <definedName name="_xlnm.Print_Area" localSheetId="79">'133'!$A$1:$K$36</definedName>
    <definedName name="_xlnm.Print_Area" localSheetId="80">'134'!$A$1:$K$36</definedName>
    <definedName name="_xlnm.Print_Area" localSheetId="81">'136'!$A$1:$K$36</definedName>
    <definedName name="_xlnm.Print_Area" localSheetId="82">'138'!$A$1:$K$36</definedName>
    <definedName name="_xlnm.Print_Area" localSheetId="83">'139'!$A$1:$K$36</definedName>
    <definedName name="_xlnm.Print_Area" localSheetId="84">'140'!$A$1:$K$36</definedName>
    <definedName name="_xlnm.Print_Area" localSheetId="85">'141'!$A$1:$K$36</definedName>
    <definedName name="_xlnm.Print_Area" localSheetId="86">'142'!$A$1:$K$36</definedName>
    <definedName name="_xlnm.Print_Area" localSheetId="87">'144'!$A$1:$K$36</definedName>
    <definedName name="_xlnm.Print_Area" localSheetId="88">'145'!$A$1:$K$36</definedName>
    <definedName name="_xlnm.Print_Area" localSheetId="89">'147'!$A$1:$K$36</definedName>
    <definedName name="_xlnm.Print_Area" localSheetId="90">'154'!$A$1:$K$36</definedName>
    <definedName name="_xlnm.Print_Area" localSheetId="91">'155'!$A$1:$K$36</definedName>
    <definedName name="_xlnm.Print_Area" localSheetId="92">'156'!$A$1:$K$36</definedName>
    <definedName name="_xlnm.Print_Area" localSheetId="93">'159'!$A$1:$K$36</definedName>
    <definedName name="_xlnm.Print_Area" localSheetId="94">'161'!$A$1:$K$36</definedName>
    <definedName name="_xlnm.Print_Area" localSheetId="95">'162'!$A$1:$K$36</definedName>
    <definedName name="_xlnm.Print_Area" localSheetId="96">'163'!$A$1:$K$36</definedName>
    <definedName name="_xlnm.Print_Area" localSheetId="97">'164'!$A$1:$K$36</definedName>
    <definedName name="_xlnm.Print_Area" localSheetId="98">'165'!$A$1:$K$36</definedName>
    <definedName name="_xlnm.Print_Area" localSheetId="99">'167'!$A$1:$K$36</definedName>
    <definedName name="_xlnm.Print_Area" localSheetId="100">'169'!$A$1:$K$36</definedName>
    <definedName name="_xlnm.Print_Area" localSheetId="12">'17'!$A$1:$K$36</definedName>
    <definedName name="_xlnm.Print_Area" localSheetId="101">'170'!$A$1:$K$36</definedName>
    <definedName name="_xlnm.Print_Area" localSheetId="102">'172'!$A$1:$K$36</definedName>
    <definedName name="_xlnm.Print_Area" localSheetId="103">'173'!$A$1:$K$36</definedName>
    <definedName name="_xlnm.Print_Area" localSheetId="104">'174'!$A$1:$K$36</definedName>
    <definedName name="_xlnm.Print_Area" localSheetId="105">'176'!$A$1:$K$36</definedName>
    <definedName name="_xlnm.Print_Area" localSheetId="106">'177'!$A$1:$K$36</definedName>
    <definedName name="_xlnm.Print_Area" localSheetId="107">'178'!$A$1:$K$36</definedName>
    <definedName name="_xlnm.Print_Area" localSheetId="108">'180'!$A$1:$K$36</definedName>
    <definedName name="_xlnm.Print_Area" localSheetId="109">'181'!$A$1:$K$36</definedName>
    <definedName name="_xlnm.Print_Area" localSheetId="110">'182'!$A$1:$K$36</definedName>
    <definedName name="_xlnm.Print_Area" localSheetId="111">'183'!$A$1:$K$36</definedName>
    <definedName name="_xlnm.Print_Area" localSheetId="112">'184'!$A$1:$K$36</definedName>
    <definedName name="_xlnm.Print_Area" localSheetId="113">'186'!$A$1:$K$36</definedName>
    <definedName name="_xlnm.Print_Area" localSheetId="114">'187'!$A$1:$K$36</definedName>
    <definedName name="_xlnm.Print_Area" localSheetId="13">'19'!$A$1:$K$36</definedName>
    <definedName name="_xlnm.Print_Area" localSheetId="115">'190'!$A$1:$K$36</definedName>
    <definedName name="_xlnm.Print_Area" localSheetId="116">'191'!$A$1:$K$36</definedName>
    <definedName name="_xlnm.Print_Area" localSheetId="117">'193'!$A$1:$K$36</definedName>
    <definedName name="_xlnm.Print_Area" localSheetId="118">'194'!$A$1:$K$36</definedName>
    <definedName name="_xlnm.Print_Area" localSheetId="119">'195'!$A$1:$K$36</definedName>
    <definedName name="_xlnm.Print_Area" localSheetId="120">'196'!$A$1:$K$36</definedName>
    <definedName name="_xlnm.Print_Area" localSheetId="121">'197'!$A$1:$K$36</definedName>
    <definedName name="_xlnm.Print_Area" localSheetId="122">'198'!$A$1:$K$36</definedName>
    <definedName name="_xlnm.Print_Area" localSheetId="123">'199'!$A$1:$K$36</definedName>
    <definedName name="_xlnm.Print_Area" localSheetId="14">'20'!$A$1:$K$36</definedName>
    <definedName name="_xlnm.Print_Area" localSheetId="124">'200'!$A$1:$K$36</definedName>
    <definedName name="_xlnm.Print_Area" localSheetId="125">'201'!$A$1:$K$36</definedName>
    <definedName name="_xlnm.Print_Area" localSheetId="126">'202'!$A$1:$K$36</definedName>
    <definedName name="_xlnm.Print_Area" localSheetId="127">'203'!$A$1:$K$36</definedName>
    <definedName name="_xlnm.Print_Area" localSheetId="128">'204'!$A$1:$K$36</definedName>
    <definedName name="_xlnm.Print_Area" localSheetId="129">'205'!$A$1:$K$36</definedName>
    <definedName name="_xlnm.Print_Area" localSheetId="130">'206'!$A$1:$K$36</definedName>
    <definedName name="_xlnm.Print_Area" localSheetId="131">'207'!$A$1:$K$36</definedName>
    <definedName name="_xlnm.Print_Area" localSheetId="15">'25'!$A$1:$K$36</definedName>
    <definedName name="_xlnm.Print_Area" localSheetId="16">'27'!$A$1:$K$36</definedName>
    <definedName name="_xlnm.Print_Area" localSheetId="17">'29'!$A$1:$K$36</definedName>
    <definedName name="_xlnm.Print_Area" localSheetId="18">'30'!$A$1:$K$36</definedName>
    <definedName name="_xlnm.Print_Area" localSheetId="19">'33'!$A$1:$K$36</definedName>
    <definedName name="_xlnm.Print_Area" localSheetId="20">'34'!$A$1:$K$36</definedName>
    <definedName name="_xlnm.Print_Area" localSheetId="21">'35'!$A$1:$K$36</definedName>
    <definedName name="_xlnm.Print_Area" localSheetId="22">'38'!$A$1:$K$36</definedName>
    <definedName name="_xlnm.Print_Area" localSheetId="4">'4'!$A$1:$K$36</definedName>
    <definedName name="_xlnm.Print_Area" localSheetId="23">'40'!$A$1:$K$36</definedName>
    <definedName name="_xlnm.Print_Area" localSheetId="24">'43'!$A$1:$K$36</definedName>
    <definedName name="_xlnm.Print_Area" localSheetId="25">'44'!$A$1:$K$36</definedName>
    <definedName name="_xlnm.Print_Area" localSheetId="26">'45'!$A$1:$K$36</definedName>
    <definedName name="_xlnm.Print_Area" localSheetId="27">'46'!$A$1:$K$36</definedName>
    <definedName name="_xlnm.Print_Area" localSheetId="28">'47'!$A$1:$K$36</definedName>
    <definedName name="_xlnm.Print_Area" localSheetId="29">'48'!$A$1:$K$36</definedName>
    <definedName name="_xlnm.Print_Area" localSheetId="30">'49'!$A$1:$K$36</definedName>
    <definedName name="_xlnm.Print_Area" localSheetId="5">'5'!$A$1:$K$36</definedName>
    <definedName name="_xlnm.Print_Area" localSheetId="31">'50'!$A$1:$K$36</definedName>
    <definedName name="_xlnm.Print_Area" localSheetId="32">'51'!$A$1:$K$36</definedName>
    <definedName name="_xlnm.Print_Area" localSheetId="33">'53'!$A$1:$K$36</definedName>
    <definedName name="_xlnm.Print_Area" localSheetId="34">'55'!$A$1:$K$36</definedName>
    <definedName name="_xlnm.Print_Area" localSheetId="35">'56'!$A$1:$K$36</definedName>
    <definedName name="_xlnm.Print_Area" localSheetId="36">'57'!$A$1:$K$36</definedName>
    <definedName name="_xlnm.Print_Area" localSheetId="37">'58'!$A$1:$K$36</definedName>
    <definedName name="_xlnm.Print_Area" localSheetId="38">'59'!$A$1:$K$36</definedName>
    <definedName name="_xlnm.Print_Area" localSheetId="6">'6'!$A$1:$K$36</definedName>
    <definedName name="_xlnm.Print_Area" localSheetId="39">'60'!$A$1:$K$36</definedName>
    <definedName name="_xlnm.Print_Area" localSheetId="40">'62'!$A$1:$K$36</definedName>
    <definedName name="_xlnm.Print_Area" localSheetId="41">'63'!$A$1:$K$36</definedName>
    <definedName name="_xlnm.Print_Area" localSheetId="42">'64'!$A$1:$K$36</definedName>
    <definedName name="_xlnm.Print_Area" localSheetId="43">'66'!$A$1:$K$36</definedName>
    <definedName name="_xlnm.Print_Area" localSheetId="44">'67'!$A$1:$K$36</definedName>
    <definedName name="_xlnm.Print_Area" localSheetId="45">'69'!$A$1:$K$36</definedName>
    <definedName name="_xlnm.Print_Area" localSheetId="46">'70'!$A$1:$K$36</definedName>
    <definedName name="_xlnm.Print_Area" localSheetId="47">'71'!$A$1:$K$36</definedName>
    <definedName name="_xlnm.Print_Area" localSheetId="48">'73'!$A$1:$K$36</definedName>
    <definedName name="_xlnm.Print_Area" localSheetId="49">'74'!$A$1:$K$36</definedName>
    <definedName name="_xlnm.Print_Area" localSheetId="50">'75'!$A$1:$K$36</definedName>
    <definedName name="_xlnm.Print_Area" localSheetId="51">'78'!$A$1:$K$36</definedName>
    <definedName name="_xlnm.Print_Area" localSheetId="52">'79'!$A$1:$K$36</definedName>
    <definedName name="_xlnm.Print_Area" localSheetId="53">'80'!$A$1:$K$36</definedName>
    <definedName name="_xlnm.Print_Area" localSheetId="54">'81'!$A$1:$K$36</definedName>
    <definedName name="_xlnm.Print_Area" localSheetId="55">'84'!$A$1:$K$36</definedName>
    <definedName name="_xlnm.Print_Area" localSheetId="56">'88'!$A$1:$K$36</definedName>
    <definedName name="_xlnm.Print_Area" localSheetId="7">'9'!$A$1:$K$36</definedName>
    <definedName name="_xlnm.Print_Area" localSheetId="57">'92'!$A$1:$K$36</definedName>
    <definedName name="_xlnm.Print_Area" localSheetId="58">'94'!$A$1:$K$36</definedName>
    <definedName name="_xlnm.Print_Area" localSheetId="59">'96'!$A$1:$K$36</definedName>
    <definedName name="_xlnm.Print_Area" localSheetId="2">市福4!$A$1:$K$36</definedName>
    <definedName name="_xlnm.Print_Area" localSheetId="3">市福7!$A$1:$K$36</definedName>
    <definedName name="_xlnm.Print_Area" localSheetId="0">福祉!$A$1:$AG$142</definedName>
    <definedName name="_xlnm.Print_Area" localSheetId="1">旅客の範囲!$A$1:$L$16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3" i="132" l="1"/>
  <c r="H33" i="132"/>
  <c r="G33" i="132"/>
  <c r="F33" i="132"/>
  <c r="E33" i="132"/>
  <c r="J32" i="132"/>
  <c r="I32" i="132"/>
  <c r="H32" i="132"/>
  <c r="G32" i="132"/>
  <c r="F32" i="132"/>
  <c r="E32" i="132"/>
  <c r="I30" i="132"/>
  <c r="H30" i="132"/>
  <c r="G30" i="132"/>
  <c r="F30" i="132"/>
  <c r="E30" i="132"/>
  <c r="J29" i="132"/>
  <c r="I29" i="132"/>
  <c r="H29" i="132"/>
  <c r="G29" i="132"/>
  <c r="F29" i="132"/>
  <c r="E29" i="132"/>
  <c r="K29" i="132" s="1"/>
  <c r="I27" i="132"/>
  <c r="H27" i="132"/>
  <c r="G27" i="132"/>
  <c r="F27" i="132"/>
  <c r="E27" i="132"/>
  <c r="J26" i="132"/>
  <c r="I26" i="132"/>
  <c r="H26" i="132"/>
  <c r="G26" i="132"/>
  <c r="F26" i="132"/>
  <c r="E26" i="132"/>
  <c r="K26" i="132" s="1"/>
  <c r="I24" i="132"/>
  <c r="H24" i="132"/>
  <c r="G24" i="132"/>
  <c r="G36" i="132" s="1"/>
  <c r="F24" i="132"/>
  <c r="F36" i="132" s="1"/>
  <c r="E24" i="132"/>
  <c r="E36" i="132" s="1"/>
  <c r="J23" i="132"/>
  <c r="J35" i="132" s="1"/>
  <c r="I23" i="132"/>
  <c r="H23" i="132"/>
  <c r="H35" i="132" s="1"/>
  <c r="G23" i="132"/>
  <c r="G35" i="132" s="1"/>
  <c r="F23" i="132"/>
  <c r="E23" i="132"/>
  <c r="E35" i="132" s="1"/>
  <c r="D15" i="132"/>
  <c r="D14" i="132"/>
  <c r="J13" i="132"/>
  <c r="H13" i="132"/>
  <c r="C31" i="132" s="1"/>
  <c r="F13" i="132"/>
  <c r="D13" i="132"/>
  <c r="C25" i="132" s="1"/>
  <c r="J12" i="132"/>
  <c r="H12" i="132"/>
  <c r="C28" i="132" s="1"/>
  <c r="F12" i="132"/>
  <c r="D12" i="132"/>
  <c r="C22" i="132" s="1"/>
  <c r="D8" i="132"/>
  <c r="D7" i="132"/>
  <c r="D6" i="132"/>
  <c r="D5" i="132"/>
  <c r="D4" i="132"/>
  <c r="D3" i="132"/>
  <c r="I33" i="131"/>
  <c r="H33" i="131"/>
  <c r="G33" i="131"/>
  <c r="F33" i="131"/>
  <c r="E33" i="131"/>
  <c r="J32" i="131"/>
  <c r="I32" i="131"/>
  <c r="H32" i="131"/>
  <c r="G32" i="131"/>
  <c r="F32" i="131"/>
  <c r="E32" i="131"/>
  <c r="I30" i="131"/>
  <c r="H30" i="131"/>
  <c r="G30" i="131"/>
  <c r="F30" i="131"/>
  <c r="E30" i="131"/>
  <c r="J29" i="131"/>
  <c r="I29" i="131"/>
  <c r="H29" i="131"/>
  <c r="G29" i="131"/>
  <c r="F29" i="131"/>
  <c r="E29" i="131"/>
  <c r="I27" i="131"/>
  <c r="H27" i="131"/>
  <c r="H36" i="131" s="1"/>
  <c r="G27" i="131"/>
  <c r="F27" i="131"/>
  <c r="E27" i="131"/>
  <c r="K27" i="131" s="1"/>
  <c r="J26" i="131"/>
  <c r="I26" i="131"/>
  <c r="H26" i="131"/>
  <c r="G26" i="131"/>
  <c r="F26" i="131"/>
  <c r="E26" i="131"/>
  <c r="I24" i="131"/>
  <c r="I36" i="131" s="1"/>
  <c r="H24" i="131"/>
  <c r="G24" i="131"/>
  <c r="F24" i="131"/>
  <c r="F36" i="131" s="1"/>
  <c r="E24" i="131"/>
  <c r="J23" i="131"/>
  <c r="J35" i="131" s="1"/>
  <c r="I23" i="131"/>
  <c r="H23" i="131"/>
  <c r="H35" i="131" s="1"/>
  <c r="G23" i="131"/>
  <c r="F23" i="131"/>
  <c r="E23" i="131"/>
  <c r="D15" i="131"/>
  <c r="D14" i="131"/>
  <c r="J13" i="131"/>
  <c r="H13" i="131"/>
  <c r="C31" i="131" s="1"/>
  <c r="F13" i="131"/>
  <c r="D13" i="131"/>
  <c r="C25" i="131" s="1"/>
  <c r="J12" i="131"/>
  <c r="H12" i="131"/>
  <c r="C28" i="131" s="1"/>
  <c r="F12" i="131"/>
  <c r="D12" i="131"/>
  <c r="C22" i="131" s="1"/>
  <c r="D8" i="131"/>
  <c r="D7" i="131"/>
  <c r="D6" i="131"/>
  <c r="D5" i="131"/>
  <c r="D4" i="131"/>
  <c r="D3" i="131"/>
  <c r="I33" i="130"/>
  <c r="H33" i="130"/>
  <c r="G33" i="130"/>
  <c r="F33" i="130"/>
  <c r="E33" i="130"/>
  <c r="J32" i="130"/>
  <c r="I32" i="130"/>
  <c r="H32" i="130"/>
  <c r="G32" i="130"/>
  <c r="F32" i="130"/>
  <c r="E32" i="130"/>
  <c r="K30" i="130"/>
  <c r="I30" i="130"/>
  <c r="H30" i="130"/>
  <c r="G30" i="130"/>
  <c r="F30" i="130"/>
  <c r="E30" i="130"/>
  <c r="J29" i="130"/>
  <c r="I29" i="130"/>
  <c r="H29" i="130"/>
  <c r="G29" i="130"/>
  <c r="F29" i="130"/>
  <c r="E29" i="130"/>
  <c r="I27" i="130"/>
  <c r="I36" i="130" s="1"/>
  <c r="H27" i="130"/>
  <c r="G27" i="130"/>
  <c r="G36" i="130" s="1"/>
  <c r="F27" i="130"/>
  <c r="E27" i="130"/>
  <c r="J26" i="130"/>
  <c r="I26" i="130"/>
  <c r="H26" i="130"/>
  <c r="G26" i="130"/>
  <c r="F26" i="130"/>
  <c r="E26" i="130"/>
  <c r="I24" i="130"/>
  <c r="H24" i="130"/>
  <c r="G24" i="130"/>
  <c r="F24" i="130"/>
  <c r="F36" i="130" s="1"/>
  <c r="E24" i="130"/>
  <c r="E36" i="130" s="1"/>
  <c r="J23" i="130"/>
  <c r="J35" i="130" s="1"/>
  <c r="I23" i="130"/>
  <c r="H23" i="130"/>
  <c r="G23" i="130"/>
  <c r="F23" i="130"/>
  <c r="E23" i="130"/>
  <c r="D15" i="130"/>
  <c r="D14" i="130"/>
  <c r="J13" i="130"/>
  <c r="H13" i="130"/>
  <c r="C31" i="130" s="1"/>
  <c r="F13" i="130"/>
  <c r="D13" i="130"/>
  <c r="C25" i="130" s="1"/>
  <c r="J12" i="130"/>
  <c r="H12" i="130"/>
  <c r="C28" i="130" s="1"/>
  <c r="F12" i="130"/>
  <c r="D12" i="130"/>
  <c r="C22" i="130" s="1"/>
  <c r="D8" i="130"/>
  <c r="D7" i="130"/>
  <c r="D6" i="130"/>
  <c r="D5" i="130"/>
  <c r="D4" i="130"/>
  <c r="D3" i="130"/>
  <c r="I33" i="129"/>
  <c r="H33" i="129"/>
  <c r="G33" i="129"/>
  <c r="F33" i="129"/>
  <c r="E33" i="129"/>
  <c r="J32" i="129"/>
  <c r="I32" i="129"/>
  <c r="H32" i="129"/>
  <c r="G32" i="129"/>
  <c r="F32" i="129"/>
  <c r="E32" i="129"/>
  <c r="I30" i="129"/>
  <c r="H30" i="129"/>
  <c r="G30" i="129"/>
  <c r="F30" i="129"/>
  <c r="E30" i="129"/>
  <c r="J29" i="129"/>
  <c r="I29" i="129"/>
  <c r="H29" i="129"/>
  <c r="G29" i="129"/>
  <c r="F29" i="129"/>
  <c r="E29" i="129"/>
  <c r="I27" i="129"/>
  <c r="H27" i="129"/>
  <c r="G27" i="129"/>
  <c r="F27" i="129"/>
  <c r="E27" i="129"/>
  <c r="J26" i="129"/>
  <c r="I26" i="129"/>
  <c r="H26" i="129"/>
  <c r="G26" i="129"/>
  <c r="F26" i="129"/>
  <c r="E26" i="129"/>
  <c r="I24" i="129"/>
  <c r="H24" i="129"/>
  <c r="H36" i="129" s="1"/>
  <c r="G24" i="129"/>
  <c r="G36" i="129" s="1"/>
  <c r="F24" i="129"/>
  <c r="E24" i="129"/>
  <c r="J23" i="129"/>
  <c r="I23" i="129"/>
  <c r="H23" i="129"/>
  <c r="G23" i="129"/>
  <c r="F23" i="129"/>
  <c r="E23" i="129"/>
  <c r="D15" i="129"/>
  <c r="D14" i="129"/>
  <c r="J13" i="129"/>
  <c r="H13" i="129"/>
  <c r="C31" i="129" s="1"/>
  <c r="F13" i="129"/>
  <c r="D13" i="129"/>
  <c r="C25" i="129" s="1"/>
  <c r="J12" i="129"/>
  <c r="H12" i="129"/>
  <c r="C28" i="129" s="1"/>
  <c r="F12" i="129"/>
  <c r="D12" i="129"/>
  <c r="C22" i="129" s="1"/>
  <c r="D8" i="129"/>
  <c r="D7" i="129"/>
  <c r="D6" i="129"/>
  <c r="D5" i="129"/>
  <c r="D4" i="129"/>
  <c r="D3" i="129"/>
  <c r="I33" i="128"/>
  <c r="H33" i="128"/>
  <c r="G33" i="128"/>
  <c r="F33" i="128"/>
  <c r="K33" i="128" s="1"/>
  <c r="E33" i="128"/>
  <c r="J32" i="128"/>
  <c r="I32" i="128"/>
  <c r="H32" i="128"/>
  <c r="G32" i="128"/>
  <c r="F32" i="128"/>
  <c r="E32" i="128"/>
  <c r="I30" i="128"/>
  <c r="H30" i="128"/>
  <c r="G30" i="128"/>
  <c r="F30" i="128"/>
  <c r="E30" i="128"/>
  <c r="K30" i="128" s="1"/>
  <c r="J29" i="128"/>
  <c r="I29" i="128"/>
  <c r="H29" i="128"/>
  <c r="G29" i="128"/>
  <c r="F29" i="128"/>
  <c r="E29" i="128"/>
  <c r="I27" i="128"/>
  <c r="I36" i="128" s="1"/>
  <c r="H27" i="128"/>
  <c r="G27" i="128"/>
  <c r="F27" i="128"/>
  <c r="E27" i="128"/>
  <c r="J26" i="128"/>
  <c r="J35" i="128" s="1"/>
  <c r="I26" i="128"/>
  <c r="H26" i="128"/>
  <c r="G26" i="128"/>
  <c r="F26" i="128"/>
  <c r="E26" i="128"/>
  <c r="I24" i="128"/>
  <c r="H24" i="128"/>
  <c r="G24" i="128"/>
  <c r="F24" i="128"/>
  <c r="E24" i="128"/>
  <c r="J23" i="128"/>
  <c r="I23" i="128"/>
  <c r="H23" i="128"/>
  <c r="G23" i="128"/>
  <c r="G35" i="128" s="1"/>
  <c r="F23" i="128"/>
  <c r="E23" i="128"/>
  <c r="D15" i="128"/>
  <c r="D14" i="128"/>
  <c r="J13" i="128"/>
  <c r="H13" i="128"/>
  <c r="C31" i="128" s="1"/>
  <c r="F13" i="128"/>
  <c r="D13" i="128"/>
  <c r="C25" i="128" s="1"/>
  <c r="J12" i="128"/>
  <c r="H12" i="128"/>
  <c r="C28" i="128" s="1"/>
  <c r="F12" i="128"/>
  <c r="D12" i="128"/>
  <c r="C22" i="128" s="1"/>
  <c r="D8" i="128"/>
  <c r="D7" i="128"/>
  <c r="D6" i="128"/>
  <c r="D5" i="128"/>
  <c r="D4" i="128"/>
  <c r="D3" i="128"/>
  <c r="I33" i="127"/>
  <c r="H33" i="127"/>
  <c r="G33" i="127"/>
  <c r="F33" i="127"/>
  <c r="E33" i="127"/>
  <c r="J32" i="127"/>
  <c r="I32" i="127"/>
  <c r="H32" i="127"/>
  <c r="G32" i="127"/>
  <c r="F32" i="127"/>
  <c r="E32" i="127"/>
  <c r="E35" i="127" s="1"/>
  <c r="I30" i="127"/>
  <c r="H30" i="127"/>
  <c r="G30" i="127"/>
  <c r="F30" i="127"/>
  <c r="E30" i="127"/>
  <c r="J29" i="127"/>
  <c r="I29" i="127"/>
  <c r="H29" i="127"/>
  <c r="G29" i="127"/>
  <c r="F29" i="127"/>
  <c r="E29" i="127"/>
  <c r="I27" i="127"/>
  <c r="I36" i="127" s="1"/>
  <c r="H27" i="127"/>
  <c r="G27" i="127"/>
  <c r="F27" i="127"/>
  <c r="E27" i="127"/>
  <c r="K26" i="127"/>
  <c r="J26" i="127"/>
  <c r="I26" i="127"/>
  <c r="H26" i="127"/>
  <c r="G26" i="127"/>
  <c r="F26" i="127"/>
  <c r="E26" i="127"/>
  <c r="C25" i="127"/>
  <c r="I24" i="127"/>
  <c r="H24" i="127"/>
  <c r="G24" i="127"/>
  <c r="G36" i="127" s="1"/>
  <c r="F24" i="127"/>
  <c r="E24" i="127"/>
  <c r="J23" i="127"/>
  <c r="I23" i="127"/>
  <c r="I35" i="127" s="1"/>
  <c r="H23" i="127"/>
  <c r="G23" i="127"/>
  <c r="F23" i="127"/>
  <c r="E23" i="127"/>
  <c r="D15" i="127"/>
  <c r="D14" i="127"/>
  <c r="J13" i="127"/>
  <c r="H13" i="127"/>
  <c r="C31" i="127" s="1"/>
  <c r="F13" i="127"/>
  <c r="D13" i="127"/>
  <c r="J12" i="127"/>
  <c r="H12" i="127"/>
  <c r="C28" i="127" s="1"/>
  <c r="F12" i="127"/>
  <c r="D12" i="127"/>
  <c r="C22" i="127" s="1"/>
  <c r="D8" i="127"/>
  <c r="D7" i="127"/>
  <c r="D6" i="127"/>
  <c r="D5" i="127"/>
  <c r="D4" i="127"/>
  <c r="D3" i="127"/>
  <c r="I33" i="126"/>
  <c r="H33" i="126"/>
  <c r="G33" i="126"/>
  <c r="F33" i="126"/>
  <c r="E33" i="126"/>
  <c r="J32" i="126"/>
  <c r="I32" i="126"/>
  <c r="H32" i="126"/>
  <c r="G32" i="126"/>
  <c r="F32" i="126"/>
  <c r="K32" i="126" s="1"/>
  <c r="E32" i="126"/>
  <c r="I30" i="126"/>
  <c r="H30" i="126"/>
  <c r="G30" i="126"/>
  <c r="F30" i="126"/>
  <c r="E30" i="126"/>
  <c r="J29" i="126"/>
  <c r="I29" i="126"/>
  <c r="H29" i="126"/>
  <c r="G29" i="126"/>
  <c r="F29" i="126"/>
  <c r="E29" i="126"/>
  <c r="I27" i="126"/>
  <c r="H27" i="126"/>
  <c r="G27" i="126"/>
  <c r="F27" i="126"/>
  <c r="E27" i="126"/>
  <c r="J26" i="126"/>
  <c r="I26" i="126"/>
  <c r="H26" i="126"/>
  <c r="G26" i="126"/>
  <c r="F26" i="126"/>
  <c r="E26" i="126"/>
  <c r="I24" i="126"/>
  <c r="H24" i="126"/>
  <c r="H36" i="126" s="1"/>
  <c r="G24" i="126"/>
  <c r="G36" i="126" s="1"/>
  <c r="F24" i="126"/>
  <c r="E24" i="126"/>
  <c r="J23" i="126"/>
  <c r="I23" i="126"/>
  <c r="H23" i="126"/>
  <c r="G23" i="126"/>
  <c r="G35" i="126" s="1"/>
  <c r="F23" i="126"/>
  <c r="F35" i="126" s="1"/>
  <c r="E23" i="126"/>
  <c r="D15" i="126"/>
  <c r="D14" i="126"/>
  <c r="J13" i="126"/>
  <c r="H13" i="126"/>
  <c r="C31" i="126" s="1"/>
  <c r="F13" i="126"/>
  <c r="D13" i="126"/>
  <c r="C25" i="126" s="1"/>
  <c r="J12" i="126"/>
  <c r="H12" i="126"/>
  <c r="C28" i="126" s="1"/>
  <c r="F12" i="126"/>
  <c r="D12" i="126"/>
  <c r="C22" i="126" s="1"/>
  <c r="D8" i="126"/>
  <c r="D7" i="126"/>
  <c r="D6" i="126"/>
  <c r="D5" i="126"/>
  <c r="D4" i="126"/>
  <c r="D3" i="126"/>
  <c r="I33" i="125"/>
  <c r="H33" i="125"/>
  <c r="G33" i="125"/>
  <c r="F33" i="125"/>
  <c r="E33" i="125"/>
  <c r="J32" i="125"/>
  <c r="I32" i="125"/>
  <c r="H32" i="125"/>
  <c r="G32" i="125"/>
  <c r="F32" i="125"/>
  <c r="E32" i="125"/>
  <c r="I30" i="125"/>
  <c r="H30" i="125"/>
  <c r="G30" i="125"/>
  <c r="F30" i="125"/>
  <c r="E30" i="125"/>
  <c r="J29" i="125"/>
  <c r="I29" i="125"/>
  <c r="H29" i="125"/>
  <c r="H35" i="125" s="1"/>
  <c r="G29" i="125"/>
  <c r="F29" i="125"/>
  <c r="E29" i="125"/>
  <c r="K29" i="125" s="1"/>
  <c r="I27" i="125"/>
  <c r="H27" i="125"/>
  <c r="G27" i="125"/>
  <c r="F27" i="125"/>
  <c r="E27" i="125"/>
  <c r="J26" i="125"/>
  <c r="I26" i="125"/>
  <c r="H26" i="125"/>
  <c r="G26" i="125"/>
  <c r="F26" i="125"/>
  <c r="E26" i="125"/>
  <c r="C25" i="125"/>
  <c r="I24" i="125"/>
  <c r="H24" i="125"/>
  <c r="H36" i="125" s="1"/>
  <c r="G24" i="125"/>
  <c r="F24" i="125"/>
  <c r="K24" i="125" s="1"/>
  <c r="E24" i="125"/>
  <c r="J23" i="125"/>
  <c r="I23" i="125"/>
  <c r="H23" i="125"/>
  <c r="G23" i="125"/>
  <c r="G35" i="125" s="1"/>
  <c r="F23" i="125"/>
  <c r="E23" i="125"/>
  <c r="E35" i="125" s="1"/>
  <c r="D15" i="125"/>
  <c r="D14" i="125"/>
  <c r="J13" i="125"/>
  <c r="H13" i="125"/>
  <c r="C31" i="125" s="1"/>
  <c r="F13" i="125"/>
  <c r="D13" i="125"/>
  <c r="J12" i="125"/>
  <c r="H12" i="125"/>
  <c r="C28" i="125" s="1"/>
  <c r="F12" i="125"/>
  <c r="D12" i="125"/>
  <c r="C22" i="125" s="1"/>
  <c r="D8" i="125"/>
  <c r="D7" i="125"/>
  <c r="D6" i="125"/>
  <c r="D5" i="125"/>
  <c r="D4" i="125"/>
  <c r="D3" i="125"/>
  <c r="H35" i="124"/>
  <c r="I33" i="124"/>
  <c r="H33" i="124"/>
  <c r="G33" i="124"/>
  <c r="F33" i="124"/>
  <c r="E33" i="124"/>
  <c r="J32" i="124"/>
  <c r="I32" i="124"/>
  <c r="H32" i="124"/>
  <c r="G32" i="124"/>
  <c r="F32" i="124"/>
  <c r="E32" i="124"/>
  <c r="C31" i="124"/>
  <c r="I30" i="124"/>
  <c r="H30" i="124"/>
  <c r="G30" i="124"/>
  <c r="F30" i="124"/>
  <c r="E30" i="124"/>
  <c r="J29" i="124"/>
  <c r="I29" i="124"/>
  <c r="H29" i="124"/>
  <c r="G29" i="124"/>
  <c r="F29" i="124"/>
  <c r="E29" i="124"/>
  <c r="K29" i="124" s="1"/>
  <c r="I27" i="124"/>
  <c r="H27" i="124"/>
  <c r="G27" i="124"/>
  <c r="F27" i="124"/>
  <c r="F36" i="124" s="1"/>
  <c r="E27" i="124"/>
  <c r="J26" i="124"/>
  <c r="I26" i="124"/>
  <c r="H26" i="124"/>
  <c r="G26" i="124"/>
  <c r="F26" i="124"/>
  <c r="E26" i="124"/>
  <c r="I24" i="124"/>
  <c r="I36" i="124" s="1"/>
  <c r="H24" i="124"/>
  <c r="G24" i="124"/>
  <c r="K24" i="124" s="1"/>
  <c r="F24" i="124"/>
  <c r="E24" i="124"/>
  <c r="J23" i="124"/>
  <c r="I23" i="124"/>
  <c r="I35" i="124" s="1"/>
  <c r="H23" i="124"/>
  <c r="G23" i="124"/>
  <c r="F23" i="124"/>
  <c r="E23" i="124"/>
  <c r="C22" i="124"/>
  <c r="D15" i="124"/>
  <c r="D14" i="124"/>
  <c r="J13" i="124"/>
  <c r="H13" i="124"/>
  <c r="F13" i="124"/>
  <c r="D13" i="124"/>
  <c r="C25" i="124" s="1"/>
  <c r="J12" i="124"/>
  <c r="H12" i="124"/>
  <c r="C28" i="124" s="1"/>
  <c r="F12" i="124"/>
  <c r="D12" i="124"/>
  <c r="D8" i="124"/>
  <c r="D7" i="124"/>
  <c r="D6" i="124"/>
  <c r="D5" i="124"/>
  <c r="D4" i="124"/>
  <c r="D3" i="124"/>
  <c r="I33" i="123"/>
  <c r="H33" i="123"/>
  <c r="G33" i="123"/>
  <c r="F33" i="123"/>
  <c r="E33" i="123"/>
  <c r="J32" i="123"/>
  <c r="I32" i="123"/>
  <c r="H32" i="123"/>
  <c r="G32" i="123"/>
  <c r="F32" i="123"/>
  <c r="E32" i="123"/>
  <c r="I30" i="123"/>
  <c r="H30" i="123"/>
  <c r="G30" i="123"/>
  <c r="F30" i="123"/>
  <c r="E30" i="123"/>
  <c r="J29" i="123"/>
  <c r="I29" i="123"/>
  <c r="H29" i="123"/>
  <c r="G29" i="123"/>
  <c r="F29" i="123"/>
  <c r="K29" i="123" s="1"/>
  <c r="E29" i="123"/>
  <c r="I27" i="123"/>
  <c r="H27" i="123"/>
  <c r="G27" i="123"/>
  <c r="F27" i="123"/>
  <c r="E27" i="123"/>
  <c r="J26" i="123"/>
  <c r="I26" i="123"/>
  <c r="H26" i="123"/>
  <c r="G26" i="123"/>
  <c r="F26" i="123"/>
  <c r="E26" i="123"/>
  <c r="I24" i="123"/>
  <c r="H24" i="123"/>
  <c r="H36" i="123" s="1"/>
  <c r="G24" i="123"/>
  <c r="F24" i="123"/>
  <c r="E24" i="123"/>
  <c r="E36" i="123" s="1"/>
  <c r="J23" i="123"/>
  <c r="I23" i="123"/>
  <c r="H23" i="123"/>
  <c r="G23" i="123"/>
  <c r="G35" i="123" s="1"/>
  <c r="F23" i="123"/>
  <c r="E23" i="123"/>
  <c r="C22" i="123"/>
  <c r="D15" i="123"/>
  <c r="D14" i="123"/>
  <c r="J13" i="123"/>
  <c r="H13" i="123"/>
  <c r="C31" i="123" s="1"/>
  <c r="F13" i="123"/>
  <c r="D13" i="123"/>
  <c r="C25" i="123" s="1"/>
  <c r="J12" i="123"/>
  <c r="H12" i="123"/>
  <c r="C28" i="123" s="1"/>
  <c r="F12" i="123"/>
  <c r="D12" i="123"/>
  <c r="D8" i="123"/>
  <c r="D7" i="123"/>
  <c r="D6" i="123"/>
  <c r="D5" i="123"/>
  <c r="D4" i="123"/>
  <c r="D3" i="123"/>
  <c r="I33" i="122"/>
  <c r="H33" i="122"/>
  <c r="G33" i="122"/>
  <c r="F33" i="122"/>
  <c r="E33" i="122"/>
  <c r="J32" i="122"/>
  <c r="K32" i="122" s="1"/>
  <c r="I32" i="122"/>
  <c r="H32" i="122"/>
  <c r="G32" i="122"/>
  <c r="F32" i="122"/>
  <c r="E32" i="122"/>
  <c r="I30" i="122"/>
  <c r="H30" i="122"/>
  <c r="G30" i="122"/>
  <c r="F30" i="122"/>
  <c r="E30" i="122"/>
  <c r="J29" i="122"/>
  <c r="I29" i="122"/>
  <c r="H29" i="122"/>
  <c r="G29" i="122"/>
  <c r="F29" i="122"/>
  <c r="E29" i="122"/>
  <c r="I27" i="122"/>
  <c r="H27" i="122"/>
  <c r="G27" i="122"/>
  <c r="F27" i="122"/>
  <c r="E27" i="122"/>
  <c r="J26" i="122"/>
  <c r="J35" i="122" s="1"/>
  <c r="I26" i="122"/>
  <c r="H26" i="122"/>
  <c r="G26" i="122"/>
  <c r="F26" i="122"/>
  <c r="E26" i="122"/>
  <c r="C25" i="122"/>
  <c r="I24" i="122"/>
  <c r="H24" i="122"/>
  <c r="G24" i="122"/>
  <c r="F24" i="122"/>
  <c r="E24" i="122"/>
  <c r="J23" i="122"/>
  <c r="I23" i="122"/>
  <c r="H23" i="122"/>
  <c r="G23" i="122"/>
  <c r="K23" i="122" s="1"/>
  <c r="F23" i="122"/>
  <c r="E23" i="122"/>
  <c r="D15" i="122"/>
  <c r="D14" i="122"/>
  <c r="J13" i="122"/>
  <c r="H13" i="122"/>
  <c r="C31" i="122" s="1"/>
  <c r="F13" i="122"/>
  <c r="D13" i="122"/>
  <c r="J12" i="122"/>
  <c r="H12" i="122"/>
  <c r="C28" i="122" s="1"/>
  <c r="F12" i="122"/>
  <c r="D12" i="122"/>
  <c r="C22" i="122" s="1"/>
  <c r="D8" i="122"/>
  <c r="D7" i="122"/>
  <c r="D6" i="122"/>
  <c r="D5" i="122"/>
  <c r="D4" i="122"/>
  <c r="D3" i="122"/>
  <c r="J35" i="121"/>
  <c r="I33" i="121"/>
  <c r="H33" i="121"/>
  <c r="G33" i="121"/>
  <c r="F33" i="121"/>
  <c r="E33" i="121"/>
  <c r="J32" i="121"/>
  <c r="I32" i="121"/>
  <c r="H32" i="121"/>
  <c r="G32" i="121"/>
  <c r="F32" i="121"/>
  <c r="E32" i="121"/>
  <c r="I30" i="121"/>
  <c r="H30" i="121"/>
  <c r="G30" i="121"/>
  <c r="F30" i="121"/>
  <c r="E30" i="121"/>
  <c r="J29" i="121"/>
  <c r="I29" i="121"/>
  <c r="H29" i="121"/>
  <c r="G29" i="121"/>
  <c r="F29" i="121"/>
  <c r="E29" i="121"/>
  <c r="I27" i="121"/>
  <c r="H27" i="121"/>
  <c r="G27" i="121"/>
  <c r="F27" i="121"/>
  <c r="E27" i="121"/>
  <c r="J26" i="121"/>
  <c r="I26" i="121"/>
  <c r="H26" i="121"/>
  <c r="G26" i="121"/>
  <c r="F26" i="121"/>
  <c r="E26" i="121"/>
  <c r="I24" i="121"/>
  <c r="H24" i="121"/>
  <c r="G24" i="121"/>
  <c r="F24" i="121"/>
  <c r="E24" i="121"/>
  <c r="J23" i="121"/>
  <c r="I23" i="121"/>
  <c r="I35" i="121" s="1"/>
  <c r="H23" i="121"/>
  <c r="G23" i="121"/>
  <c r="F23" i="121"/>
  <c r="E23" i="121"/>
  <c r="D15" i="121"/>
  <c r="D14" i="121"/>
  <c r="J13" i="121"/>
  <c r="H13" i="121"/>
  <c r="C31" i="121" s="1"/>
  <c r="F13" i="121"/>
  <c r="D13" i="121"/>
  <c r="C25" i="121" s="1"/>
  <c r="J12" i="121"/>
  <c r="H12" i="121"/>
  <c r="C28" i="121" s="1"/>
  <c r="F12" i="121"/>
  <c r="D12" i="121"/>
  <c r="C22" i="121" s="1"/>
  <c r="D8" i="121"/>
  <c r="D7" i="121"/>
  <c r="D6" i="121"/>
  <c r="D5" i="121"/>
  <c r="D4" i="121"/>
  <c r="D3" i="121"/>
  <c r="I33" i="120"/>
  <c r="H33" i="120"/>
  <c r="G33" i="120"/>
  <c r="F33" i="120"/>
  <c r="E33" i="120"/>
  <c r="J32" i="120"/>
  <c r="I32" i="120"/>
  <c r="H32" i="120"/>
  <c r="G32" i="120"/>
  <c r="F32" i="120"/>
  <c r="E32" i="120"/>
  <c r="I30" i="120"/>
  <c r="H30" i="120"/>
  <c r="G30" i="120"/>
  <c r="F30" i="120"/>
  <c r="E30" i="120"/>
  <c r="J29" i="120"/>
  <c r="I29" i="120"/>
  <c r="H29" i="120"/>
  <c r="G29" i="120"/>
  <c r="F29" i="120"/>
  <c r="E29" i="120"/>
  <c r="I27" i="120"/>
  <c r="H27" i="120"/>
  <c r="G27" i="120"/>
  <c r="F27" i="120"/>
  <c r="E27" i="120"/>
  <c r="J26" i="120"/>
  <c r="I26" i="120"/>
  <c r="H26" i="120"/>
  <c r="G26" i="120"/>
  <c r="F26" i="120"/>
  <c r="E26" i="120"/>
  <c r="I24" i="120"/>
  <c r="H24" i="120"/>
  <c r="G24" i="120"/>
  <c r="F24" i="120"/>
  <c r="E24" i="120"/>
  <c r="J23" i="120"/>
  <c r="I23" i="120"/>
  <c r="H23" i="120"/>
  <c r="G23" i="120"/>
  <c r="F23" i="120"/>
  <c r="F35" i="120" s="1"/>
  <c r="E23" i="120"/>
  <c r="D15" i="120"/>
  <c r="D14" i="120"/>
  <c r="J13" i="120"/>
  <c r="H13" i="120"/>
  <c r="C31" i="120" s="1"/>
  <c r="F13" i="120"/>
  <c r="D13" i="120"/>
  <c r="C25" i="120" s="1"/>
  <c r="J12" i="120"/>
  <c r="H12" i="120"/>
  <c r="C28" i="120" s="1"/>
  <c r="F12" i="120"/>
  <c r="D12" i="120"/>
  <c r="C22" i="120" s="1"/>
  <c r="D8" i="120"/>
  <c r="D7" i="120"/>
  <c r="D6" i="120"/>
  <c r="D5" i="120"/>
  <c r="D4" i="120"/>
  <c r="D3" i="120"/>
  <c r="I33" i="119"/>
  <c r="H33" i="119"/>
  <c r="G33" i="119"/>
  <c r="F33" i="119"/>
  <c r="E33" i="119"/>
  <c r="J32" i="119"/>
  <c r="I32" i="119"/>
  <c r="H32" i="119"/>
  <c r="G32" i="119"/>
  <c r="F32" i="119"/>
  <c r="E32" i="119"/>
  <c r="C31" i="119"/>
  <c r="I30" i="119"/>
  <c r="K30" i="119" s="1"/>
  <c r="H30" i="119"/>
  <c r="G30" i="119"/>
  <c r="F30" i="119"/>
  <c r="E30" i="119"/>
  <c r="J29" i="119"/>
  <c r="I29" i="119"/>
  <c r="H29" i="119"/>
  <c r="G29" i="119"/>
  <c r="F29" i="119"/>
  <c r="E29" i="119"/>
  <c r="I27" i="119"/>
  <c r="H27" i="119"/>
  <c r="G27" i="119"/>
  <c r="F27" i="119"/>
  <c r="E27" i="119"/>
  <c r="E36" i="119" s="1"/>
  <c r="J26" i="119"/>
  <c r="I26" i="119"/>
  <c r="H26" i="119"/>
  <c r="G26" i="119"/>
  <c r="F26" i="119"/>
  <c r="E26" i="119"/>
  <c r="I24" i="119"/>
  <c r="I36" i="119" s="1"/>
  <c r="H24" i="119"/>
  <c r="G24" i="119"/>
  <c r="G36" i="119" s="1"/>
  <c r="F24" i="119"/>
  <c r="E24" i="119"/>
  <c r="J23" i="119"/>
  <c r="I23" i="119"/>
  <c r="H23" i="119"/>
  <c r="G23" i="119"/>
  <c r="G35" i="119" s="1"/>
  <c r="F23" i="119"/>
  <c r="E23" i="119"/>
  <c r="C22" i="119"/>
  <c r="D15" i="119"/>
  <c r="D14" i="119"/>
  <c r="J13" i="119"/>
  <c r="H13" i="119"/>
  <c r="F13" i="119"/>
  <c r="D13" i="119"/>
  <c r="C25" i="119" s="1"/>
  <c r="J12" i="119"/>
  <c r="H12" i="119"/>
  <c r="C28" i="119" s="1"/>
  <c r="F12" i="119"/>
  <c r="D12" i="119"/>
  <c r="D8" i="119"/>
  <c r="D7" i="119"/>
  <c r="D6" i="119"/>
  <c r="D5" i="119"/>
  <c r="D4" i="119"/>
  <c r="D3" i="119"/>
  <c r="I33" i="118"/>
  <c r="H33" i="118"/>
  <c r="G33" i="118"/>
  <c r="F33" i="118"/>
  <c r="E33" i="118"/>
  <c r="J32" i="118"/>
  <c r="I32" i="118"/>
  <c r="H32" i="118"/>
  <c r="G32" i="118"/>
  <c r="F32" i="118"/>
  <c r="E32" i="118"/>
  <c r="I30" i="118"/>
  <c r="I36" i="118" s="1"/>
  <c r="H30" i="118"/>
  <c r="G30" i="118"/>
  <c r="F30" i="118"/>
  <c r="E30" i="118"/>
  <c r="J29" i="118"/>
  <c r="I29" i="118"/>
  <c r="H29" i="118"/>
  <c r="G29" i="118"/>
  <c r="F29" i="118"/>
  <c r="E29" i="118"/>
  <c r="I27" i="118"/>
  <c r="H27" i="118"/>
  <c r="G27" i="118"/>
  <c r="F27" i="118"/>
  <c r="E27" i="118"/>
  <c r="J26" i="118"/>
  <c r="I26" i="118"/>
  <c r="H26" i="118"/>
  <c r="G26" i="118"/>
  <c r="F26" i="118"/>
  <c r="E26" i="118"/>
  <c r="I24" i="118"/>
  <c r="H24" i="118"/>
  <c r="G24" i="118"/>
  <c r="G36" i="118" s="1"/>
  <c r="F24" i="118"/>
  <c r="K24" i="118" s="1"/>
  <c r="E24" i="118"/>
  <c r="J23" i="118"/>
  <c r="I23" i="118"/>
  <c r="H23" i="118"/>
  <c r="G23" i="118"/>
  <c r="F23" i="118"/>
  <c r="E23" i="118"/>
  <c r="E35" i="118" s="1"/>
  <c r="D15" i="118"/>
  <c r="D14" i="118"/>
  <c r="J13" i="118"/>
  <c r="H13" i="118"/>
  <c r="C31" i="118" s="1"/>
  <c r="F13" i="118"/>
  <c r="D13" i="118"/>
  <c r="C25" i="118" s="1"/>
  <c r="J12" i="118"/>
  <c r="H12" i="118"/>
  <c r="C28" i="118" s="1"/>
  <c r="F12" i="118"/>
  <c r="D12" i="118"/>
  <c r="C22" i="118" s="1"/>
  <c r="D8" i="118"/>
  <c r="D7" i="118"/>
  <c r="D6" i="118"/>
  <c r="D5" i="118"/>
  <c r="D4" i="118"/>
  <c r="D3" i="118"/>
  <c r="I33" i="117"/>
  <c r="H33" i="117"/>
  <c r="G33" i="117"/>
  <c r="F33" i="117"/>
  <c r="E33" i="117"/>
  <c r="J32" i="117"/>
  <c r="I32" i="117"/>
  <c r="H32" i="117"/>
  <c r="G32" i="117"/>
  <c r="F32" i="117"/>
  <c r="E32" i="117"/>
  <c r="I30" i="117"/>
  <c r="H30" i="117"/>
  <c r="G30" i="117"/>
  <c r="F30" i="117"/>
  <c r="E30" i="117"/>
  <c r="J29" i="117"/>
  <c r="I29" i="117"/>
  <c r="H29" i="117"/>
  <c r="G29" i="117"/>
  <c r="F29" i="117"/>
  <c r="E29" i="117"/>
  <c r="I27" i="117"/>
  <c r="H27" i="117"/>
  <c r="G27" i="117"/>
  <c r="G36" i="117" s="1"/>
  <c r="F27" i="117"/>
  <c r="E27" i="117"/>
  <c r="J26" i="117"/>
  <c r="I26" i="117"/>
  <c r="H26" i="117"/>
  <c r="G26" i="117"/>
  <c r="F26" i="117"/>
  <c r="E26" i="117"/>
  <c r="I24" i="117"/>
  <c r="H24" i="117"/>
  <c r="G24" i="117"/>
  <c r="F24" i="117"/>
  <c r="F36" i="117" s="1"/>
  <c r="E24" i="117"/>
  <c r="J23" i="117"/>
  <c r="J35" i="117" s="1"/>
  <c r="I23" i="117"/>
  <c r="I35" i="117" s="1"/>
  <c r="H23" i="117"/>
  <c r="G23" i="117"/>
  <c r="F23" i="117"/>
  <c r="E23" i="117"/>
  <c r="C22" i="117"/>
  <c r="D15" i="117"/>
  <c r="D14" i="117"/>
  <c r="J13" i="117"/>
  <c r="H13" i="117"/>
  <c r="C31" i="117" s="1"/>
  <c r="F13" i="117"/>
  <c r="D13" i="117"/>
  <c r="C25" i="117" s="1"/>
  <c r="J12" i="117"/>
  <c r="H12" i="117"/>
  <c r="C28" i="117" s="1"/>
  <c r="F12" i="117"/>
  <c r="D12" i="117"/>
  <c r="D8" i="117"/>
  <c r="D7" i="117"/>
  <c r="D6" i="117"/>
  <c r="D5" i="117"/>
  <c r="D4" i="117"/>
  <c r="D3" i="117"/>
  <c r="I33" i="116"/>
  <c r="K33" i="116" s="1"/>
  <c r="H33" i="116"/>
  <c r="G33" i="116"/>
  <c r="F33" i="116"/>
  <c r="E33" i="116"/>
  <c r="J32" i="116"/>
  <c r="I32" i="116"/>
  <c r="H32" i="116"/>
  <c r="G32" i="116"/>
  <c r="F32" i="116"/>
  <c r="E32" i="116"/>
  <c r="C31" i="116"/>
  <c r="I30" i="116"/>
  <c r="H30" i="116"/>
  <c r="G30" i="116"/>
  <c r="F30" i="116"/>
  <c r="E30" i="116"/>
  <c r="J29" i="116"/>
  <c r="I29" i="116"/>
  <c r="H29" i="116"/>
  <c r="G29" i="116"/>
  <c r="F29" i="116"/>
  <c r="E29" i="116"/>
  <c r="E35" i="116" s="1"/>
  <c r="I27" i="116"/>
  <c r="H27" i="116"/>
  <c r="G27" i="116"/>
  <c r="F27" i="116"/>
  <c r="E27" i="116"/>
  <c r="J26" i="116"/>
  <c r="I26" i="116"/>
  <c r="H26" i="116"/>
  <c r="G26" i="116"/>
  <c r="F26" i="116"/>
  <c r="E26" i="116"/>
  <c r="K24" i="116"/>
  <c r="I24" i="116"/>
  <c r="H24" i="116"/>
  <c r="H36" i="116" s="1"/>
  <c r="G24" i="116"/>
  <c r="G36" i="116" s="1"/>
  <c r="F24" i="116"/>
  <c r="E24" i="116"/>
  <c r="J23" i="116"/>
  <c r="I23" i="116"/>
  <c r="H23" i="116"/>
  <c r="G23" i="116"/>
  <c r="F23" i="116"/>
  <c r="F35" i="116" s="1"/>
  <c r="E23" i="116"/>
  <c r="D15" i="116"/>
  <c r="D14" i="116"/>
  <c r="J13" i="116"/>
  <c r="H13" i="116"/>
  <c r="F13" i="116"/>
  <c r="D13" i="116"/>
  <c r="C25" i="116" s="1"/>
  <c r="J12" i="116"/>
  <c r="H12" i="116"/>
  <c r="C28" i="116" s="1"/>
  <c r="F12" i="116"/>
  <c r="D12" i="116"/>
  <c r="C22" i="116" s="1"/>
  <c r="D8" i="116"/>
  <c r="D7" i="116"/>
  <c r="D6" i="116"/>
  <c r="D5" i="116"/>
  <c r="D4" i="116"/>
  <c r="D3" i="116"/>
  <c r="I33" i="115"/>
  <c r="H33" i="115"/>
  <c r="G33" i="115"/>
  <c r="F33" i="115"/>
  <c r="E33" i="115"/>
  <c r="J32" i="115"/>
  <c r="I32" i="115"/>
  <c r="H32" i="115"/>
  <c r="G32" i="115"/>
  <c r="F32" i="115"/>
  <c r="E32" i="115"/>
  <c r="I30" i="115"/>
  <c r="H30" i="115"/>
  <c r="G30" i="115"/>
  <c r="F30" i="115"/>
  <c r="E30" i="115"/>
  <c r="K30" i="115" s="1"/>
  <c r="J29" i="115"/>
  <c r="I29" i="115"/>
  <c r="H29" i="115"/>
  <c r="G29" i="115"/>
  <c r="F29" i="115"/>
  <c r="E29" i="115"/>
  <c r="I27" i="115"/>
  <c r="I36" i="115" s="1"/>
  <c r="H27" i="115"/>
  <c r="G27" i="115"/>
  <c r="F27" i="115"/>
  <c r="E27" i="115"/>
  <c r="J26" i="115"/>
  <c r="I26" i="115"/>
  <c r="H26" i="115"/>
  <c r="K26" i="115" s="1"/>
  <c r="G26" i="115"/>
  <c r="F26" i="115"/>
  <c r="E26" i="115"/>
  <c r="I24" i="115"/>
  <c r="H24" i="115"/>
  <c r="G24" i="115"/>
  <c r="F24" i="115"/>
  <c r="E24" i="115"/>
  <c r="J23" i="115"/>
  <c r="I23" i="115"/>
  <c r="H23" i="115"/>
  <c r="G23" i="115"/>
  <c r="F23" i="115"/>
  <c r="E23" i="115"/>
  <c r="D15" i="115"/>
  <c r="D14" i="115"/>
  <c r="J13" i="115"/>
  <c r="H13" i="115"/>
  <c r="C31" i="115" s="1"/>
  <c r="F13" i="115"/>
  <c r="D13" i="115"/>
  <c r="C25" i="115" s="1"/>
  <c r="J12" i="115"/>
  <c r="H12" i="115"/>
  <c r="C28" i="115" s="1"/>
  <c r="F12" i="115"/>
  <c r="D12" i="115"/>
  <c r="C22" i="115" s="1"/>
  <c r="D8" i="115"/>
  <c r="D7" i="115"/>
  <c r="D6" i="115"/>
  <c r="D5" i="115"/>
  <c r="D4" i="115"/>
  <c r="D3" i="115"/>
  <c r="I33" i="114"/>
  <c r="H33" i="114"/>
  <c r="G33" i="114"/>
  <c r="F33" i="114"/>
  <c r="E33" i="114"/>
  <c r="J32" i="114"/>
  <c r="I32" i="114"/>
  <c r="H32" i="114"/>
  <c r="G32" i="114"/>
  <c r="F32" i="114"/>
  <c r="E32" i="114"/>
  <c r="I30" i="114"/>
  <c r="H30" i="114"/>
  <c r="G30" i="114"/>
  <c r="F30" i="114"/>
  <c r="E30" i="114"/>
  <c r="J29" i="114"/>
  <c r="I29" i="114"/>
  <c r="H29" i="114"/>
  <c r="G29" i="114"/>
  <c r="F29" i="114"/>
  <c r="E29" i="114"/>
  <c r="I27" i="114"/>
  <c r="H27" i="114"/>
  <c r="G27" i="114"/>
  <c r="F27" i="114"/>
  <c r="E27" i="114"/>
  <c r="J26" i="114"/>
  <c r="J35" i="114" s="1"/>
  <c r="I26" i="114"/>
  <c r="H26" i="114"/>
  <c r="G26" i="114"/>
  <c r="F26" i="114"/>
  <c r="E26" i="114"/>
  <c r="I24" i="114"/>
  <c r="H24" i="114"/>
  <c r="G24" i="114"/>
  <c r="F24" i="114"/>
  <c r="E24" i="114"/>
  <c r="E36" i="114" s="1"/>
  <c r="J23" i="114"/>
  <c r="I23" i="114"/>
  <c r="I35" i="114" s="1"/>
  <c r="H23" i="114"/>
  <c r="G23" i="114"/>
  <c r="G35" i="114" s="1"/>
  <c r="F23" i="114"/>
  <c r="E23" i="114"/>
  <c r="D15" i="114"/>
  <c r="D14" i="114"/>
  <c r="J13" i="114"/>
  <c r="H13" i="114"/>
  <c r="C31" i="114" s="1"/>
  <c r="F13" i="114"/>
  <c r="D13" i="114"/>
  <c r="C25" i="114" s="1"/>
  <c r="J12" i="114"/>
  <c r="H12" i="114"/>
  <c r="C28" i="114" s="1"/>
  <c r="F12" i="114"/>
  <c r="D12" i="114"/>
  <c r="C22" i="114" s="1"/>
  <c r="D8" i="114"/>
  <c r="D7" i="114"/>
  <c r="D6" i="114"/>
  <c r="D5" i="114"/>
  <c r="D4" i="114"/>
  <c r="D3" i="114"/>
  <c r="G35" i="113"/>
  <c r="I33" i="113"/>
  <c r="H33" i="113"/>
  <c r="G33" i="113"/>
  <c r="F33" i="113"/>
  <c r="E33" i="113"/>
  <c r="J32" i="113"/>
  <c r="I32" i="113"/>
  <c r="H32" i="113"/>
  <c r="G32" i="113"/>
  <c r="F32" i="113"/>
  <c r="E32" i="113"/>
  <c r="C31" i="113"/>
  <c r="I30" i="113"/>
  <c r="H30" i="113"/>
  <c r="G30" i="113"/>
  <c r="F30" i="113"/>
  <c r="E30" i="113"/>
  <c r="J29" i="113"/>
  <c r="I29" i="113"/>
  <c r="H29" i="113"/>
  <c r="G29" i="113"/>
  <c r="F29" i="113"/>
  <c r="E29" i="113"/>
  <c r="K29" i="113" s="1"/>
  <c r="I27" i="113"/>
  <c r="H27" i="113"/>
  <c r="G27" i="113"/>
  <c r="F27" i="113"/>
  <c r="E27" i="113"/>
  <c r="J26" i="113"/>
  <c r="I26" i="113"/>
  <c r="H26" i="113"/>
  <c r="G26" i="113"/>
  <c r="F26" i="113"/>
  <c r="E26" i="113"/>
  <c r="C25" i="113"/>
  <c r="I24" i="113"/>
  <c r="H24" i="113"/>
  <c r="H36" i="113" s="1"/>
  <c r="G24" i="113"/>
  <c r="G36" i="113" s="1"/>
  <c r="F24" i="113"/>
  <c r="F36" i="113" s="1"/>
  <c r="E24" i="113"/>
  <c r="J23" i="113"/>
  <c r="I23" i="113"/>
  <c r="H23" i="113"/>
  <c r="H35" i="113" s="1"/>
  <c r="G23" i="113"/>
  <c r="F23" i="113"/>
  <c r="E23" i="113"/>
  <c r="C22" i="113"/>
  <c r="D15" i="113"/>
  <c r="D14" i="113"/>
  <c r="J13" i="113"/>
  <c r="H13" i="113"/>
  <c r="F13" i="113"/>
  <c r="D13" i="113"/>
  <c r="J12" i="113"/>
  <c r="H12" i="113"/>
  <c r="C28" i="113" s="1"/>
  <c r="F12" i="113"/>
  <c r="D12" i="113"/>
  <c r="D8" i="113"/>
  <c r="D7" i="113"/>
  <c r="D6" i="113"/>
  <c r="D5" i="113"/>
  <c r="D4" i="113"/>
  <c r="D3" i="113"/>
  <c r="I33" i="112"/>
  <c r="H33" i="112"/>
  <c r="G33" i="112"/>
  <c r="F33" i="112"/>
  <c r="E33" i="112"/>
  <c r="J32" i="112"/>
  <c r="I32" i="112"/>
  <c r="H32" i="112"/>
  <c r="G32" i="112"/>
  <c r="F32" i="112"/>
  <c r="E32" i="112"/>
  <c r="K32" i="112" s="1"/>
  <c r="C31" i="112"/>
  <c r="I30" i="112"/>
  <c r="H30" i="112"/>
  <c r="G30" i="112"/>
  <c r="F30" i="112"/>
  <c r="E30" i="112"/>
  <c r="J29" i="112"/>
  <c r="J35" i="112" s="1"/>
  <c r="I29" i="112"/>
  <c r="H29" i="112"/>
  <c r="G29" i="112"/>
  <c r="F29" i="112"/>
  <c r="E29" i="112"/>
  <c r="I27" i="112"/>
  <c r="H27" i="112"/>
  <c r="G27" i="112"/>
  <c r="F27" i="112"/>
  <c r="E27" i="112"/>
  <c r="J26" i="112"/>
  <c r="I26" i="112"/>
  <c r="H26" i="112"/>
  <c r="G26" i="112"/>
  <c r="F26" i="112"/>
  <c r="E26" i="112"/>
  <c r="I24" i="112"/>
  <c r="I36" i="112" s="1"/>
  <c r="H24" i="112"/>
  <c r="H36" i="112" s="1"/>
  <c r="G24" i="112"/>
  <c r="G36" i="112" s="1"/>
  <c r="F24" i="112"/>
  <c r="E24" i="112"/>
  <c r="J23" i="112"/>
  <c r="I23" i="112"/>
  <c r="H23" i="112"/>
  <c r="G23" i="112"/>
  <c r="F23" i="112"/>
  <c r="E23" i="112"/>
  <c r="D15" i="112"/>
  <c r="D14" i="112"/>
  <c r="J13" i="112"/>
  <c r="H13" i="112"/>
  <c r="F13" i="112"/>
  <c r="D13" i="112"/>
  <c r="C25" i="112" s="1"/>
  <c r="J12" i="112"/>
  <c r="H12" i="112"/>
  <c r="C28" i="112" s="1"/>
  <c r="F12" i="112"/>
  <c r="D12" i="112"/>
  <c r="C22" i="112" s="1"/>
  <c r="D8" i="112"/>
  <c r="D7" i="112"/>
  <c r="D6" i="112"/>
  <c r="D5" i="112"/>
  <c r="D4" i="112"/>
  <c r="D3" i="112"/>
  <c r="I33" i="111"/>
  <c r="H33" i="111"/>
  <c r="G33" i="111"/>
  <c r="F33" i="111"/>
  <c r="E33" i="111"/>
  <c r="K33" i="111" s="1"/>
  <c r="J32" i="111"/>
  <c r="I32" i="111"/>
  <c r="H32" i="111"/>
  <c r="G32" i="111"/>
  <c r="F32" i="111"/>
  <c r="E32" i="111"/>
  <c r="K32" i="111" s="1"/>
  <c r="I30" i="111"/>
  <c r="H30" i="111"/>
  <c r="G30" i="111"/>
  <c r="F30" i="111"/>
  <c r="E30" i="111"/>
  <c r="J29" i="111"/>
  <c r="I29" i="111"/>
  <c r="H29" i="111"/>
  <c r="G29" i="111"/>
  <c r="F29" i="111"/>
  <c r="E29" i="111"/>
  <c r="I27" i="111"/>
  <c r="H27" i="111"/>
  <c r="G27" i="111"/>
  <c r="F27" i="111"/>
  <c r="E27" i="111"/>
  <c r="J26" i="111"/>
  <c r="I26" i="111"/>
  <c r="I35" i="111" s="1"/>
  <c r="H26" i="111"/>
  <c r="G26" i="111"/>
  <c r="F26" i="111"/>
  <c r="E26" i="111"/>
  <c r="I24" i="111"/>
  <c r="I36" i="111" s="1"/>
  <c r="H24" i="111"/>
  <c r="H36" i="111" s="1"/>
  <c r="G24" i="111"/>
  <c r="F24" i="111"/>
  <c r="E24" i="111"/>
  <c r="J23" i="111"/>
  <c r="J35" i="111" s="1"/>
  <c r="I23" i="111"/>
  <c r="H23" i="111"/>
  <c r="H35" i="111" s="1"/>
  <c r="G23" i="111"/>
  <c r="F23" i="111"/>
  <c r="E23" i="111"/>
  <c r="K23" i="111" s="1"/>
  <c r="C22" i="111"/>
  <c r="D15" i="111"/>
  <c r="D14" i="111"/>
  <c r="J13" i="111"/>
  <c r="H13" i="111"/>
  <c r="C31" i="111" s="1"/>
  <c r="F13" i="111"/>
  <c r="D13" i="111"/>
  <c r="C25" i="111" s="1"/>
  <c r="J12" i="111"/>
  <c r="H12" i="111"/>
  <c r="C28" i="111" s="1"/>
  <c r="F12" i="111"/>
  <c r="D12" i="111"/>
  <c r="D8" i="111"/>
  <c r="D7" i="111"/>
  <c r="D6" i="111"/>
  <c r="D5" i="111"/>
  <c r="D4" i="111"/>
  <c r="D3" i="111"/>
  <c r="I33" i="110"/>
  <c r="H33" i="110"/>
  <c r="G33" i="110"/>
  <c r="F33" i="110"/>
  <c r="E33" i="110"/>
  <c r="J32" i="110"/>
  <c r="I32" i="110"/>
  <c r="H32" i="110"/>
  <c r="G32" i="110"/>
  <c r="F32" i="110"/>
  <c r="E32" i="110"/>
  <c r="K32" i="110" s="1"/>
  <c r="I30" i="110"/>
  <c r="H30" i="110"/>
  <c r="G30" i="110"/>
  <c r="F30" i="110"/>
  <c r="E30" i="110"/>
  <c r="J29" i="110"/>
  <c r="I29" i="110"/>
  <c r="H29" i="110"/>
  <c r="G29" i="110"/>
  <c r="F29" i="110"/>
  <c r="E29" i="110"/>
  <c r="I27" i="110"/>
  <c r="H27" i="110"/>
  <c r="G27" i="110"/>
  <c r="F27" i="110"/>
  <c r="E27" i="110"/>
  <c r="J26" i="110"/>
  <c r="I26" i="110"/>
  <c r="H26" i="110"/>
  <c r="G26" i="110"/>
  <c r="F26" i="110"/>
  <c r="E26" i="110"/>
  <c r="I24" i="110"/>
  <c r="H24" i="110"/>
  <c r="G24" i="110"/>
  <c r="F24" i="110"/>
  <c r="F36" i="110" s="1"/>
  <c r="E24" i="110"/>
  <c r="J23" i="110"/>
  <c r="J35" i="110" s="1"/>
  <c r="I23" i="110"/>
  <c r="H23" i="110"/>
  <c r="G23" i="110"/>
  <c r="F23" i="110"/>
  <c r="F35" i="110" s="1"/>
  <c r="E23" i="110"/>
  <c r="D15" i="110"/>
  <c r="D14" i="110"/>
  <c r="J13" i="110"/>
  <c r="H13" i="110"/>
  <c r="C31" i="110" s="1"/>
  <c r="F13" i="110"/>
  <c r="D13" i="110"/>
  <c r="C25" i="110" s="1"/>
  <c r="J12" i="110"/>
  <c r="H12" i="110"/>
  <c r="C28" i="110" s="1"/>
  <c r="F12" i="110"/>
  <c r="D12" i="110"/>
  <c r="C22" i="110" s="1"/>
  <c r="D8" i="110"/>
  <c r="D7" i="110"/>
  <c r="D6" i="110"/>
  <c r="D5" i="110"/>
  <c r="D4" i="110"/>
  <c r="D3" i="110"/>
  <c r="I33" i="109"/>
  <c r="H33" i="109"/>
  <c r="G33" i="109"/>
  <c r="F33" i="109"/>
  <c r="E33" i="109"/>
  <c r="J32" i="109"/>
  <c r="I32" i="109"/>
  <c r="H32" i="109"/>
  <c r="G32" i="109"/>
  <c r="F32" i="109"/>
  <c r="E32" i="109"/>
  <c r="I30" i="109"/>
  <c r="H30" i="109"/>
  <c r="G30" i="109"/>
  <c r="F30" i="109"/>
  <c r="E30" i="109"/>
  <c r="J29" i="109"/>
  <c r="I29" i="109"/>
  <c r="H29" i="109"/>
  <c r="G29" i="109"/>
  <c r="F29" i="109"/>
  <c r="E29" i="109"/>
  <c r="I27" i="109"/>
  <c r="H27" i="109"/>
  <c r="G27" i="109"/>
  <c r="F27" i="109"/>
  <c r="E27" i="109"/>
  <c r="J26" i="109"/>
  <c r="I26" i="109"/>
  <c r="H26" i="109"/>
  <c r="G26" i="109"/>
  <c r="F26" i="109"/>
  <c r="E26" i="109"/>
  <c r="C25" i="109"/>
  <c r="I24" i="109"/>
  <c r="H24" i="109"/>
  <c r="G24" i="109"/>
  <c r="G36" i="109" s="1"/>
  <c r="F24" i="109"/>
  <c r="E24" i="109"/>
  <c r="J23" i="109"/>
  <c r="I23" i="109"/>
  <c r="H23" i="109"/>
  <c r="G23" i="109"/>
  <c r="F23" i="109"/>
  <c r="F35" i="109" s="1"/>
  <c r="E23" i="109"/>
  <c r="D15" i="109"/>
  <c r="D14" i="109"/>
  <c r="J13" i="109"/>
  <c r="H13" i="109"/>
  <c r="C31" i="109" s="1"/>
  <c r="F13" i="109"/>
  <c r="D13" i="109"/>
  <c r="J12" i="109"/>
  <c r="H12" i="109"/>
  <c r="C28" i="109" s="1"/>
  <c r="F12" i="109"/>
  <c r="D12" i="109"/>
  <c r="C22" i="109" s="1"/>
  <c r="D8" i="109"/>
  <c r="D7" i="109"/>
  <c r="D6" i="109"/>
  <c r="D5" i="109"/>
  <c r="D4" i="109"/>
  <c r="D3" i="109"/>
  <c r="I33" i="108"/>
  <c r="H33" i="108"/>
  <c r="G33" i="108"/>
  <c r="F33" i="108"/>
  <c r="E33" i="108"/>
  <c r="J32" i="108"/>
  <c r="I32" i="108"/>
  <c r="H32" i="108"/>
  <c r="G32" i="108"/>
  <c r="F32" i="108"/>
  <c r="E32" i="108"/>
  <c r="I30" i="108"/>
  <c r="H30" i="108"/>
  <c r="G30" i="108"/>
  <c r="F30" i="108"/>
  <c r="E30" i="108"/>
  <c r="J29" i="108"/>
  <c r="I29" i="108"/>
  <c r="H29" i="108"/>
  <c r="G29" i="108"/>
  <c r="F29" i="108"/>
  <c r="E29" i="108"/>
  <c r="I27" i="108"/>
  <c r="H27" i="108"/>
  <c r="G27" i="108"/>
  <c r="F27" i="108"/>
  <c r="E27" i="108"/>
  <c r="J26" i="108"/>
  <c r="I26" i="108"/>
  <c r="H26" i="108"/>
  <c r="G26" i="108"/>
  <c r="F26" i="108"/>
  <c r="E26" i="108"/>
  <c r="I24" i="108"/>
  <c r="H24" i="108"/>
  <c r="G24" i="108"/>
  <c r="G36" i="108" s="1"/>
  <c r="F24" i="108"/>
  <c r="E24" i="108"/>
  <c r="J23" i="108"/>
  <c r="I23" i="108"/>
  <c r="H23" i="108"/>
  <c r="G23" i="108"/>
  <c r="F23" i="108"/>
  <c r="E23" i="108"/>
  <c r="D15" i="108"/>
  <c r="D14" i="108"/>
  <c r="J13" i="108"/>
  <c r="H13" i="108"/>
  <c r="C31" i="108" s="1"/>
  <c r="F13" i="108"/>
  <c r="D13" i="108"/>
  <c r="C25" i="108" s="1"/>
  <c r="J12" i="108"/>
  <c r="H12" i="108"/>
  <c r="C28" i="108" s="1"/>
  <c r="F12" i="108"/>
  <c r="D12" i="108"/>
  <c r="C22" i="108" s="1"/>
  <c r="D8" i="108"/>
  <c r="D7" i="108"/>
  <c r="D6" i="108"/>
  <c r="D5" i="108"/>
  <c r="D4" i="108"/>
  <c r="D3" i="108"/>
  <c r="F36" i="107"/>
  <c r="I33" i="107"/>
  <c r="H33" i="107"/>
  <c r="G33" i="107"/>
  <c r="F33" i="107"/>
  <c r="E33" i="107"/>
  <c r="J32" i="107"/>
  <c r="I32" i="107"/>
  <c r="H32" i="107"/>
  <c r="G32" i="107"/>
  <c r="F32" i="107"/>
  <c r="E32" i="107"/>
  <c r="C31" i="107"/>
  <c r="I30" i="107"/>
  <c r="H30" i="107"/>
  <c r="G30" i="107"/>
  <c r="F30" i="107"/>
  <c r="E30" i="107"/>
  <c r="J29" i="107"/>
  <c r="I29" i="107"/>
  <c r="H29" i="107"/>
  <c r="G29" i="107"/>
  <c r="F29" i="107"/>
  <c r="E29" i="107"/>
  <c r="C28" i="107"/>
  <c r="I27" i="107"/>
  <c r="H27" i="107"/>
  <c r="K27" i="107" s="1"/>
  <c r="G27" i="107"/>
  <c r="F27" i="107"/>
  <c r="E27" i="107"/>
  <c r="J26" i="107"/>
  <c r="I26" i="107"/>
  <c r="H26" i="107"/>
  <c r="G26" i="107"/>
  <c r="G35" i="107" s="1"/>
  <c r="F26" i="107"/>
  <c r="F35" i="107" s="1"/>
  <c r="E26" i="107"/>
  <c r="I24" i="107"/>
  <c r="I36" i="107" s="1"/>
  <c r="H24" i="107"/>
  <c r="G24" i="107"/>
  <c r="F24" i="107"/>
  <c r="E24" i="107"/>
  <c r="J23" i="107"/>
  <c r="J35" i="107" s="1"/>
  <c r="I23" i="107"/>
  <c r="I35" i="107" s="1"/>
  <c r="H23" i="107"/>
  <c r="G23" i="107"/>
  <c r="F23" i="107"/>
  <c r="E23" i="107"/>
  <c r="C22" i="107"/>
  <c r="D15" i="107"/>
  <c r="D14" i="107"/>
  <c r="J13" i="107"/>
  <c r="H13" i="107"/>
  <c r="F13" i="107"/>
  <c r="D13" i="107"/>
  <c r="C25" i="107" s="1"/>
  <c r="J12" i="107"/>
  <c r="H12" i="107"/>
  <c r="F12" i="107"/>
  <c r="D12" i="107"/>
  <c r="D8" i="107"/>
  <c r="D7" i="107"/>
  <c r="D6" i="107"/>
  <c r="D5" i="107"/>
  <c r="D4" i="107"/>
  <c r="D3" i="107"/>
  <c r="G36" i="106"/>
  <c r="I33" i="106"/>
  <c r="H33" i="106"/>
  <c r="G33" i="106"/>
  <c r="F33" i="106"/>
  <c r="E33" i="106"/>
  <c r="J32" i="106"/>
  <c r="I32" i="106"/>
  <c r="H32" i="106"/>
  <c r="G32" i="106"/>
  <c r="F32" i="106"/>
  <c r="E32" i="106"/>
  <c r="C31" i="106"/>
  <c r="I30" i="106"/>
  <c r="K30" i="106" s="1"/>
  <c r="H30" i="106"/>
  <c r="G30" i="106"/>
  <c r="F30" i="106"/>
  <c r="E30" i="106"/>
  <c r="J29" i="106"/>
  <c r="I29" i="106"/>
  <c r="H29" i="106"/>
  <c r="G29" i="106"/>
  <c r="F29" i="106"/>
  <c r="E29" i="106"/>
  <c r="I27" i="106"/>
  <c r="H27" i="106"/>
  <c r="G27" i="106"/>
  <c r="F27" i="106"/>
  <c r="E27" i="106"/>
  <c r="J26" i="106"/>
  <c r="I26" i="106"/>
  <c r="H26" i="106"/>
  <c r="G26" i="106"/>
  <c r="F26" i="106"/>
  <c r="F35" i="106" s="1"/>
  <c r="E26" i="106"/>
  <c r="I24" i="106"/>
  <c r="I36" i="106" s="1"/>
  <c r="H24" i="106"/>
  <c r="G24" i="106"/>
  <c r="F24" i="106"/>
  <c r="F36" i="106" s="1"/>
  <c r="E24" i="106"/>
  <c r="J23" i="106"/>
  <c r="I23" i="106"/>
  <c r="H23" i="106"/>
  <c r="H35" i="106" s="1"/>
  <c r="G23" i="106"/>
  <c r="F23" i="106"/>
  <c r="E23" i="106"/>
  <c r="E35" i="106" s="1"/>
  <c r="D15" i="106"/>
  <c r="D14" i="106"/>
  <c r="J13" i="106"/>
  <c r="H13" i="106"/>
  <c r="F13" i="106"/>
  <c r="D13" i="106"/>
  <c r="C25" i="106" s="1"/>
  <c r="J12" i="106"/>
  <c r="H12" i="106"/>
  <c r="C28" i="106" s="1"/>
  <c r="F12" i="106"/>
  <c r="D12" i="106"/>
  <c r="C22" i="106" s="1"/>
  <c r="D8" i="106"/>
  <c r="D7" i="106"/>
  <c r="D6" i="106"/>
  <c r="D5" i="106"/>
  <c r="D4" i="106"/>
  <c r="D3" i="106"/>
  <c r="I33" i="105"/>
  <c r="H33" i="105"/>
  <c r="G33" i="105"/>
  <c r="F33" i="105"/>
  <c r="E33" i="105"/>
  <c r="J32" i="105"/>
  <c r="I32" i="105"/>
  <c r="H32" i="105"/>
  <c r="G32" i="105"/>
  <c r="F32" i="105"/>
  <c r="E32" i="105"/>
  <c r="I30" i="105"/>
  <c r="H30" i="105"/>
  <c r="G30" i="105"/>
  <c r="F30" i="105"/>
  <c r="E30" i="105"/>
  <c r="J29" i="105"/>
  <c r="I29" i="105"/>
  <c r="H29" i="105"/>
  <c r="G29" i="105"/>
  <c r="F29" i="105"/>
  <c r="E29" i="105"/>
  <c r="I27" i="105"/>
  <c r="H27" i="105"/>
  <c r="G27" i="105"/>
  <c r="F27" i="105"/>
  <c r="E27" i="105"/>
  <c r="K27" i="105" s="1"/>
  <c r="J26" i="105"/>
  <c r="I26" i="105"/>
  <c r="H26" i="105"/>
  <c r="G26" i="105"/>
  <c r="F26" i="105"/>
  <c r="E26" i="105"/>
  <c r="I24" i="105"/>
  <c r="H24" i="105"/>
  <c r="G24" i="105"/>
  <c r="F24" i="105"/>
  <c r="E24" i="105"/>
  <c r="J23" i="105"/>
  <c r="J35" i="105" s="1"/>
  <c r="I23" i="105"/>
  <c r="H23" i="105"/>
  <c r="G23" i="105"/>
  <c r="G35" i="105" s="1"/>
  <c r="F23" i="105"/>
  <c r="E23" i="105"/>
  <c r="D15" i="105"/>
  <c r="D14" i="105"/>
  <c r="J13" i="105"/>
  <c r="H13" i="105"/>
  <c r="C31" i="105" s="1"/>
  <c r="F13" i="105"/>
  <c r="D13" i="105"/>
  <c r="C25" i="105" s="1"/>
  <c r="J12" i="105"/>
  <c r="H12" i="105"/>
  <c r="C28" i="105" s="1"/>
  <c r="F12" i="105"/>
  <c r="D12" i="105"/>
  <c r="C22" i="105" s="1"/>
  <c r="D8" i="105"/>
  <c r="D7" i="105"/>
  <c r="D6" i="105"/>
  <c r="D5" i="105"/>
  <c r="D4" i="105"/>
  <c r="D3" i="105"/>
  <c r="H35" i="104"/>
  <c r="I33" i="104"/>
  <c r="H33" i="104"/>
  <c r="G33" i="104"/>
  <c r="F33" i="104"/>
  <c r="E33" i="104"/>
  <c r="J32" i="104"/>
  <c r="I32" i="104"/>
  <c r="H32" i="104"/>
  <c r="G32" i="104"/>
  <c r="F32" i="104"/>
  <c r="E32" i="104"/>
  <c r="I30" i="104"/>
  <c r="H30" i="104"/>
  <c r="G30" i="104"/>
  <c r="F30" i="104"/>
  <c r="E30" i="104"/>
  <c r="J29" i="104"/>
  <c r="I29" i="104"/>
  <c r="H29" i="104"/>
  <c r="G29" i="104"/>
  <c r="F29" i="104"/>
  <c r="E29" i="104"/>
  <c r="I27" i="104"/>
  <c r="H27" i="104"/>
  <c r="G27" i="104"/>
  <c r="F27" i="104"/>
  <c r="E27" i="104"/>
  <c r="J26" i="104"/>
  <c r="I26" i="104"/>
  <c r="H26" i="104"/>
  <c r="G26" i="104"/>
  <c r="F26" i="104"/>
  <c r="E26" i="104"/>
  <c r="I24" i="104"/>
  <c r="H24" i="104"/>
  <c r="G24" i="104"/>
  <c r="F24" i="104"/>
  <c r="E24" i="104"/>
  <c r="J23" i="104"/>
  <c r="J35" i="104" s="1"/>
  <c r="I23" i="104"/>
  <c r="H23" i="104"/>
  <c r="G23" i="104"/>
  <c r="F23" i="104"/>
  <c r="E23" i="104"/>
  <c r="D15" i="104"/>
  <c r="D14" i="104"/>
  <c r="J13" i="104"/>
  <c r="H13" i="104"/>
  <c r="C31" i="104" s="1"/>
  <c r="F13" i="104"/>
  <c r="D13" i="104"/>
  <c r="C25" i="104" s="1"/>
  <c r="J12" i="104"/>
  <c r="H12" i="104"/>
  <c r="C28" i="104" s="1"/>
  <c r="F12" i="104"/>
  <c r="D12" i="104"/>
  <c r="C22" i="104" s="1"/>
  <c r="D8" i="104"/>
  <c r="D7" i="104"/>
  <c r="D6" i="104"/>
  <c r="D5" i="104"/>
  <c r="D4" i="104"/>
  <c r="D3" i="104"/>
  <c r="I35" i="103"/>
  <c r="I33" i="103"/>
  <c r="H33" i="103"/>
  <c r="G33" i="103"/>
  <c r="F33" i="103"/>
  <c r="E33" i="103"/>
  <c r="J32" i="103"/>
  <c r="I32" i="103"/>
  <c r="H32" i="103"/>
  <c r="G32" i="103"/>
  <c r="F32" i="103"/>
  <c r="E32" i="103"/>
  <c r="I30" i="103"/>
  <c r="H30" i="103"/>
  <c r="G30" i="103"/>
  <c r="F30" i="103"/>
  <c r="E30" i="103"/>
  <c r="J29" i="103"/>
  <c r="I29" i="103"/>
  <c r="H29" i="103"/>
  <c r="G29" i="103"/>
  <c r="F29" i="103"/>
  <c r="E29" i="103"/>
  <c r="I27" i="103"/>
  <c r="K27" i="103" s="1"/>
  <c r="H27" i="103"/>
  <c r="G27" i="103"/>
  <c r="F27" i="103"/>
  <c r="E27" i="103"/>
  <c r="J26" i="103"/>
  <c r="I26" i="103"/>
  <c r="H26" i="103"/>
  <c r="G26" i="103"/>
  <c r="F26" i="103"/>
  <c r="E26" i="103"/>
  <c r="C25" i="103"/>
  <c r="I24" i="103"/>
  <c r="H24" i="103"/>
  <c r="G24" i="103"/>
  <c r="F24" i="103"/>
  <c r="F36" i="103" s="1"/>
  <c r="E24" i="103"/>
  <c r="J23" i="103"/>
  <c r="I23" i="103"/>
  <c r="H23" i="103"/>
  <c r="G23" i="103"/>
  <c r="G35" i="103" s="1"/>
  <c r="F23" i="103"/>
  <c r="E23" i="103"/>
  <c r="D15" i="103"/>
  <c r="D14" i="103"/>
  <c r="J13" i="103"/>
  <c r="H13" i="103"/>
  <c r="C31" i="103" s="1"/>
  <c r="F13" i="103"/>
  <c r="D13" i="103"/>
  <c r="J12" i="103"/>
  <c r="H12" i="103"/>
  <c r="C28" i="103" s="1"/>
  <c r="F12" i="103"/>
  <c r="D12" i="103"/>
  <c r="C22" i="103" s="1"/>
  <c r="D8" i="103"/>
  <c r="D7" i="103"/>
  <c r="D6" i="103"/>
  <c r="D5" i="103"/>
  <c r="D4" i="103"/>
  <c r="D3" i="103"/>
  <c r="I33" i="102"/>
  <c r="H33" i="102"/>
  <c r="G33" i="102"/>
  <c r="F33" i="102"/>
  <c r="E33" i="102"/>
  <c r="J32" i="102"/>
  <c r="I32" i="102"/>
  <c r="H32" i="102"/>
  <c r="G32" i="102"/>
  <c r="F32" i="102"/>
  <c r="E32" i="102"/>
  <c r="I30" i="102"/>
  <c r="H30" i="102"/>
  <c r="G30" i="102"/>
  <c r="K30" i="102" s="1"/>
  <c r="F30" i="102"/>
  <c r="E30" i="102"/>
  <c r="J29" i="102"/>
  <c r="I29" i="102"/>
  <c r="H29" i="102"/>
  <c r="G29" i="102"/>
  <c r="F29" i="102"/>
  <c r="E29" i="102"/>
  <c r="I27" i="102"/>
  <c r="H27" i="102"/>
  <c r="G27" i="102"/>
  <c r="F27" i="102"/>
  <c r="E27" i="102"/>
  <c r="J26" i="102"/>
  <c r="I26" i="102"/>
  <c r="H26" i="102"/>
  <c r="G26" i="102"/>
  <c r="F26" i="102"/>
  <c r="E26" i="102"/>
  <c r="I24" i="102"/>
  <c r="H24" i="102"/>
  <c r="G24" i="102"/>
  <c r="G36" i="102" s="1"/>
  <c r="F24" i="102"/>
  <c r="E24" i="102"/>
  <c r="E36" i="102" s="1"/>
  <c r="J23" i="102"/>
  <c r="I23" i="102"/>
  <c r="H23" i="102"/>
  <c r="G23" i="102"/>
  <c r="G35" i="102" s="1"/>
  <c r="F23" i="102"/>
  <c r="E23" i="102"/>
  <c r="D15" i="102"/>
  <c r="D14" i="102"/>
  <c r="J13" i="102"/>
  <c r="H13" i="102"/>
  <c r="C31" i="102" s="1"/>
  <c r="F13" i="102"/>
  <c r="D13" i="102"/>
  <c r="C25" i="102" s="1"/>
  <c r="J12" i="102"/>
  <c r="H12" i="102"/>
  <c r="C28" i="102" s="1"/>
  <c r="F12" i="102"/>
  <c r="D12" i="102"/>
  <c r="C22" i="102" s="1"/>
  <c r="D8" i="102"/>
  <c r="D7" i="102"/>
  <c r="D6" i="102"/>
  <c r="D5" i="102"/>
  <c r="D4" i="102"/>
  <c r="D3" i="102"/>
  <c r="I33" i="101"/>
  <c r="H33" i="101"/>
  <c r="G33" i="101"/>
  <c r="F33" i="101"/>
  <c r="E33" i="101"/>
  <c r="J32" i="101"/>
  <c r="I32" i="101"/>
  <c r="H32" i="101"/>
  <c r="G32" i="101"/>
  <c r="F32" i="101"/>
  <c r="E32" i="101"/>
  <c r="I30" i="101"/>
  <c r="H30" i="101"/>
  <c r="G30" i="101"/>
  <c r="F30" i="101"/>
  <c r="E30" i="101"/>
  <c r="J29" i="101"/>
  <c r="I29" i="101"/>
  <c r="H29" i="101"/>
  <c r="G29" i="101"/>
  <c r="G35" i="101" s="1"/>
  <c r="F29" i="101"/>
  <c r="E29" i="101"/>
  <c r="I27" i="101"/>
  <c r="H27" i="101"/>
  <c r="G27" i="101"/>
  <c r="F27" i="101"/>
  <c r="E27" i="101"/>
  <c r="J26" i="101"/>
  <c r="I26" i="101"/>
  <c r="H26" i="101"/>
  <c r="G26" i="101"/>
  <c r="F26" i="101"/>
  <c r="E26" i="101"/>
  <c r="I24" i="101"/>
  <c r="H24" i="101"/>
  <c r="G24" i="101"/>
  <c r="F24" i="101"/>
  <c r="F36" i="101" s="1"/>
  <c r="E24" i="101"/>
  <c r="E36" i="101" s="1"/>
  <c r="J23" i="101"/>
  <c r="I23" i="101"/>
  <c r="H23" i="101"/>
  <c r="G23" i="101"/>
  <c r="F23" i="101"/>
  <c r="E23" i="101"/>
  <c r="D15" i="101"/>
  <c r="D14" i="101"/>
  <c r="J13" i="101"/>
  <c r="H13" i="101"/>
  <c r="C31" i="101" s="1"/>
  <c r="F13" i="101"/>
  <c r="D13" i="101"/>
  <c r="C25" i="101" s="1"/>
  <c r="J12" i="101"/>
  <c r="H12" i="101"/>
  <c r="C28" i="101" s="1"/>
  <c r="F12" i="101"/>
  <c r="D12" i="101"/>
  <c r="C22" i="101" s="1"/>
  <c r="D8" i="101"/>
  <c r="D7" i="101"/>
  <c r="D6" i="101"/>
  <c r="D5" i="101"/>
  <c r="D4" i="101"/>
  <c r="D3" i="101"/>
  <c r="I36" i="100"/>
  <c r="I33" i="100"/>
  <c r="H33" i="100"/>
  <c r="G33" i="100"/>
  <c r="F33" i="100"/>
  <c r="E33" i="100"/>
  <c r="J32" i="100"/>
  <c r="I32" i="100"/>
  <c r="H32" i="100"/>
  <c r="G32" i="100"/>
  <c r="F32" i="100"/>
  <c r="E32" i="100"/>
  <c r="I30" i="100"/>
  <c r="H30" i="100"/>
  <c r="G30" i="100"/>
  <c r="F30" i="100"/>
  <c r="K30" i="100" s="1"/>
  <c r="E30" i="100"/>
  <c r="J29" i="100"/>
  <c r="I29" i="100"/>
  <c r="I35" i="100" s="1"/>
  <c r="H29" i="100"/>
  <c r="G29" i="100"/>
  <c r="K29" i="100" s="1"/>
  <c r="F29" i="100"/>
  <c r="E29" i="100"/>
  <c r="I27" i="100"/>
  <c r="H27" i="100"/>
  <c r="G27" i="100"/>
  <c r="F27" i="100"/>
  <c r="F36" i="100" s="1"/>
  <c r="E27" i="100"/>
  <c r="J26" i="100"/>
  <c r="I26" i="100"/>
  <c r="H26" i="100"/>
  <c r="G26" i="100"/>
  <c r="F26" i="100"/>
  <c r="E26" i="100"/>
  <c r="I24" i="100"/>
  <c r="H24" i="100"/>
  <c r="G24" i="100"/>
  <c r="F24" i="100"/>
  <c r="E24" i="100"/>
  <c r="J23" i="100"/>
  <c r="I23" i="100"/>
  <c r="H23" i="100"/>
  <c r="G23" i="100"/>
  <c r="G35" i="100" s="1"/>
  <c r="F23" i="100"/>
  <c r="E23" i="100"/>
  <c r="D15" i="100"/>
  <c r="D14" i="100"/>
  <c r="J13" i="100"/>
  <c r="H13" i="100"/>
  <c r="C31" i="100" s="1"/>
  <c r="F13" i="100"/>
  <c r="D13" i="100"/>
  <c r="C25" i="100" s="1"/>
  <c r="J12" i="100"/>
  <c r="H12" i="100"/>
  <c r="C28" i="100" s="1"/>
  <c r="F12" i="100"/>
  <c r="D12" i="100"/>
  <c r="C22" i="100" s="1"/>
  <c r="D8" i="100"/>
  <c r="D7" i="100"/>
  <c r="D6" i="100"/>
  <c r="D5" i="100"/>
  <c r="D4" i="100"/>
  <c r="D3" i="100"/>
  <c r="I33" i="99"/>
  <c r="H33" i="99"/>
  <c r="G33" i="99"/>
  <c r="F33" i="99"/>
  <c r="K33" i="99" s="1"/>
  <c r="E33" i="99"/>
  <c r="J32" i="99"/>
  <c r="I32" i="99"/>
  <c r="H32" i="99"/>
  <c r="G32" i="99"/>
  <c r="F32" i="99"/>
  <c r="E32" i="99"/>
  <c r="I30" i="99"/>
  <c r="H30" i="99"/>
  <c r="G30" i="99"/>
  <c r="F30" i="99"/>
  <c r="E30" i="99"/>
  <c r="J29" i="99"/>
  <c r="I29" i="99"/>
  <c r="H29" i="99"/>
  <c r="G29" i="99"/>
  <c r="F29" i="99"/>
  <c r="E29" i="99"/>
  <c r="K29" i="99" s="1"/>
  <c r="I27" i="99"/>
  <c r="H27" i="99"/>
  <c r="G27" i="99"/>
  <c r="F27" i="99"/>
  <c r="E27" i="99"/>
  <c r="J26" i="99"/>
  <c r="I26" i="99"/>
  <c r="H26" i="99"/>
  <c r="G26" i="99"/>
  <c r="F26" i="99"/>
  <c r="K26" i="99" s="1"/>
  <c r="E26" i="99"/>
  <c r="C25" i="99"/>
  <c r="I24" i="99"/>
  <c r="H24" i="99"/>
  <c r="G24" i="99"/>
  <c r="F24" i="99"/>
  <c r="E24" i="99"/>
  <c r="J23" i="99"/>
  <c r="I23" i="99"/>
  <c r="I35" i="99" s="1"/>
  <c r="H23" i="99"/>
  <c r="H35" i="99" s="1"/>
  <c r="G23" i="99"/>
  <c r="F23" i="99"/>
  <c r="F35" i="99" s="1"/>
  <c r="E23" i="99"/>
  <c r="D15" i="99"/>
  <c r="D14" i="99"/>
  <c r="J13" i="99"/>
  <c r="H13" i="99"/>
  <c r="C31" i="99" s="1"/>
  <c r="F13" i="99"/>
  <c r="D13" i="99"/>
  <c r="J12" i="99"/>
  <c r="H12" i="99"/>
  <c r="C28" i="99" s="1"/>
  <c r="F12" i="99"/>
  <c r="D12" i="99"/>
  <c r="C22" i="99" s="1"/>
  <c r="D8" i="99"/>
  <c r="D7" i="99"/>
  <c r="D6" i="99"/>
  <c r="D5" i="99"/>
  <c r="D4" i="99"/>
  <c r="D3" i="99"/>
  <c r="I33" i="98"/>
  <c r="H33" i="98"/>
  <c r="G33" i="98"/>
  <c r="G36" i="98" s="1"/>
  <c r="F33" i="98"/>
  <c r="K33" i="98" s="1"/>
  <c r="E33" i="98"/>
  <c r="J32" i="98"/>
  <c r="I32" i="98"/>
  <c r="H32" i="98"/>
  <c r="G32" i="98"/>
  <c r="G35" i="98" s="1"/>
  <c r="F32" i="98"/>
  <c r="E32" i="98"/>
  <c r="I30" i="98"/>
  <c r="H30" i="98"/>
  <c r="G30" i="98"/>
  <c r="F30" i="98"/>
  <c r="E30" i="98"/>
  <c r="J29" i="98"/>
  <c r="I29" i="98"/>
  <c r="H29" i="98"/>
  <c r="G29" i="98"/>
  <c r="F29" i="98"/>
  <c r="F35" i="98" s="1"/>
  <c r="E29" i="98"/>
  <c r="I27" i="98"/>
  <c r="K27" i="98" s="1"/>
  <c r="H27" i="98"/>
  <c r="G27" i="98"/>
  <c r="F27" i="98"/>
  <c r="E27" i="98"/>
  <c r="J26" i="98"/>
  <c r="K26" i="98" s="1"/>
  <c r="I26" i="98"/>
  <c r="H26" i="98"/>
  <c r="G26" i="98"/>
  <c r="F26" i="98"/>
  <c r="E26" i="98"/>
  <c r="C25" i="98"/>
  <c r="I24" i="98"/>
  <c r="I36" i="98" s="1"/>
  <c r="H24" i="98"/>
  <c r="G24" i="98"/>
  <c r="F24" i="98"/>
  <c r="E24" i="98"/>
  <c r="J23" i="98"/>
  <c r="J35" i="98" s="1"/>
  <c r="I23" i="98"/>
  <c r="H23" i="98"/>
  <c r="G23" i="98"/>
  <c r="F23" i="98"/>
  <c r="E23" i="98"/>
  <c r="D15" i="98"/>
  <c r="D14" i="98"/>
  <c r="J13" i="98"/>
  <c r="H13" i="98"/>
  <c r="C31" i="98" s="1"/>
  <c r="F13" i="98"/>
  <c r="D13" i="98"/>
  <c r="J12" i="98"/>
  <c r="H12" i="98"/>
  <c r="C28" i="98" s="1"/>
  <c r="F12" i="98"/>
  <c r="D12" i="98"/>
  <c r="C22" i="98" s="1"/>
  <c r="D8" i="98"/>
  <c r="D7" i="98"/>
  <c r="D6" i="98"/>
  <c r="D5" i="98"/>
  <c r="D4" i="98"/>
  <c r="D3" i="98"/>
  <c r="F35" i="97"/>
  <c r="E35" i="97"/>
  <c r="I33" i="97"/>
  <c r="H33" i="97"/>
  <c r="G33" i="97"/>
  <c r="F33" i="97"/>
  <c r="E33" i="97"/>
  <c r="J32" i="97"/>
  <c r="I32" i="97"/>
  <c r="H32" i="97"/>
  <c r="G32" i="97"/>
  <c r="F32" i="97"/>
  <c r="E32" i="97"/>
  <c r="I30" i="97"/>
  <c r="H30" i="97"/>
  <c r="G30" i="97"/>
  <c r="F30" i="97"/>
  <c r="E30" i="97"/>
  <c r="J29" i="97"/>
  <c r="I29" i="97"/>
  <c r="H29" i="97"/>
  <c r="G29" i="97"/>
  <c r="F29" i="97"/>
  <c r="E29" i="97"/>
  <c r="I27" i="97"/>
  <c r="H27" i="97"/>
  <c r="G27" i="97"/>
  <c r="F27" i="97"/>
  <c r="E27" i="97"/>
  <c r="J26" i="97"/>
  <c r="I26" i="97"/>
  <c r="H26" i="97"/>
  <c r="G26" i="97"/>
  <c r="F26" i="97"/>
  <c r="E26" i="97"/>
  <c r="C25" i="97"/>
  <c r="I24" i="97"/>
  <c r="H24" i="97"/>
  <c r="H36" i="97" s="1"/>
  <c r="G24" i="97"/>
  <c r="F24" i="97"/>
  <c r="F36" i="97" s="1"/>
  <c r="E24" i="97"/>
  <c r="J23" i="97"/>
  <c r="I23" i="97"/>
  <c r="H23" i="97"/>
  <c r="G23" i="97"/>
  <c r="F23" i="97"/>
  <c r="E23" i="97"/>
  <c r="D15" i="97"/>
  <c r="D14" i="97"/>
  <c r="J13" i="97"/>
  <c r="H13" i="97"/>
  <c r="C31" i="97" s="1"/>
  <c r="F13" i="97"/>
  <c r="D13" i="97"/>
  <c r="J12" i="97"/>
  <c r="H12" i="97"/>
  <c r="C28" i="97" s="1"/>
  <c r="F12" i="97"/>
  <c r="D12" i="97"/>
  <c r="C22" i="97" s="1"/>
  <c r="D8" i="97"/>
  <c r="D7" i="97"/>
  <c r="D6" i="97"/>
  <c r="D5" i="97"/>
  <c r="D4" i="97"/>
  <c r="D3" i="97"/>
  <c r="I33" i="96"/>
  <c r="H33" i="96"/>
  <c r="G33" i="96"/>
  <c r="F33" i="96"/>
  <c r="E33" i="96"/>
  <c r="J32" i="96"/>
  <c r="I32" i="96"/>
  <c r="H32" i="96"/>
  <c r="G32" i="96"/>
  <c r="F32" i="96"/>
  <c r="E32" i="96"/>
  <c r="C31" i="96"/>
  <c r="I30" i="96"/>
  <c r="H30" i="96"/>
  <c r="G30" i="96"/>
  <c r="F30" i="96"/>
  <c r="E30" i="96"/>
  <c r="J29" i="96"/>
  <c r="I29" i="96"/>
  <c r="H29" i="96"/>
  <c r="G29" i="96"/>
  <c r="F29" i="96"/>
  <c r="E29" i="96"/>
  <c r="C28" i="96"/>
  <c r="I27" i="96"/>
  <c r="H27" i="96"/>
  <c r="G27" i="96"/>
  <c r="F27" i="96"/>
  <c r="E27" i="96"/>
  <c r="J26" i="96"/>
  <c r="I26" i="96"/>
  <c r="H26" i="96"/>
  <c r="G26" i="96"/>
  <c r="F26" i="96"/>
  <c r="E26" i="96"/>
  <c r="I24" i="96"/>
  <c r="I36" i="96" s="1"/>
  <c r="H24" i="96"/>
  <c r="G24" i="96"/>
  <c r="F24" i="96"/>
  <c r="E24" i="96"/>
  <c r="J23" i="96"/>
  <c r="J35" i="96" s="1"/>
  <c r="I23" i="96"/>
  <c r="H23" i="96"/>
  <c r="G23" i="96"/>
  <c r="F23" i="96"/>
  <c r="E23" i="96"/>
  <c r="D15" i="96"/>
  <c r="D14" i="96"/>
  <c r="J13" i="96"/>
  <c r="H13" i="96"/>
  <c r="F13" i="96"/>
  <c r="D13" i="96"/>
  <c r="C25" i="96" s="1"/>
  <c r="J12" i="96"/>
  <c r="H12" i="96"/>
  <c r="F12" i="96"/>
  <c r="D12" i="96"/>
  <c r="C22" i="96" s="1"/>
  <c r="D8" i="96"/>
  <c r="D7" i="96"/>
  <c r="D6" i="96"/>
  <c r="D5" i="96"/>
  <c r="D4" i="96"/>
  <c r="D3" i="96"/>
  <c r="I33" i="95"/>
  <c r="H33" i="95"/>
  <c r="G33" i="95"/>
  <c r="F33" i="95"/>
  <c r="E33" i="95"/>
  <c r="J32" i="95"/>
  <c r="I32" i="95"/>
  <c r="H32" i="95"/>
  <c r="G32" i="95"/>
  <c r="F32" i="95"/>
  <c r="E32" i="95"/>
  <c r="I30" i="95"/>
  <c r="H30" i="95"/>
  <c r="G30" i="95"/>
  <c r="F30" i="95"/>
  <c r="E30" i="95"/>
  <c r="J29" i="95"/>
  <c r="I29" i="95"/>
  <c r="H29" i="95"/>
  <c r="G29" i="95"/>
  <c r="F29" i="95"/>
  <c r="E29" i="95"/>
  <c r="I27" i="95"/>
  <c r="H27" i="95"/>
  <c r="G27" i="95"/>
  <c r="F27" i="95"/>
  <c r="E27" i="95"/>
  <c r="J26" i="95"/>
  <c r="I26" i="95"/>
  <c r="H26" i="95"/>
  <c r="G26" i="95"/>
  <c r="F26" i="95"/>
  <c r="E26" i="95"/>
  <c r="I24" i="95"/>
  <c r="I36" i="95" s="1"/>
  <c r="H24" i="95"/>
  <c r="H36" i="95" s="1"/>
  <c r="G24" i="95"/>
  <c r="F24" i="95"/>
  <c r="E24" i="95"/>
  <c r="J23" i="95"/>
  <c r="I23" i="95"/>
  <c r="H23" i="95"/>
  <c r="G23" i="95"/>
  <c r="G35" i="95" s="1"/>
  <c r="F23" i="95"/>
  <c r="E23" i="95"/>
  <c r="C22" i="95"/>
  <c r="D15" i="95"/>
  <c r="D14" i="95"/>
  <c r="J13" i="95"/>
  <c r="H13" i="95"/>
  <c r="C31" i="95" s="1"/>
  <c r="F13" i="95"/>
  <c r="D13" i="95"/>
  <c r="C25" i="95" s="1"/>
  <c r="J12" i="95"/>
  <c r="H12" i="95"/>
  <c r="C28" i="95" s="1"/>
  <c r="F12" i="95"/>
  <c r="D12" i="95"/>
  <c r="D8" i="95"/>
  <c r="D7" i="95"/>
  <c r="D6" i="95"/>
  <c r="D5" i="95"/>
  <c r="D4" i="95"/>
  <c r="D3" i="95"/>
  <c r="I33" i="94"/>
  <c r="H33" i="94"/>
  <c r="H36" i="94" s="1"/>
  <c r="G33" i="94"/>
  <c r="F33" i="94"/>
  <c r="E33" i="94"/>
  <c r="J32" i="94"/>
  <c r="I32" i="94"/>
  <c r="H32" i="94"/>
  <c r="G32" i="94"/>
  <c r="F32" i="94"/>
  <c r="E32" i="94"/>
  <c r="I30" i="94"/>
  <c r="H30" i="94"/>
  <c r="G30" i="94"/>
  <c r="F30" i="94"/>
  <c r="E30" i="94"/>
  <c r="K30" i="94" s="1"/>
  <c r="J29" i="94"/>
  <c r="I29" i="94"/>
  <c r="H29" i="94"/>
  <c r="G29" i="94"/>
  <c r="F29" i="94"/>
  <c r="E29" i="94"/>
  <c r="I27" i="94"/>
  <c r="H27" i="94"/>
  <c r="G27" i="94"/>
  <c r="F27" i="94"/>
  <c r="E27" i="94"/>
  <c r="J26" i="94"/>
  <c r="I26" i="94"/>
  <c r="H26" i="94"/>
  <c r="G26" i="94"/>
  <c r="F26" i="94"/>
  <c r="E26" i="94"/>
  <c r="I24" i="94"/>
  <c r="H24" i="94"/>
  <c r="G24" i="94"/>
  <c r="G36" i="94" s="1"/>
  <c r="F24" i="94"/>
  <c r="E24" i="94"/>
  <c r="J23" i="94"/>
  <c r="I23" i="94"/>
  <c r="H23" i="94"/>
  <c r="H35" i="94" s="1"/>
  <c r="G23" i="94"/>
  <c r="G35" i="94" s="1"/>
  <c r="F23" i="94"/>
  <c r="E23" i="94"/>
  <c r="D15" i="94"/>
  <c r="D14" i="94"/>
  <c r="J13" i="94"/>
  <c r="H13" i="94"/>
  <c r="C31" i="94" s="1"/>
  <c r="F13" i="94"/>
  <c r="D13" i="94"/>
  <c r="C25" i="94" s="1"/>
  <c r="J12" i="94"/>
  <c r="H12" i="94"/>
  <c r="C28" i="94" s="1"/>
  <c r="F12" i="94"/>
  <c r="D12" i="94"/>
  <c r="C22" i="94" s="1"/>
  <c r="D8" i="94"/>
  <c r="D7" i="94"/>
  <c r="D6" i="94"/>
  <c r="D5" i="94"/>
  <c r="D4" i="94"/>
  <c r="D3" i="94"/>
  <c r="I33" i="93"/>
  <c r="H33" i="93"/>
  <c r="G33" i="93"/>
  <c r="F33" i="93"/>
  <c r="E33" i="93"/>
  <c r="J32" i="93"/>
  <c r="I32" i="93"/>
  <c r="H32" i="93"/>
  <c r="H35" i="93" s="1"/>
  <c r="G32" i="93"/>
  <c r="F32" i="93"/>
  <c r="E32" i="93"/>
  <c r="I30" i="93"/>
  <c r="H30" i="93"/>
  <c r="G30" i="93"/>
  <c r="F30" i="93"/>
  <c r="K30" i="93" s="1"/>
  <c r="E30" i="93"/>
  <c r="J29" i="93"/>
  <c r="I29" i="93"/>
  <c r="H29" i="93"/>
  <c r="G29" i="93"/>
  <c r="F29" i="93"/>
  <c r="E29" i="93"/>
  <c r="I27" i="93"/>
  <c r="H27" i="93"/>
  <c r="G27" i="93"/>
  <c r="F27" i="93"/>
  <c r="E27" i="93"/>
  <c r="J26" i="93"/>
  <c r="I26" i="93"/>
  <c r="H26" i="93"/>
  <c r="G26" i="93"/>
  <c r="F26" i="93"/>
  <c r="E26" i="93"/>
  <c r="C25" i="93"/>
  <c r="I24" i="93"/>
  <c r="H24" i="93"/>
  <c r="G24" i="93"/>
  <c r="F24" i="93"/>
  <c r="E24" i="93"/>
  <c r="J23" i="93"/>
  <c r="I23" i="93"/>
  <c r="H23" i="93"/>
  <c r="G23" i="93"/>
  <c r="G35" i="93" s="1"/>
  <c r="F23" i="93"/>
  <c r="E23" i="93"/>
  <c r="D15" i="93"/>
  <c r="D14" i="93"/>
  <c r="J13" i="93"/>
  <c r="H13" i="93"/>
  <c r="C31" i="93" s="1"/>
  <c r="F13" i="93"/>
  <c r="D13" i="93"/>
  <c r="J12" i="93"/>
  <c r="H12" i="93"/>
  <c r="C28" i="93" s="1"/>
  <c r="F12" i="93"/>
  <c r="D12" i="93"/>
  <c r="C22" i="93" s="1"/>
  <c r="D8" i="93"/>
  <c r="D7" i="93"/>
  <c r="D6" i="93"/>
  <c r="D5" i="93"/>
  <c r="D4" i="93"/>
  <c r="D3" i="93"/>
  <c r="I33" i="92"/>
  <c r="H33" i="92"/>
  <c r="G33" i="92"/>
  <c r="F33" i="92"/>
  <c r="E33" i="92"/>
  <c r="K33" i="92" s="1"/>
  <c r="J32" i="92"/>
  <c r="I32" i="92"/>
  <c r="H32" i="92"/>
  <c r="G32" i="92"/>
  <c r="F32" i="92"/>
  <c r="E32" i="92"/>
  <c r="I30" i="92"/>
  <c r="H30" i="92"/>
  <c r="G30" i="92"/>
  <c r="F30" i="92"/>
  <c r="E30" i="92"/>
  <c r="J29" i="92"/>
  <c r="I29" i="92"/>
  <c r="I35" i="92" s="1"/>
  <c r="H29" i="92"/>
  <c r="G29" i="92"/>
  <c r="F29" i="92"/>
  <c r="E29" i="92"/>
  <c r="K27" i="92"/>
  <c r="I27" i="92"/>
  <c r="H27" i="92"/>
  <c r="G27" i="92"/>
  <c r="F27" i="92"/>
  <c r="E27" i="92"/>
  <c r="J26" i="92"/>
  <c r="I26" i="92"/>
  <c r="H26" i="92"/>
  <c r="G26" i="92"/>
  <c r="F26" i="92"/>
  <c r="K26" i="92" s="1"/>
  <c r="E26" i="92"/>
  <c r="I24" i="92"/>
  <c r="H24" i="92"/>
  <c r="G24" i="92"/>
  <c r="F24" i="92"/>
  <c r="F36" i="92" s="1"/>
  <c r="E24" i="92"/>
  <c r="K24" i="92" s="1"/>
  <c r="J23" i="92"/>
  <c r="I23" i="92"/>
  <c r="H23" i="92"/>
  <c r="H35" i="92" s="1"/>
  <c r="G23" i="92"/>
  <c r="F23" i="92"/>
  <c r="F35" i="92" s="1"/>
  <c r="E23" i="92"/>
  <c r="D15" i="92"/>
  <c r="D14" i="92"/>
  <c r="J13" i="92"/>
  <c r="H13" i="92"/>
  <c r="C31" i="92" s="1"/>
  <c r="F13" i="92"/>
  <c r="D13" i="92"/>
  <c r="C25" i="92" s="1"/>
  <c r="J12" i="92"/>
  <c r="H12" i="92"/>
  <c r="C28" i="92" s="1"/>
  <c r="F12" i="92"/>
  <c r="D12" i="92"/>
  <c r="C22" i="92" s="1"/>
  <c r="D8" i="92"/>
  <c r="D7" i="92"/>
  <c r="D6" i="92"/>
  <c r="D5" i="92"/>
  <c r="D4" i="92"/>
  <c r="D3" i="92"/>
  <c r="I33" i="91"/>
  <c r="H33" i="91"/>
  <c r="G33" i="91"/>
  <c r="F33" i="91"/>
  <c r="E33" i="91"/>
  <c r="J32" i="91"/>
  <c r="I32" i="91"/>
  <c r="H32" i="91"/>
  <c r="G32" i="91"/>
  <c r="F32" i="91"/>
  <c r="E32" i="91"/>
  <c r="I30" i="91"/>
  <c r="H30" i="91"/>
  <c r="G30" i="91"/>
  <c r="F30" i="91"/>
  <c r="E30" i="91"/>
  <c r="J29" i="91"/>
  <c r="I29" i="91"/>
  <c r="H29" i="91"/>
  <c r="G29" i="91"/>
  <c r="F29" i="91"/>
  <c r="E29" i="91"/>
  <c r="C28" i="91"/>
  <c r="I27" i="91"/>
  <c r="H27" i="91"/>
  <c r="G27" i="91"/>
  <c r="F27" i="91"/>
  <c r="F36" i="91" s="1"/>
  <c r="E27" i="91"/>
  <c r="E36" i="91" s="1"/>
  <c r="J26" i="91"/>
  <c r="I26" i="91"/>
  <c r="H26" i="91"/>
  <c r="G26" i="91"/>
  <c r="F26" i="91"/>
  <c r="F35" i="91" s="1"/>
  <c r="E26" i="91"/>
  <c r="K26" i="91" s="1"/>
  <c r="I24" i="91"/>
  <c r="I36" i="91" s="1"/>
  <c r="H24" i="91"/>
  <c r="G24" i="91"/>
  <c r="F24" i="91"/>
  <c r="E24" i="91"/>
  <c r="J23" i="91"/>
  <c r="I23" i="91"/>
  <c r="H23" i="91"/>
  <c r="H35" i="91" s="1"/>
  <c r="G23" i="91"/>
  <c r="F23" i="91"/>
  <c r="E23" i="91"/>
  <c r="D15" i="91"/>
  <c r="D14" i="91"/>
  <c r="J13" i="91"/>
  <c r="H13" i="91"/>
  <c r="C31" i="91" s="1"/>
  <c r="F13" i="91"/>
  <c r="D13" i="91"/>
  <c r="C25" i="91" s="1"/>
  <c r="J12" i="91"/>
  <c r="H12" i="91"/>
  <c r="F12" i="91"/>
  <c r="D12" i="91"/>
  <c r="C22" i="91" s="1"/>
  <c r="D8" i="91"/>
  <c r="D7" i="91"/>
  <c r="D6" i="91"/>
  <c r="D5" i="91"/>
  <c r="D4" i="91"/>
  <c r="D3" i="91"/>
  <c r="I33" i="90"/>
  <c r="H33" i="90"/>
  <c r="G33" i="90"/>
  <c r="F33" i="90"/>
  <c r="E33" i="90"/>
  <c r="J32" i="90"/>
  <c r="I32" i="90"/>
  <c r="H32" i="90"/>
  <c r="G32" i="90"/>
  <c r="F32" i="90"/>
  <c r="E32" i="90"/>
  <c r="I30" i="90"/>
  <c r="H30" i="90"/>
  <c r="G30" i="90"/>
  <c r="F30" i="90"/>
  <c r="E30" i="90"/>
  <c r="J29" i="90"/>
  <c r="I29" i="90"/>
  <c r="H29" i="90"/>
  <c r="G29" i="90"/>
  <c r="F29" i="90"/>
  <c r="E29" i="90"/>
  <c r="I27" i="90"/>
  <c r="H27" i="90"/>
  <c r="G27" i="90"/>
  <c r="F27" i="90"/>
  <c r="E27" i="90"/>
  <c r="J26" i="90"/>
  <c r="I26" i="90"/>
  <c r="H26" i="90"/>
  <c r="G26" i="90"/>
  <c r="F26" i="90"/>
  <c r="E26" i="90"/>
  <c r="C25" i="90"/>
  <c r="I24" i="90"/>
  <c r="H24" i="90"/>
  <c r="H36" i="90" s="1"/>
  <c r="G24" i="90"/>
  <c r="F24" i="90"/>
  <c r="E24" i="90"/>
  <c r="J23" i="90"/>
  <c r="I23" i="90"/>
  <c r="H23" i="90"/>
  <c r="G23" i="90"/>
  <c r="G35" i="90" s="1"/>
  <c r="F23" i="90"/>
  <c r="E23" i="90"/>
  <c r="D15" i="90"/>
  <c r="D14" i="90"/>
  <c r="J13" i="90"/>
  <c r="H13" i="90"/>
  <c r="C31" i="90" s="1"/>
  <c r="F13" i="90"/>
  <c r="D13" i="90"/>
  <c r="J12" i="90"/>
  <c r="H12" i="90"/>
  <c r="C28" i="90" s="1"/>
  <c r="F12" i="90"/>
  <c r="D12" i="90"/>
  <c r="C22" i="90" s="1"/>
  <c r="D8" i="90"/>
  <c r="D7" i="90"/>
  <c r="D6" i="90"/>
  <c r="D5" i="90"/>
  <c r="D4" i="90"/>
  <c r="D3" i="90"/>
  <c r="I33" i="89"/>
  <c r="H33" i="89"/>
  <c r="G33" i="89"/>
  <c r="F33" i="89"/>
  <c r="E33" i="89"/>
  <c r="J32" i="89"/>
  <c r="I32" i="89"/>
  <c r="H32" i="89"/>
  <c r="G32" i="89"/>
  <c r="F32" i="89"/>
  <c r="E32" i="89"/>
  <c r="I30" i="89"/>
  <c r="H30" i="89"/>
  <c r="G30" i="89"/>
  <c r="F30" i="89"/>
  <c r="E30" i="89"/>
  <c r="J29" i="89"/>
  <c r="I29" i="89"/>
  <c r="H29" i="89"/>
  <c r="G29" i="89"/>
  <c r="F29" i="89"/>
  <c r="E29" i="89"/>
  <c r="I27" i="89"/>
  <c r="H27" i="89"/>
  <c r="H36" i="89" s="1"/>
  <c r="G27" i="89"/>
  <c r="G36" i="89" s="1"/>
  <c r="F27" i="89"/>
  <c r="E27" i="89"/>
  <c r="J26" i="89"/>
  <c r="I26" i="89"/>
  <c r="H26" i="89"/>
  <c r="G26" i="89"/>
  <c r="F26" i="89"/>
  <c r="E26" i="89"/>
  <c r="I24" i="89"/>
  <c r="H24" i="89"/>
  <c r="G24" i="89"/>
  <c r="F24" i="89"/>
  <c r="E24" i="89"/>
  <c r="J23" i="89"/>
  <c r="I23" i="89"/>
  <c r="H23" i="89"/>
  <c r="H35" i="89" s="1"/>
  <c r="G23" i="89"/>
  <c r="F23" i="89"/>
  <c r="E23" i="89"/>
  <c r="D15" i="89"/>
  <c r="D14" i="89"/>
  <c r="J13" i="89"/>
  <c r="H13" i="89"/>
  <c r="C31" i="89" s="1"/>
  <c r="F13" i="89"/>
  <c r="D13" i="89"/>
  <c r="C25" i="89" s="1"/>
  <c r="J12" i="89"/>
  <c r="H12" i="89"/>
  <c r="C28" i="89" s="1"/>
  <c r="F12" i="89"/>
  <c r="D12" i="89"/>
  <c r="C22" i="89" s="1"/>
  <c r="D8" i="89"/>
  <c r="D7" i="89"/>
  <c r="D6" i="89"/>
  <c r="D5" i="89"/>
  <c r="D4" i="89"/>
  <c r="D3" i="89"/>
  <c r="I33" i="88"/>
  <c r="H33" i="88"/>
  <c r="G33" i="88"/>
  <c r="F33" i="88"/>
  <c r="E33" i="88"/>
  <c r="J32" i="88"/>
  <c r="I32" i="88"/>
  <c r="H32" i="88"/>
  <c r="G32" i="88"/>
  <c r="F32" i="88"/>
  <c r="E32" i="88"/>
  <c r="I30" i="88"/>
  <c r="H30" i="88"/>
  <c r="G30" i="88"/>
  <c r="F30" i="88"/>
  <c r="E30" i="88"/>
  <c r="J29" i="88"/>
  <c r="I29" i="88"/>
  <c r="H29" i="88"/>
  <c r="G29" i="88"/>
  <c r="F29" i="88"/>
  <c r="E29" i="88"/>
  <c r="K29" i="88" s="1"/>
  <c r="I27" i="88"/>
  <c r="I36" i="88" s="1"/>
  <c r="H27" i="88"/>
  <c r="G27" i="88"/>
  <c r="F27" i="88"/>
  <c r="E27" i="88"/>
  <c r="J26" i="88"/>
  <c r="I26" i="88"/>
  <c r="H26" i="88"/>
  <c r="G26" i="88"/>
  <c r="F26" i="88"/>
  <c r="E26" i="88"/>
  <c r="I24" i="88"/>
  <c r="H24" i="88"/>
  <c r="H36" i="88" s="1"/>
  <c r="G24" i="88"/>
  <c r="F24" i="88"/>
  <c r="E24" i="88"/>
  <c r="E36" i="88" s="1"/>
  <c r="J23" i="88"/>
  <c r="I23" i="88"/>
  <c r="H23" i="88"/>
  <c r="G23" i="88"/>
  <c r="F23" i="88"/>
  <c r="E23" i="88"/>
  <c r="D15" i="88"/>
  <c r="D14" i="88"/>
  <c r="J13" i="88"/>
  <c r="H13" i="88"/>
  <c r="C31" i="88" s="1"/>
  <c r="F13" i="88"/>
  <c r="D13" i="88"/>
  <c r="C25" i="88" s="1"/>
  <c r="J12" i="88"/>
  <c r="H12" i="88"/>
  <c r="C28" i="88" s="1"/>
  <c r="F12" i="88"/>
  <c r="D12" i="88"/>
  <c r="C22" i="88" s="1"/>
  <c r="D8" i="88"/>
  <c r="D7" i="88"/>
  <c r="D6" i="88"/>
  <c r="D5" i="88"/>
  <c r="D4" i="88"/>
  <c r="D3" i="88"/>
  <c r="I36" i="87"/>
  <c r="G36" i="87"/>
  <c r="I33" i="87"/>
  <c r="H33" i="87"/>
  <c r="G33" i="87"/>
  <c r="F33" i="87"/>
  <c r="E33" i="87"/>
  <c r="J32" i="87"/>
  <c r="I32" i="87"/>
  <c r="H32" i="87"/>
  <c r="G32" i="87"/>
  <c r="F32" i="87"/>
  <c r="E32" i="87"/>
  <c r="K32" i="87" s="1"/>
  <c r="I30" i="87"/>
  <c r="H30" i="87"/>
  <c r="G30" i="87"/>
  <c r="F30" i="87"/>
  <c r="K30" i="87" s="1"/>
  <c r="E30" i="87"/>
  <c r="J29" i="87"/>
  <c r="I29" i="87"/>
  <c r="H29" i="87"/>
  <c r="G29" i="87"/>
  <c r="F29" i="87"/>
  <c r="E29" i="87"/>
  <c r="K29" i="87" s="1"/>
  <c r="I27" i="87"/>
  <c r="H27" i="87"/>
  <c r="G27" i="87"/>
  <c r="F27" i="87"/>
  <c r="E27" i="87"/>
  <c r="J26" i="87"/>
  <c r="J35" i="87" s="1"/>
  <c r="I26" i="87"/>
  <c r="H26" i="87"/>
  <c r="G26" i="87"/>
  <c r="F26" i="87"/>
  <c r="E26" i="87"/>
  <c r="C25" i="87"/>
  <c r="I24" i="87"/>
  <c r="H24" i="87"/>
  <c r="G24" i="87"/>
  <c r="F24" i="87"/>
  <c r="E24" i="87"/>
  <c r="E36" i="87" s="1"/>
  <c r="J23" i="87"/>
  <c r="I23" i="87"/>
  <c r="H23" i="87"/>
  <c r="H35" i="87" s="1"/>
  <c r="G23" i="87"/>
  <c r="F23" i="87"/>
  <c r="E23" i="87"/>
  <c r="D15" i="87"/>
  <c r="D14" i="87"/>
  <c r="J13" i="87"/>
  <c r="H13" i="87"/>
  <c r="C31" i="87" s="1"/>
  <c r="F13" i="87"/>
  <c r="D13" i="87"/>
  <c r="J12" i="87"/>
  <c r="H12" i="87"/>
  <c r="C28" i="87" s="1"/>
  <c r="F12" i="87"/>
  <c r="D12" i="87"/>
  <c r="C22" i="87" s="1"/>
  <c r="D8" i="87"/>
  <c r="D7" i="87"/>
  <c r="D6" i="87"/>
  <c r="D5" i="87"/>
  <c r="D4" i="87"/>
  <c r="D3" i="87"/>
  <c r="I33" i="86"/>
  <c r="H33" i="86"/>
  <c r="G33" i="86"/>
  <c r="F33" i="86"/>
  <c r="E33" i="86"/>
  <c r="E36" i="86" s="1"/>
  <c r="J32" i="86"/>
  <c r="I32" i="86"/>
  <c r="H32" i="86"/>
  <c r="G32" i="86"/>
  <c r="F32" i="86"/>
  <c r="E32" i="86"/>
  <c r="I30" i="86"/>
  <c r="H30" i="86"/>
  <c r="G30" i="86"/>
  <c r="F30" i="86"/>
  <c r="E30" i="86"/>
  <c r="J29" i="86"/>
  <c r="I29" i="86"/>
  <c r="H29" i="86"/>
  <c r="G29" i="86"/>
  <c r="F29" i="86"/>
  <c r="E29" i="86"/>
  <c r="I27" i="86"/>
  <c r="I36" i="86" s="1"/>
  <c r="H27" i="86"/>
  <c r="G27" i="86"/>
  <c r="F27" i="86"/>
  <c r="E27" i="86"/>
  <c r="J26" i="86"/>
  <c r="I26" i="86"/>
  <c r="H26" i="86"/>
  <c r="G26" i="86"/>
  <c r="F26" i="86"/>
  <c r="E26" i="86"/>
  <c r="I24" i="86"/>
  <c r="H24" i="86"/>
  <c r="H36" i="86" s="1"/>
  <c r="G24" i="86"/>
  <c r="G36" i="86" s="1"/>
  <c r="F24" i="86"/>
  <c r="E24" i="86"/>
  <c r="J23" i="86"/>
  <c r="I23" i="86"/>
  <c r="H23" i="86"/>
  <c r="G23" i="86"/>
  <c r="F23" i="86"/>
  <c r="E23" i="86"/>
  <c r="D15" i="86"/>
  <c r="D14" i="86"/>
  <c r="J13" i="86"/>
  <c r="H13" i="86"/>
  <c r="C31" i="86" s="1"/>
  <c r="F13" i="86"/>
  <c r="D13" i="86"/>
  <c r="C25" i="86" s="1"/>
  <c r="J12" i="86"/>
  <c r="H12" i="86"/>
  <c r="C28" i="86" s="1"/>
  <c r="F12" i="86"/>
  <c r="D12" i="86"/>
  <c r="C22" i="86" s="1"/>
  <c r="D8" i="86"/>
  <c r="D7" i="86"/>
  <c r="D6" i="86"/>
  <c r="D5" i="86"/>
  <c r="D4" i="86"/>
  <c r="D3" i="86"/>
  <c r="I33" i="85"/>
  <c r="H33" i="85"/>
  <c r="G33" i="85"/>
  <c r="F33" i="85"/>
  <c r="E33" i="85"/>
  <c r="J32" i="85"/>
  <c r="I32" i="85"/>
  <c r="H32" i="85"/>
  <c r="G32" i="85"/>
  <c r="F32" i="85"/>
  <c r="E32" i="85"/>
  <c r="I30" i="85"/>
  <c r="H30" i="85"/>
  <c r="G30" i="85"/>
  <c r="F30" i="85"/>
  <c r="E30" i="85"/>
  <c r="J29" i="85"/>
  <c r="I29" i="85"/>
  <c r="H29" i="85"/>
  <c r="G29" i="85"/>
  <c r="F29" i="85"/>
  <c r="E29" i="85"/>
  <c r="I27" i="85"/>
  <c r="I36" i="85" s="1"/>
  <c r="H27" i="85"/>
  <c r="G27" i="85"/>
  <c r="F27" i="85"/>
  <c r="E27" i="85"/>
  <c r="K27" i="85" s="1"/>
  <c r="J26" i="85"/>
  <c r="I26" i="85"/>
  <c r="H26" i="85"/>
  <c r="G26" i="85"/>
  <c r="F26" i="85"/>
  <c r="E26" i="85"/>
  <c r="I24" i="85"/>
  <c r="H24" i="85"/>
  <c r="G24" i="85"/>
  <c r="F24" i="85"/>
  <c r="E24" i="85"/>
  <c r="J23" i="85"/>
  <c r="I23" i="85"/>
  <c r="H23" i="85"/>
  <c r="G23" i="85"/>
  <c r="F23" i="85"/>
  <c r="E23" i="85"/>
  <c r="D15" i="85"/>
  <c r="D14" i="85"/>
  <c r="J13" i="85"/>
  <c r="H13" i="85"/>
  <c r="C31" i="85" s="1"/>
  <c r="F13" i="85"/>
  <c r="D13" i="85"/>
  <c r="C25" i="85" s="1"/>
  <c r="J12" i="85"/>
  <c r="H12" i="85"/>
  <c r="C28" i="85" s="1"/>
  <c r="F12" i="85"/>
  <c r="D12" i="85"/>
  <c r="C22" i="85" s="1"/>
  <c r="D8" i="85"/>
  <c r="D7" i="85"/>
  <c r="D6" i="85"/>
  <c r="D5" i="85"/>
  <c r="D4" i="85"/>
  <c r="D3" i="85"/>
  <c r="I33" i="84"/>
  <c r="H33" i="84"/>
  <c r="G33" i="84"/>
  <c r="F33" i="84"/>
  <c r="E33" i="84"/>
  <c r="J32" i="84"/>
  <c r="I32" i="84"/>
  <c r="H32" i="84"/>
  <c r="G32" i="84"/>
  <c r="F32" i="84"/>
  <c r="E32" i="84"/>
  <c r="C31" i="84"/>
  <c r="K30" i="84"/>
  <c r="I30" i="84"/>
  <c r="H30" i="84"/>
  <c r="G30" i="84"/>
  <c r="F30" i="84"/>
  <c r="E30" i="84"/>
  <c r="J29" i="84"/>
  <c r="I29" i="84"/>
  <c r="H29" i="84"/>
  <c r="G29" i="84"/>
  <c r="F29" i="84"/>
  <c r="E29" i="84"/>
  <c r="I27" i="84"/>
  <c r="H27" i="84"/>
  <c r="G27" i="84"/>
  <c r="F27" i="84"/>
  <c r="E27" i="84"/>
  <c r="J26" i="84"/>
  <c r="I26" i="84"/>
  <c r="H26" i="84"/>
  <c r="G26" i="84"/>
  <c r="G35" i="84" s="1"/>
  <c r="F26" i="84"/>
  <c r="E26" i="84"/>
  <c r="E35" i="84" s="1"/>
  <c r="I24" i="84"/>
  <c r="H24" i="84"/>
  <c r="H36" i="84" s="1"/>
  <c r="G24" i="84"/>
  <c r="F24" i="84"/>
  <c r="E24" i="84"/>
  <c r="J23" i="84"/>
  <c r="J35" i="84" s="1"/>
  <c r="I23" i="84"/>
  <c r="H23" i="84"/>
  <c r="G23" i="84"/>
  <c r="F23" i="84"/>
  <c r="E23" i="84"/>
  <c r="C22" i="84"/>
  <c r="D15" i="84"/>
  <c r="D14" i="84"/>
  <c r="J13" i="84"/>
  <c r="H13" i="84"/>
  <c r="F13" i="84"/>
  <c r="D13" i="84"/>
  <c r="C25" i="84" s="1"/>
  <c r="J12" i="84"/>
  <c r="H12" i="84"/>
  <c r="C28" i="84" s="1"/>
  <c r="F12" i="84"/>
  <c r="D12" i="84"/>
  <c r="D8" i="84"/>
  <c r="D7" i="84"/>
  <c r="D6" i="84"/>
  <c r="D5" i="84"/>
  <c r="D4" i="84"/>
  <c r="D3" i="84"/>
  <c r="H36" i="83"/>
  <c r="I33" i="83"/>
  <c r="H33" i="83"/>
  <c r="G33" i="83"/>
  <c r="F33" i="83"/>
  <c r="E33" i="83"/>
  <c r="J32" i="83"/>
  <c r="I32" i="83"/>
  <c r="H32" i="83"/>
  <c r="G32" i="83"/>
  <c r="F32" i="83"/>
  <c r="E32" i="83"/>
  <c r="I30" i="83"/>
  <c r="H30" i="83"/>
  <c r="G30" i="83"/>
  <c r="F30" i="83"/>
  <c r="E30" i="83"/>
  <c r="J29" i="83"/>
  <c r="I29" i="83"/>
  <c r="H29" i="83"/>
  <c r="G29" i="83"/>
  <c r="F29" i="83"/>
  <c r="E29" i="83"/>
  <c r="I27" i="83"/>
  <c r="H27" i="83"/>
  <c r="G27" i="83"/>
  <c r="F27" i="83"/>
  <c r="E27" i="83"/>
  <c r="J26" i="83"/>
  <c r="I26" i="83"/>
  <c r="H26" i="83"/>
  <c r="G26" i="83"/>
  <c r="F26" i="83"/>
  <c r="E26" i="83"/>
  <c r="I24" i="83"/>
  <c r="I36" i="83" s="1"/>
  <c r="H24" i="83"/>
  <c r="G24" i="83"/>
  <c r="G36" i="83" s="1"/>
  <c r="F24" i="83"/>
  <c r="E24" i="83"/>
  <c r="J23" i="83"/>
  <c r="I23" i="83"/>
  <c r="H23" i="83"/>
  <c r="G23" i="83"/>
  <c r="F23" i="83"/>
  <c r="F35" i="83" s="1"/>
  <c r="E23" i="83"/>
  <c r="C22" i="83"/>
  <c r="D15" i="83"/>
  <c r="D14" i="83"/>
  <c r="J13" i="83"/>
  <c r="H13" i="83"/>
  <c r="C31" i="83" s="1"/>
  <c r="F13" i="83"/>
  <c r="D13" i="83"/>
  <c r="C25" i="83" s="1"/>
  <c r="J12" i="83"/>
  <c r="H12" i="83"/>
  <c r="C28" i="83" s="1"/>
  <c r="F12" i="83"/>
  <c r="D12" i="83"/>
  <c r="D8" i="83"/>
  <c r="D7" i="83"/>
  <c r="D6" i="83"/>
  <c r="D5" i="83"/>
  <c r="D4" i="83"/>
  <c r="D3" i="83"/>
  <c r="I35" i="82"/>
  <c r="I33" i="82"/>
  <c r="K33" i="82" s="1"/>
  <c r="H33" i="82"/>
  <c r="G33" i="82"/>
  <c r="F33" i="82"/>
  <c r="E33" i="82"/>
  <c r="J32" i="82"/>
  <c r="I32" i="82"/>
  <c r="H32" i="82"/>
  <c r="G32" i="82"/>
  <c r="F32" i="82"/>
  <c r="E32" i="82"/>
  <c r="I30" i="82"/>
  <c r="I36" i="82" s="1"/>
  <c r="H30" i="82"/>
  <c r="G30" i="82"/>
  <c r="F30" i="82"/>
  <c r="E30" i="82"/>
  <c r="J29" i="82"/>
  <c r="I29" i="82"/>
  <c r="H29" i="82"/>
  <c r="G29" i="82"/>
  <c r="F29" i="82"/>
  <c r="E29" i="82"/>
  <c r="I27" i="82"/>
  <c r="H27" i="82"/>
  <c r="H36" i="82" s="1"/>
  <c r="G27" i="82"/>
  <c r="F27" i="82"/>
  <c r="E27" i="82"/>
  <c r="J26" i="82"/>
  <c r="I26" i="82"/>
  <c r="H26" i="82"/>
  <c r="G26" i="82"/>
  <c r="F26" i="82"/>
  <c r="E26" i="82"/>
  <c r="I24" i="82"/>
  <c r="H24" i="82"/>
  <c r="G24" i="82"/>
  <c r="F24" i="82"/>
  <c r="E24" i="82"/>
  <c r="J23" i="82"/>
  <c r="J35" i="82" s="1"/>
  <c r="I23" i="82"/>
  <c r="H23" i="82"/>
  <c r="G23" i="82"/>
  <c r="F23" i="82"/>
  <c r="E23" i="82"/>
  <c r="C22" i="82"/>
  <c r="D15" i="82"/>
  <c r="D14" i="82"/>
  <c r="J13" i="82"/>
  <c r="H13" i="82"/>
  <c r="C31" i="82" s="1"/>
  <c r="F13" i="82"/>
  <c r="D13" i="82"/>
  <c r="C25" i="82" s="1"/>
  <c r="J12" i="82"/>
  <c r="H12" i="82"/>
  <c r="C28" i="82" s="1"/>
  <c r="F12" i="82"/>
  <c r="D12" i="82"/>
  <c r="D8" i="82"/>
  <c r="D7" i="82"/>
  <c r="D6" i="82"/>
  <c r="D5" i="82"/>
  <c r="D4" i="82"/>
  <c r="D3" i="82"/>
  <c r="I33" i="81"/>
  <c r="H33" i="81"/>
  <c r="G33" i="81"/>
  <c r="F33" i="81"/>
  <c r="E33" i="81"/>
  <c r="J32" i="81"/>
  <c r="I32" i="81"/>
  <c r="H32" i="81"/>
  <c r="G32" i="81"/>
  <c r="F32" i="81"/>
  <c r="E32" i="81"/>
  <c r="I30" i="81"/>
  <c r="H30" i="81"/>
  <c r="G30" i="81"/>
  <c r="F30" i="81"/>
  <c r="E30" i="81"/>
  <c r="J29" i="81"/>
  <c r="I29" i="81"/>
  <c r="H29" i="81"/>
  <c r="G29" i="81"/>
  <c r="F29" i="81"/>
  <c r="E29" i="81"/>
  <c r="I27" i="81"/>
  <c r="H27" i="81"/>
  <c r="G27" i="81"/>
  <c r="F27" i="81"/>
  <c r="E27" i="81"/>
  <c r="J26" i="81"/>
  <c r="K26" i="81" s="1"/>
  <c r="I26" i="81"/>
  <c r="H26" i="81"/>
  <c r="G26" i="81"/>
  <c r="F26" i="81"/>
  <c r="E26" i="81"/>
  <c r="C25" i="81"/>
  <c r="I24" i="81"/>
  <c r="I36" i="81" s="1"/>
  <c r="H24" i="81"/>
  <c r="G24" i="81"/>
  <c r="F24" i="81"/>
  <c r="F36" i="81" s="1"/>
  <c r="E24" i="81"/>
  <c r="J23" i="81"/>
  <c r="I23" i="81"/>
  <c r="H23" i="81"/>
  <c r="G23" i="81"/>
  <c r="F23" i="81"/>
  <c r="E23" i="81"/>
  <c r="C22" i="81"/>
  <c r="D15" i="81"/>
  <c r="D14" i="81"/>
  <c r="J13" i="81"/>
  <c r="H13" i="81"/>
  <c r="C31" i="81" s="1"/>
  <c r="F13" i="81"/>
  <c r="D13" i="81"/>
  <c r="J12" i="81"/>
  <c r="H12" i="81"/>
  <c r="C28" i="81" s="1"/>
  <c r="F12" i="81"/>
  <c r="D12" i="81"/>
  <c r="D8" i="81"/>
  <c r="D7" i="81"/>
  <c r="D6" i="81"/>
  <c r="D5" i="81"/>
  <c r="D4" i="81"/>
  <c r="D3" i="81"/>
  <c r="I33" i="80"/>
  <c r="H33" i="80"/>
  <c r="G33" i="80"/>
  <c r="F33" i="80"/>
  <c r="E33" i="80"/>
  <c r="J32" i="80"/>
  <c r="I32" i="80"/>
  <c r="H32" i="80"/>
  <c r="G32" i="80"/>
  <c r="F32" i="80"/>
  <c r="E32" i="80"/>
  <c r="I30" i="80"/>
  <c r="H30" i="80"/>
  <c r="G30" i="80"/>
  <c r="F30" i="80"/>
  <c r="E30" i="80"/>
  <c r="J29" i="80"/>
  <c r="I29" i="80"/>
  <c r="H29" i="80"/>
  <c r="G29" i="80"/>
  <c r="F29" i="80"/>
  <c r="E29" i="80"/>
  <c r="C28" i="80"/>
  <c r="I27" i="80"/>
  <c r="H27" i="80"/>
  <c r="G27" i="80"/>
  <c r="F27" i="80"/>
  <c r="E27" i="80"/>
  <c r="K27" i="80" s="1"/>
  <c r="J26" i="80"/>
  <c r="I26" i="80"/>
  <c r="H26" i="80"/>
  <c r="G26" i="80"/>
  <c r="F26" i="80"/>
  <c r="E26" i="80"/>
  <c r="I24" i="80"/>
  <c r="H24" i="80"/>
  <c r="G24" i="80"/>
  <c r="G36" i="80" s="1"/>
  <c r="F24" i="80"/>
  <c r="E24" i="80"/>
  <c r="J23" i="80"/>
  <c r="I23" i="80"/>
  <c r="H23" i="80"/>
  <c r="G23" i="80"/>
  <c r="F23" i="80"/>
  <c r="F35" i="80" s="1"/>
  <c r="E23" i="80"/>
  <c r="D15" i="80"/>
  <c r="D14" i="80"/>
  <c r="J13" i="80"/>
  <c r="H13" i="80"/>
  <c r="C31" i="80" s="1"/>
  <c r="F13" i="80"/>
  <c r="D13" i="80"/>
  <c r="C25" i="80" s="1"/>
  <c r="J12" i="80"/>
  <c r="H12" i="80"/>
  <c r="F12" i="80"/>
  <c r="D12" i="80"/>
  <c r="C22" i="80" s="1"/>
  <c r="D8" i="80"/>
  <c r="D7" i="80"/>
  <c r="D6" i="80"/>
  <c r="D5" i="80"/>
  <c r="D4" i="80"/>
  <c r="D3" i="80"/>
  <c r="I33" i="79"/>
  <c r="H33" i="79"/>
  <c r="G33" i="79"/>
  <c r="F33" i="79"/>
  <c r="E33" i="79"/>
  <c r="J32" i="79"/>
  <c r="I32" i="79"/>
  <c r="H32" i="79"/>
  <c r="G32" i="79"/>
  <c r="F32" i="79"/>
  <c r="E32" i="79"/>
  <c r="I30" i="79"/>
  <c r="H30" i="79"/>
  <c r="G30" i="79"/>
  <c r="F30" i="79"/>
  <c r="E30" i="79"/>
  <c r="J29" i="79"/>
  <c r="I29" i="79"/>
  <c r="H29" i="79"/>
  <c r="G29" i="79"/>
  <c r="F29" i="79"/>
  <c r="E29" i="79"/>
  <c r="I27" i="79"/>
  <c r="H27" i="79"/>
  <c r="G27" i="79"/>
  <c r="F27" i="79"/>
  <c r="E27" i="79"/>
  <c r="J26" i="79"/>
  <c r="I26" i="79"/>
  <c r="H26" i="79"/>
  <c r="G26" i="79"/>
  <c r="F26" i="79"/>
  <c r="K26" i="79" s="1"/>
  <c r="E26" i="79"/>
  <c r="I24" i="79"/>
  <c r="H24" i="79"/>
  <c r="G24" i="79"/>
  <c r="F24" i="79"/>
  <c r="F36" i="79" s="1"/>
  <c r="E24" i="79"/>
  <c r="J23" i="79"/>
  <c r="I23" i="79"/>
  <c r="H23" i="79"/>
  <c r="G23" i="79"/>
  <c r="F23" i="79"/>
  <c r="E23" i="79"/>
  <c r="D15" i="79"/>
  <c r="D14" i="79"/>
  <c r="J13" i="79"/>
  <c r="H13" i="79"/>
  <c r="C31" i="79" s="1"/>
  <c r="F13" i="79"/>
  <c r="D13" i="79"/>
  <c r="C25" i="79" s="1"/>
  <c r="J12" i="79"/>
  <c r="H12" i="79"/>
  <c r="C28" i="79" s="1"/>
  <c r="F12" i="79"/>
  <c r="D12" i="79"/>
  <c r="C22" i="79" s="1"/>
  <c r="D8" i="79"/>
  <c r="D7" i="79"/>
  <c r="D6" i="79"/>
  <c r="D3" i="79"/>
  <c r="I33" i="78"/>
  <c r="H33" i="78"/>
  <c r="G33" i="78"/>
  <c r="F33" i="78"/>
  <c r="K33" i="78" s="1"/>
  <c r="E33" i="78"/>
  <c r="J32" i="78"/>
  <c r="I32" i="78"/>
  <c r="H32" i="78"/>
  <c r="G32" i="78"/>
  <c r="F32" i="78"/>
  <c r="E32" i="78"/>
  <c r="I30" i="78"/>
  <c r="H30" i="78"/>
  <c r="G30" i="78"/>
  <c r="F30" i="78"/>
  <c r="E30" i="78"/>
  <c r="K30" i="78" s="1"/>
  <c r="J29" i="78"/>
  <c r="I29" i="78"/>
  <c r="H29" i="78"/>
  <c r="G29" i="78"/>
  <c r="F29" i="78"/>
  <c r="E29" i="78"/>
  <c r="I27" i="78"/>
  <c r="H27" i="78"/>
  <c r="G27" i="78"/>
  <c r="F27" i="78"/>
  <c r="E27" i="78"/>
  <c r="K27" i="78" s="1"/>
  <c r="J26" i="78"/>
  <c r="I26" i="78"/>
  <c r="H26" i="78"/>
  <c r="G26" i="78"/>
  <c r="F26" i="78"/>
  <c r="E26" i="78"/>
  <c r="C25" i="78"/>
  <c r="I24" i="78"/>
  <c r="I36" i="78" s="1"/>
  <c r="H24" i="78"/>
  <c r="H36" i="78" s="1"/>
  <c r="G24" i="78"/>
  <c r="F24" i="78"/>
  <c r="E24" i="78"/>
  <c r="K23" i="78"/>
  <c r="J23" i="78"/>
  <c r="I23" i="78"/>
  <c r="H23" i="78"/>
  <c r="G23" i="78"/>
  <c r="F23" i="78"/>
  <c r="E23" i="78"/>
  <c r="E35" i="78" s="1"/>
  <c r="D15" i="78"/>
  <c r="D14" i="78"/>
  <c r="J13" i="78"/>
  <c r="H13" i="78"/>
  <c r="C31" i="78" s="1"/>
  <c r="F13" i="78"/>
  <c r="D13" i="78"/>
  <c r="J12" i="78"/>
  <c r="H12" i="78"/>
  <c r="C28" i="78" s="1"/>
  <c r="F12" i="78"/>
  <c r="D12" i="78"/>
  <c r="C22" i="78" s="1"/>
  <c r="D8" i="78"/>
  <c r="D7" i="78"/>
  <c r="D6" i="78"/>
  <c r="D5" i="78"/>
  <c r="D4" i="78"/>
  <c r="D3" i="78"/>
  <c r="F35" i="77"/>
  <c r="I33" i="77"/>
  <c r="H33" i="77"/>
  <c r="G33" i="77"/>
  <c r="F33" i="77"/>
  <c r="E33" i="77"/>
  <c r="K33" i="77" s="1"/>
  <c r="J32" i="77"/>
  <c r="I32" i="77"/>
  <c r="H32" i="77"/>
  <c r="G32" i="77"/>
  <c r="F32" i="77"/>
  <c r="E32" i="77"/>
  <c r="I30" i="77"/>
  <c r="H30" i="77"/>
  <c r="G30" i="77"/>
  <c r="F30" i="77"/>
  <c r="E30" i="77"/>
  <c r="J29" i="77"/>
  <c r="I29" i="77"/>
  <c r="H29" i="77"/>
  <c r="G29" i="77"/>
  <c r="F29" i="77"/>
  <c r="E29" i="77"/>
  <c r="I27" i="77"/>
  <c r="H27" i="77"/>
  <c r="G27" i="77"/>
  <c r="F27" i="77"/>
  <c r="E27" i="77"/>
  <c r="J26" i="77"/>
  <c r="I26" i="77"/>
  <c r="H26" i="77"/>
  <c r="G26" i="77"/>
  <c r="F26" i="77"/>
  <c r="E26" i="77"/>
  <c r="K26" i="77" s="1"/>
  <c r="C25" i="77"/>
  <c r="I24" i="77"/>
  <c r="H24" i="77"/>
  <c r="H36" i="77" s="1"/>
  <c r="G24" i="77"/>
  <c r="F24" i="77"/>
  <c r="F36" i="77" s="1"/>
  <c r="E24" i="77"/>
  <c r="J23" i="77"/>
  <c r="I23" i="77"/>
  <c r="H23" i="77"/>
  <c r="G23" i="77"/>
  <c r="F23" i="77"/>
  <c r="E23" i="77"/>
  <c r="D15" i="77"/>
  <c r="D14" i="77"/>
  <c r="J13" i="77"/>
  <c r="H13" i="77"/>
  <c r="C31" i="77" s="1"/>
  <c r="F13" i="77"/>
  <c r="D13" i="77"/>
  <c r="J12" i="77"/>
  <c r="H12" i="77"/>
  <c r="C28" i="77" s="1"/>
  <c r="F12" i="77"/>
  <c r="D12" i="77"/>
  <c r="C22" i="77" s="1"/>
  <c r="D8" i="77"/>
  <c r="D7" i="77"/>
  <c r="D6" i="77"/>
  <c r="D5" i="77"/>
  <c r="D4" i="77"/>
  <c r="D3" i="77"/>
  <c r="F35" i="76"/>
  <c r="I33" i="76"/>
  <c r="H33" i="76"/>
  <c r="G33" i="76"/>
  <c r="F33" i="76"/>
  <c r="E33" i="76"/>
  <c r="J32" i="76"/>
  <c r="I32" i="76"/>
  <c r="H32" i="76"/>
  <c r="G32" i="76"/>
  <c r="F32" i="76"/>
  <c r="E32" i="76"/>
  <c r="I30" i="76"/>
  <c r="H30" i="76"/>
  <c r="G30" i="76"/>
  <c r="F30" i="76"/>
  <c r="E30" i="76"/>
  <c r="J29" i="76"/>
  <c r="I29" i="76"/>
  <c r="H29" i="76"/>
  <c r="G29" i="76"/>
  <c r="F29" i="76"/>
  <c r="E29" i="76"/>
  <c r="I27" i="76"/>
  <c r="H27" i="76"/>
  <c r="G27" i="76"/>
  <c r="F27" i="76"/>
  <c r="E27" i="76"/>
  <c r="J26" i="76"/>
  <c r="I26" i="76"/>
  <c r="H26" i="76"/>
  <c r="G26" i="76"/>
  <c r="F26" i="76"/>
  <c r="E26" i="76"/>
  <c r="K26" i="76" s="1"/>
  <c r="I24" i="76"/>
  <c r="I36" i="76" s="1"/>
  <c r="H24" i="76"/>
  <c r="G24" i="76"/>
  <c r="G36" i="76" s="1"/>
  <c r="F24" i="76"/>
  <c r="F36" i="76" s="1"/>
  <c r="E24" i="76"/>
  <c r="J23" i="76"/>
  <c r="I23" i="76"/>
  <c r="H23" i="76"/>
  <c r="G23" i="76"/>
  <c r="G35" i="76" s="1"/>
  <c r="F23" i="76"/>
  <c r="E23" i="76"/>
  <c r="E35" i="76" s="1"/>
  <c r="D15" i="76"/>
  <c r="D14" i="76"/>
  <c r="J13" i="76"/>
  <c r="H13" i="76"/>
  <c r="C31" i="76" s="1"/>
  <c r="F13" i="76"/>
  <c r="D13" i="76"/>
  <c r="C25" i="76" s="1"/>
  <c r="J12" i="76"/>
  <c r="H12" i="76"/>
  <c r="C28" i="76" s="1"/>
  <c r="F12" i="76"/>
  <c r="D12" i="76"/>
  <c r="C22" i="76" s="1"/>
  <c r="D8" i="76"/>
  <c r="D7" i="76"/>
  <c r="D6" i="76"/>
  <c r="D5" i="76"/>
  <c r="D4" i="76"/>
  <c r="D3" i="76"/>
  <c r="I33" i="75"/>
  <c r="H33" i="75"/>
  <c r="G33" i="75"/>
  <c r="F33" i="75"/>
  <c r="E33" i="75"/>
  <c r="J32" i="75"/>
  <c r="I32" i="75"/>
  <c r="H32" i="75"/>
  <c r="K32" i="75" s="1"/>
  <c r="G32" i="75"/>
  <c r="F32" i="75"/>
  <c r="E32" i="75"/>
  <c r="I30" i="75"/>
  <c r="H30" i="75"/>
  <c r="G30" i="75"/>
  <c r="F30" i="75"/>
  <c r="E30" i="75"/>
  <c r="J29" i="75"/>
  <c r="I29" i="75"/>
  <c r="K29" i="75" s="1"/>
  <c r="H29" i="75"/>
  <c r="G29" i="75"/>
  <c r="F29" i="75"/>
  <c r="E29" i="75"/>
  <c r="I27" i="75"/>
  <c r="H27" i="75"/>
  <c r="G27" i="75"/>
  <c r="F27" i="75"/>
  <c r="E27" i="75"/>
  <c r="J26" i="75"/>
  <c r="I26" i="75"/>
  <c r="H26" i="75"/>
  <c r="G26" i="75"/>
  <c r="F26" i="75"/>
  <c r="E26" i="75"/>
  <c r="I24" i="75"/>
  <c r="I36" i="75" s="1"/>
  <c r="H24" i="75"/>
  <c r="H36" i="75" s="1"/>
  <c r="G24" i="75"/>
  <c r="G36" i="75" s="1"/>
  <c r="F24" i="75"/>
  <c r="E24" i="75"/>
  <c r="J23" i="75"/>
  <c r="I23" i="75"/>
  <c r="H23" i="75"/>
  <c r="H35" i="75" s="1"/>
  <c r="G23" i="75"/>
  <c r="G35" i="75" s="1"/>
  <c r="F23" i="75"/>
  <c r="E23" i="75"/>
  <c r="E35" i="75" s="1"/>
  <c r="C22" i="75"/>
  <c r="D15" i="75"/>
  <c r="D14" i="75"/>
  <c r="J13" i="75"/>
  <c r="H13" i="75"/>
  <c r="C31" i="75" s="1"/>
  <c r="F13" i="75"/>
  <c r="D13" i="75"/>
  <c r="C25" i="75" s="1"/>
  <c r="J12" i="75"/>
  <c r="H12" i="75"/>
  <c r="C28" i="75" s="1"/>
  <c r="F12" i="75"/>
  <c r="D12" i="75"/>
  <c r="D8" i="75"/>
  <c r="D7" i="75"/>
  <c r="D6" i="75"/>
  <c r="D5" i="75"/>
  <c r="D4" i="75"/>
  <c r="D3" i="75"/>
  <c r="I33" i="74"/>
  <c r="H33" i="74"/>
  <c r="G33" i="74"/>
  <c r="F33" i="74"/>
  <c r="E33" i="74"/>
  <c r="J32" i="74"/>
  <c r="I32" i="74"/>
  <c r="H32" i="74"/>
  <c r="G32" i="74"/>
  <c r="F32" i="74"/>
  <c r="E32" i="74"/>
  <c r="I30" i="74"/>
  <c r="H30" i="74"/>
  <c r="G30" i="74"/>
  <c r="F30" i="74"/>
  <c r="E30" i="74"/>
  <c r="J29" i="74"/>
  <c r="I29" i="74"/>
  <c r="H29" i="74"/>
  <c r="G29" i="74"/>
  <c r="F29" i="74"/>
  <c r="K29" i="74" s="1"/>
  <c r="E29" i="74"/>
  <c r="I27" i="74"/>
  <c r="H27" i="74"/>
  <c r="G27" i="74"/>
  <c r="F27" i="74"/>
  <c r="F36" i="74" s="1"/>
  <c r="E27" i="74"/>
  <c r="J26" i="74"/>
  <c r="I26" i="74"/>
  <c r="H26" i="74"/>
  <c r="G26" i="74"/>
  <c r="F26" i="74"/>
  <c r="E26" i="74"/>
  <c r="K26" i="74" s="1"/>
  <c r="I24" i="74"/>
  <c r="I36" i="74" s="1"/>
  <c r="H24" i="74"/>
  <c r="G24" i="74"/>
  <c r="F24" i="74"/>
  <c r="E24" i="74"/>
  <c r="J23" i="74"/>
  <c r="I23" i="74"/>
  <c r="H23" i="74"/>
  <c r="H35" i="74" s="1"/>
  <c r="G23" i="74"/>
  <c r="G35" i="74" s="1"/>
  <c r="F23" i="74"/>
  <c r="E23" i="74"/>
  <c r="D15" i="74"/>
  <c r="D14" i="74"/>
  <c r="J13" i="74"/>
  <c r="H13" i="74"/>
  <c r="C31" i="74" s="1"/>
  <c r="F13" i="74"/>
  <c r="D13" i="74"/>
  <c r="C25" i="74" s="1"/>
  <c r="J12" i="74"/>
  <c r="H12" i="74"/>
  <c r="C28" i="74" s="1"/>
  <c r="F12" i="74"/>
  <c r="D12" i="74"/>
  <c r="C22" i="74" s="1"/>
  <c r="D8" i="74"/>
  <c r="D7" i="74"/>
  <c r="D6" i="74"/>
  <c r="D5" i="74"/>
  <c r="D4" i="74"/>
  <c r="D3" i="74"/>
  <c r="I33" i="73"/>
  <c r="H33" i="73"/>
  <c r="G33" i="73"/>
  <c r="F33" i="73"/>
  <c r="E33" i="73"/>
  <c r="J32" i="73"/>
  <c r="I32" i="73"/>
  <c r="H32" i="73"/>
  <c r="G32" i="73"/>
  <c r="F32" i="73"/>
  <c r="E32" i="73"/>
  <c r="C31" i="73"/>
  <c r="I30" i="73"/>
  <c r="H30" i="73"/>
  <c r="G30" i="73"/>
  <c r="F30" i="73"/>
  <c r="E30" i="73"/>
  <c r="J29" i="73"/>
  <c r="I29" i="73"/>
  <c r="H29" i="73"/>
  <c r="G29" i="73"/>
  <c r="F29" i="73"/>
  <c r="E29" i="73"/>
  <c r="I27" i="73"/>
  <c r="H27" i="73"/>
  <c r="H36" i="73" s="1"/>
  <c r="G27" i="73"/>
  <c r="F27" i="73"/>
  <c r="E27" i="73"/>
  <c r="J26" i="73"/>
  <c r="I26" i="73"/>
  <c r="H26" i="73"/>
  <c r="G26" i="73"/>
  <c r="F26" i="73"/>
  <c r="E26" i="73"/>
  <c r="C25" i="73"/>
  <c r="K24" i="73"/>
  <c r="I24" i="73"/>
  <c r="H24" i="73"/>
  <c r="G24" i="73"/>
  <c r="F24" i="73"/>
  <c r="E24" i="73"/>
  <c r="J23" i="73"/>
  <c r="J35" i="73" s="1"/>
  <c r="I23" i="73"/>
  <c r="I35" i="73" s="1"/>
  <c r="H23" i="73"/>
  <c r="G23" i="73"/>
  <c r="F23" i="73"/>
  <c r="F35" i="73" s="1"/>
  <c r="E23" i="73"/>
  <c r="D15" i="73"/>
  <c r="D14" i="73"/>
  <c r="J13" i="73"/>
  <c r="H13" i="73"/>
  <c r="F13" i="73"/>
  <c r="D13" i="73"/>
  <c r="J12" i="73"/>
  <c r="H12" i="73"/>
  <c r="C28" i="73" s="1"/>
  <c r="F12" i="73"/>
  <c r="D12" i="73"/>
  <c r="C22" i="73" s="1"/>
  <c r="D8" i="73"/>
  <c r="D7" i="73"/>
  <c r="D6" i="73"/>
  <c r="D5" i="73"/>
  <c r="D4" i="73"/>
  <c r="D3" i="73"/>
  <c r="I33" i="72"/>
  <c r="H33" i="72"/>
  <c r="G33" i="72"/>
  <c r="F33" i="72"/>
  <c r="E33" i="72"/>
  <c r="J32" i="72"/>
  <c r="I32" i="72"/>
  <c r="K32" i="72" s="1"/>
  <c r="H32" i="72"/>
  <c r="G32" i="72"/>
  <c r="F32" i="72"/>
  <c r="E32" i="72"/>
  <c r="I30" i="72"/>
  <c r="H30" i="72"/>
  <c r="G30" i="72"/>
  <c r="G36" i="72" s="1"/>
  <c r="F30" i="72"/>
  <c r="E30" i="72"/>
  <c r="J29" i="72"/>
  <c r="J35" i="72" s="1"/>
  <c r="I29" i="72"/>
  <c r="H29" i="72"/>
  <c r="G29" i="72"/>
  <c r="F29" i="72"/>
  <c r="E29" i="72"/>
  <c r="I27" i="72"/>
  <c r="H27" i="72"/>
  <c r="G27" i="72"/>
  <c r="F27" i="72"/>
  <c r="E27" i="72"/>
  <c r="J26" i="72"/>
  <c r="I26" i="72"/>
  <c r="H26" i="72"/>
  <c r="G26" i="72"/>
  <c r="F26" i="72"/>
  <c r="E26" i="72"/>
  <c r="I24" i="72"/>
  <c r="H24" i="72"/>
  <c r="G24" i="72"/>
  <c r="F24" i="72"/>
  <c r="E24" i="72"/>
  <c r="J23" i="72"/>
  <c r="I23" i="72"/>
  <c r="I35" i="72" s="1"/>
  <c r="H23" i="72"/>
  <c r="G23" i="72"/>
  <c r="G35" i="72" s="1"/>
  <c r="F23" i="72"/>
  <c r="E23" i="72"/>
  <c r="D15" i="72"/>
  <c r="D14" i="72"/>
  <c r="J13" i="72"/>
  <c r="H13" i="72"/>
  <c r="C31" i="72" s="1"/>
  <c r="F13" i="72"/>
  <c r="D13" i="72"/>
  <c r="C25" i="72" s="1"/>
  <c r="J12" i="72"/>
  <c r="H12" i="72"/>
  <c r="C28" i="72" s="1"/>
  <c r="F12" i="72"/>
  <c r="D12" i="72"/>
  <c r="C22" i="72" s="1"/>
  <c r="D8" i="72"/>
  <c r="D7" i="72"/>
  <c r="D6" i="72"/>
  <c r="D5" i="72"/>
  <c r="D4" i="72"/>
  <c r="D3" i="72"/>
  <c r="I33" i="71"/>
  <c r="H33" i="71"/>
  <c r="G33" i="71"/>
  <c r="F33" i="71"/>
  <c r="E33" i="71"/>
  <c r="J32" i="71"/>
  <c r="I32" i="71"/>
  <c r="H32" i="71"/>
  <c r="G32" i="71"/>
  <c r="F32" i="71"/>
  <c r="E32" i="71"/>
  <c r="I30" i="71"/>
  <c r="H30" i="71"/>
  <c r="H36" i="71" s="1"/>
  <c r="G30" i="71"/>
  <c r="F30" i="71"/>
  <c r="E30" i="71"/>
  <c r="J29" i="71"/>
  <c r="I29" i="71"/>
  <c r="H29" i="71"/>
  <c r="G29" i="71"/>
  <c r="F29" i="71"/>
  <c r="E29" i="71"/>
  <c r="I27" i="71"/>
  <c r="H27" i="71"/>
  <c r="G27" i="71"/>
  <c r="F27" i="71"/>
  <c r="E27" i="71"/>
  <c r="J26" i="71"/>
  <c r="I26" i="71"/>
  <c r="H26" i="71"/>
  <c r="G26" i="71"/>
  <c r="F26" i="71"/>
  <c r="E26" i="71"/>
  <c r="C25" i="71"/>
  <c r="I24" i="71"/>
  <c r="H24" i="71"/>
  <c r="G24" i="71"/>
  <c r="F24" i="71"/>
  <c r="E24" i="71"/>
  <c r="J23" i="71"/>
  <c r="J35" i="71" s="1"/>
  <c r="I23" i="71"/>
  <c r="H23" i="71"/>
  <c r="H35" i="71" s="1"/>
  <c r="G23" i="71"/>
  <c r="F23" i="71"/>
  <c r="E23" i="71"/>
  <c r="D15" i="71"/>
  <c r="D14" i="71"/>
  <c r="J13" i="71"/>
  <c r="H13" i="71"/>
  <c r="C31" i="71" s="1"/>
  <c r="F13" i="71"/>
  <c r="D13" i="71"/>
  <c r="J12" i="71"/>
  <c r="H12" i="71"/>
  <c r="C28" i="71" s="1"/>
  <c r="F12" i="71"/>
  <c r="D12" i="71"/>
  <c r="C22" i="71" s="1"/>
  <c r="D8" i="71"/>
  <c r="D7" i="71"/>
  <c r="D6" i="71"/>
  <c r="D5" i="71"/>
  <c r="D4" i="71"/>
  <c r="D3" i="71"/>
  <c r="I33" i="70"/>
  <c r="H33" i="70"/>
  <c r="G33" i="70"/>
  <c r="F33" i="70"/>
  <c r="E33" i="70"/>
  <c r="J32" i="70"/>
  <c r="I32" i="70"/>
  <c r="H32" i="70"/>
  <c r="G32" i="70"/>
  <c r="F32" i="70"/>
  <c r="E32" i="70"/>
  <c r="K32" i="70" s="1"/>
  <c r="I30" i="70"/>
  <c r="H30" i="70"/>
  <c r="G30" i="70"/>
  <c r="F30" i="70"/>
  <c r="E30" i="70"/>
  <c r="J29" i="70"/>
  <c r="I29" i="70"/>
  <c r="H29" i="70"/>
  <c r="G29" i="70"/>
  <c r="F29" i="70"/>
  <c r="E29" i="70"/>
  <c r="K29" i="70" s="1"/>
  <c r="C28" i="70"/>
  <c r="I27" i="70"/>
  <c r="H27" i="70"/>
  <c r="G27" i="70"/>
  <c r="F27" i="70"/>
  <c r="K27" i="70" s="1"/>
  <c r="E27" i="70"/>
  <c r="J26" i="70"/>
  <c r="I26" i="70"/>
  <c r="H26" i="70"/>
  <c r="G26" i="70"/>
  <c r="F26" i="70"/>
  <c r="F35" i="70" s="1"/>
  <c r="E26" i="70"/>
  <c r="I24" i="70"/>
  <c r="H24" i="70"/>
  <c r="G24" i="70"/>
  <c r="F24" i="70"/>
  <c r="E24" i="70"/>
  <c r="K24" i="70" s="1"/>
  <c r="J23" i="70"/>
  <c r="I23" i="70"/>
  <c r="I35" i="70" s="1"/>
  <c r="H23" i="70"/>
  <c r="G23" i="70"/>
  <c r="F23" i="70"/>
  <c r="E23" i="70"/>
  <c r="C22" i="70"/>
  <c r="D15" i="70"/>
  <c r="D14" i="70"/>
  <c r="J13" i="70"/>
  <c r="H13" i="70"/>
  <c r="C31" i="70" s="1"/>
  <c r="F13" i="70"/>
  <c r="D13" i="70"/>
  <c r="C25" i="70" s="1"/>
  <c r="J12" i="70"/>
  <c r="H12" i="70"/>
  <c r="F12" i="70"/>
  <c r="D12" i="70"/>
  <c r="D8" i="70"/>
  <c r="D7" i="70"/>
  <c r="D6" i="70"/>
  <c r="D5" i="70"/>
  <c r="D4" i="70"/>
  <c r="D3" i="70"/>
  <c r="F36" i="69"/>
  <c r="I33" i="69"/>
  <c r="H33" i="69"/>
  <c r="G33" i="69"/>
  <c r="F33" i="69"/>
  <c r="E33" i="69"/>
  <c r="J32" i="69"/>
  <c r="I32" i="69"/>
  <c r="H32" i="69"/>
  <c r="G32" i="69"/>
  <c r="F32" i="69"/>
  <c r="E32" i="69"/>
  <c r="C31" i="69"/>
  <c r="I30" i="69"/>
  <c r="H30" i="69"/>
  <c r="G30" i="69"/>
  <c r="F30" i="69"/>
  <c r="E30" i="69"/>
  <c r="J29" i="69"/>
  <c r="I29" i="69"/>
  <c r="H29" i="69"/>
  <c r="G29" i="69"/>
  <c r="F29" i="69"/>
  <c r="E29" i="69"/>
  <c r="I27" i="69"/>
  <c r="H27" i="69"/>
  <c r="G27" i="69"/>
  <c r="F27" i="69"/>
  <c r="E27" i="69"/>
  <c r="J26" i="69"/>
  <c r="I26" i="69"/>
  <c r="H26" i="69"/>
  <c r="G26" i="69"/>
  <c r="F26" i="69"/>
  <c r="E26" i="69"/>
  <c r="I24" i="69"/>
  <c r="H24" i="69"/>
  <c r="G24" i="69"/>
  <c r="F24" i="69"/>
  <c r="E24" i="69"/>
  <c r="J23" i="69"/>
  <c r="I23" i="69"/>
  <c r="H23" i="69"/>
  <c r="G23" i="69"/>
  <c r="F23" i="69"/>
  <c r="E23" i="69"/>
  <c r="C22" i="69"/>
  <c r="D15" i="69"/>
  <c r="D14" i="69"/>
  <c r="J13" i="69"/>
  <c r="H13" i="69"/>
  <c r="F13" i="69"/>
  <c r="D13" i="69"/>
  <c r="C25" i="69" s="1"/>
  <c r="J12" i="69"/>
  <c r="H12" i="69"/>
  <c r="C28" i="69" s="1"/>
  <c r="F12" i="69"/>
  <c r="D12" i="69"/>
  <c r="D8" i="69"/>
  <c r="D7" i="69"/>
  <c r="D6" i="69"/>
  <c r="D5" i="69"/>
  <c r="D4" i="69"/>
  <c r="D3" i="69"/>
  <c r="I33" i="68"/>
  <c r="H33" i="68"/>
  <c r="G33" i="68"/>
  <c r="F33" i="68"/>
  <c r="E33" i="68"/>
  <c r="J32" i="68"/>
  <c r="I32" i="68"/>
  <c r="H32" i="68"/>
  <c r="G32" i="68"/>
  <c r="F32" i="68"/>
  <c r="E32" i="68"/>
  <c r="K30" i="68"/>
  <c r="I30" i="68"/>
  <c r="H30" i="68"/>
  <c r="G30" i="68"/>
  <c r="F30" i="68"/>
  <c r="E30" i="68"/>
  <c r="J29" i="68"/>
  <c r="I29" i="68"/>
  <c r="H29" i="68"/>
  <c r="G29" i="68"/>
  <c r="F29" i="68"/>
  <c r="E29" i="68"/>
  <c r="I27" i="68"/>
  <c r="H27" i="68"/>
  <c r="G27" i="68"/>
  <c r="F27" i="68"/>
  <c r="E27" i="68"/>
  <c r="J26" i="68"/>
  <c r="I26" i="68"/>
  <c r="H26" i="68"/>
  <c r="H35" i="68" s="1"/>
  <c r="G26" i="68"/>
  <c r="F26" i="68"/>
  <c r="E26" i="68"/>
  <c r="I24" i="68"/>
  <c r="H24" i="68"/>
  <c r="G24" i="68"/>
  <c r="G36" i="68" s="1"/>
  <c r="F24" i="68"/>
  <c r="E24" i="68"/>
  <c r="J23" i="68"/>
  <c r="J35" i="68" s="1"/>
  <c r="I23" i="68"/>
  <c r="H23" i="68"/>
  <c r="G23" i="68"/>
  <c r="F23" i="68"/>
  <c r="E23" i="68"/>
  <c r="D15" i="68"/>
  <c r="D14" i="68"/>
  <c r="J13" i="68"/>
  <c r="H13" i="68"/>
  <c r="C31" i="68" s="1"/>
  <c r="F13" i="68"/>
  <c r="D13" i="68"/>
  <c r="C25" i="68" s="1"/>
  <c r="J12" i="68"/>
  <c r="H12" i="68"/>
  <c r="C28" i="68" s="1"/>
  <c r="F12" i="68"/>
  <c r="D12" i="68"/>
  <c r="C22" i="68" s="1"/>
  <c r="D8" i="68"/>
  <c r="D7" i="68"/>
  <c r="D6" i="68"/>
  <c r="D5" i="68"/>
  <c r="D4" i="68"/>
  <c r="D3" i="68"/>
  <c r="H35" i="67"/>
  <c r="I33" i="67"/>
  <c r="H33" i="67"/>
  <c r="G33" i="67"/>
  <c r="F33" i="67"/>
  <c r="E33" i="67"/>
  <c r="J32" i="67"/>
  <c r="I32" i="67"/>
  <c r="H32" i="67"/>
  <c r="G32" i="67"/>
  <c r="F32" i="67"/>
  <c r="E32" i="67"/>
  <c r="I30" i="67"/>
  <c r="H30" i="67"/>
  <c r="G30" i="67"/>
  <c r="F30" i="67"/>
  <c r="E30" i="67"/>
  <c r="J29" i="67"/>
  <c r="I29" i="67"/>
  <c r="H29" i="67"/>
  <c r="G29" i="67"/>
  <c r="F29" i="67"/>
  <c r="E29" i="67"/>
  <c r="I27" i="67"/>
  <c r="H27" i="67"/>
  <c r="G27" i="67"/>
  <c r="F27" i="67"/>
  <c r="E27" i="67"/>
  <c r="J26" i="67"/>
  <c r="I26" i="67"/>
  <c r="H26" i="67"/>
  <c r="G26" i="67"/>
  <c r="F26" i="67"/>
  <c r="E26" i="67"/>
  <c r="I24" i="67"/>
  <c r="H24" i="67"/>
  <c r="H36" i="67" s="1"/>
  <c r="G24" i="67"/>
  <c r="G36" i="67" s="1"/>
  <c r="F24" i="67"/>
  <c r="E24" i="67"/>
  <c r="J23" i="67"/>
  <c r="I23" i="67"/>
  <c r="H23" i="67"/>
  <c r="G23" i="67"/>
  <c r="F23" i="67"/>
  <c r="E23" i="67"/>
  <c r="D15" i="67"/>
  <c r="D14" i="67"/>
  <c r="J13" i="67"/>
  <c r="H13" i="67"/>
  <c r="C31" i="67" s="1"/>
  <c r="F13" i="67"/>
  <c r="D13" i="67"/>
  <c r="C25" i="67" s="1"/>
  <c r="J12" i="67"/>
  <c r="H12" i="67"/>
  <c r="C28" i="67" s="1"/>
  <c r="F12" i="67"/>
  <c r="D12" i="67"/>
  <c r="C22" i="67" s="1"/>
  <c r="D8" i="67"/>
  <c r="D7" i="67"/>
  <c r="D6" i="67"/>
  <c r="D5" i="67"/>
  <c r="D4" i="67"/>
  <c r="D3" i="67"/>
  <c r="K33" i="66"/>
  <c r="I33" i="66"/>
  <c r="H33" i="66"/>
  <c r="G33" i="66"/>
  <c r="F33" i="66"/>
  <c r="E33" i="66"/>
  <c r="J32" i="66"/>
  <c r="I32" i="66"/>
  <c r="H32" i="66"/>
  <c r="G32" i="66"/>
  <c r="F32" i="66"/>
  <c r="E32" i="66"/>
  <c r="I30" i="66"/>
  <c r="H30" i="66"/>
  <c r="G30" i="66"/>
  <c r="F30" i="66"/>
  <c r="E30" i="66"/>
  <c r="J29" i="66"/>
  <c r="I29" i="66"/>
  <c r="H29" i="66"/>
  <c r="G29" i="66"/>
  <c r="F29" i="66"/>
  <c r="E29" i="66"/>
  <c r="I27" i="66"/>
  <c r="H27" i="66"/>
  <c r="G27" i="66"/>
  <c r="F27" i="66"/>
  <c r="E27" i="66"/>
  <c r="J26" i="66"/>
  <c r="I26" i="66"/>
  <c r="H26" i="66"/>
  <c r="G26" i="66"/>
  <c r="F26" i="66"/>
  <c r="E26" i="66"/>
  <c r="C25" i="66"/>
  <c r="I24" i="66"/>
  <c r="H24" i="66"/>
  <c r="H36" i="66" s="1"/>
  <c r="G24" i="66"/>
  <c r="F24" i="66"/>
  <c r="E24" i="66"/>
  <c r="J23" i="66"/>
  <c r="I23" i="66"/>
  <c r="H23" i="66"/>
  <c r="G23" i="66"/>
  <c r="F23" i="66"/>
  <c r="E23" i="66"/>
  <c r="K23" i="66" s="1"/>
  <c r="C22" i="66"/>
  <c r="D15" i="66"/>
  <c r="D14" i="66"/>
  <c r="J13" i="66"/>
  <c r="H13" i="66"/>
  <c r="C31" i="66" s="1"/>
  <c r="F13" i="66"/>
  <c r="D13" i="66"/>
  <c r="J12" i="66"/>
  <c r="H12" i="66"/>
  <c r="C28" i="66" s="1"/>
  <c r="F12" i="66"/>
  <c r="D12" i="66"/>
  <c r="D8" i="66"/>
  <c r="D7" i="66"/>
  <c r="D6" i="66"/>
  <c r="D5" i="66"/>
  <c r="D4" i="66"/>
  <c r="D3" i="66"/>
  <c r="I33" i="65"/>
  <c r="H33" i="65"/>
  <c r="G33" i="65"/>
  <c r="F33" i="65"/>
  <c r="E33" i="65"/>
  <c r="J32" i="65"/>
  <c r="I32" i="65"/>
  <c r="K32" i="65" s="1"/>
  <c r="H32" i="65"/>
  <c r="G32" i="65"/>
  <c r="F32" i="65"/>
  <c r="E32" i="65"/>
  <c r="I30" i="65"/>
  <c r="H30" i="65"/>
  <c r="G30" i="65"/>
  <c r="F30" i="65"/>
  <c r="E30" i="65"/>
  <c r="J29" i="65"/>
  <c r="I29" i="65"/>
  <c r="I35" i="65" s="1"/>
  <c r="H29" i="65"/>
  <c r="G29" i="65"/>
  <c r="F29" i="65"/>
  <c r="E29" i="65"/>
  <c r="I27" i="65"/>
  <c r="H27" i="65"/>
  <c r="G27" i="65"/>
  <c r="F27" i="65"/>
  <c r="E27" i="65"/>
  <c r="J26" i="65"/>
  <c r="I26" i="65"/>
  <c r="H26" i="65"/>
  <c r="G26" i="65"/>
  <c r="F26" i="65"/>
  <c r="E26" i="65"/>
  <c r="I24" i="65"/>
  <c r="H24" i="65"/>
  <c r="H36" i="65" s="1"/>
  <c r="G24" i="65"/>
  <c r="F24" i="65"/>
  <c r="F36" i="65" s="1"/>
  <c r="E24" i="65"/>
  <c r="E36" i="65" s="1"/>
  <c r="J23" i="65"/>
  <c r="I23" i="65"/>
  <c r="H23" i="65"/>
  <c r="G23" i="65"/>
  <c r="F23" i="65"/>
  <c r="E23" i="65"/>
  <c r="D15" i="65"/>
  <c r="D14" i="65"/>
  <c r="J13" i="65"/>
  <c r="H13" i="65"/>
  <c r="C31" i="65" s="1"/>
  <c r="F13" i="65"/>
  <c r="D13" i="65"/>
  <c r="C25" i="65" s="1"/>
  <c r="J12" i="65"/>
  <c r="H12" i="65"/>
  <c r="C28" i="65" s="1"/>
  <c r="F12" i="65"/>
  <c r="D12" i="65"/>
  <c r="C22" i="65" s="1"/>
  <c r="D8" i="65"/>
  <c r="D7" i="65"/>
  <c r="D6" i="65"/>
  <c r="D5" i="65"/>
  <c r="D4" i="65"/>
  <c r="D3" i="65"/>
  <c r="H35" i="64"/>
  <c r="G35" i="64"/>
  <c r="I33" i="64"/>
  <c r="H33" i="64"/>
  <c r="G33" i="64"/>
  <c r="F33" i="64"/>
  <c r="E33" i="64"/>
  <c r="J32" i="64"/>
  <c r="I32" i="64"/>
  <c r="H32" i="64"/>
  <c r="G32" i="64"/>
  <c r="F32" i="64"/>
  <c r="E32" i="64"/>
  <c r="I30" i="64"/>
  <c r="H30" i="64"/>
  <c r="G30" i="64"/>
  <c r="F30" i="64"/>
  <c r="E30" i="64"/>
  <c r="J29" i="64"/>
  <c r="I29" i="64"/>
  <c r="H29" i="64"/>
  <c r="G29" i="64"/>
  <c r="F29" i="64"/>
  <c r="E29" i="64"/>
  <c r="I27" i="64"/>
  <c r="H27" i="64"/>
  <c r="G27" i="64"/>
  <c r="F27" i="64"/>
  <c r="E27" i="64"/>
  <c r="K26" i="64"/>
  <c r="J26" i="64"/>
  <c r="I26" i="64"/>
  <c r="H26" i="64"/>
  <c r="G26" i="64"/>
  <c r="F26" i="64"/>
  <c r="E26" i="64"/>
  <c r="I24" i="64"/>
  <c r="H24" i="64"/>
  <c r="H36" i="64" s="1"/>
  <c r="G24" i="64"/>
  <c r="F24" i="64"/>
  <c r="E24" i="64"/>
  <c r="J23" i="64"/>
  <c r="I23" i="64"/>
  <c r="H23" i="64"/>
  <c r="G23" i="64"/>
  <c r="F23" i="64"/>
  <c r="F35" i="64" s="1"/>
  <c r="E23" i="64"/>
  <c r="E35" i="64" s="1"/>
  <c r="D15" i="64"/>
  <c r="D14" i="64"/>
  <c r="J13" i="64"/>
  <c r="H13" i="64"/>
  <c r="C31" i="64" s="1"/>
  <c r="F13" i="64"/>
  <c r="D13" i="64"/>
  <c r="C25" i="64" s="1"/>
  <c r="J12" i="64"/>
  <c r="H12" i="64"/>
  <c r="C28" i="64" s="1"/>
  <c r="F12" i="64"/>
  <c r="D12" i="64"/>
  <c r="C22" i="64" s="1"/>
  <c r="D8" i="64"/>
  <c r="D7" i="64"/>
  <c r="D6" i="64"/>
  <c r="D5" i="64"/>
  <c r="D4" i="64"/>
  <c r="D3" i="64"/>
  <c r="I33" i="63"/>
  <c r="H33" i="63"/>
  <c r="G33" i="63"/>
  <c r="F33" i="63"/>
  <c r="E33" i="63"/>
  <c r="J32" i="63"/>
  <c r="I32" i="63"/>
  <c r="H32" i="63"/>
  <c r="G32" i="63"/>
  <c r="F32" i="63"/>
  <c r="E32" i="63"/>
  <c r="I30" i="63"/>
  <c r="H30" i="63"/>
  <c r="G30" i="63"/>
  <c r="F30" i="63"/>
  <c r="E30" i="63"/>
  <c r="J29" i="63"/>
  <c r="I29" i="63"/>
  <c r="H29" i="63"/>
  <c r="H35" i="63" s="1"/>
  <c r="G29" i="63"/>
  <c r="F29" i="63"/>
  <c r="K29" i="63" s="1"/>
  <c r="E29" i="63"/>
  <c r="I27" i="63"/>
  <c r="H27" i="63"/>
  <c r="G27" i="63"/>
  <c r="F27" i="63"/>
  <c r="E27" i="63"/>
  <c r="J26" i="63"/>
  <c r="I26" i="63"/>
  <c r="H26" i="63"/>
  <c r="G26" i="63"/>
  <c r="F26" i="63"/>
  <c r="E26" i="63"/>
  <c r="I24" i="63"/>
  <c r="I36" i="63" s="1"/>
  <c r="H24" i="63"/>
  <c r="G24" i="63"/>
  <c r="F24" i="63"/>
  <c r="E24" i="63"/>
  <c r="J23" i="63"/>
  <c r="I23" i="63"/>
  <c r="H23" i="63"/>
  <c r="G23" i="63"/>
  <c r="G35" i="63" s="1"/>
  <c r="F23" i="63"/>
  <c r="E23" i="63"/>
  <c r="E35" i="63" s="1"/>
  <c r="D15" i="63"/>
  <c r="D14" i="63"/>
  <c r="J13" i="63"/>
  <c r="H13" i="63"/>
  <c r="C31" i="63" s="1"/>
  <c r="F13" i="63"/>
  <c r="D13" i="63"/>
  <c r="C25" i="63" s="1"/>
  <c r="J12" i="63"/>
  <c r="H12" i="63"/>
  <c r="C28" i="63" s="1"/>
  <c r="F12" i="63"/>
  <c r="D12" i="63"/>
  <c r="C22" i="63" s="1"/>
  <c r="D8" i="63"/>
  <c r="D6" i="63"/>
  <c r="D5" i="63"/>
  <c r="D4" i="63"/>
  <c r="D3" i="63"/>
  <c r="I33" i="62"/>
  <c r="H33" i="62"/>
  <c r="G33" i="62"/>
  <c r="F33" i="62"/>
  <c r="E33" i="62"/>
  <c r="J32" i="62"/>
  <c r="I32" i="62"/>
  <c r="H32" i="62"/>
  <c r="G32" i="62"/>
  <c r="F32" i="62"/>
  <c r="E32" i="62"/>
  <c r="I30" i="62"/>
  <c r="H30" i="62"/>
  <c r="G30" i="62"/>
  <c r="F30" i="62"/>
  <c r="E30" i="62"/>
  <c r="J29" i="62"/>
  <c r="J35" i="62" s="1"/>
  <c r="I29" i="62"/>
  <c r="H29" i="62"/>
  <c r="G29" i="62"/>
  <c r="F29" i="62"/>
  <c r="E29" i="62"/>
  <c r="K29" i="62" s="1"/>
  <c r="I27" i="62"/>
  <c r="H27" i="62"/>
  <c r="G27" i="62"/>
  <c r="F27" i="62"/>
  <c r="E27" i="62"/>
  <c r="J26" i="62"/>
  <c r="I26" i="62"/>
  <c r="H26" i="62"/>
  <c r="G26" i="62"/>
  <c r="F26" i="62"/>
  <c r="E26" i="62"/>
  <c r="C25" i="62"/>
  <c r="I24" i="62"/>
  <c r="I36" i="62" s="1"/>
  <c r="H24" i="62"/>
  <c r="G24" i="62"/>
  <c r="F24" i="62"/>
  <c r="E24" i="62"/>
  <c r="E36" i="62" s="1"/>
  <c r="J23" i="62"/>
  <c r="I23" i="62"/>
  <c r="H23" i="62"/>
  <c r="G23" i="62"/>
  <c r="F23" i="62"/>
  <c r="F35" i="62" s="1"/>
  <c r="E23" i="62"/>
  <c r="D15" i="62"/>
  <c r="D14" i="62"/>
  <c r="J13" i="62"/>
  <c r="H13" i="62"/>
  <c r="C31" i="62" s="1"/>
  <c r="F13" i="62"/>
  <c r="D13" i="62"/>
  <c r="J12" i="62"/>
  <c r="H12" i="62"/>
  <c r="C28" i="62" s="1"/>
  <c r="F12" i="62"/>
  <c r="D12" i="62"/>
  <c r="C22" i="62" s="1"/>
  <c r="D8" i="62"/>
  <c r="D7" i="62"/>
  <c r="D6" i="62"/>
  <c r="D5" i="62"/>
  <c r="D4" i="62"/>
  <c r="D3" i="62"/>
  <c r="I35" i="61"/>
  <c r="I33" i="61"/>
  <c r="H33" i="61"/>
  <c r="G33" i="61"/>
  <c r="F33" i="61"/>
  <c r="E33" i="61"/>
  <c r="K33" i="61" s="1"/>
  <c r="J32" i="61"/>
  <c r="I32" i="61"/>
  <c r="H32" i="61"/>
  <c r="G32" i="61"/>
  <c r="F32" i="61"/>
  <c r="E32" i="61"/>
  <c r="I30" i="61"/>
  <c r="H30" i="61"/>
  <c r="G30" i="61"/>
  <c r="F30" i="61"/>
  <c r="E30" i="61"/>
  <c r="J29" i="61"/>
  <c r="I29" i="61"/>
  <c r="H29" i="61"/>
  <c r="G29" i="61"/>
  <c r="F29" i="61"/>
  <c r="E29" i="61"/>
  <c r="K29" i="61" s="1"/>
  <c r="C28" i="61"/>
  <c r="I27" i="61"/>
  <c r="H27" i="61"/>
  <c r="G27" i="61"/>
  <c r="G36" i="61" s="1"/>
  <c r="F27" i="61"/>
  <c r="E27" i="61"/>
  <c r="J26" i="61"/>
  <c r="I26" i="61"/>
  <c r="H26" i="61"/>
  <c r="H35" i="61" s="1"/>
  <c r="G26" i="61"/>
  <c r="F26" i="61"/>
  <c r="E26" i="61"/>
  <c r="C25" i="61"/>
  <c r="I24" i="61"/>
  <c r="H24" i="61"/>
  <c r="G24" i="61"/>
  <c r="F24" i="61"/>
  <c r="K24" i="61" s="1"/>
  <c r="E24" i="61"/>
  <c r="J23" i="61"/>
  <c r="J35" i="61" s="1"/>
  <c r="I23" i="61"/>
  <c r="H23" i="61"/>
  <c r="G23" i="61"/>
  <c r="F23" i="61"/>
  <c r="E23" i="61"/>
  <c r="D15" i="61"/>
  <c r="D14" i="61"/>
  <c r="J13" i="61"/>
  <c r="H13" i="61"/>
  <c r="C31" i="61" s="1"/>
  <c r="F13" i="61"/>
  <c r="D13" i="61"/>
  <c r="J12" i="61"/>
  <c r="H12" i="61"/>
  <c r="F12" i="61"/>
  <c r="D12" i="61"/>
  <c r="C22" i="61" s="1"/>
  <c r="D8" i="61"/>
  <c r="D7" i="61"/>
  <c r="D6" i="61"/>
  <c r="D5" i="61"/>
  <c r="D4" i="61"/>
  <c r="D3" i="61"/>
  <c r="I33" i="60"/>
  <c r="H33" i="60"/>
  <c r="G33" i="60"/>
  <c r="F33" i="60"/>
  <c r="E33" i="60"/>
  <c r="J32" i="60"/>
  <c r="K32" i="60" s="1"/>
  <c r="I32" i="60"/>
  <c r="H32" i="60"/>
  <c r="G32" i="60"/>
  <c r="F32" i="60"/>
  <c r="E32" i="60"/>
  <c r="I30" i="60"/>
  <c r="H30" i="60"/>
  <c r="G30" i="60"/>
  <c r="F30" i="60"/>
  <c r="F36" i="60" s="1"/>
  <c r="E30" i="60"/>
  <c r="J29" i="60"/>
  <c r="I29" i="60"/>
  <c r="H29" i="60"/>
  <c r="G29" i="60"/>
  <c r="F29" i="60"/>
  <c r="E29" i="60"/>
  <c r="I27" i="60"/>
  <c r="H27" i="60"/>
  <c r="G27" i="60"/>
  <c r="F27" i="60"/>
  <c r="E27" i="60"/>
  <c r="J26" i="60"/>
  <c r="I26" i="60"/>
  <c r="H26" i="60"/>
  <c r="G26" i="60"/>
  <c r="F26" i="60"/>
  <c r="E26" i="60"/>
  <c r="I24" i="60"/>
  <c r="H24" i="60"/>
  <c r="G24" i="60"/>
  <c r="F24" i="60"/>
  <c r="E24" i="60"/>
  <c r="J23" i="60"/>
  <c r="I23" i="60"/>
  <c r="I35" i="60" s="1"/>
  <c r="H23" i="60"/>
  <c r="G23" i="60"/>
  <c r="F23" i="60"/>
  <c r="E23" i="60"/>
  <c r="C22" i="60"/>
  <c r="D15" i="60"/>
  <c r="D14" i="60"/>
  <c r="J13" i="60"/>
  <c r="H13" i="60"/>
  <c r="C31" i="60" s="1"/>
  <c r="F13" i="60"/>
  <c r="D13" i="60"/>
  <c r="C25" i="60" s="1"/>
  <c r="J12" i="60"/>
  <c r="H12" i="60"/>
  <c r="C28" i="60" s="1"/>
  <c r="F12" i="60"/>
  <c r="D12" i="60"/>
  <c r="D8" i="60"/>
  <c r="D7" i="60"/>
  <c r="D6" i="60"/>
  <c r="D5" i="60"/>
  <c r="D4" i="60"/>
  <c r="D3" i="60"/>
  <c r="I33" i="59"/>
  <c r="H33" i="59"/>
  <c r="G33" i="59"/>
  <c r="F33" i="59"/>
  <c r="E33" i="59"/>
  <c r="J32" i="59"/>
  <c r="I32" i="59"/>
  <c r="H32" i="59"/>
  <c r="K32" i="59" s="1"/>
  <c r="G32" i="59"/>
  <c r="F32" i="59"/>
  <c r="E32" i="59"/>
  <c r="I30" i="59"/>
  <c r="H30" i="59"/>
  <c r="G30" i="59"/>
  <c r="F30" i="59"/>
  <c r="E30" i="59"/>
  <c r="J29" i="59"/>
  <c r="I29" i="59"/>
  <c r="H29" i="59"/>
  <c r="G29" i="59"/>
  <c r="F29" i="59"/>
  <c r="E29" i="59"/>
  <c r="I27" i="59"/>
  <c r="H27" i="59"/>
  <c r="H36" i="59" s="1"/>
  <c r="G27" i="59"/>
  <c r="F27" i="59"/>
  <c r="E27" i="59"/>
  <c r="J26" i="59"/>
  <c r="J35" i="59" s="1"/>
  <c r="I26" i="59"/>
  <c r="H26" i="59"/>
  <c r="G26" i="59"/>
  <c r="F26" i="59"/>
  <c r="E26" i="59"/>
  <c r="I24" i="59"/>
  <c r="H24" i="59"/>
  <c r="G24" i="59"/>
  <c r="K24" i="59" s="1"/>
  <c r="F24" i="59"/>
  <c r="E24" i="59"/>
  <c r="J23" i="59"/>
  <c r="I23" i="59"/>
  <c r="I35" i="59" s="1"/>
  <c r="H23" i="59"/>
  <c r="G23" i="59"/>
  <c r="F23" i="59"/>
  <c r="E23" i="59"/>
  <c r="D15" i="59"/>
  <c r="D14" i="59"/>
  <c r="J13" i="59"/>
  <c r="H13" i="59"/>
  <c r="C31" i="59" s="1"/>
  <c r="F13" i="59"/>
  <c r="D13" i="59"/>
  <c r="C25" i="59" s="1"/>
  <c r="J12" i="59"/>
  <c r="H12" i="59"/>
  <c r="C28" i="59" s="1"/>
  <c r="F12" i="59"/>
  <c r="D12" i="59"/>
  <c r="C22" i="59" s="1"/>
  <c r="D8" i="59"/>
  <c r="D7" i="59"/>
  <c r="D6" i="59"/>
  <c r="D5" i="59"/>
  <c r="D4" i="59"/>
  <c r="D3" i="59"/>
  <c r="I33" i="58"/>
  <c r="H33" i="58"/>
  <c r="G33" i="58"/>
  <c r="F33" i="58"/>
  <c r="F36" i="58" s="1"/>
  <c r="E33" i="58"/>
  <c r="J32" i="58"/>
  <c r="I32" i="58"/>
  <c r="H32" i="58"/>
  <c r="G32" i="58"/>
  <c r="F32" i="58"/>
  <c r="E32" i="58"/>
  <c r="K32" i="58" s="1"/>
  <c r="I30" i="58"/>
  <c r="H30" i="58"/>
  <c r="G30" i="58"/>
  <c r="F30" i="58"/>
  <c r="E30" i="58"/>
  <c r="J29" i="58"/>
  <c r="I29" i="58"/>
  <c r="H29" i="58"/>
  <c r="G29" i="58"/>
  <c r="F29" i="58"/>
  <c r="E29" i="58"/>
  <c r="C28" i="58"/>
  <c r="I27" i="58"/>
  <c r="H27" i="58"/>
  <c r="G27" i="58"/>
  <c r="F27" i="58"/>
  <c r="E27" i="58"/>
  <c r="J26" i="58"/>
  <c r="I26" i="58"/>
  <c r="H26" i="58"/>
  <c r="G26" i="58"/>
  <c r="F26" i="58"/>
  <c r="E26" i="58"/>
  <c r="C25" i="58"/>
  <c r="I24" i="58"/>
  <c r="I36" i="58" s="1"/>
  <c r="H24" i="58"/>
  <c r="G24" i="58"/>
  <c r="F24" i="58"/>
  <c r="E24" i="58"/>
  <c r="J23" i="58"/>
  <c r="I23" i="58"/>
  <c r="H23" i="58"/>
  <c r="G23" i="58"/>
  <c r="F23" i="58"/>
  <c r="E23" i="58"/>
  <c r="K23" i="58" s="1"/>
  <c r="D15" i="58"/>
  <c r="D14" i="58"/>
  <c r="J13" i="58"/>
  <c r="H13" i="58"/>
  <c r="C31" i="58" s="1"/>
  <c r="F13" i="58"/>
  <c r="D13" i="58"/>
  <c r="J12" i="58"/>
  <c r="H12" i="58"/>
  <c r="F12" i="58"/>
  <c r="D12" i="58"/>
  <c r="C22" i="58" s="1"/>
  <c r="D8" i="58"/>
  <c r="D7" i="58"/>
  <c r="D6" i="58"/>
  <c r="D5" i="58"/>
  <c r="D4" i="58"/>
  <c r="D3" i="58"/>
  <c r="I33" i="57"/>
  <c r="H33" i="57"/>
  <c r="G33" i="57"/>
  <c r="F33" i="57"/>
  <c r="E33" i="57"/>
  <c r="J32" i="57"/>
  <c r="I32" i="57"/>
  <c r="H32" i="57"/>
  <c r="G32" i="57"/>
  <c r="F32" i="57"/>
  <c r="E32" i="57"/>
  <c r="I30" i="57"/>
  <c r="H30" i="57"/>
  <c r="G30" i="57"/>
  <c r="F30" i="57"/>
  <c r="E30" i="57"/>
  <c r="J29" i="57"/>
  <c r="I29" i="57"/>
  <c r="H29" i="57"/>
  <c r="G29" i="57"/>
  <c r="F29" i="57"/>
  <c r="E29" i="57"/>
  <c r="I27" i="57"/>
  <c r="H27" i="57"/>
  <c r="G27" i="57"/>
  <c r="G36" i="57" s="1"/>
  <c r="F27" i="57"/>
  <c r="K27" i="57" s="1"/>
  <c r="E27" i="57"/>
  <c r="J26" i="57"/>
  <c r="I26" i="57"/>
  <c r="H26" i="57"/>
  <c r="G26" i="57"/>
  <c r="F26" i="57"/>
  <c r="E26" i="57"/>
  <c r="I24" i="57"/>
  <c r="H24" i="57"/>
  <c r="G24" i="57"/>
  <c r="F24" i="57"/>
  <c r="F36" i="57" s="1"/>
  <c r="E24" i="57"/>
  <c r="J23" i="57"/>
  <c r="I23" i="57"/>
  <c r="H23" i="57"/>
  <c r="H35" i="57" s="1"/>
  <c r="G23" i="57"/>
  <c r="F23" i="57"/>
  <c r="E23" i="57"/>
  <c r="D15" i="57"/>
  <c r="D14" i="57"/>
  <c r="J13" i="57"/>
  <c r="H13" i="57"/>
  <c r="C31" i="57" s="1"/>
  <c r="F13" i="57"/>
  <c r="D13" i="57"/>
  <c r="C25" i="57" s="1"/>
  <c r="J12" i="57"/>
  <c r="H12" i="57"/>
  <c r="C28" i="57" s="1"/>
  <c r="F12" i="57"/>
  <c r="D12" i="57"/>
  <c r="C22" i="57" s="1"/>
  <c r="D8" i="57"/>
  <c r="D7" i="57"/>
  <c r="D6" i="57"/>
  <c r="D5" i="57"/>
  <c r="D4" i="57"/>
  <c r="D3" i="57"/>
  <c r="I33" i="56"/>
  <c r="H33" i="56"/>
  <c r="G33" i="56"/>
  <c r="F33" i="56"/>
  <c r="E33" i="56"/>
  <c r="J32" i="56"/>
  <c r="I32" i="56"/>
  <c r="H32" i="56"/>
  <c r="G32" i="56"/>
  <c r="F32" i="56"/>
  <c r="E32" i="56"/>
  <c r="C31" i="56"/>
  <c r="I30" i="56"/>
  <c r="H30" i="56"/>
  <c r="G30" i="56"/>
  <c r="F30" i="56"/>
  <c r="E30" i="56"/>
  <c r="J29" i="56"/>
  <c r="I29" i="56"/>
  <c r="H29" i="56"/>
  <c r="G29" i="56"/>
  <c r="F29" i="56"/>
  <c r="E29" i="56"/>
  <c r="C28" i="56"/>
  <c r="I27" i="56"/>
  <c r="H27" i="56"/>
  <c r="G27" i="56"/>
  <c r="F27" i="56"/>
  <c r="E27" i="56"/>
  <c r="J26" i="56"/>
  <c r="I26" i="56"/>
  <c r="H26" i="56"/>
  <c r="G26" i="56"/>
  <c r="F26" i="56"/>
  <c r="E26" i="56"/>
  <c r="I24" i="56"/>
  <c r="H24" i="56"/>
  <c r="G24" i="56"/>
  <c r="F24" i="56"/>
  <c r="E24" i="56"/>
  <c r="J23" i="56"/>
  <c r="I23" i="56"/>
  <c r="I35" i="56" s="1"/>
  <c r="H23" i="56"/>
  <c r="H35" i="56" s="1"/>
  <c r="G23" i="56"/>
  <c r="F23" i="56"/>
  <c r="E23" i="56"/>
  <c r="D15" i="56"/>
  <c r="D14" i="56"/>
  <c r="J13" i="56"/>
  <c r="H13" i="56"/>
  <c r="F13" i="56"/>
  <c r="D13" i="56"/>
  <c r="C25" i="56" s="1"/>
  <c r="J12" i="56"/>
  <c r="H12" i="56"/>
  <c r="F12" i="56"/>
  <c r="D12" i="56"/>
  <c r="C22" i="56" s="1"/>
  <c r="D8" i="56"/>
  <c r="D7" i="56"/>
  <c r="D6" i="56"/>
  <c r="D5" i="56"/>
  <c r="D4" i="56"/>
  <c r="D3" i="56"/>
  <c r="I33" i="55"/>
  <c r="H33" i="55"/>
  <c r="G33" i="55"/>
  <c r="F33" i="55"/>
  <c r="E33" i="55"/>
  <c r="J32" i="55"/>
  <c r="I32" i="55"/>
  <c r="H32" i="55"/>
  <c r="G32" i="55"/>
  <c r="F32" i="55"/>
  <c r="E32" i="55"/>
  <c r="I30" i="55"/>
  <c r="H30" i="55"/>
  <c r="G30" i="55"/>
  <c r="K30" i="55" s="1"/>
  <c r="F30" i="55"/>
  <c r="E30" i="55"/>
  <c r="J29" i="55"/>
  <c r="I29" i="55"/>
  <c r="H29" i="55"/>
  <c r="G29" i="55"/>
  <c r="F29" i="55"/>
  <c r="K29" i="55" s="1"/>
  <c r="E29" i="55"/>
  <c r="I27" i="55"/>
  <c r="I36" i="55" s="1"/>
  <c r="H27" i="55"/>
  <c r="G27" i="55"/>
  <c r="F27" i="55"/>
  <c r="E27" i="55"/>
  <c r="J26" i="55"/>
  <c r="I26" i="55"/>
  <c r="H26" i="55"/>
  <c r="H35" i="55" s="1"/>
  <c r="G26" i="55"/>
  <c r="F26" i="55"/>
  <c r="E26" i="55"/>
  <c r="I24" i="55"/>
  <c r="H24" i="55"/>
  <c r="H36" i="55" s="1"/>
  <c r="G24" i="55"/>
  <c r="F24" i="55"/>
  <c r="E24" i="55"/>
  <c r="J23" i="55"/>
  <c r="I23" i="55"/>
  <c r="H23" i="55"/>
  <c r="G23" i="55"/>
  <c r="F23" i="55"/>
  <c r="E23" i="55"/>
  <c r="D15" i="55"/>
  <c r="D14" i="55"/>
  <c r="J13" i="55"/>
  <c r="H13" i="55"/>
  <c r="C31" i="55" s="1"/>
  <c r="F13" i="55"/>
  <c r="D13" i="55"/>
  <c r="C25" i="55" s="1"/>
  <c r="J12" i="55"/>
  <c r="H12" i="55"/>
  <c r="C28" i="55" s="1"/>
  <c r="F12" i="55"/>
  <c r="D12" i="55"/>
  <c r="C22" i="55" s="1"/>
  <c r="D8" i="55"/>
  <c r="D7" i="55"/>
  <c r="D6" i="55"/>
  <c r="D5" i="55"/>
  <c r="D4" i="55"/>
  <c r="D3" i="55"/>
  <c r="I33" i="54"/>
  <c r="H33" i="54"/>
  <c r="G33" i="54"/>
  <c r="F33" i="54"/>
  <c r="E33" i="54"/>
  <c r="J32" i="54"/>
  <c r="I32" i="54"/>
  <c r="H32" i="54"/>
  <c r="G32" i="54"/>
  <c r="F32" i="54"/>
  <c r="E32" i="54"/>
  <c r="I30" i="54"/>
  <c r="H30" i="54"/>
  <c r="G30" i="54"/>
  <c r="F30" i="54"/>
  <c r="E30" i="54"/>
  <c r="J29" i="54"/>
  <c r="I29" i="54"/>
  <c r="H29" i="54"/>
  <c r="G29" i="54"/>
  <c r="F29" i="54"/>
  <c r="E29" i="54"/>
  <c r="I27" i="54"/>
  <c r="H27" i="54"/>
  <c r="G27" i="54"/>
  <c r="F27" i="54"/>
  <c r="E27" i="54"/>
  <c r="K27" i="54" s="1"/>
  <c r="J26" i="54"/>
  <c r="I26" i="54"/>
  <c r="H26" i="54"/>
  <c r="G26" i="54"/>
  <c r="F26" i="54"/>
  <c r="E26" i="54"/>
  <c r="I24" i="54"/>
  <c r="H24" i="54"/>
  <c r="G24" i="54"/>
  <c r="G36" i="54" s="1"/>
  <c r="F24" i="54"/>
  <c r="E24" i="54"/>
  <c r="J23" i="54"/>
  <c r="I23" i="54"/>
  <c r="H23" i="54"/>
  <c r="G23" i="54"/>
  <c r="F23" i="54"/>
  <c r="E23" i="54"/>
  <c r="K23" i="54" s="1"/>
  <c r="C22" i="54"/>
  <c r="D15" i="54"/>
  <c r="D14" i="54"/>
  <c r="J13" i="54"/>
  <c r="H13" i="54"/>
  <c r="C31" i="54" s="1"/>
  <c r="F13" i="54"/>
  <c r="D13" i="54"/>
  <c r="C25" i="54" s="1"/>
  <c r="J12" i="54"/>
  <c r="H12" i="54"/>
  <c r="C28" i="54" s="1"/>
  <c r="F12" i="54"/>
  <c r="D12" i="54"/>
  <c r="D8" i="54"/>
  <c r="D7" i="54"/>
  <c r="D6" i="54"/>
  <c r="D5" i="54"/>
  <c r="D4" i="54"/>
  <c r="D3" i="54"/>
  <c r="G35" i="53"/>
  <c r="E35" i="53"/>
  <c r="I33" i="53"/>
  <c r="H33" i="53"/>
  <c r="G33" i="53"/>
  <c r="F33" i="53"/>
  <c r="E33" i="53"/>
  <c r="J32" i="53"/>
  <c r="I32" i="53"/>
  <c r="H32" i="53"/>
  <c r="G32" i="53"/>
  <c r="F32" i="53"/>
  <c r="E32" i="53"/>
  <c r="I30" i="53"/>
  <c r="H30" i="53"/>
  <c r="G30" i="53"/>
  <c r="F30" i="53"/>
  <c r="E30" i="53"/>
  <c r="J29" i="53"/>
  <c r="I29" i="53"/>
  <c r="H29" i="53"/>
  <c r="G29" i="53"/>
  <c r="F29" i="53"/>
  <c r="E29" i="53"/>
  <c r="I27" i="53"/>
  <c r="H27" i="53"/>
  <c r="G27" i="53"/>
  <c r="F27" i="53"/>
  <c r="E27" i="53"/>
  <c r="J26" i="53"/>
  <c r="I26" i="53"/>
  <c r="H26" i="53"/>
  <c r="G26" i="53"/>
  <c r="F26" i="53"/>
  <c r="E26" i="53"/>
  <c r="C25" i="53"/>
  <c r="I24" i="53"/>
  <c r="H24" i="53"/>
  <c r="H36" i="53" s="1"/>
  <c r="G24" i="53"/>
  <c r="G36" i="53" s="1"/>
  <c r="F24" i="53"/>
  <c r="E24" i="53"/>
  <c r="J23" i="53"/>
  <c r="I23" i="53"/>
  <c r="I35" i="53" s="1"/>
  <c r="H23" i="53"/>
  <c r="G23" i="53"/>
  <c r="F23" i="53"/>
  <c r="E23" i="53"/>
  <c r="D15" i="53"/>
  <c r="D14" i="53"/>
  <c r="J13" i="53"/>
  <c r="H13" i="53"/>
  <c r="C31" i="53" s="1"/>
  <c r="F13" i="53"/>
  <c r="D13" i="53"/>
  <c r="J12" i="53"/>
  <c r="H12" i="53"/>
  <c r="C28" i="53" s="1"/>
  <c r="F12" i="53"/>
  <c r="D12" i="53"/>
  <c r="C22" i="53" s="1"/>
  <c r="D8" i="53"/>
  <c r="D7" i="53"/>
  <c r="D6" i="53"/>
  <c r="D5" i="53"/>
  <c r="D4" i="53"/>
  <c r="D3" i="53"/>
  <c r="I33" i="52"/>
  <c r="H33" i="52"/>
  <c r="G33" i="52"/>
  <c r="F33" i="52"/>
  <c r="E33" i="52"/>
  <c r="J32" i="52"/>
  <c r="I32" i="52"/>
  <c r="H32" i="52"/>
  <c r="G32" i="52"/>
  <c r="F32" i="52"/>
  <c r="E32" i="52"/>
  <c r="I30" i="52"/>
  <c r="H30" i="52"/>
  <c r="G30" i="52"/>
  <c r="F30" i="52"/>
  <c r="E30" i="52"/>
  <c r="J29" i="52"/>
  <c r="I29" i="52"/>
  <c r="H29" i="52"/>
  <c r="G29" i="52"/>
  <c r="F29" i="52"/>
  <c r="E29" i="52"/>
  <c r="I27" i="52"/>
  <c r="H27" i="52"/>
  <c r="G27" i="52"/>
  <c r="F27" i="52"/>
  <c r="E27" i="52"/>
  <c r="K27" i="52" s="1"/>
  <c r="J26" i="52"/>
  <c r="I26" i="52"/>
  <c r="H26" i="52"/>
  <c r="H35" i="52" s="1"/>
  <c r="G26" i="52"/>
  <c r="F26" i="52"/>
  <c r="E26" i="52"/>
  <c r="K26" i="52" s="1"/>
  <c r="I24" i="52"/>
  <c r="H24" i="52"/>
  <c r="H36" i="52" s="1"/>
  <c r="G24" i="52"/>
  <c r="G36" i="52" s="1"/>
  <c r="F24" i="52"/>
  <c r="E24" i="52"/>
  <c r="J23" i="52"/>
  <c r="J35" i="52" s="1"/>
  <c r="I23" i="52"/>
  <c r="H23" i="52"/>
  <c r="G23" i="52"/>
  <c r="F23" i="52"/>
  <c r="F35" i="52" s="1"/>
  <c r="E23" i="52"/>
  <c r="C22" i="52"/>
  <c r="D15" i="52"/>
  <c r="D14" i="52"/>
  <c r="J13" i="52"/>
  <c r="H13" i="52"/>
  <c r="C31" i="52" s="1"/>
  <c r="F13" i="52"/>
  <c r="D13" i="52"/>
  <c r="C25" i="52" s="1"/>
  <c r="J12" i="52"/>
  <c r="H12" i="52"/>
  <c r="C28" i="52" s="1"/>
  <c r="F12" i="52"/>
  <c r="D12" i="52"/>
  <c r="D8" i="52"/>
  <c r="D7" i="52"/>
  <c r="D6" i="52"/>
  <c r="D5" i="52"/>
  <c r="D4" i="52"/>
  <c r="D3" i="52"/>
  <c r="I33" i="51"/>
  <c r="H33" i="51"/>
  <c r="G33" i="51"/>
  <c r="F33" i="51"/>
  <c r="E33" i="51"/>
  <c r="J32" i="51"/>
  <c r="I32" i="51"/>
  <c r="H32" i="51"/>
  <c r="K32" i="51" s="1"/>
  <c r="G32" i="51"/>
  <c r="F32" i="51"/>
  <c r="E32" i="51"/>
  <c r="I30" i="51"/>
  <c r="H30" i="51"/>
  <c r="G30" i="51"/>
  <c r="F30" i="51"/>
  <c r="E30" i="51"/>
  <c r="J29" i="51"/>
  <c r="I29" i="51"/>
  <c r="H29" i="51"/>
  <c r="G29" i="51"/>
  <c r="F29" i="51"/>
  <c r="E29" i="51"/>
  <c r="I27" i="51"/>
  <c r="H27" i="51"/>
  <c r="G27" i="51"/>
  <c r="F27" i="51"/>
  <c r="E27" i="51"/>
  <c r="J26" i="51"/>
  <c r="I26" i="51"/>
  <c r="I35" i="51" s="1"/>
  <c r="H26" i="51"/>
  <c r="G26" i="51"/>
  <c r="G35" i="51" s="1"/>
  <c r="F26" i="51"/>
  <c r="E26" i="51"/>
  <c r="I24" i="51"/>
  <c r="I36" i="51" s="1"/>
  <c r="H24" i="51"/>
  <c r="G24" i="51"/>
  <c r="F24" i="51"/>
  <c r="F36" i="51" s="1"/>
  <c r="E24" i="51"/>
  <c r="J23" i="51"/>
  <c r="I23" i="51"/>
  <c r="H23" i="51"/>
  <c r="G23" i="51"/>
  <c r="F23" i="51"/>
  <c r="F35" i="51" s="1"/>
  <c r="E23" i="51"/>
  <c r="D15" i="51"/>
  <c r="D14" i="51"/>
  <c r="J13" i="51"/>
  <c r="H13" i="51"/>
  <c r="C31" i="51" s="1"/>
  <c r="F13" i="51"/>
  <c r="D13" i="51"/>
  <c r="C25" i="51" s="1"/>
  <c r="J12" i="51"/>
  <c r="H12" i="51"/>
  <c r="C28" i="51" s="1"/>
  <c r="F12" i="51"/>
  <c r="D12" i="51"/>
  <c r="C22" i="51" s="1"/>
  <c r="D8" i="51"/>
  <c r="D7" i="51"/>
  <c r="D6" i="51"/>
  <c r="D5" i="51"/>
  <c r="D4" i="51"/>
  <c r="D3" i="51"/>
  <c r="H35" i="50"/>
  <c r="I33" i="50"/>
  <c r="H33" i="50"/>
  <c r="G33" i="50"/>
  <c r="K33" i="50" s="1"/>
  <c r="F33" i="50"/>
  <c r="E33" i="50"/>
  <c r="J32" i="50"/>
  <c r="J35" i="50" s="1"/>
  <c r="I32" i="50"/>
  <c r="H32" i="50"/>
  <c r="G32" i="50"/>
  <c r="F32" i="50"/>
  <c r="E32" i="50"/>
  <c r="I30" i="50"/>
  <c r="H30" i="50"/>
  <c r="G30" i="50"/>
  <c r="F30" i="50"/>
  <c r="E30" i="50"/>
  <c r="J29" i="50"/>
  <c r="I29" i="50"/>
  <c r="H29" i="50"/>
  <c r="G29" i="50"/>
  <c r="F29" i="50"/>
  <c r="E29" i="50"/>
  <c r="I27" i="50"/>
  <c r="H27" i="50"/>
  <c r="G27" i="50"/>
  <c r="F27" i="50"/>
  <c r="E27" i="50"/>
  <c r="J26" i="50"/>
  <c r="I26" i="50"/>
  <c r="H26" i="50"/>
  <c r="G26" i="50"/>
  <c r="F26" i="50"/>
  <c r="E26" i="50"/>
  <c r="C25" i="50"/>
  <c r="I24" i="50"/>
  <c r="H24" i="50"/>
  <c r="G24" i="50"/>
  <c r="F24" i="50"/>
  <c r="E24" i="50"/>
  <c r="E36" i="50" s="1"/>
  <c r="J23" i="50"/>
  <c r="I23" i="50"/>
  <c r="H23" i="50"/>
  <c r="G23" i="50"/>
  <c r="F23" i="50"/>
  <c r="F35" i="50" s="1"/>
  <c r="E23" i="50"/>
  <c r="D15" i="50"/>
  <c r="D14" i="50"/>
  <c r="J13" i="50"/>
  <c r="H13" i="50"/>
  <c r="C31" i="50" s="1"/>
  <c r="F13" i="50"/>
  <c r="D13" i="50"/>
  <c r="J12" i="50"/>
  <c r="H12" i="50"/>
  <c r="C28" i="50" s="1"/>
  <c r="F12" i="50"/>
  <c r="D12" i="50"/>
  <c r="C22" i="50" s="1"/>
  <c r="D8" i="50"/>
  <c r="D7" i="50"/>
  <c r="D6" i="50"/>
  <c r="D5" i="50"/>
  <c r="D4" i="50"/>
  <c r="D3" i="50"/>
  <c r="I35" i="49"/>
  <c r="I33" i="49"/>
  <c r="H33" i="49"/>
  <c r="G33" i="49"/>
  <c r="F33" i="49"/>
  <c r="E33" i="49"/>
  <c r="J32" i="49"/>
  <c r="I32" i="49"/>
  <c r="H32" i="49"/>
  <c r="G32" i="49"/>
  <c r="F32" i="49"/>
  <c r="E32" i="49"/>
  <c r="I30" i="49"/>
  <c r="H30" i="49"/>
  <c r="G30" i="49"/>
  <c r="F30" i="49"/>
  <c r="E30" i="49"/>
  <c r="J29" i="49"/>
  <c r="I29" i="49"/>
  <c r="H29" i="49"/>
  <c r="G29" i="49"/>
  <c r="F29" i="49"/>
  <c r="E29" i="49"/>
  <c r="K29" i="49" s="1"/>
  <c r="I27" i="49"/>
  <c r="H27" i="49"/>
  <c r="G27" i="49"/>
  <c r="F27" i="49"/>
  <c r="E27" i="49"/>
  <c r="J26" i="49"/>
  <c r="I26" i="49"/>
  <c r="H26" i="49"/>
  <c r="G26" i="49"/>
  <c r="F26" i="49"/>
  <c r="E26" i="49"/>
  <c r="C25" i="49"/>
  <c r="I24" i="49"/>
  <c r="H24" i="49"/>
  <c r="H36" i="49" s="1"/>
  <c r="G24" i="49"/>
  <c r="F24" i="49"/>
  <c r="E24" i="49"/>
  <c r="J23" i="49"/>
  <c r="I23" i="49"/>
  <c r="H23" i="49"/>
  <c r="H35" i="49" s="1"/>
  <c r="G23" i="49"/>
  <c r="G35" i="49" s="1"/>
  <c r="F23" i="49"/>
  <c r="E23" i="49"/>
  <c r="C22" i="49"/>
  <c r="D15" i="49"/>
  <c r="D14" i="49"/>
  <c r="J13" i="49"/>
  <c r="H13" i="49"/>
  <c r="C31" i="49" s="1"/>
  <c r="F13" i="49"/>
  <c r="D13" i="49"/>
  <c r="J12" i="49"/>
  <c r="H12" i="49"/>
  <c r="C28" i="49" s="1"/>
  <c r="F12" i="49"/>
  <c r="D12" i="49"/>
  <c r="D8" i="49"/>
  <c r="D7" i="49"/>
  <c r="D6" i="49"/>
  <c r="D5" i="49"/>
  <c r="D4" i="49"/>
  <c r="D3" i="49"/>
  <c r="E36" i="48"/>
  <c r="I33" i="48"/>
  <c r="H33" i="48"/>
  <c r="G33" i="48"/>
  <c r="F33" i="48"/>
  <c r="E33" i="48"/>
  <c r="J32" i="48"/>
  <c r="I32" i="48"/>
  <c r="H32" i="48"/>
  <c r="G32" i="48"/>
  <c r="F32" i="48"/>
  <c r="K32" i="48" s="1"/>
  <c r="E32" i="48"/>
  <c r="I30" i="48"/>
  <c r="H30" i="48"/>
  <c r="G30" i="48"/>
  <c r="F30" i="48"/>
  <c r="E30" i="48"/>
  <c r="J29" i="48"/>
  <c r="I29" i="48"/>
  <c r="H29" i="48"/>
  <c r="G29" i="48"/>
  <c r="F29" i="48"/>
  <c r="E29" i="48"/>
  <c r="I27" i="48"/>
  <c r="H27" i="48"/>
  <c r="G27" i="48"/>
  <c r="F27" i="48"/>
  <c r="E27" i="48"/>
  <c r="J26" i="48"/>
  <c r="J35" i="48" s="1"/>
  <c r="I26" i="48"/>
  <c r="H26" i="48"/>
  <c r="G26" i="48"/>
  <c r="F26" i="48"/>
  <c r="E26" i="48"/>
  <c r="K26" i="48" s="1"/>
  <c r="I24" i="48"/>
  <c r="H24" i="48"/>
  <c r="G24" i="48"/>
  <c r="G36" i="48" s="1"/>
  <c r="F24" i="48"/>
  <c r="E24" i="48"/>
  <c r="J23" i="48"/>
  <c r="I23" i="48"/>
  <c r="H23" i="48"/>
  <c r="G23" i="48"/>
  <c r="F23" i="48"/>
  <c r="E23" i="48"/>
  <c r="D15" i="48"/>
  <c r="D14" i="48"/>
  <c r="J13" i="48"/>
  <c r="H13" i="48"/>
  <c r="C31" i="48" s="1"/>
  <c r="F13" i="48"/>
  <c r="D13" i="48"/>
  <c r="C25" i="48" s="1"/>
  <c r="J12" i="48"/>
  <c r="H12" i="48"/>
  <c r="C28" i="48" s="1"/>
  <c r="F12" i="48"/>
  <c r="D12" i="48"/>
  <c r="C22" i="48" s="1"/>
  <c r="D8" i="48"/>
  <c r="D7" i="48"/>
  <c r="D6" i="48"/>
  <c r="D5" i="48"/>
  <c r="D4" i="48"/>
  <c r="D3" i="48"/>
  <c r="I33" i="47"/>
  <c r="H33" i="47"/>
  <c r="G33" i="47"/>
  <c r="F33" i="47"/>
  <c r="E33" i="47"/>
  <c r="J32" i="47"/>
  <c r="I32" i="47"/>
  <c r="H32" i="47"/>
  <c r="G32" i="47"/>
  <c r="F32" i="47"/>
  <c r="E32" i="47"/>
  <c r="C31" i="47"/>
  <c r="I30" i="47"/>
  <c r="H30" i="47"/>
  <c r="G30" i="47"/>
  <c r="F30" i="47"/>
  <c r="E30" i="47"/>
  <c r="J29" i="47"/>
  <c r="I29" i="47"/>
  <c r="H29" i="47"/>
  <c r="G29" i="47"/>
  <c r="F29" i="47"/>
  <c r="E29" i="47"/>
  <c r="I27" i="47"/>
  <c r="H27" i="47"/>
  <c r="G27" i="47"/>
  <c r="F27" i="47"/>
  <c r="E27" i="47"/>
  <c r="J26" i="47"/>
  <c r="I26" i="47"/>
  <c r="H26" i="47"/>
  <c r="G26" i="47"/>
  <c r="F26" i="47"/>
  <c r="E26" i="47"/>
  <c r="K26" i="47" s="1"/>
  <c r="C25" i="47"/>
  <c r="I24" i="47"/>
  <c r="H24" i="47"/>
  <c r="H36" i="47" s="1"/>
  <c r="G24" i="47"/>
  <c r="F24" i="47"/>
  <c r="F36" i="47" s="1"/>
  <c r="E24" i="47"/>
  <c r="J23" i="47"/>
  <c r="I23" i="47"/>
  <c r="I35" i="47" s="1"/>
  <c r="H23" i="47"/>
  <c r="H35" i="47" s="1"/>
  <c r="G23" i="47"/>
  <c r="F23" i="47"/>
  <c r="E23" i="47"/>
  <c r="E35" i="47" s="1"/>
  <c r="D15" i="47"/>
  <c r="D14" i="47"/>
  <c r="J13" i="47"/>
  <c r="H13" i="47"/>
  <c r="F13" i="47"/>
  <c r="D13" i="47"/>
  <c r="J12" i="47"/>
  <c r="H12" i="47"/>
  <c r="C28" i="47" s="1"/>
  <c r="F12" i="47"/>
  <c r="D12" i="47"/>
  <c r="C22" i="47" s="1"/>
  <c r="D8" i="47"/>
  <c r="D7" i="47"/>
  <c r="D6" i="47"/>
  <c r="D5" i="47"/>
  <c r="D4" i="47"/>
  <c r="D3" i="47"/>
  <c r="I33" i="46"/>
  <c r="H33" i="46"/>
  <c r="G33" i="46"/>
  <c r="F33" i="46"/>
  <c r="E33" i="46"/>
  <c r="J32" i="46"/>
  <c r="I32" i="46"/>
  <c r="H32" i="46"/>
  <c r="G32" i="46"/>
  <c r="F32" i="46"/>
  <c r="E32" i="46"/>
  <c r="I30" i="46"/>
  <c r="H30" i="46"/>
  <c r="G30" i="46"/>
  <c r="F30" i="46"/>
  <c r="E30" i="46"/>
  <c r="J29" i="46"/>
  <c r="I29" i="46"/>
  <c r="H29" i="46"/>
  <c r="G29" i="46"/>
  <c r="F29" i="46"/>
  <c r="E29" i="46"/>
  <c r="I27" i="46"/>
  <c r="H27" i="46"/>
  <c r="G27" i="46"/>
  <c r="K27" i="46" s="1"/>
  <c r="F27" i="46"/>
  <c r="E27" i="46"/>
  <c r="J26" i="46"/>
  <c r="I26" i="46"/>
  <c r="H26" i="46"/>
  <c r="G26" i="46"/>
  <c r="F26" i="46"/>
  <c r="E26" i="46"/>
  <c r="I24" i="46"/>
  <c r="I36" i="46" s="1"/>
  <c r="H24" i="46"/>
  <c r="G24" i="46"/>
  <c r="F24" i="46"/>
  <c r="E24" i="46"/>
  <c r="J23" i="46"/>
  <c r="I23" i="46"/>
  <c r="H23" i="46"/>
  <c r="G23" i="46"/>
  <c r="F23" i="46"/>
  <c r="E23" i="46"/>
  <c r="D15" i="46"/>
  <c r="D14" i="46"/>
  <c r="J13" i="46"/>
  <c r="H13" i="46"/>
  <c r="C31" i="46" s="1"/>
  <c r="F13" i="46"/>
  <c r="D13" i="46"/>
  <c r="C25" i="46" s="1"/>
  <c r="J12" i="46"/>
  <c r="H12" i="46"/>
  <c r="C28" i="46" s="1"/>
  <c r="F12" i="46"/>
  <c r="D12" i="46"/>
  <c r="C22" i="46" s="1"/>
  <c r="D8" i="46"/>
  <c r="D7" i="46"/>
  <c r="D6" i="46"/>
  <c r="D5" i="46"/>
  <c r="D4" i="46"/>
  <c r="D3" i="46"/>
  <c r="I33" i="45"/>
  <c r="H33" i="45"/>
  <c r="G33" i="45"/>
  <c r="F33" i="45"/>
  <c r="E33" i="45"/>
  <c r="J32" i="45"/>
  <c r="I32" i="45"/>
  <c r="H32" i="45"/>
  <c r="G32" i="45"/>
  <c r="F32" i="45"/>
  <c r="E32" i="45"/>
  <c r="I30" i="45"/>
  <c r="H30" i="45"/>
  <c r="G30" i="45"/>
  <c r="F30" i="45"/>
  <c r="E30" i="45"/>
  <c r="J29" i="45"/>
  <c r="I29" i="45"/>
  <c r="H29" i="45"/>
  <c r="G29" i="45"/>
  <c r="F29" i="45"/>
  <c r="E29" i="45"/>
  <c r="I27" i="45"/>
  <c r="H27" i="45"/>
  <c r="G27" i="45"/>
  <c r="K27" i="45" s="1"/>
  <c r="F27" i="45"/>
  <c r="E27" i="45"/>
  <c r="J26" i="45"/>
  <c r="I26" i="45"/>
  <c r="H26" i="45"/>
  <c r="G26" i="45"/>
  <c r="F26" i="45"/>
  <c r="E26" i="45"/>
  <c r="I24" i="45"/>
  <c r="H24" i="45"/>
  <c r="G24" i="45"/>
  <c r="F24" i="45"/>
  <c r="F36" i="45" s="1"/>
  <c r="E24" i="45"/>
  <c r="J23" i="45"/>
  <c r="J35" i="45" s="1"/>
  <c r="I23" i="45"/>
  <c r="H23" i="45"/>
  <c r="G23" i="45"/>
  <c r="G35" i="45" s="1"/>
  <c r="F23" i="45"/>
  <c r="E23" i="45"/>
  <c r="E35" i="45" s="1"/>
  <c r="C22" i="45"/>
  <c r="D15" i="45"/>
  <c r="D14" i="45"/>
  <c r="J13" i="45"/>
  <c r="H13" i="45"/>
  <c r="C31" i="45" s="1"/>
  <c r="F13" i="45"/>
  <c r="D13" i="45"/>
  <c r="C25" i="45" s="1"/>
  <c r="J12" i="45"/>
  <c r="H12" i="45"/>
  <c r="C28" i="45" s="1"/>
  <c r="F12" i="45"/>
  <c r="D12" i="45"/>
  <c r="D8" i="45"/>
  <c r="D7" i="45"/>
  <c r="D6" i="45"/>
  <c r="D5" i="45"/>
  <c r="D4" i="45"/>
  <c r="D3" i="45"/>
  <c r="I33" i="44"/>
  <c r="H33" i="44"/>
  <c r="G33" i="44"/>
  <c r="F33" i="44"/>
  <c r="E33" i="44"/>
  <c r="J32" i="44"/>
  <c r="I32" i="44"/>
  <c r="H32" i="44"/>
  <c r="G32" i="44"/>
  <c r="F32" i="44"/>
  <c r="E32" i="44"/>
  <c r="I30" i="44"/>
  <c r="H30" i="44"/>
  <c r="G30" i="44"/>
  <c r="F30" i="44"/>
  <c r="E30" i="44"/>
  <c r="K30" i="44" s="1"/>
  <c r="J29" i="44"/>
  <c r="I29" i="44"/>
  <c r="H29" i="44"/>
  <c r="G29" i="44"/>
  <c r="F29" i="44"/>
  <c r="E29" i="44"/>
  <c r="I27" i="44"/>
  <c r="H27" i="44"/>
  <c r="G27" i="44"/>
  <c r="G36" i="44" s="1"/>
  <c r="F27" i="44"/>
  <c r="E27" i="44"/>
  <c r="J26" i="44"/>
  <c r="I26" i="44"/>
  <c r="H26" i="44"/>
  <c r="G26" i="44"/>
  <c r="F26" i="44"/>
  <c r="E26" i="44"/>
  <c r="I24" i="44"/>
  <c r="I36" i="44" s="1"/>
  <c r="H24" i="44"/>
  <c r="G24" i="44"/>
  <c r="F24" i="44"/>
  <c r="F36" i="44" s="1"/>
  <c r="E24" i="44"/>
  <c r="J23" i="44"/>
  <c r="I23" i="44"/>
  <c r="H23" i="44"/>
  <c r="G23" i="44"/>
  <c r="F23" i="44"/>
  <c r="F35" i="44" s="1"/>
  <c r="E23" i="44"/>
  <c r="E35" i="44" s="1"/>
  <c r="D15" i="44"/>
  <c r="D14" i="44"/>
  <c r="J13" i="44"/>
  <c r="H13" i="44"/>
  <c r="C31" i="44" s="1"/>
  <c r="F13" i="44"/>
  <c r="D13" i="44"/>
  <c r="C25" i="44" s="1"/>
  <c r="J12" i="44"/>
  <c r="H12" i="44"/>
  <c r="C28" i="44" s="1"/>
  <c r="F12" i="44"/>
  <c r="D12" i="44"/>
  <c r="C22" i="44" s="1"/>
  <c r="D8" i="44"/>
  <c r="D7" i="44"/>
  <c r="D6" i="44"/>
  <c r="D5" i="44"/>
  <c r="D4" i="44"/>
  <c r="D3" i="44"/>
  <c r="I33" i="43"/>
  <c r="H33" i="43"/>
  <c r="G33" i="43"/>
  <c r="F33" i="43"/>
  <c r="E33" i="43"/>
  <c r="J32" i="43"/>
  <c r="I32" i="43"/>
  <c r="H32" i="43"/>
  <c r="G32" i="43"/>
  <c r="F32" i="43"/>
  <c r="E32" i="43"/>
  <c r="I30" i="43"/>
  <c r="H30" i="43"/>
  <c r="H36" i="43" s="1"/>
  <c r="G30" i="43"/>
  <c r="F30" i="43"/>
  <c r="E30" i="43"/>
  <c r="J29" i="43"/>
  <c r="I29" i="43"/>
  <c r="H29" i="43"/>
  <c r="G29" i="43"/>
  <c r="F29" i="43"/>
  <c r="E29" i="43"/>
  <c r="I27" i="43"/>
  <c r="H27" i="43"/>
  <c r="G27" i="43"/>
  <c r="F27" i="43"/>
  <c r="E27" i="43"/>
  <c r="J26" i="43"/>
  <c r="I26" i="43"/>
  <c r="H26" i="43"/>
  <c r="G26" i="43"/>
  <c r="F26" i="43"/>
  <c r="E26" i="43"/>
  <c r="I24" i="43"/>
  <c r="H24" i="43"/>
  <c r="G24" i="43"/>
  <c r="F24" i="43"/>
  <c r="F36" i="43" s="1"/>
  <c r="E24" i="43"/>
  <c r="J23" i="43"/>
  <c r="I23" i="43"/>
  <c r="I35" i="43" s="1"/>
  <c r="H23" i="43"/>
  <c r="G23" i="43"/>
  <c r="F23" i="43"/>
  <c r="E23" i="43"/>
  <c r="D15" i="43"/>
  <c r="D14" i="43"/>
  <c r="J13" i="43"/>
  <c r="H13" i="43"/>
  <c r="C31" i="43" s="1"/>
  <c r="F13" i="43"/>
  <c r="D13" i="43"/>
  <c r="C25" i="43" s="1"/>
  <c r="J12" i="43"/>
  <c r="H12" i="43"/>
  <c r="C28" i="43" s="1"/>
  <c r="F12" i="43"/>
  <c r="D12" i="43"/>
  <c r="C22" i="43" s="1"/>
  <c r="D8" i="43"/>
  <c r="D7" i="43"/>
  <c r="D6" i="43"/>
  <c r="D5" i="43"/>
  <c r="D4" i="43"/>
  <c r="D3" i="43"/>
  <c r="I33" i="42"/>
  <c r="I36" i="42" s="1"/>
  <c r="H33" i="42"/>
  <c r="G33" i="42"/>
  <c r="F33" i="42"/>
  <c r="E33" i="42"/>
  <c r="J32" i="42"/>
  <c r="I32" i="42"/>
  <c r="H32" i="42"/>
  <c r="G32" i="42"/>
  <c r="F32" i="42"/>
  <c r="F35" i="42" s="1"/>
  <c r="E32" i="42"/>
  <c r="I30" i="42"/>
  <c r="H30" i="42"/>
  <c r="G30" i="42"/>
  <c r="F30" i="42"/>
  <c r="E30" i="42"/>
  <c r="J29" i="42"/>
  <c r="I29" i="42"/>
  <c r="H29" i="42"/>
  <c r="G29" i="42"/>
  <c r="F29" i="42"/>
  <c r="E29" i="42"/>
  <c r="I27" i="42"/>
  <c r="H27" i="42"/>
  <c r="G27" i="42"/>
  <c r="F27" i="42"/>
  <c r="E27" i="42"/>
  <c r="K27" i="42" s="1"/>
  <c r="J26" i="42"/>
  <c r="I26" i="42"/>
  <c r="K26" i="42" s="1"/>
  <c r="H26" i="42"/>
  <c r="G26" i="42"/>
  <c r="F26" i="42"/>
  <c r="E26" i="42"/>
  <c r="I24" i="42"/>
  <c r="H24" i="42"/>
  <c r="G24" i="42"/>
  <c r="F24" i="42"/>
  <c r="E24" i="42"/>
  <c r="K23" i="42"/>
  <c r="J23" i="42"/>
  <c r="I23" i="42"/>
  <c r="I35" i="42" s="1"/>
  <c r="H23" i="42"/>
  <c r="G23" i="42"/>
  <c r="G35" i="42" s="1"/>
  <c r="F23" i="42"/>
  <c r="E23" i="42"/>
  <c r="C22" i="42"/>
  <c r="D15" i="42"/>
  <c r="D14" i="42"/>
  <c r="J13" i="42"/>
  <c r="H13" i="42"/>
  <c r="C31" i="42" s="1"/>
  <c r="F13" i="42"/>
  <c r="D13" i="42"/>
  <c r="C25" i="42" s="1"/>
  <c r="J12" i="42"/>
  <c r="H12" i="42"/>
  <c r="C28" i="42" s="1"/>
  <c r="F12" i="42"/>
  <c r="D12" i="42"/>
  <c r="D8" i="42"/>
  <c r="D7" i="42"/>
  <c r="D6" i="42"/>
  <c r="D5" i="42"/>
  <c r="D4" i="42"/>
  <c r="D3" i="42"/>
  <c r="H36" i="41"/>
  <c r="I33" i="41"/>
  <c r="H33" i="41"/>
  <c r="G33" i="41"/>
  <c r="F33" i="41"/>
  <c r="E33" i="41"/>
  <c r="J32" i="41"/>
  <c r="I32" i="41"/>
  <c r="H32" i="41"/>
  <c r="G32" i="41"/>
  <c r="F32" i="41"/>
  <c r="E32" i="41"/>
  <c r="I30" i="41"/>
  <c r="H30" i="41"/>
  <c r="G30" i="41"/>
  <c r="F30" i="41"/>
  <c r="E30" i="41"/>
  <c r="J29" i="41"/>
  <c r="I29" i="41"/>
  <c r="H29" i="41"/>
  <c r="G29" i="41"/>
  <c r="F29" i="41"/>
  <c r="E29" i="41"/>
  <c r="I27" i="41"/>
  <c r="H27" i="41"/>
  <c r="G27" i="41"/>
  <c r="F27" i="41"/>
  <c r="E27" i="41"/>
  <c r="J26" i="41"/>
  <c r="I26" i="41"/>
  <c r="H26" i="41"/>
  <c r="G26" i="41"/>
  <c r="F26" i="41"/>
  <c r="E26" i="41"/>
  <c r="I24" i="41"/>
  <c r="I36" i="41" s="1"/>
  <c r="H24" i="41"/>
  <c r="G24" i="41"/>
  <c r="G36" i="41" s="1"/>
  <c r="F24" i="41"/>
  <c r="E24" i="41"/>
  <c r="J23" i="41"/>
  <c r="I23" i="41"/>
  <c r="H23" i="41"/>
  <c r="G23" i="41"/>
  <c r="F23" i="41"/>
  <c r="E23" i="41"/>
  <c r="K23" i="41" s="1"/>
  <c r="C22" i="41"/>
  <c r="D15" i="41"/>
  <c r="D14" i="41"/>
  <c r="J13" i="41"/>
  <c r="H13" i="41"/>
  <c r="C31" i="41" s="1"/>
  <c r="F13" i="41"/>
  <c r="D13" i="41"/>
  <c r="C25" i="41" s="1"/>
  <c r="J12" i="41"/>
  <c r="H12" i="41"/>
  <c r="C28" i="41" s="1"/>
  <c r="F12" i="41"/>
  <c r="D12" i="41"/>
  <c r="D8" i="41"/>
  <c r="D7" i="41"/>
  <c r="D6" i="41"/>
  <c r="D5" i="41"/>
  <c r="D4" i="41"/>
  <c r="D3" i="41"/>
  <c r="I33" i="40"/>
  <c r="H33" i="40"/>
  <c r="G33" i="40"/>
  <c r="F33" i="40"/>
  <c r="E33" i="40"/>
  <c r="K33" i="40" s="1"/>
  <c r="J32" i="40"/>
  <c r="I32" i="40"/>
  <c r="H32" i="40"/>
  <c r="G32" i="40"/>
  <c r="F32" i="40"/>
  <c r="E32" i="40"/>
  <c r="I30" i="40"/>
  <c r="I36" i="40" s="1"/>
  <c r="H30" i="40"/>
  <c r="G30" i="40"/>
  <c r="F30" i="40"/>
  <c r="E30" i="40"/>
  <c r="J29" i="40"/>
  <c r="I29" i="40"/>
  <c r="H29" i="40"/>
  <c r="G29" i="40"/>
  <c r="F29" i="40"/>
  <c r="E29" i="40"/>
  <c r="I27" i="40"/>
  <c r="H27" i="40"/>
  <c r="G27" i="40"/>
  <c r="F27" i="40"/>
  <c r="E27" i="40"/>
  <c r="J26" i="40"/>
  <c r="I26" i="40"/>
  <c r="H26" i="40"/>
  <c r="G26" i="40"/>
  <c r="F26" i="40"/>
  <c r="K26" i="40" s="1"/>
  <c r="E26" i="40"/>
  <c r="I24" i="40"/>
  <c r="H24" i="40"/>
  <c r="H36" i="40" s="1"/>
  <c r="G24" i="40"/>
  <c r="F24" i="40"/>
  <c r="E24" i="40"/>
  <c r="J23" i="40"/>
  <c r="J35" i="40" s="1"/>
  <c r="I23" i="40"/>
  <c r="H23" i="40"/>
  <c r="H35" i="40" s="1"/>
  <c r="G23" i="40"/>
  <c r="F23" i="40"/>
  <c r="F35" i="40" s="1"/>
  <c r="E23" i="40"/>
  <c r="E35" i="40" s="1"/>
  <c r="D15" i="40"/>
  <c r="D14" i="40"/>
  <c r="J13" i="40"/>
  <c r="H13" i="40"/>
  <c r="C31" i="40" s="1"/>
  <c r="F13" i="40"/>
  <c r="D13" i="40"/>
  <c r="C25" i="40" s="1"/>
  <c r="J12" i="40"/>
  <c r="H12" i="40"/>
  <c r="C28" i="40" s="1"/>
  <c r="F12" i="40"/>
  <c r="D12" i="40"/>
  <c r="C22" i="40" s="1"/>
  <c r="D8" i="40"/>
  <c r="D7" i="40"/>
  <c r="D6" i="40"/>
  <c r="D5" i="40"/>
  <c r="D4" i="40"/>
  <c r="D3" i="40"/>
  <c r="I33" i="39"/>
  <c r="H33" i="39"/>
  <c r="G33" i="39"/>
  <c r="F33" i="39"/>
  <c r="E33" i="39"/>
  <c r="J32" i="39"/>
  <c r="I32" i="39"/>
  <c r="H32" i="39"/>
  <c r="G32" i="39"/>
  <c r="F32" i="39"/>
  <c r="E32" i="39"/>
  <c r="I30" i="39"/>
  <c r="H30" i="39"/>
  <c r="G30" i="39"/>
  <c r="F30" i="39"/>
  <c r="E30" i="39"/>
  <c r="J29" i="39"/>
  <c r="I29" i="39"/>
  <c r="I35" i="39" s="1"/>
  <c r="H29" i="39"/>
  <c r="G29" i="39"/>
  <c r="F29" i="39"/>
  <c r="E29" i="39"/>
  <c r="I27" i="39"/>
  <c r="H27" i="39"/>
  <c r="G27" i="39"/>
  <c r="F27" i="39"/>
  <c r="E27" i="39"/>
  <c r="K27" i="39" s="1"/>
  <c r="J26" i="39"/>
  <c r="I26" i="39"/>
  <c r="H26" i="39"/>
  <c r="H35" i="39" s="1"/>
  <c r="G26" i="39"/>
  <c r="F26" i="39"/>
  <c r="E26" i="39"/>
  <c r="I24" i="39"/>
  <c r="H24" i="39"/>
  <c r="G24" i="39"/>
  <c r="F24" i="39"/>
  <c r="E24" i="39"/>
  <c r="J23" i="39"/>
  <c r="I23" i="39"/>
  <c r="H23" i="39"/>
  <c r="G23" i="39"/>
  <c r="G35" i="39" s="1"/>
  <c r="F23" i="39"/>
  <c r="E23" i="39"/>
  <c r="C22" i="39"/>
  <c r="D15" i="39"/>
  <c r="D14" i="39"/>
  <c r="J13" i="39"/>
  <c r="H13" i="39"/>
  <c r="C31" i="39" s="1"/>
  <c r="F13" i="39"/>
  <c r="D13" i="39"/>
  <c r="C25" i="39" s="1"/>
  <c r="J12" i="39"/>
  <c r="H12" i="39"/>
  <c r="C28" i="39" s="1"/>
  <c r="F12" i="39"/>
  <c r="D12" i="39"/>
  <c r="D8" i="39"/>
  <c r="D7" i="39"/>
  <c r="D6" i="39"/>
  <c r="D5" i="39"/>
  <c r="D4" i="39"/>
  <c r="D3" i="39"/>
  <c r="H35" i="38"/>
  <c r="I33" i="38"/>
  <c r="H33" i="38"/>
  <c r="G33" i="38"/>
  <c r="F33" i="38"/>
  <c r="E33" i="38"/>
  <c r="J32" i="38"/>
  <c r="I32" i="38"/>
  <c r="H32" i="38"/>
  <c r="G32" i="38"/>
  <c r="F32" i="38"/>
  <c r="E32" i="38"/>
  <c r="I30" i="38"/>
  <c r="H30" i="38"/>
  <c r="G30" i="38"/>
  <c r="F30" i="38"/>
  <c r="E30" i="38"/>
  <c r="J29" i="38"/>
  <c r="I29" i="38"/>
  <c r="H29" i="38"/>
  <c r="G29" i="38"/>
  <c r="F29" i="38"/>
  <c r="E29" i="38"/>
  <c r="K29" i="38" s="1"/>
  <c r="I27" i="38"/>
  <c r="H27" i="38"/>
  <c r="G27" i="38"/>
  <c r="F27" i="38"/>
  <c r="E27" i="38"/>
  <c r="J26" i="38"/>
  <c r="I26" i="38"/>
  <c r="I35" i="38" s="1"/>
  <c r="H26" i="38"/>
  <c r="G26" i="38"/>
  <c r="F26" i="38"/>
  <c r="E26" i="38"/>
  <c r="K26" i="38" s="1"/>
  <c r="I24" i="38"/>
  <c r="H24" i="38"/>
  <c r="G24" i="38"/>
  <c r="F24" i="38"/>
  <c r="E24" i="38"/>
  <c r="E36" i="38" s="1"/>
  <c r="J23" i="38"/>
  <c r="I23" i="38"/>
  <c r="H23" i="38"/>
  <c r="G23" i="38"/>
  <c r="G35" i="38" s="1"/>
  <c r="F23" i="38"/>
  <c r="F35" i="38" s="1"/>
  <c r="E23" i="38"/>
  <c r="D15" i="38"/>
  <c r="D14" i="38"/>
  <c r="J13" i="38"/>
  <c r="H13" i="38"/>
  <c r="C31" i="38" s="1"/>
  <c r="F13" i="38"/>
  <c r="D13" i="38"/>
  <c r="C25" i="38" s="1"/>
  <c r="J12" i="38"/>
  <c r="H12" i="38"/>
  <c r="C28" i="38" s="1"/>
  <c r="F12" i="38"/>
  <c r="D12" i="38"/>
  <c r="C22" i="38" s="1"/>
  <c r="D8" i="38"/>
  <c r="D7" i="38"/>
  <c r="D6" i="38"/>
  <c r="D5" i="38"/>
  <c r="D4" i="38"/>
  <c r="D3" i="38"/>
  <c r="I33" i="37"/>
  <c r="H33" i="37"/>
  <c r="G33" i="37"/>
  <c r="F33" i="37"/>
  <c r="E33" i="37"/>
  <c r="J32" i="37"/>
  <c r="I32" i="37"/>
  <c r="H32" i="37"/>
  <c r="G32" i="37"/>
  <c r="G35" i="37" s="1"/>
  <c r="F32" i="37"/>
  <c r="E32" i="37"/>
  <c r="I30" i="37"/>
  <c r="H30" i="37"/>
  <c r="G30" i="37"/>
  <c r="F30" i="37"/>
  <c r="E30" i="37"/>
  <c r="J29" i="37"/>
  <c r="I29" i="37"/>
  <c r="H29" i="37"/>
  <c r="G29" i="37"/>
  <c r="F29" i="37"/>
  <c r="E29" i="37"/>
  <c r="I27" i="37"/>
  <c r="H27" i="37"/>
  <c r="G27" i="37"/>
  <c r="F27" i="37"/>
  <c r="E27" i="37"/>
  <c r="J26" i="37"/>
  <c r="I26" i="37"/>
  <c r="H26" i="37"/>
  <c r="G26" i="37"/>
  <c r="F26" i="37"/>
  <c r="E26" i="37"/>
  <c r="K26" i="37" s="1"/>
  <c r="I24" i="37"/>
  <c r="H24" i="37"/>
  <c r="H36" i="37" s="1"/>
  <c r="G24" i="37"/>
  <c r="F24" i="37"/>
  <c r="F36" i="37" s="1"/>
  <c r="E24" i="37"/>
  <c r="J23" i="37"/>
  <c r="I23" i="37"/>
  <c r="I35" i="37" s="1"/>
  <c r="H23" i="37"/>
  <c r="H35" i="37" s="1"/>
  <c r="G23" i="37"/>
  <c r="F23" i="37"/>
  <c r="E23" i="37"/>
  <c r="C22" i="37"/>
  <c r="D15" i="37"/>
  <c r="D14" i="37"/>
  <c r="J13" i="37"/>
  <c r="H13" i="37"/>
  <c r="C31" i="37" s="1"/>
  <c r="F13" i="37"/>
  <c r="D13" i="37"/>
  <c r="C25" i="37" s="1"/>
  <c r="J12" i="37"/>
  <c r="H12" i="37"/>
  <c r="C28" i="37" s="1"/>
  <c r="F12" i="37"/>
  <c r="D12" i="37"/>
  <c r="D8" i="37"/>
  <c r="D7" i="37"/>
  <c r="D6" i="37"/>
  <c r="D5" i="37"/>
  <c r="D4" i="37"/>
  <c r="D3" i="37"/>
  <c r="I33" i="36"/>
  <c r="H33" i="36"/>
  <c r="G33" i="36"/>
  <c r="F33" i="36"/>
  <c r="E33" i="36"/>
  <c r="K33" i="36" s="1"/>
  <c r="J32" i="36"/>
  <c r="I32" i="36"/>
  <c r="H32" i="36"/>
  <c r="G32" i="36"/>
  <c r="F32" i="36"/>
  <c r="E32" i="36"/>
  <c r="C31" i="36"/>
  <c r="I30" i="36"/>
  <c r="H30" i="36"/>
  <c r="G30" i="36"/>
  <c r="F30" i="36"/>
  <c r="K30" i="36" s="1"/>
  <c r="E30" i="36"/>
  <c r="J29" i="36"/>
  <c r="I29" i="36"/>
  <c r="K29" i="36" s="1"/>
  <c r="H29" i="36"/>
  <c r="G29" i="36"/>
  <c r="F29" i="36"/>
  <c r="E29" i="36"/>
  <c r="I27" i="36"/>
  <c r="H27" i="36"/>
  <c r="G27" i="36"/>
  <c r="F27" i="36"/>
  <c r="E27" i="36"/>
  <c r="J26" i="36"/>
  <c r="I26" i="36"/>
  <c r="H26" i="36"/>
  <c r="G26" i="36"/>
  <c r="F26" i="36"/>
  <c r="E26" i="36"/>
  <c r="K24" i="36"/>
  <c r="I24" i="36"/>
  <c r="H24" i="36"/>
  <c r="H36" i="36" s="1"/>
  <c r="G24" i="36"/>
  <c r="G36" i="36" s="1"/>
  <c r="F24" i="36"/>
  <c r="F36" i="36" s="1"/>
  <c r="E24" i="36"/>
  <c r="J23" i="36"/>
  <c r="J35" i="36" s="1"/>
  <c r="I23" i="36"/>
  <c r="H23" i="36"/>
  <c r="H35" i="36" s="1"/>
  <c r="G23" i="36"/>
  <c r="F23" i="36"/>
  <c r="F35" i="36" s="1"/>
  <c r="E23" i="36"/>
  <c r="D15" i="36"/>
  <c r="D14" i="36"/>
  <c r="J13" i="36"/>
  <c r="H13" i="36"/>
  <c r="F13" i="36"/>
  <c r="D13" i="36"/>
  <c r="C25" i="36" s="1"/>
  <c r="J12" i="36"/>
  <c r="H12" i="36"/>
  <c r="C28" i="36" s="1"/>
  <c r="F12" i="36"/>
  <c r="D12" i="36"/>
  <c r="C22" i="36" s="1"/>
  <c r="D8" i="36"/>
  <c r="D7" i="36"/>
  <c r="D6" i="36"/>
  <c r="D5" i="36"/>
  <c r="D4" i="36"/>
  <c r="D3" i="36"/>
  <c r="I33" i="35"/>
  <c r="H33" i="35"/>
  <c r="G33" i="35"/>
  <c r="F33" i="35"/>
  <c r="E33" i="35"/>
  <c r="J32" i="35"/>
  <c r="I32" i="35"/>
  <c r="H32" i="35"/>
  <c r="G32" i="35"/>
  <c r="F32" i="35"/>
  <c r="E32" i="35"/>
  <c r="I30" i="35"/>
  <c r="H30" i="35"/>
  <c r="G30" i="35"/>
  <c r="F30" i="35"/>
  <c r="E30" i="35"/>
  <c r="K30" i="35" s="1"/>
  <c r="J29" i="35"/>
  <c r="I29" i="35"/>
  <c r="H29" i="35"/>
  <c r="G29" i="35"/>
  <c r="F29" i="35"/>
  <c r="E29" i="35"/>
  <c r="I27" i="35"/>
  <c r="H27" i="35"/>
  <c r="G27" i="35"/>
  <c r="F27" i="35"/>
  <c r="E27" i="35"/>
  <c r="J26" i="35"/>
  <c r="I26" i="35"/>
  <c r="H26" i="35"/>
  <c r="G26" i="35"/>
  <c r="F26" i="35"/>
  <c r="E26" i="35"/>
  <c r="I24" i="35"/>
  <c r="H24" i="35"/>
  <c r="G24" i="35"/>
  <c r="F24" i="35"/>
  <c r="F36" i="35" s="1"/>
  <c r="E24" i="35"/>
  <c r="J23" i="35"/>
  <c r="J35" i="35" s="1"/>
  <c r="I23" i="35"/>
  <c r="H23" i="35"/>
  <c r="H35" i="35" s="1"/>
  <c r="G23" i="35"/>
  <c r="G35" i="35" s="1"/>
  <c r="F23" i="35"/>
  <c r="E23" i="35"/>
  <c r="D15" i="35"/>
  <c r="D14" i="35"/>
  <c r="J13" i="35"/>
  <c r="H13" i="35"/>
  <c r="C31" i="35" s="1"/>
  <c r="F13" i="35"/>
  <c r="D13" i="35"/>
  <c r="C25" i="35" s="1"/>
  <c r="J12" i="35"/>
  <c r="H12" i="35"/>
  <c r="C28" i="35" s="1"/>
  <c r="F12" i="35"/>
  <c r="D12" i="35"/>
  <c r="C22" i="35" s="1"/>
  <c r="D8" i="35"/>
  <c r="D7" i="35"/>
  <c r="D6" i="35"/>
  <c r="D5" i="35"/>
  <c r="D4" i="35"/>
  <c r="D3" i="35"/>
  <c r="G36" i="34"/>
  <c r="E36" i="34"/>
  <c r="J35" i="34"/>
  <c r="I33" i="34"/>
  <c r="H33" i="34"/>
  <c r="G33" i="34"/>
  <c r="F33" i="34"/>
  <c r="E33" i="34"/>
  <c r="J32" i="34"/>
  <c r="I32" i="34"/>
  <c r="H32" i="34"/>
  <c r="G32" i="34"/>
  <c r="F32" i="34"/>
  <c r="E32" i="34"/>
  <c r="K32" i="34" s="1"/>
  <c r="I30" i="34"/>
  <c r="H30" i="34"/>
  <c r="K30" i="34" s="1"/>
  <c r="G30" i="34"/>
  <c r="F30" i="34"/>
  <c r="E30" i="34"/>
  <c r="J29" i="34"/>
  <c r="I29" i="34"/>
  <c r="H29" i="34"/>
  <c r="G29" i="34"/>
  <c r="F29" i="34"/>
  <c r="E29" i="34"/>
  <c r="K27" i="34"/>
  <c r="I27" i="34"/>
  <c r="H27" i="34"/>
  <c r="G27" i="34"/>
  <c r="F27" i="34"/>
  <c r="E27" i="34"/>
  <c r="J26" i="34"/>
  <c r="I26" i="34"/>
  <c r="H26" i="34"/>
  <c r="G26" i="34"/>
  <c r="F26" i="34"/>
  <c r="E26" i="34"/>
  <c r="K24" i="34"/>
  <c r="I24" i="34"/>
  <c r="I36" i="34" s="1"/>
  <c r="H24" i="34"/>
  <c r="H36" i="34" s="1"/>
  <c r="G24" i="34"/>
  <c r="F24" i="34"/>
  <c r="E24" i="34"/>
  <c r="J23" i="34"/>
  <c r="I23" i="34"/>
  <c r="H23" i="34"/>
  <c r="G23" i="34"/>
  <c r="F23" i="34"/>
  <c r="F35" i="34" s="1"/>
  <c r="E23" i="34"/>
  <c r="C22" i="34"/>
  <c r="D15" i="34"/>
  <c r="D14" i="34"/>
  <c r="J13" i="34"/>
  <c r="H13" i="34"/>
  <c r="C31" i="34" s="1"/>
  <c r="F13" i="34"/>
  <c r="D13" i="34"/>
  <c r="C25" i="34" s="1"/>
  <c r="J12" i="34"/>
  <c r="H12" i="34"/>
  <c r="C28" i="34" s="1"/>
  <c r="F12" i="34"/>
  <c r="D12" i="34"/>
  <c r="D8" i="34"/>
  <c r="D7" i="34"/>
  <c r="D6" i="34"/>
  <c r="D5" i="34"/>
  <c r="D4" i="34"/>
  <c r="D3" i="34"/>
  <c r="I33" i="33"/>
  <c r="H33" i="33"/>
  <c r="G33" i="33"/>
  <c r="F33" i="33"/>
  <c r="E33" i="33"/>
  <c r="J32" i="33"/>
  <c r="I32" i="33"/>
  <c r="H32" i="33"/>
  <c r="G32" i="33"/>
  <c r="F32" i="33"/>
  <c r="E32" i="33"/>
  <c r="I30" i="33"/>
  <c r="H30" i="33"/>
  <c r="G30" i="33"/>
  <c r="F30" i="33"/>
  <c r="E30" i="33"/>
  <c r="J29" i="33"/>
  <c r="I29" i="33"/>
  <c r="H29" i="33"/>
  <c r="G29" i="33"/>
  <c r="F29" i="33"/>
  <c r="E29" i="33"/>
  <c r="I27" i="33"/>
  <c r="H27" i="33"/>
  <c r="H36" i="33" s="1"/>
  <c r="G27" i="33"/>
  <c r="F27" i="33"/>
  <c r="E27" i="33"/>
  <c r="J26" i="33"/>
  <c r="I26" i="33"/>
  <c r="H26" i="33"/>
  <c r="G26" i="33"/>
  <c r="F26" i="33"/>
  <c r="E26" i="33"/>
  <c r="I24" i="33"/>
  <c r="H24" i="33"/>
  <c r="G24" i="33"/>
  <c r="F24" i="33"/>
  <c r="F36" i="33" s="1"/>
  <c r="E24" i="33"/>
  <c r="E36" i="33" s="1"/>
  <c r="J23" i="33"/>
  <c r="I23" i="33"/>
  <c r="I35" i="33" s="1"/>
  <c r="H23" i="33"/>
  <c r="G23" i="33"/>
  <c r="G35" i="33" s="1"/>
  <c r="F23" i="33"/>
  <c r="E23" i="33"/>
  <c r="D15" i="33"/>
  <c r="D14" i="33"/>
  <c r="J13" i="33"/>
  <c r="H13" i="33"/>
  <c r="C31" i="33" s="1"/>
  <c r="F13" i="33"/>
  <c r="D13" i="33"/>
  <c r="C25" i="33" s="1"/>
  <c r="J12" i="33"/>
  <c r="H12" i="33"/>
  <c r="C28" i="33" s="1"/>
  <c r="F12" i="33"/>
  <c r="D12" i="33"/>
  <c r="C22" i="33" s="1"/>
  <c r="D8" i="33"/>
  <c r="D7" i="33"/>
  <c r="D6" i="33"/>
  <c r="D5" i="33"/>
  <c r="D4" i="33"/>
  <c r="D3" i="33"/>
  <c r="G36" i="32"/>
  <c r="E36" i="32"/>
  <c r="K33" i="32"/>
  <c r="I33" i="32"/>
  <c r="H33" i="32"/>
  <c r="G33" i="32"/>
  <c r="F33" i="32"/>
  <c r="E33" i="32"/>
  <c r="J32" i="32"/>
  <c r="I32" i="32"/>
  <c r="H32" i="32"/>
  <c r="G32" i="32"/>
  <c r="F32" i="32"/>
  <c r="E32" i="32"/>
  <c r="K30" i="32"/>
  <c r="I30" i="32"/>
  <c r="H30" i="32"/>
  <c r="G30" i="32"/>
  <c r="F30" i="32"/>
  <c r="E30" i="32"/>
  <c r="J29" i="32"/>
  <c r="I29" i="32"/>
  <c r="H29" i="32"/>
  <c r="G29" i="32"/>
  <c r="F29" i="32"/>
  <c r="E29" i="32"/>
  <c r="K27" i="32"/>
  <c r="I27" i="32"/>
  <c r="H27" i="32"/>
  <c r="H36" i="32" s="1"/>
  <c r="G27" i="32"/>
  <c r="F27" i="32"/>
  <c r="E27" i="32"/>
  <c r="J26" i="32"/>
  <c r="I26" i="32"/>
  <c r="H26" i="32"/>
  <c r="G26" i="32"/>
  <c r="F26" i="32"/>
  <c r="E26" i="32"/>
  <c r="I24" i="32"/>
  <c r="I36" i="32" s="1"/>
  <c r="H24" i="32"/>
  <c r="G24" i="32"/>
  <c r="F24" i="32"/>
  <c r="E24" i="32"/>
  <c r="J23" i="32"/>
  <c r="J35" i="32" s="1"/>
  <c r="I23" i="32"/>
  <c r="H23" i="32"/>
  <c r="G23" i="32"/>
  <c r="F23" i="32"/>
  <c r="E23" i="32"/>
  <c r="E35" i="32" s="1"/>
  <c r="D15" i="32"/>
  <c r="D14" i="32"/>
  <c r="J13" i="32"/>
  <c r="H13" i="32"/>
  <c r="C31" i="32" s="1"/>
  <c r="F13" i="32"/>
  <c r="D13" i="32"/>
  <c r="C25" i="32" s="1"/>
  <c r="J12" i="32"/>
  <c r="H12" i="32"/>
  <c r="C28" i="32" s="1"/>
  <c r="F12" i="32"/>
  <c r="D12" i="32"/>
  <c r="C22" i="32" s="1"/>
  <c r="D8" i="32"/>
  <c r="D7" i="32"/>
  <c r="D6" i="32"/>
  <c r="D5" i="32"/>
  <c r="D4" i="32"/>
  <c r="D3" i="32"/>
  <c r="I33" i="31"/>
  <c r="H33" i="31"/>
  <c r="G33" i="31"/>
  <c r="F33" i="31"/>
  <c r="E33" i="31"/>
  <c r="K33" i="31" s="1"/>
  <c r="J32" i="31"/>
  <c r="I32" i="31"/>
  <c r="H32" i="31"/>
  <c r="G32" i="31"/>
  <c r="F32" i="31"/>
  <c r="E32" i="31"/>
  <c r="I30" i="31"/>
  <c r="H30" i="31"/>
  <c r="G30" i="31"/>
  <c r="F30" i="31"/>
  <c r="E30" i="31"/>
  <c r="J29" i="31"/>
  <c r="I29" i="31"/>
  <c r="H29" i="31"/>
  <c r="G29" i="31"/>
  <c r="F29" i="31"/>
  <c r="E29" i="31"/>
  <c r="I27" i="31"/>
  <c r="H27" i="31"/>
  <c r="G27" i="31"/>
  <c r="F27" i="31"/>
  <c r="E27" i="31"/>
  <c r="K27" i="31" s="1"/>
  <c r="J26" i="31"/>
  <c r="I26" i="31"/>
  <c r="H26" i="31"/>
  <c r="G26" i="31"/>
  <c r="F26" i="31"/>
  <c r="E26" i="31"/>
  <c r="I24" i="31"/>
  <c r="H24" i="31"/>
  <c r="H36" i="31" s="1"/>
  <c r="G24" i="31"/>
  <c r="G36" i="31" s="1"/>
  <c r="F24" i="31"/>
  <c r="F36" i="31" s="1"/>
  <c r="E24" i="31"/>
  <c r="J23" i="31"/>
  <c r="I23" i="31"/>
  <c r="H23" i="31"/>
  <c r="G23" i="31"/>
  <c r="G35" i="31" s="1"/>
  <c r="F23" i="31"/>
  <c r="E23" i="31"/>
  <c r="E35" i="31" s="1"/>
  <c r="D15" i="31"/>
  <c r="D14" i="31"/>
  <c r="J13" i="31"/>
  <c r="H13" i="31"/>
  <c r="C31" i="31" s="1"/>
  <c r="F13" i="31"/>
  <c r="D13" i="31"/>
  <c r="C25" i="31" s="1"/>
  <c r="J12" i="31"/>
  <c r="H12" i="31"/>
  <c r="C28" i="31" s="1"/>
  <c r="F12" i="31"/>
  <c r="D12" i="31"/>
  <c r="C22" i="31" s="1"/>
  <c r="D8" i="31"/>
  <c r="D7" i="31"/>
  <c r="D6" i="31"/>
  <c r="D5" i="31"/>
  <c r="D4" i="31"/>
  <c r="D3" i="31"/>
  <c r="F35" i="30"/>
  <c r="I33" i="30"/>
  <c r="H33" i="30"/>
  <c r="K33" i="30" s="1"/>
  <c r="G33" i="30"/>
  <c r="F33" i="30"/>
  <c r="E33" i="30"/>
  <c r="J32" i="30"/>
  <c r="I32" i="30"/>
  <c r="H32" i="30"/>
  <c r="G32" i="30"/>
  <c r="F32" i="30"/>
  <c r="E32" i="30"/>
  <c r="I30" i="30"/>
  <c r="H30" i="30"/>
  <c r="K30" i="30" s="1"/>
  <c r="G30" i="30"/>
  <c r="F30" i="30"/>
  <c r="E30" i="30"/>
  <c r="J29" i="30"/>
  <c r="I29" i="30"/>
  <c r="H29" i="30"/>
  <c r="G29" i="30"/>
  <c r="F29" i="30"/>
  <c r="E29" i="30"/>
  <c r="I27" i="30"/>
  <c r="H27" i="30"/>
  <c r="G27" i="30"/>
  <c r="F27" i="30"/>
  <c r="E27" i="30"/>
  <c r="J26" i="30"/>
  <c r="I26" i="30"/>
  <c r="H26" i="30"/>
  <c r="G26" i="30"/>
  <c r="F26" i="30"/>
  <c r="E26" i="30"/>
  <c r="I24" i="30"/>
  <c r="I36" i="30" s="1"/>
  <c r="H24" i="30"/>
  <c r="G24" i="30"/>
  <c r="G36" i="30" s="1"/>
  <c r="F24" i="30"/>
  <c r="F36" i="30" s="1"/>
  <c r="E24" i="30"/>
  <c r="J23" i="30"/>
  <c r="J35" i="30" s="1"/>
  <c r="I23" i="30"/>
  <c r="H23" i="30"/>
  <c r="G23" i="30"/>
  <c r="F23" i="30"/>
  <c r="E23" i="30"/>
  <c r="D15" i="30"/>
  <c r="D14" i="30"/>
  <c r="J13" i="30"/>
  <c r="H13" i="30"/>
  <c r="C31" i="30" s="1"/>
  <c r="F13" i="30"/>
  <c r="D13" i="30"/>
  <c r="C25" i="30" s="1"/>
  <c r="J12" i="30"/>
  <c r="H12" i="30"/>
  <c r="C28" i="30" s="1"/>
  <c r="F12" i="30"/>
  <c r="D12" i="30"/>
  <c r="C22" i="30" s="1"/>
  <c r="D8" i="30"/>
  <c r="D7" i="30"/>
  <c r="D6" i="30"/>
  <c r="D5" i="30"/>
  <c r="D4" i="30"/>
  <c r="D3" i="30"/>
  <c r="I33" i="29"/>
  <c r="H33" i="29"/>
  <c r="G33" i="29"/>
  <c r="F33" i="29"/>
  <c r="E33" i="29"/>
  <c r="J32" i="29"/>
  <c r="I32" i="29"/>
  <c r="H32" i="29"/>
  <c r="G32" i="29"/>
  <c r="F32" i="29"/>
  <c r="E32" i="29"/>
  <c r="I30" i="29"/>
  <c r="H30" i="29"/>
  <c r="G30" i="29"/>
  <c r="F30" i="29"/>
  <c r="E30" i="29"/>
  <c r="J29" i="29"/>
  <c r="I29" i="29"/>
  <c r="H29" i="29"/>
  <c r="G29" i="29"/>
  <c r="F29" i="29"/>
  <c r="K29" i="29" s="1"/>
  <c r="E29" i="29"/>
  <c r="I27" i="29"/>
  <c r="H27" i="29"/>
  <c r="G27" i="29"/>
  <c r="F27" i="29"/>
  <c r="E27" i="29"/>
  <c r="J26" i="29"/>
  <c r="I26" i="29"/>
  <c r="H26" i="29"/>
  <c r="G26" i="29"/>
  <c r="F26" i="29"/>
  <c r="E26" i="29"/>
  <c r="I24" i="29"/>
  <c r="H24" i="29"/>
  <c r="H36" i="29" s="1"/>
  <c r="G24" i="29"/>
  <c r="F24" i="29"/>
  <c r="E24" i="29"/>
  <c r="J23" i="29"/>
  <c r="I23" i="29"/>
  <c r="H23" i="29"/>
  <c r="G23" i="29"/>
  <c r="G35" i="29" s="1"/>
  <c r="F23" i="29"/>
  <c r="E23" i="29"/>
  <c r="C22" i="29"/>
  <c r="D15" i="29"/>
  <c r="D14" i="29"/>
  <c r="J13" i="29"/>
  <c r="H13" i="29"/>
  <c r="C31" i="29" s="1"/>
  <c r="F13" i="29"/>
  <c r="D13" i="29"/>
  <c r="C25" i="29" s="1"/>
  <c r="J12" i="29"/>
  <c r="H12" i="29"/>
  <c r="C28" i="29" s="1"/>
  <c r="F12" i="29"/>
  <c r="D12" i="29"/>
  <c r="D8" i="29"/>
  <c r="D7" i="29"/>
  <c r="D6" i="29"/>
  <c r="D5" i="29"/>
  <c r="D4" i="29"/>
  <c r="D3" i="29"/>
  <c r="I33" i="28"/>
  <c r="H33" i="28"/>
  <c r="G33" i="28"/>
  <c r="F33" i="28"/>
  <c r="E33" i="28"/>
  <c r="J32" i="28"/>
  <c r="I32" i="28"/>
  <c r="H32" i="28"/>
  <c r="G32" i="28"/>
  <c r="F32" i="28"/>
  <c r="E32" i="28"/>
  <c r="I30" i="28"/>
  <c r="H30" i="28"/>
  <c r="G30" i="28"/>
  <c r="F30" i="28"/>
  <c r="E30" i="28"/>
  <c r="K30" i="28" s="1"/>
  <c r="J29" i="28"/>
  <c r="I29" i="28"/>
  <c r="H29" i="28"/>
  <c r="G29" i="28"/>
  <c r="F29" i="28"/>
  <c r="E29" i="28"/>
  <c r="I27" i="28"/>
  <c r="H27" i="28"/>
  <c r="G27" i="28"/>
  <c r="F27" i="28"/>
  <c r="E27" i="28"/>
  <c r="K27" i="28" s="1"/>
  <c r="J26" i="28"/>
  <c r="I26" i="28"/>
  <c r="H26" i="28"/>
  <c r="G26" i="28"/>
  <c r="F26" i="28"/>
  <c r="F35" i="28" s="1"/>
  <c r="E26" i="28"/>
  <c r="I24" i="28"/>
  <c r="H24" i="28"/>
  <c r="G24" i="28"/>
  <c r="F24" i="28"/>
  <c r="E24" i="28"/>
  <c r="J23" i="28"/>
  <c r="I23" i="28"/>
  <c r="H23" i="28"/>
  <c r="H35" i="28" s="1"/>
  <c r="G23" i="28"/>
  <c r="F23" i="28"/>
  <c r="E23" i="28"/>
  <c r="D15" i="28"/>
  <c r="D14" i="28"/>
  <c r="J13" i="28"/>
  <c r="H13" i="28"/>
  <c r="C31" i="28" s="1"/>
  <c r="F13" i="28"/>
  <c r="D13" i="28"/>
  <c r="C25" i="28" s="1"/>
  <c r="J12" i="28"/>
  <c r="H12" i="28"/>
  <c r="C28" i="28" s="1"/>
  <c r="F12" i="28"/>
  <c r="D12" i="28"/>
  <c r="C22" i="28" s="1"/>
  <c r="D8" i="28"/>
  <c r="D7" i="28"/>
  <c r="D6" i="28"/>
  <c r="D5" i="28"/>
  <c r="D4" i="28"/>
  <c r="D3" i="28"/>
  <c r="I33" i="27"/>
  <c r="H33" i="27"/>
  <c r="G33" i="27"/>
  <c r="F33" i="27"/>
  <c r="E33" i="27"/>
  <c r="K33" i="27" s="1"/>
  <c r="J32" i="27"/>
  <c r="I32" i="27"/>
  <c r="H32" i="27"/>
  <c r="G32" i="27"/>
  <c r="F32" i="27"/>
  <c r="E32" i="27"/>
  <c r="I30" i="27"/>
  <c r="H30" i="27"/>
  <c r="G30" i="27"/>
  <c r="F30" i="27"/>
  <c r="E30" i="27"/>
  <c r="J29" i="27"/>
  <c r="I29" i="27"/>
  <c r="H29" i="27"/>
  <c r="G29" i="27"/>
  <c r="F29" i="27"/>
  <c r="E29" i="27"/>
  <c r="I27" i="27"/>
  <c r="H27" i="27"/>
  <c r="G27" i="27"/>
  <c r="F27" i="27"/>
  <c r="K27" i="27" s="1"/>
  <c r="E27" i="27"/>
  <c r="J26" i="27"/>
  <c r="I26" i="27"/>
  <c r="H26" i="27"/>
  <c r="G26" i="27"/>
  <c r="F26" i="27"/>
  <c r="E26" i="27"/>
  <c r="I24" i="27"/>
  <c r="I36" i="27" s="1"/>
  <c r="H24" i="27"/>
  <c r="G24" i="27"/>
  <c r="F24" i="27"/>
  <c r="E24" i="27"/>
  <c r="E36" i="27" s="1"/>
  <c r="J23" i="27"/>
  <c r="J35" i="27" s="1"/>
  <c r="I23" i="27"/>
  <c r="H23" i="27"/>
  <c r="G23" i="27"/>
  <c r="G35" i="27" s="1"/>
  <c r="F23" i="27"/>
  <c r="K23" i="27" s="1"/>
  <c r="E23" i="27"/>
  <c r="D15" i="27"/>
  <c r="D14" i="27"/>
  <c r="J13" i="27"/>
  <c r="H13" i="27"/>
  <c r="C31" i="27" s="1"/>
  <c r="F13" i="27"/>
  <c r="D13" i="27"/>
  <c r="C25" i="27" s="1"/>
  <c r="J12" i="27"/>
  <c r="H12" i="27"/>
  <c r="C28" i="27" s="1"/>
  <c r="F12" i="27"/>
  <c r="D12" i="27"/>
  <c r="C22" i="27" s="1"/>
  <c r="D8" i="27"/>
  <c r="D7" i="27"/>
  <c r="D6" i="27"/>
  <c r="D5" i="27"/>
  <c r="D4" i="27"/>
  <c r="D3" i="27"/>
  <c r="I35" i="26"/>
  <c r="I33" i="26"/>
  <c r="H33" i="26"/>
  <c r="G33" i="26"/>
  <c r="F33" i="26"/>
  <c r="E33" i="26"/>
  <c r="J32" i="26"/>
  <c r="I32" i="26"/>
  <c r="H32" i="26"/>
  <c r="G32" i="26"/>
  <c r="F32" i="26"/>
  <c r="E32" i="26"/>
  <c r="I30" i="26"/>
  <c r="H30" i="26"/>
  <c r="G30" i="26"/>
  <c r="F30" i="26"/>
  <c r="E30" i="26"/>
  <c r="J29" i="26"/>
  <c r="I29" i="26"/>
  <c r="H29" i="26"/>
  <c r="G29" i="26"/>
  <c r="F29" i="26"/>
  <c r="E29" i="26"/>
  <c r="I27" i="26"/>
  <c r="H27" i="26"/>
  <c r="G27" i="26"/>
  <c r="F27" i="26"/>
  <c r="E27" i="26"/>
  <c r="J26" i="26"/>
  <c r="I26" i="26"/>
  <c r="H26" i="26"/>
  <c r="G26" i="26"/>
  <c r="F26" i="26"/>
  <c r="E26" i="26"/>
  <c r="C25" i="26"/>
  <c r="I24" i="26"/>
  <c r="H24" i="26"/>
  <c r="G24" i="26"/>
  <c r="F24" i="26"/>
  <c r="F36" i="26" s="1"/>
  <c r="E24" i="26"/>
  <c r="E36" i="26" s="1"/>
  <c r="J23" i="26"/>
  <c r="I23" i="26"/>
  <c r="H23" i="26"/>
  <c r="G23" i="26"/>
  <c r="F23" i="26"/>
  <c r="E23" i="26"/>
  <c r="D15" i="26"/>
  <c r="D14" i="26"/>
  <c r="J13" i="26"/>
  <c r="H13" i="26"/>
  <c r="C31" i="26" s="1"/>
  <c r="F13" i="26"/>
  <c r="D13" i="26"/>
  <c r="J12" i="26"/>
  <c r="H12" i="26"/>
  <c r="C28" i="26" s="1"/>
  <c r="F12" i="26"/>
  <c r="D12" i="26"/>
  <c r="C22" i="26" s="1"/>
  <c r="D8" i="26"/>
  <c r="D7" i="26"/>
  <c r="D6" i="26"/>
  <c r="D5" i="26"/>
  <c r="D4" i="26"/>
  <c r="D3" i="26"/>
  <c r="I33" i="25"/>
  <c r="H33" i="25"/>
  <c r="G33" i="25"/>
  <c r="F33" i="25"/>
  <c r="E33" i="25"/>
  <c r="J32" i="25"/>
  <c r="I32" i="25"/>
  <c r="H32" i="25"/>
  <c r="G32" i="25"/>
  <c r="F32" i="25"/>
  <c r="E32" i="25"/>
  <c r="I30" i="25"/>
  <c r="H30" i="25"/>
  <c r="G30" i="25"/>
  <c r="F30" i="25"/>
  <c r="E30" i="25"/>
  <c r="J29" i="25"/>
  <c r="I29" i="25"/>
  <c r="H29" i="25"/>
  <c r="G29" i="25"/>
  <c r="F29" i="25"/>
  <c r="E29" i="25"/>
  <c r="K29" i="25" s="1"/>
  <c r="I27" i="25"/>
  <c r="H27" i="25"/>
  <c r="G27" i="25"/>
  <c r="F27" i="25"/>
  <c r="K27" i="25" s="1"/>
  <c r="E27" i="25"/>
  <c r="J26" i="25"/>
  <c r="I26" i="25"/>
  <c r="H26" i="25"/>
  <c r="G26" i="25"/>
  <c r="F26" i="25"/>
  <c r="E26" i="25"/>
  <c r="K26" i="25" s="1"/>
  <c r="I24" i="25"/>
  <c r="H24" i="25"/>
  <c r="G24" i="25"/>
  <c r="F24" i="25"/>
  <c r="E24" i="25"/>
  <c r="J23" i="25"/>
  <c r="I23" i="25"/>
  <c r="I35" i="25" s="1"/>
  <c r="H23" i="25"/>
  <c r="G23" i="25"/>
  <c r="G35" i="25" s="1"/>
  <c r="F23" i="25"/>
  <c r="F35" i="25" s="1"/>
  <c r="E23" i="25"/>
  <c r="D15" i="25"/>
  <c r="D14" i="25"/>
  <c r="J13" i="25"/>
  <c r="H13" i="25"/>
  <c r="C31" i="25" s="1"/>
  <c r="F13" i="25"/>
  <c r="D13" i="25"/>
  <c r="C25" i="25" s="1"/>
  <c r="J12" i="25"/>
  <c r="H12" i="25"/>
  <c r="C28" i="25" s="1"/>
  <c r="F12" i="25"/>
  <c r="D12" i="25"/>
  <c r="C22" i="25" s="1"/>
  <c r="D8" i="25"/>
  <c r="D7" i="25"/>
  <c r="D6" i="25"/>
  <c r="D5" i="25"/>
  <c r="D4" i="25"/>
  <c r="D3" i="25"/>
  <c r="I33" i="24"/>
  <c r="H33" i="24"/>
  <c r="G33" i="24"/>
  <c r="F33" i="24"/>
  <c r="F36" i="24" s="1"/>
  <c r="E33" i="24"/>
  <c r="J32" i="24"/>
  <c r="I32" i="24"/>
  <c r="H32" i="24"/>
  <c r="G32" i="24"/>
  <c r="F32" i="24"/>
  <c r="E32" i="24"/>
  <c r="I30" i="24"/>
  <c r="H30" i="24"/>
  <c r="G30" i="24"/>
  <c r="F30" i="24"/>
  <c r="E30" i="24"/>
  <c r="J29" i="24"/>
  <c r="I29" i="24"/>
  <c r="H29" i="24"/>
  <c r="G29" i="24"/>
  <c r="F29" i="24"/>
  <c r="E29" i="24"/>
  <c r="I27" i="24"/>
  <c r="H27" i="24"/>
  <c r="G27" i="24"/>
  <c r="F27" i="24"/>
  <c r="E27" i="24"/>
  <c r="E36" i="24" s="1"/>
  <c r="J26" i="24"/>
  <c r="I26" i="24"/>
  <c r="H26" i="24"/>
  <c r="G26" i="24"/>
  <c r="F26" i="24"/>
  <c r="E26" i="24"/>
  <c r="I24" i="24"/>
  <c r="H24" i="24"/>
  <c r="H36" i="24" s="1"/>
  <c r="G24" i="24"/>
  <c r="F24" i="24"/>
  <c r="E24" i="24"/>
  <c r="J23" i="24"/>
  <c r="J35" i="24" s="1"/>
  <c r="I23" i="24"/>
  <c r="I35" i="24" s="1"/>
  <c r="H23" i="24"/>
  <c r="H35" i="24" s="1"/>
  <c r="G23" i="24"/>
  <c r="F23" i="24"/>
  <c r="E23" i="24"/>
  <c r="C22" i="24"/>
  <c r="D15" i="24"/>
  <c r="D14" i="24"/>
  <c r="J13" i="24"/>
  <c r="H13" i="24"/>
  <c r="C31" i="24" s="1"/>
  <c r="F13" i="24"/>
  <c r="D13" i="24"/>
  <c r="C25" i="24" s="1"/>
  <c r="J12" i="24"/>
  <c r="H12" i="24"/>
  <c r="C28" i="24" s="1"/>
  <c r="F12" i="24"/>
  <c r="D12" i="24"/>
  <c r="D8" i="24"/>
  <c r="D7" i="24"/>
  <c r="D6" i="24"/>
  <c r="D5" i="24"/>
  <c r="D4" i="24"/>
  <c r="D3" i="24"/>
  <c r="I36" i="23"/>
  <c r="E36" i="23"/>
  <c r="I33" i="23"/>
  <c r="H33" i="23"/>
  <c r="G33" i="23"/>
  <c r="F33" i="23"/>
  <c r="E33" i="23"/>
  <c r="K33" i="23" s="1"/>
  <c r="J32" i="23"/>
  <c r="I32" i="23"/>
  <c r="H32" i="23"/>
  <c r="G32" i="23"/>
  <c r="F32" i="23"/>
  <c r="K32" i="23" s="1"/>
  <c r="E32" i="23"/>
  <c r="I30" i="23"/>
  <c r="H30" i="23"/>
  <c r="G30" i="23"/>
  <c r="F30" i="23"/>
  <c r="E30" i="23"/>
  <c r="J29" i="23"/>
  <c r="I29" i="23"/>
  <c r="H29" i="23"/>
  <c r="G29" i="23"/>
  <c r="K29" i="23" s="1"/>
  <c r="F29" i="23"/>
  <c r="E29" i="23"/>
  <c r="I27" i="23"/>
  <c r="H27" i="23"/>
  <c r="G27" i="23"/>
  <c r="F27" i="23"/>
  <c r="F36" i="23" s="1"/>
  <c r="E27" i="23"/>
  <c r="J26" i="23"/>
  <c r="I26" i="23"/>
  <c r="H26" i="23"/>
  <c r="H35" i="23" s="1"/>
  <c r="G26" i="23"/>
  <c r="F26" i="23"/>
  <c r="F35" i="23" s="1"/>
  <c r="E26" i="23"/>
  <c r="C25" i="23"/>
  <c r="I24" i="23"/>
  <c r="H24" i="23"/>
  <c r="G24" i="23"/>
  <c r="F24" i="23"/>
  <c r="E24" i="23"/>
  <c r="K24" i="23" s="1"/>
  <c r="J23" i="23"/>
  <c r="J35" i="23" s="1"/>
  <c r="I23" i="23"/>
  <c r="I35" i="23" s="1"/>
  <c r="H23" i="23"/>
  <c r="G23" i="23"/>
  <c r="F23" i="23"/>
  <c r="E23" i="23"/>
  <c r="D15" i="23"/>
  <c r="D14" i="23"/>
  <c r="J13" i="23"/>
  <c r="H13" i="23"/>
  <c r="C31" i="23" s="1"/>
  <c r="F13" i="23"/>
  <c r="D13" i="23"/>
  <c r="J12" i="23"/>
  <c r="H12" i="23"/>
  <c r="C28" i="23" s="1"/>
  <c r="F12" i="23"/>
  <c r="D12" i="23"/>
  <c r="C22" i="23" s="1"/>
  <c r="D8" i="23"/>
  <c r="D7" i="23"/>
  <c r="D6" i="23"/>
  <c r="D5" i="23"/>
  <c r="D4" i="23"/>
  <c r="D3" i="23"/>
  <c r="E35" i="22"/>
  <c r="I33" i="22"/>
  <c r="H33" i="22"/>
  <c r="G33" i="22"/>
  <c r="F33" i="22"/>
  <c r="E33" i="22"/>
  <c r="J32" i="22"/>
  <c r="I32" i="22"/>
  <c r="H32" i="22"/>
  <c r="G32" i="22"/>
  <c r="F32" i="22"/>
  <c r="E32" i="22"/>
  <c r="I30" i="22"/>
  <c r="H30" i="22"/>
  <c r="G30" i="22"/>
  <c r="F30" i="22"/>
  <c r="E30" i="22"/>
  <c r="J29" i="22"/>
  <c r="I29" i="22"/>
  <c r="H29" i="22"/>
  <c r="G29" i="22"/>
  <c r="F29" i="22"/>
  <c r="E29" i="22"/>
  <c r="I27" i="22"/>
  <c r="H27" i="22"/>
  <c r="G27" i="22"/>
  <c r="F27" i="22"/>
  <c r="E27" i="22"/>
  <c r="J26" i="22"/>
  <c r="I26" i="22"/>
  <c r="H26" i="22"/>
  <c r="G26" i="22"/>
  <c r="F26" i="22"/>
  <c r="E26" i="22"/>
  <c r="I24" i="22"/>
  <c r="H24" i="22"/>
  <c r="G24" i="22"/>
  <c r="F24" i="22"/>
  <c r="F36" i="22" s="1"/>
  <c r="E24" i="22"/>
  <c r="K24" i="22" s="1"/>
  <c r="J23" i="22"/>
  <c r="I23" i="22"/>
  <c r="I35" i="22" s="1"/>
  <c r="H23" i="22"/>
  <c r="G23" i="22"/>
  <c r="F23" i="22"/>
  <c r="E23" i="22"/>
  <c r="D15" i="22"/>
  <c r="D14" i="22"/>
  <c r="J13" i="22"/>
  <c r="H13" i="22"/>
  <c r="C31" i="22" s="1"/>
  <c r="F13" i="22"/>
  <c r="D13" i="22"/>
  <c r="C25" i="22" s="1"/>
  <c r="J12" i="22"/>
  <c r="H12" i="22"/>
  <c r="C28" i="22" s="1"/>
  <c r="F12" i="22"/>
  <c r="D12" i="22"/>
  <c r="C22" i="22" s="1"/>
  <c r="D8" i="22"/>
  <c r="D7" i="22"/>
  <c r="D6" i="22"/>
  <c r="D5" i="22"/>
  <c r="D4" i="22"/>
  <c r="D3" i="22"/>
  <c r="E36" i="21"/>
  <c r="J35" i="21"/>
  <c r="I33" i="21"/>
  <c r="H33" i="21"/>
  <c r="G33" i="21"/>
  <c r="F33" i="21"/>
  <c r="E33" i="21"/>
  <c r="J32" i="21"/>
  <c r="I32" i="21"/>
  <c r="H32" i="21"/>
  <c r="G32" i="21"/>
  <c r="F32" i="21"/>
  <c r="E32" i="21"/>
  <c r="I30" i="21"/>
  <c r="H30" i="21"/>
  <c r="G30" i="21"/>
  <c r="F30" i="21"/>
  <c r="E30" i="21"/>
  <c r="J29" i="21"/>
  <c r="I29" i="21"/>
  <c r="H29" i="21"/>
  <c r="G29" i="21"/>
  <c r="F29" i="21"/>
  <c r="E29" i="21"/>
  <c r="K29" i="21" s="1"/>
  <c r="I27" i="21"/>
  <c r="H27" i="21"/>
  <c r="G27" i="21"/>
  <c r="F27" i="21"/>
  <c r="E27" i="21"/>
  <c r="K27" i="21" s="1"/>
  <c r="J26" i="21"/>
  <c r="I26" i="21"/>
  <c r="H26" i="21"/>
  <c r="H35" i="21" s="1"/>
  <c r="G26" i="21"/>
  <c r="F26" i="21"/>
  <c r="E26" i="21"/>
  <c r="K26" i="21" s="1"/>
  <c r="I24" i="21"/>
  <c r="H24" i="21"/>
  <c r="G24" i="21"/>
  <c r="G36" i="21" s="1"/>
  <c r="F24" i="21"/>
  <c r="E24" i="21"/>
  <c r="J23" i="21"/>
  <c r="I23" i="21"/>
  <c r="H23" i="21"/>
  <c r="G23" i="21"/>
  <c r="F23" i="21"/>
  <c r="F35" i="21" s="1"/>
  <c r="E23" i="21"/>
  <c r="D15" i="21"/>
  <c r="D14" i="21"/>
  <c r="J13" i="21"/>
  <c r="H13" i="21"/>
  <c r="C31" i="21" s="1"/>
  <c r="F13" i="21"/>
  <c r="D13" i="21"/>
  <c r="C25" i="21" s="1"/>
  <c r="J12" i="21"/>
  <c r="H12" i="21"/>
  <c r="C28" i="21" s="1"/>
  <c r="F12" i="21"/>
  <c r="D12" i="21"/>
  <c r="C22" i="21" s="1"/>
  <c r="D8" i="21"/>
  <c r="D7" i="21"/>
  <c r="D6" i="21"/>
  <c r="D5" i="21"/>
  <c r="D4" i="21"/>
  <c r="D3" i="21"/>
  <c r="E35" i="20"/>
  <c r="I33" i="20"/>
  <c r="H33" i="20"/>
  <c r="G33" i="20"/>
  <c r="F33" i="20"/>
  <c r="E33" i="20"/>
  <c r="J32" i="20"/>
  <c r="I32" i="20"/>
  <c r="H32" i="20"/>
  <c r="G32" i="20"/>
  <c r="F32" i="20"/>
  <c r="E32" i="20"/>
  <c r="I30" i="20"/>
  <c r="H30" i="20"/>
  <c r="G30" i="20"/>
  <c r="F30" i="20"/>
  <c r="E30" i="20"/>
  <c r="K30" i="20" s="1"/>
  <c r="J29" i="20"/>
  <c r="I29" i="20"/>
  <c r="H29" i="20"/>
  <c r="G29" i="20"/>
  <c r="F29" i="20"/>
  <c r="E29" i="20"/>
  <c r="I27" i="20"/>
  <c r="H27" i="20"/>
  <c r="G27" i="20"/>
  <c r="F27" i="20"/>
  <c r="E27" i="20"/>
  <c r="K27" i="20" s="1"/>
  <c r="J26" i="20"/>
  <c r="I26" i="20"/>
  <c r="I35" i="20" s="1"/>
  <c r="H26" i="20"/>
  <c r="G26" i="20"/>
  <c r="F26" i="20"/>
  <c r="E26" i="20"/>
  <c r="I24" i="20"/>
  <c r="I36" i="20" s="1"/>
  <c r="H24" i="20"/>
  <c r="G24" i="20"/>
  <c r="F24" i="20"/>
  <c r="F36" i="20" s="1"/>
  <c r="E24" i="20"/>
  <c r="E36" i="20" s="1"/>
  <c r="J23" i="20"/>
  <c r="I23" i="20"/>
  <c r="H23" i="20"/>
  <c r="G23" i="20"/>
  <c r="G35" i="20" s="1"/>
  <c r="F23" i="20"/>
  <c r="E23" i="20"/>
  <c r="D15" i="20"/>
  <c r="D14" i="20"/>
  <c r="J13" i="20"/>
  <c r="H13" i="20"/>
  <c r="C31" i="20" s="1"/>
  <c r="F13" i="20"/>
  <c r="D13" i="20"/>
  <c r="C25" i="20" s="1"/>
  <c r="J12" i="20"/>
  <c r="H12" i="20"/>
  <c r="C28" i="20" s="1"/>
  <c r="F12" i="20"/>
  <c r="D12" i="20"/>
  <c r="C22" i="20" s="1"/>
  <c r="D8" i="20"/>
  <c r="D7" i="20"/>
  <c r="D6" i="20"/>
  <c r="D5" i="20"/>
  <c r="D4" i="20"/>
  <c r="D3" i="20"/>
  <c r="H35" i="19"/>
  <c r="I33" i="19"/>
  <c r="H33" i="19"/>
  <c r="G33" i="19"/>
  <c r="F33" i="19"/>
  <c r="E33" i="19"/>
  <c r="J32" i="19"/>
  <c r="I32" i="19"/>
  <c r="H32" i="19"/>
  <c r="G32" i="19"/>
  <c r="F32" i="19"/>
  <c r="E32" i="19"/>
  <c r="K32" i="19" s="1"/>
  <c r="I30" i="19"/>
  <c r="H30" i="19"/>
  <c r="K30" i="19" s="1"/>
  <c r="G30" i="19"/>
  <c r="F30" i="19"/>
  <c r="E30" i="19"/>
  <c r="J29" i="19"/>
  <c r="I29" i="19"/>
  <c r="H29" i="19"/>
  <c r="G29" i="19"/>
  <c r="F29" i="19"/>
  <c r="E29" i="19"/>
  <c r="K29" i="19" s="1"/>
  <c r="I27" i="19"/>
  <c r="H27" i="19"/>
  <c r="G27" i="19"/>
  <c r="F27" i="19"/>
  <c r="E27" i="19"/>
  <c r="J26" i="19"/>
  <c r="I26" i="19"/>
  <c r="H26" i="19"/>
  <c r="G26" i="19"/>
  <c r="F26" i="19"/>
  <c r="E26" i="19"/>
  <c r="C25" i="19"/>
  <c r="I24" i="19"/>
  <c r="I36" i="19" s="1"/>
  <c r="H24" i="19"/>
  <c r="G24" i="19"/>
  <c r="G36" i="19" s="1"/>
  <c r="F24" i="19"/>
  <c r="E24" i="19"/>
  <c r="J23" i="19"/>
  <c r="I23" i="19"/>
  <c r="H23" i="19"/>
  <c r="G23" i="19"/>
  <c r="G35" i="19" s="1"/>
  <c r="F23" i="19"/>
  <c r="E23" i="19"/>
  <c r="C22" i="19"/>
  <c r="D15" i="19"/>
  <c r="D14" i="19"/>
  <c r="J13" i="19"/>
  <c r="H13" i="19"/>
  <c r="C31" i="19" s="1"/>
  <c r="F13" i="19"/>
  <c r="D13" i="19"/>
  <c r="J12" i="19"/>
  <c r="H12" i="19"/>
  <c r="C28" i="19" s="1"/>
  <c r="F12" i="19"/>
  <c r="D12" i="19"/>
  <c r="D8" i="19"/>
  <c r="D7" i="19"/>
  <c r="D6" i="19"/>
  <c r="D5" i="19"/>
  <c r="D4" i="19"/>
  <c r="D3" i="19"/>
  <c r="H36" i="18"/>
  <c r="I33" i="18"/>
  <c r="H33" i="18"/>
  <c r="G33" i="18"/>
  <c r="F33" i="18"/>
  <c r="E33" i="18"/>
  <c r="J32" i="18"/>
  <c r="I32" i="18"/>
  <c r="H32" i="18"/>
  <c r="G32" i="18"/>
  <c r="F32" i="18"/>
  <c r="E32" i="18"/>
  <c r="I30" i="18"/>
  <c r="H30" i="18"/>
  <c r="G30" i="18"/>
  <c r="F30" i="18"/>
  <c r="E30" i="18"/>
  <c r="J29" i="18"/>
  <c r="I29" i="18"/>
  <c r="H29" i="18"/>
  <c r="G29" i="18"/>
  <c r="F29" i="18"/>
  <c r="E29" i="18"/>
  <c r="I27" i="18"/>
  <c r="H27" i="18"/>
  <c r="G27" i="18"/>
  <c r="F27" i="18"/>
  <c r="F36" i="18" s="1"/>
  <c r="E27" i="18"/>
  <c r="J26" i="18"/>
  <c r="I26" i="18"/>
  <c r="H26" i="18"/>
  <c r="H35" i="18" s="1"/>
  <c r="G26" i="18"/>
  <c r="F26" i="18"/>
  <c r="E26" i="18"/>
  <c r="I24" i="18"/>
  <c r="H24" i="18"/>
  <c r="G24" i="18"/>
  <c r="F24" i="18"/>
  <c r="E24" i="18"/>
  <c r="E36" i="18" s="1"/>
  <c r="J23" i="18"/>
  <c r="I23" i="18"/>
  <c r="I35" i="18" s="1"/>
  <c r="H23" i="18"/>
  <c r="G23" i="18"/>
  <c r="F23" i="18"/>
  <c r="E23" i="18"/>
  <c r="E35" i="18" s="1"/>
  <c r="D15" i="18"/>
  <c r="D14" i="18"/>
  <c r="J13" i="18"/>
  <c r="H13" i="18"/>
  <c r="C31" i="18" s="1"/>
  <c r="F13" i="18"/>
  <c r="D13" i="18"/>
  <c r="C25" i="18" s="1"/>
  <c r="J12" i="18"/>
  <c r="H12" i="18"/>
  <c r="C28" i="18" s="1"/>
  <c r="F12" i="18"/>
  <c r="D12" i="18"/>
  <c r="C22" i="18" s="1"/>
  <c r="D8" i="18"/>
  <c r="D7" i="18"/>
  <c r="D6" i="18"/>
  <c r="D5" i="18"/>
  <c r="D4" i="18"/>
  <c r="D3" i="18"/>
  <c r="I33" i="17"/>
  <c r="H33" i="17"/>
  <c r="G33" i="17"/>
  <c r="F33" i="17"/>
  <c r="E33" i="17"/>
  <c r="K33" i="17" s="1"/>
  <c r="J32" i="17"/>
  <c r="I32" i="17"/>
  <c r="H32" i="17"/>
  <c r="G32" i="17"/>
  <c r="F32" i="17"/>
  <c r="E32" i="17"/>
  <c r="I30" i="17"/>
  <c r="H30" i="17"/>
  <c r="G30" i="17"/>
  <c r="F30" i="17"/>
  <c r="E30" i="17"/>
  <c r="J29" i="17"/>
  <c r="I29" i="17"/>
  <c r="H29" i="17"/>
  <c r="G29" i="17"/>
  <c r="F29" i="17"/>
  <c r="E29" i="17"/>
  <c r="I27" i="17"/>
  <c r="H27" i="17"/>
  <c r="G27" i="17"/>
  <c r="F27" i="17"/>
  <c r="E27" i="17"/>
  <c r="E36" i="17" s="1"/>
  <c r="J26" i="17"/>
  <c r="I26" i="17"/>
  <c r="I35" i="17" s="1"/>
  <c r="H26" i="17"/>
  <c r="G26" i="17"/>
  <c r="F26" i="17"/>
  <c r="E26" i="17"/>
  <c r="I24" i="17"/>
  <c r="I36" i="17" s="1"/>
  <c r="H24" i="17"/>
  <c r="H36" i="17" s="1"/>
  <c r="G24" i="17"/>
  <c r="F24" i="17"/>
  <c r="F36" i="17" s="1"/>
  <c r="E24" i="17"/>
  <c r="K23" i="17"/>
  <c r="J23" i="17"/>
  <c r="J35" i="17" s="1"/>
  <c r="I23" i="17"/>
  <c r="H23" i="17"/>
  <c r="H35" i="17" s="1"/>
  <c r="G23" i="17"/>
  <c r="F23" i="17"/>
  <c r="E23" i="17"/>
  <c r="C22" i="17"/>
  <c r="D15" i="17"/>
  <c r="D14" i="17"/>
  <c r="J13" i="17"/>
  <c r="H13" i="17"/>
  <c r="C31" i="17" s="1"/>
  <c r="F13" i="17"/>
  <c r="D13" i="17"/>
  <c r="C25" i="17" s="1"/>
  <c r="J12" i="17"/>
  <c r="H12" i="17"/>
  <c r="C28" i="17" s="1"/>
  <c r="F12" i="17"/>
  <c r="D12" i="17"/>
  <c r="D8" i="17"/>
  <c r="D7" i="17"/>
  <c r="D6" i="17"/>
  <c r="D5" i="17"/>
  <c r="D4" i="17"/>
  <c r="D3" i="17"/>
  <c r="I33" i="16"/>
  <c r="H33" i="16"/>
  <c r="G33" i="16"/>
  <c r="F33" i="16"/>
  <c r="E33" i="16"/>
  <c r="J32" i="16"/>
  <c r="I32" i="16"/>
  <c r="I35" i="16" s="1"/>
  <c r="H32" i="16"/>
  <c r="G32" i="16"/>
  <c r="F32" i="16"/>
  <c r="E32" i="16"/>
  <c r="I30" i="16"/>
  <c r="H30" i="16"/>
  <c r="G30" i="16"/>
  <c r="F30" i="16"/>
  <c r="E30" i="16"/>
  <c r="J29" i="16"/>
  <c r="I29" i="16"/>
  <c r="H29" i="16"/>
  <c r="G29" i="16"/>
  <c r="F29" i="16"/>
  <c r="E29" i="16"/>
  <c r="I27" i="16"/>
  <c r="H27" i="16"/>
  <c r="G27" i="16"/>
  <c r="F27" i="16"/>
  <c r="E27" i="16"/>
  <c r="J26" i="16"/>
  <c r="I26" i="16"/>
  <c r="H26" i="16"/>
  <c r="G26" i="16"/>
  <c r="F26" i="16"/>
  <c r="E26" i="16"/>
  <c r="I24" i="16"/>
  <c r="I36" i="16" s="1"/>
  <c r="H24" i="16"/>
  <c r="G24" i="16"/>
  <c r="F24" i="16"/>
  <c r="E24" i="16"/>
  <c r="J23" i="16"/>
  <c r="I23" i="16"/>
  <c r="H23" i="16"/>
  <c r="G23" i="16"/>
  <c r="F23" i="16"/>
  <c r="E23" i="16"/>
  <c r="K23" i="16" s="1"/>
  <c r="D15" i="16"/>
  <c r="D14" i="16"/>
  <c r="J13" i="16"/>
  <c r="H13" i="16"/>
  <c r="C31" i="16" s="1"/>
  <c r="F13" i="16"/>
  <c r="D13" i="16"/>
  <c r="C25" i="16" s="1"/>
  <c r="J12" i="16"/>
  <c r="H12" i="16"/>
  <c r="C28" i="16" s="1"/>
  <c r="F12" i="16"/>
  <c r="D12" i="16"/>
  <c r="C22" i="16" s="1"/>
  <c r="D8" i="16"/>
  <c r="D7" i="16"/>
  <c r="D6" i="16"/>
  <c r="D5" i="16"/>
  <c r="D4" i="16"/>
  <c r="D3" i="16"/>
  <c r="I33" i="15"/>
  <c r="H33" i="15"/>
  <c r="G33" i="15"/>
  <c r="F33" i="15"/>
  <c r="E33" i="15"/>
  <c r="K33" i="15" s="1"/>
  <c r="J32" i="15"/>
  <c r="I32" i="15"/>
  <c r="H32" i="15"/>
  <c r="G32" i="15"/>
  <c r="F32" i="15"/>
  <c r="E32" i="15"/>
  <c r="I30" i="15"/>
  <c r="H30" i="15"/>
  <c r="G30" i="15"/>
  <c r="F30" i="15"/>
  <c r="E30" i="15"/>
  <c r="J29" i="15"/>
  <c r="J35" i="15" s="1"/>
  <c r="I29" i="15"/>
  <c r="H29" i="15"/>
  <c r="G29" i="15"/>
  <c r="F29" i="15"/>
  <c r="E29" i="15"/>
  <c r="I27" i="15"/>
  <c r="H27" i="15"/>
  <c r="G27" i="15"/>
  <c r="F27" i="15"/>
  <c r="E27" i="15"/>
  <c r="K27" i="15" s="1"/>
  <c r="K26" i="15"/>
  <c r="J26" i="15"/>
  <c r="I26" i="15"/>
  <c r="H26" i="15"/>
  <c r="G26" i="15"/>
  <c r="F26" i="15"/>
  <c r="E26" i="15"/>
  <c r="I24" i="15"/>
  <c r="H24" i="15"/>
  <c r="H36" i="15" s="1"/>
  <c r="G24" i="15"/>
  <c r="F24" i="15"/>
  <c r="E24" i="15"/>
  <c r="E36" i="15" s="1"/>
  <c r="J23" i="15"/>
  <c r="I23" i="15"/>
  <c r="I35" i="15" s="1"/>
  <c r="H23" i="15"/>
  <c r="G23" i="15"/>
  <c r="G35" i="15" s="1"/>
  <c r="F23" i="15"/>
  <c r="F35" i="15" s="1"/>
  <c r="E23" i="15"/>
  <c r="E35" i="15" s="1"/>
  <c r="D15" i="15"/>
  <c r="D14" i="15"/>
  <c r="J13" i="15"/>
  <c r="H13" i="15"/>
  <c r="C31" i="15" s="1"/>
  <c r="F13" i="15"/>
  <c r="D13" i="15"/>
  <c r="C25" i="15" s="1"/>
  <c r="J12" i="15"/>
  <c r="H12" i="15"/>
  <c r="C28" i="15" s="1"/>
  <c r="F12" i="15"/>
  <c r="D12" i="15"/>
  <c r="C22" i="15" s="1"/>
  <c r="D8" i="15"/>
  <c r="D7" i="15"/>
  <c r="D6" i="15"/>
  <c r="D5" i="15"/>
  <c r="D4" i="15"/>
  <c r="D3" i="15"/>
  <c r="G35" i="14"/>
  <c r="I33" i="14"/>
  <c r="H33" i="14"/>
  <c r="G33" i="14"/>
  <c r="F33" i="14"/>
  <c r="E33" i="14"/>
  <c r="J32" i="14"/>
  <c r="I32" i="14"/>
  <c r="H32" i="14"/>
  <c r="G32" i="14"/>
  <c r="F32" i="14"/>
  <c r="K32" i="14" s="1"/>
  <c r="E32" i="14"/>
  <c r="I30" i="14"/>
  <c r="H30" i="14"/>
  <c r="G30" i="14"/>
  <c r="F30" i="14"/>
  <c r="E30" i="14"/>
  <c r="J29" i="14"/>
  <c r="I29" i="14"/>
  <c r="H29" i="14"/>
  <c r="G29" i="14"/>
  <c r="F29" i="14"/>
  <c r="E29" i="14"/>
  <c r="K29" i="14" s="1"/>
  <c r="I27" i="14"/>
  <c r="H27" i="14"/>
  <c r="H36" i="14" s="1"/>
  <c r="G27" i="14"/>
  <c r="F27" i="14"/>
  <c r="E27" i="14"/>
  <c r="J26" i="14"/>
  <c r="I26" i="14"/>
  <c r="H26" i="14"/>
  <c r="G26" i="14"/>
  <c r="F26" i="14"/>
  <c r="E26" i="14"/>
  <c r="K26" i="14" s="1"/>
  <c r="C25" i="14"/>
  <c r="I24" i="14"/>
  <c r="H24" i="14"/>
  <c r="G24" i="14"/>
  <c r="F24" i="14"/>
  <c r="F36" i="14" s="1"/>
  <c r="E24" i="14"/>
  <c r="J23" i="14"/>
  <c r="J35" i="14" s="1"/>
  <c r="I23" i="14"/>
  <c r="I35" i="14" s="1"/>
  <c r="H23" i="14"/>
  <c r="G23" i="14"/>
  <c r="F23" i="14"/>
  <c r="E23" i="14"/>
  <c r="K23" i="14" s="1"/>
  <c r="C22" i="14"/>
  <c r="D15" i="14"/>
  <c r="D14" i="14"/>
  <c r="J13" i="14"/>
  <c r="H13" i="14"/>
  <c r="C31" i="14" s="1"/>
  <c r="F13" i="14"/>
  <c r="D13" i="14"/>
  <c r="J12" i="14"/>
  <c r="H12" i="14"/>
  <c r="C28" i="14" s="1"/>
  <c r="F12" i="14"/>
  <c r="D12" i="14"/>
  <c r="D8" i="14"/>
  <c r="D7" i="14"/>
  <c r="D6" i="14"/>
  <c r="D5" i="14"/>
  <c r="D4" i="14"/>
  <c r="D3" i="14"/>
  <c r="I33" i="13"/>
  <c r="H33" i="13"/>
  <c r="G33" i="13"/>
  <c r="F33" i="13"/>
  <c r="E33" i="13"/>
  <c r="K33" i="13" s="1"/>
  <c r="J32" i="13"/>
  <c r="I32" i="13"/>
  <c r="H32" i="13"/>
  <c r="G32" i="13"/>
  <c r="F32" i="13"/>
  <c r="E32" i="13"/>
  <c r="I30" i="13"/>
  <c r="H30" i="13"/>
  <c r="G30" i="13"/>
  <c r="F30" i="13"/>
  <c r="E30" i="13"/>
  <c r="K30" i="13" s="1"/>
  <c r="K29" i="13"/>
  <c r="J29" i="13"/>
  <c r="I29" i="13"/>
  <c r="H29" i="13"/>
  <c r="G29" i="13"/>
  <c r="F29" i="13"/>
  <c r="E29" i="13"/>
  <c r="I27" i="13"/>
  <c r="H27" i="13"/>
  <c r="G27" i="13"/>
  <c r="F27" i="13"/>
  <c r="E27" i="13"/>
  <c r="J26" i="13"/>
  <c r="I26" i="13"/>
  <c r="H26" i="13"/>
  <c r="G26" i="13"/>
  <c r="F26" i="13"/>
  <c r="F35" i="13" s="1"/>
  <c r="E26" i="13"/>
  <c r="I24" i="13"/>
  <c r="H24" i="13"/>
  <c r="G24" i="13"/>
  <c r="G36" i="13" s="1"/>
  <c r="F24" i="13"/>
  <c r="E24" i="13"/>
  <c r="E36" i="13" s="1"/>
  <c r="J23" i="13"/>
  <c r="I23" i="13"/>
  <c r="I35" i="13" s="1"/>
  <c r="H23" i="13"/>
  <c r="H35" i="13" s="1"/>
  <c r="G23" i="13"/>
  <c r="G35" i="13" s="1"/>
  <c r="F23" i="13"/>
  <c r="E23" i="13"/>
  <c r="D15" i="13"/>
  <c r="D14" i="13"/>
  <c r="J13" i="13"/>
  <c r="H13" i="13"/>
  <c r="C31" i="13" s="1"/>
  <c r="F13" i="13"/>
  <c r="D13" i="13"/>
  <c r="C25" i="13" s="1"/>
  <c r="J12" i="13"/>
  <c r="H12" i="13"/>
  <c r="C28" i="13" s="1"/>
  <c r="F12" i="13"/>
  <c r="D12" i="13"/>
  <c r="C22" i="13" s="1"/>
  <c r="D8" i="13"/>
  <c r="D7" i="13"/>
  <c r="D6" i="13"/>
  <c r="D5" i="13"/>
  <c r="D4" i="13"/>
  <c r="D3" i="13"/>
  <c r="F36" i="12"/>
  <c r="I33" i="12"/>
  <c r="H33" i="12"/>
  <c r="G33" i="12"/>
  <c r="F33" i="12"/>
  <c r="E33" i="12"/>
  <c r="J32" i="12"/>
  <c r="I32" i="12"/>
  <c r="H32" i="12"/>
  <c r="G32" i="12"/>
  <c r="F32" i="12"/>
  <c r="E32" i="12"/>
  <c r="K32" i="12" s="1"/>
  <c r="C31" i="12"/>
  <c r="I30" i="12"/>
  <c r="H30" i="12"/>
  <c r="G30" i="12"/>
  <c r="F30" i="12"/>
  <c r="E30" i="12"/>
  <c r="J29" i="12"/>
  <c r="I29" i="12"/>
  <c r="H29" i="12"/>
  <c r="G29" i="12"/>
  <c r="F29" i="12"/>
  <c r="E29" i="12"/>
  <c r="K29" i="12" s="1"/>
  <c r="I27" i="12"/>
  <c r="H27" i="12"/>
  <c r="H36" i="12" s="1"/>
  <c r="G27" i="12"/>
  <c r="F27" i="12"/>
  <c r="E27" i="12"/>
  <c r="J26" i="12"/>
  <c r="I26" i="12"/>
  <c r="H26" i="12"/>
  <c r="G26" i="12"/>
  <c r="F26" i="12"/>
  <c r="E26" i="12"/>
  <c r="K26" i="12" s="1"/>
  <c r="I24" i="12"/>
  <c r="H24" i="12"/>
  <c r="G24" i="12"/>
  <c r="F24" i="12"/>
  <c r="E24" i="12"/>
  <c r="E36" i="12" s="1"/>
  <c r="J23" i="12"/>
  <c r="I23" i="12"/>
  <c r="I35" i="12" s="1"/>
  <c r="H23" i="12"/>
  <c r="G23" i="12"/>
  <c r="F23" i="12"/>
  <c r="E23" i="12"/>
  <c r="C22" i="12"/>
  <c r="D15" i="12"/>
  <c r="D14" i="12"/>
  <c r="J13" i="12"/>
  <c r="H13" i="12"/>
  <c r="F13" i="12"/>
  <c r="D13" i="12"/>
  <c r="C25" i="12" s="1"/>
  <c r="J12" i="12"/>
  <c r="H12" i="12"/>
  <c r="C28" i="12" s="1"/>
  <c r="F12" i="12"/>
  <c r="D12" i="12"/>
  <c r="D8" i="12"/>
  <c r="D7" i="12"/>
  <c r="D6" i="12"/>
  <c r="D5" i="12"/>
  <c r="D4" i="12"/>
  <c r="D3" i="12"/>
  <c r="I36" i="11"/>
  <c r="I33" i="11"/>
  <c r="H33" i="11"/>
  <c r="G33" i="11"/>
  <c r="F33" i="11"/>
  <c r="E33" i="11"/>
  <c r="K33" i="11" s="1"/>
  <c r="J32" i="11"/>
  <c r="I32" i="11"/>
  <c r="H32" i="11"/>
  <c r="K32" i="11" s="1"/>
  <c r="G32" i="11"/>
  <c r="F32" i="11"/>
  <c r="E32" i="11"/>
  <c r="I30" i="11"/>
  <c r="H30" i="11"/>
  <c r="G30" i="11"/>
  <c r="F30" i="11"/>
  <c r="K30" i="11" s="1"/>
  <c r="E30" i="11"/>
  <c r="J29" i="11"/>
  <c r="I29" i="11"/>
  <c r="H29" i="11"/>
  <c r="G29" i="11"/>
  <c r="F29" i="11"/>
  <c r="E29" i="11"/>
  <c r="I27" i="11"/>
  <c r="H27" i="11"/>
  <c r="G27" i="11"/>
  <c r="F27" i="11"/>
  <c r="E27" i="11"/>
  <c r="J26" i="11"/>
  <c r="I26" i="11"/>
  <c r="H26" i="11"/>
  <c r="G26" i="11"/>
  <c r="F26" i="11"/>
  <c r="E26" i="11"/>
  <c r="I24" i="11"/>
  <c r="H24" i="11"/>
  <c r="G24" i="11"/>
  <c r="G36" i="11" s="1"/>
  <c r="F24" i="11"/>
  <c r="E24" i="11"/>
  <c r="E36" i="11" s="1"/>
  <c r="J23" i="11"/>
  <c r="J35" i="11" s="1"/>
  <c r="I23" i="11"/>
  <c r="I35" i="11" s="1"/>
  <c r="H23" i="11"/>
  <c r="G23" i="11"/>
  <c r="G35" i="11" s="1"/>
  <c r="F23" i="11"/>
  <c r="E23" i="11"/>
  <c r="D15" i="11"/>
  <c r="D14" i="11"/>
  <c r="J13" i="11"/>
  <c r="H13" i="11"/>
  <c r="C31" i="11" s="1"/>
  <c r="F13" i="11"/>
  <c r="D13" i="11"/>
  <c r="C25" i="11" s="1"/>
  <c r="J12" i="11"/>
  <c r="H12" i="11"/>
  <c r="C28" i="11" s="1"/>
  <c r="F12" i="11"/>
  <c r="D12" i="11"/>
  <c r="C22" i="11" s="1"/>
  <c r="D8" i="11"/>
  <c r="D7" i="11"/>
  <c r="D6" i="11"/>
  <c r="D5" i="11"/>
  <c r="D4" i="11"/>
  <c r="D3" i="11"/>
  <c r="I33" i="10"/>
  <c r="H33" i="10"/>
  <c r="G33" i="10"/>
  <c r="F33" i="10"/>
  <c r="E33" i="10"/>
  <c r="J32" i="10"/>
  <c r="I32" i="10"/>
  <c r="H32" i="10"/>
  <c r="G32" i="10"/>
  <c r="F32" i="10"/>
  <c r="E32" i="10"/>
  <c r="K32" i="10" s="1"/>
  <c r="I30" i="10"/>
  <c r="H30" i="10"/>
  <c r="G30" i="10"/>
  <c r="F30" i="10"/>
  <c r="E30" i="10"/>
  <c r="J29" i="10"/>
  <c r="I29" i="10"/>
  <c r="H29" i="10"/>
  <c r="G29" i="10"/>
  <c r="F29" i="10"/>
  <c r="E29" i="10"/>
  <c r="K29" i="10" s="1"/>
  <c r="I27" i="10"/>
  <c r="H27" i="10"/>
  <c r="G27" i="10"/>
  <c r="F27" i="10"/>
  <c r="E27" i="10"/>
  <c r="J26" i="10"/>
  <c r="I26" i="10"/>
  <c r="H26" i="10"/>
  <c r="G26" i="10"/>
  <c r="F26" i="10"/>
  <c r="E26" i="10"/>
  <c r="C25" i="10"/>
  <c r="I24" i="10"/>
  <c r="H24" i="10"/>
  <c r="H36" i="10" s="1"/>
  <c r="G24" i="10"/>
  <c r="F24" i="10"/>
  <c r="F36" i="10" s="1"/>
  <c r="E24" i="10"/>
  <c r="J23" i="10"/>
  <c r="J35" i="10" s="1"/>
  <c r="I23" i="10"/>
  <c r="H23" i="10"/>
  <c r="H35" i="10" s="1"/>
  <c r="G23" i="10"/>
  <c r="F23" i="10"/>
  <c r="E23" i="10"/>
  <c r="D15" i="10"/>
  <c r="D14" i="10"/>
  <c r="J13" i="10"/>
  <c r="H13" i="10"/>
  <c r="C31" i="10" s="1"/>
  <c r="F13" i="10"/>
  <c r="D13" i="10"/>
  <c r="J12" i="10"/>
  <c r="H12" i="10"/>
  <c r="C28" i="10" s="1"/>
  <c r="F12" i="10"/>
  <c r="D12" i="10"/>
  <c r="C22" i="10" s="1"/>
  <c r="D8" i="10"/>
  <c r="D7" i="10"/>
  <c r="D6" i="10"/>
  <c r="D5" i="10"/>
  <c r="D4" i="10"/>
  <c r="D3" i="10"/>
  <c r="I36" i="9"/>
  <c r="I33" i="9"/>
  <c r="H33" i="9"/>
  <c r="G33" i="9"/>
  <c r="F33" i="9"/>
  <c r="E33" i="9"/>
  <c r="J32" i="9"/>
  <c r="I32" i="9"/>
  <c r="H32" i="9"/>
  <c r="G32" i="9"/>
  <c r="F32" i="9"/>
  <c r="K32" i="9" s="1"/>
  <c r="E32" i="9"/>
  <c r="I30" i="9"/>
  <c r="H30" i="9"/>
  <c r="G30" i="9"/>
  <c r="F30" i="9"/>
  <c r="E30" i="9"/>
  <c r="J29" i="9"/>
  <c r="I29" i="9"/>
  <c r="H29" i="9"/>
  <c r="G29" i="9"/>
  <c r="F29" i="9"/>
  <c r="E29" i="9"/>
  <c r="K29" i="9" s="1"/>
  <c r="I27" i="9"/>
  <c r="H27" i="9"/>
  <c r="G27" i="9"/>
  <c r="F27" i="9"/>
  <c r="E27" i="9"/>
  <c r="K27" i="9" s="1"/>
  <c r="J26" i="9"/>
  <c r="I26" i="9"/>
  <c r="H26" i="9"/>
  <c r="G26" i="9"/>
  <c r="F26" i="9"/>
  <c r="E26" i="9"/>
  <c r="I24" i="9"/>
  <c r="H24" i="9"/>
  <c r="G24" i="9"/>
  <c r="F24" i="9"/>
  <c r="E24" i="9"/>
  <c r="J23" i="9"/>
  <c r="I23" i="9"/>
  <c r="H23" i="9"/>
  <c r="G23" i="9"/>
  <c r="F23" i="9"/>
  <c r="F35" i="9" s="1"/>
  <c r="E23" i="9"/>
  <c r="D15" i="9"/>
  <c r="D14" i="9"/>
  <c r="J13" i="9"/>
  <c r="H13" i="9"/>
  <c r="C31" i="9" s="1"/>
  <c r="F13" i="9"/>
  <c r="D13" i="9"/>
  <c r="C25" i="9" s="1"/>
  <c r="J12" i="9"/>
  <c r="H12" i="9"/>
  <c r="C28" i="9" s="1"/>
  <c r="F12" i="9"/>
  <c r="D12" i="9"/>
  <c r="C22" i="9" s="1"/>
  <c r="D8" i="9"/>
  <c r="D7" i="9"/>
  <c r="D6" i="9"/>
  <c r="D5" i="9"/>
  <c r="D4" i="9"/>
  <c r="D3" i="9"/>
  <c r="I33" i="8"/>
  <c r="H33" i="8"/>
  <c r="G33" i="8"/>
  <c r="F33" i="8"/>
  <c r="F36" i="8" s="1"/>
  <c r="E33" i="8"/>
  <c r="K33" i="8" s="1"/>
  <c r="J32" i="8"/>
  <c r="I32" i="8"/>
  <c r="H32" i="8"/>
  <c r="G32" i="8"/>
  <c r="F32" i="8"/>
  <c r="E32" i="8"/>
  <c r="I30" i="8"/>
  <c r="H30" i="8"/>
  <c r="G30" i="8"/>
  <c r="F30" i="8"/>
  <c r="E30" i="8"/>
  <c r="K30" i="8" s="1"/>
  <c r="J29" i="8"/>
  <c r="I29" i="8"/>
  <c r="H29" i="8"/>
  <c r="G29" i="8"/>
  <c r="F29" i="8"/>
  <c r="E29" i="8"/>
  <c r="I27" i="8"/>
  <c r="H27" i="8"/>
  <c r="G27" i="8"/>
  <c r="F27" i="8"/>
  <c r="E27" i="8"/>
  <c r="K27" i="8" s="1"/>
  <c r="J26" i="8"/>
  <c r="I26" i="8"/>
  <c r="I35" i="8" s="1"/>
  <c r="H26" i="8"/>
  <c r="G26" i="8"/>
  <c r="F26" i="8"/>
  <c r="E26" i="8"/>
  <c r="I24" i="8"/>
  <c r="I36" i="8" s="1"/>
  <c r="H24" i="8"/>
  <c r="H36" i="8" s="1"/>
  <c r="G24" i="8"/>
  <c r="G36" i="8" s="1"/>
  <c r="F24" i="8"/>
  <c r="E24" i="8"/>
  <c r="J23" i="8"/>
  <c r="H23" i="8"/>
  <c r="G23" i="8"/>
  <c r="F23" i="8"/>
  <c r="E23" i="8"/>
  <c r="D15" i="8"/>
  <c r="D14" i="8"/>
  <c r="J13" i="8"/>
  <c r="H13" i="8"/>
  <c r="C31" i="8" s="1"/>
  <c r="F13" i="8"/>
  <c r="D13" i="8"/>
  <c r="C25" i="8" s="1"/>
  <c r="J12" i="8"/>
  <c r="H12" i="8"/>
  <c r="C28" i="8" s="1"/>
  <c r="F12" i="8"/>
  <c r="D12" i="8"/>
  <c r="C22" i="8" s="1"/>
  <c r="D8" i="8"/>
  <c r="D7" i="8"/>
  <c r="D6" i="8"/>
  <c r="D5" i="8"/>
  <c r="D4" i="8"/>
  <c r="D3" i="8"/>
  <c r="I33" i="7"/>
  <c r="H33" i="7"/>
  <c r="G33" i="7"/>
  <c r="F33" i="7"/>
  <c r="E33" i="7"/>
  <c r="J32" i="7"/>
  <c r="I32" i="7"/>
  <c r="H32" i="7"/>
  <c r="G32" i="7"/>
  <c r="F32" i="7"/>
  <c r="E32" i="7"/>
  <c r="I30" i="7"/>
  <c r="H30" i="7"/>
  <c r="G30" i="7"/>
  <c r="F30" i="7"/>
  <c r="E30" i="7"/>
  <c r="J29" i="7"/>
  <c r="I29" i="7"/>
  <c r="H29" i="7"/>
  <c r="G29" i="7"/>
  <c r="F29" i="7"/>
  <c r="E29" i="7"/>
  <c r="I27" i="7"/>
  <c r="H27" i="7"/>
  <c r="G27" i="7"/>
  <c r="F27" i="7"/>
  <c r="E27" i="7"/>
  <c r="J26" i="7"/>
  <c r="I26" i="7"/>
  <c r="H26" i="7"/>
  <c r="G26" i="7"/>
  <c r="F26" i="7"/>
  <c r="E26" i="7"/>
  <c r="I24" i="7"/>
  <c r="H24" i="7"/>
  <c r="G24" i="7"/>
  <c r="F24" i="7"/>
  <c r="F36" i="7" s="1"/>
  <c r="E24" i="7"/>
  <c r="J23" i="7"/>
  <c r="I23" i="7"/>
  <c r="H23" i="7"/>
  <c r="G23" i="7"/>
  <c r="G35" i="7" s="1"/>
  <c r="F23" i="7"/>
  <c r="E23" i="7"/>
  <c r="E35" i="7" s="1"/>
  <c r="D15" i="7"/>
  <c r="D14" i="7"/>
  <c r="J13" i="7"/>
  <c r="H13" i="7"/>
  <c r="C31" i="7" s="1"/>
  <c r="F13" i="7"/>
  <c r="D13" i="7"/>
  <c r="C25" i="7" s="1"/>
  <c r="J12" i="7"/>
  <c r="H12" i="7"/>
  <c r="C28" i="7" s="1"/>
  <c r="F12" i="7"/>
  <c r="D12" i="7"/>
  <c r="C22" i="7" s="1"/>
  <c r="D8" i="7"/>
  <c r="D7" i="7"/>
  <c r="D6" i="7"/>
  <c r="D5" i="7"/>
  <c r="D4" i="7"/>
  <c r="D3" i="7"/>
  <c r="H35" i="6"/>
  <c r="I33" i="6"/>
  <c r="H33" i="6"/>
  <c r="G33" i="6"/>
  <c r="F33" i="6"/>
  <c r="E33" i="6"/>
  <c r="J32" i="6"/>
  <c r="I32" i="6"/>
  <c r="H32" i="6"/>
  <c r="G32" i="6"/>
  <c r="F32" i="6"/>
  <c r="E32" i="6"/>
  <c r="K32" i="6" s="1"/>
  <c r="I30" i="6"/>
  <c r="H30" i="6"/>
  <c r="G30" i="6"/>
  <c r="G36" i="6" s="1"/>
  <c r="F30" i="6"/>
  <c r="E30" i="6"/>
  <c r="K30" i="6" s="1"/>
  <c r="J29" i="6"/>
  <c r="I29" i="6"/>
  <c r="H29" i="6"/>
  <c r="G29" i="6"/>
  <c r="F29" i="6"/>
  <c r="E29" i="6"/>
  <c r="K29" i="6" s="1"/>
  <c r="I27" i="6"/>
  <c r="H27" i="6"/>
  <c r="G27" i="6"/>
  <c r="F27" i="6"/>
  <c r="E27" i="6"/>
  <c r="J26" i="6"/>
  <c r="I26" i="6"/>
  <c r="H26" i="6"/>
  <c r="G26" i="6"/>
  <c r="F26" i="6"/>
  <c r="E26" i="6"/>
  <c r="C25" i="6"/>
  <c r="I24" i="6"/>
  <c r="H24" i="6"/>
  <c r="G24" i="6"/>
  <c r="F24" i="6"/>
  <c r="F36" i="6" s="1"/>
  <c r="E24" i="6"/>
  <c r="J23" i="6"/>
  <c r="I23" i="6"/>
  <c r="I35" i="6" s="1"/>
  <c r="H23" i="6"/>
  <c r="G23" i="6"/>
  <c r="F23" i="6"/>
  <c r="F35" i="6" s="1"/>
  <c r="E23" i="6"/>
  <c r="C22" i="6"/>
  <c r="D15" i="6"/>
  <c r="D14" i="6"/>
  <c r="J13" i="6"/>
  <c r="H13" i="6"/>
  <c r="C31" i="6" s="1"/>
  <c r="F13" i="6"/>
  <c r="D13" i="6"/>
  <c r="J12" i="6"/>
  <c r="H12" i="6"/>
  <c r="C28" i="6" s="1"/>
  <c r="F12" i="6"/>
  <c r="D12" i="6"/>
  <c r="D8" i="6"/>
  <c r="D7" i="6"/>
  <c r="D6" i="6"/>
  <c r="D5" i="6"/>
  <c r="D4" i="6"/>
  <c r="D3" i="6"/>
  <c r="I33" i="5"/>
  <c r="H33" i="5"/>
  <c r="G33" i="5"/>
  <c r="F33" i="5"/>
  <c r="E33" i="5"/>
  <c r="J32" i="5"/>
  <c r="I32" i="5"/>
  <c r="H32" i="5"/>
  <c r="G32" i="5"/>
  <c r="F32" i="5"/>
  <c r="E32" i="5"/>
  <c r="I30" i="5"/>
  <c r="H30" i="5"/>
  <c r="G30" i="5"/>
  <c r="F30" i="5"/>
  <c r="E30" i="5"/>
  <c r="K30" i="5" s="1"/>
  <c r="J29" i="5"/>
  <c r="I29" i="5"/>
  <c r="H29" i="5"/>
  <c r="G29" i="5"/>
  <c r="F29" i="5"/>
  <c r="E29" i="5"/>
  <c r="I27" i="5"/>
  <c r="H27" i="5"/>
  <c r="G27" i="5"/>
  <c r="F27" i="5"/>
  <c r="E27" i="5"/>
  <c r="K27" i="5" s="1"/>
  <c r="J26" i="5"/>
  <c r="I26" i="5"/>
  <c r="H26" i="5"/>
  <c r="H35" i="5" s="1"/>
  <c r="G26" i="5"/>
  <c r="F26" i="5"/>
  <c r="E26" i="5"/>
  <c r="I24" i="5"/>
  <c r="H24" i="5"/>
  <c r="H36" i="5" s="1"/>
  <c r="G24" i="5"/>
  <c r="G36" i="5" s="1"/>
  <c r="F24" i="5"/>
  <c r="E24" i="5"/>
  <c r="J23" i="5"/>
  <c r="I23" i="5"/>
  <c r="I35" i="5" s="1"/>
  <c r="H23" i="5"/>
  <c r="G23" i="5"/>
  <c r="G35" i="5" s="1"/>
  <c r="F23" i="5"/>
  <c r="E23" i="5"/>
  <c r="E35" i="5" s="1"/>
  <c r="D15" i="5"/>
  <c r="D14" i="5"/>
  <c r="J13" i="5"/>
  <c r="H13" i="5"/>
  <c r="C31" i="5" s="1"/>
  <c r="F13" i="5"/>
  <c r="D13" i="5"/>
  <c r="C25" i="5" s="1"/>
  <c r="J12" i="5"/>
  <c r="H12" i="5"/>
  <c r="C28" i="5" s="1"/>
  <c r="F12" i="5"/>
  <c r="D12" i="5"/>
  <c r="C22" i="5" s="1"/>
  <c r="D8" i="5"/>
  <c r="D7" i="5"/>
  <c r="D6" i="5"/>
  <c r="D5" i="5"/>
  <c r="D4" i="5"/>
  <c r="D3" i="5"/>
  <c r="J35" i="4"/>
  <c r="H35" i="4"/>
  <c r="I33" i="4"/>
  <c r="H33" i="4"/>
  <c r="G33" i="4"/>
  <c r="F33" i="4"/>
  <c r="E33" i="4"/>
  <c r="K33" i="4" s="1"/>
  <c r="J32" i="4"/>
  <c r="I32" i="4"/>
  <c r="H32" i="4"/>
  <c r="G32" i="4"/>
  <c r="F32" i="4"/>
  <c r="E32" i="4"/>
  <c r="K32" i="4" s="1"/>
  <c r="I30" i="4"/>
  <c r="I36" i="4" s="1"/>
  <c r="H30" i="4"/>
  <c r="G30" i="4"/>
  <c r="F30" i="4"/>
  <c r="E30" i="4"/>
  <c r="J29" i="4"/>
  <c r="I29" i="4"/>
  <c r="H29" i="4"/>
  <c r="G29" i="4"/>
  <c r="F29" i="4"/>
  <c r="E29" i="4"/>
  <c r="I27" i="4"/>
  <c r="H27" i="4"/>
  <c r="G27" i="4"/>
  <c r="F27" i="4"/>
  <c r="E27" i="4"/>
  <c r="J26" i="4"/>
  <c r="I26" i="4"/>
  <c r="H26" i="4"/>
  <c r="G26" i="4"/>
  <c r="F26" i="4"/>
  <c r="E26" i="4"/>
  <c r="C25" i="4"/>
  <c r="I24" i="4"/>
  <c r="H24" i="4"/>
  <c r="H36" i="4" s="1"/>
  <c r="G24" i="4"/>
  <c r="F24" i="4"/>
  <c r="F36" i="4" s="1"/>
  <c r="E24" i="4"/>
  <c r="J23" i="4"/>
  <c r="I23" i="4"/>
  <c r="H23" i="4"/>
  <c r="G23" i="4"/>
  <c r="F23" i="4"/>
  <c r="F35" i="4" s="1"/>
  <c r="E23" i="4"/>
  <c r="E35" i="4" s="1"/>
  <c r="D15" i="4"/>
  <c r="D14" i="4"/>
  <c r="J13" i="4"/>
  <c r="H13" i="4"/>
  <c r="C31" i="4" s="1"/>
  <c r="F13" i="4"/>
  <c r="D13" i="4"/>
  <c r="J12" i="4"/>
  <c r="H12" i="4"/>
  <c r="C28" i="4" s="1"/>
  <c r="F12" i="4"/>
  <c r="D12" i="4"/>
  <c r="C22" i="4" s="1"/>
  <c r="D8" i="4"/>
  <c r="D7" i="4"/>
  <c r="D6" i="4"/>
  <c r="D5" i="4"/>
  <c r="D4" i="4"/>
  <c r="D3" i="4"/>
  <c r="I33" i="3"/>
  <c r="H33" i="3"/>
  <c r="G33" i="3"/>
  <c r="F33" i="3"/>
  <c r="E33" i="3"/>
  <c r="K33" i="3" s="1"/>
  <c r="J32" i="3"/>
  <c r="I32" i="3"/>
  <c r="H32" i="3"/>
  <c r="G32" i="3"/>
  <c r="F32" i="3"/>
  <c r="E32" i="3"/>
  <c r="I30" i="3"/>
  <c r="H30" i="3"/>
  <c r="G30" i="3"/>
  <c r="F30" i="3"/>
  <c r="E30" i="3"/>
  <c r="K30" i="3" s="1"/>
  <c r="J29" i="3"/>
  <c r="I29" i="3"/>
  <c r="H29" i="3"/>
  <c r="G29" i="3"/>
  <c r="F29" i="3"/>
  <c r="E29" i="3"/>
  <c r="I27" i="3"/>
  <c r="H27" i="3"/>
  <c r="G27" i="3"/>
  <c r="F27" i="3"/>
  <c r="E27" i="3"/>
  <c r="J26" i="3"/>
  <c r="I26" i="3"/>
  <c r="H26" i="3"/>
  <c r="G26" i="3"/>
  <c r="F26" i="3"/>
  <c r="E26" i="3"/>
  <c r="I24" i="3"/>
  <c r="I36" i="3" s="1"/>
  <c r="H24" i="3"/>
  <c r="G24" i="3"/>
  <c r="G36" i="3" s="1"/>
  <c r="F24" i="3"/>
  <c r="E24" i="3"/>
  <c r="J23" i="3"/>
  <c r="I23" i="3"/>
  <c r="I35" i="3" s="1"/>
  <c r="H23" i="3"/>
  <c r="G23" i="3"/>
  <c r="G35" i="3" s="1"/>
  <c r="F23" i="3"/>
  <c r="E23" i="3"/>
  <c r="E35" i="3" s="1"/>
  <c r="D15" i="3"/>
  <c r="D14" i="3"/>
  <c r="J13" i="3"/>
  <c r="H13" i="3"/>
  <c r="C31" i="3" s="1"/>
  <c r="F13" i="3"/>
  <c r="D13" i="3"/>
  <c r="C25" i="3" s="1"/>
  <c r="J12" i="3"/>
  <c r="H12" i="3"/>
  <c r="C28" i="3" s="1"/>
  <c r="F12" i="3"/>
  <c r="D12" i="3"/>
  <c r="C22" i="3" s="1"/>
  <c r="D8" i="3"/>
  <c r="D7" i="3"/>
  <c r="D6" i="3"/>
  <c r="D5" i="3"/>
  <c r="D4" i="3"/>
  <c r="D3" i="3"/>
  <c r="AG144" i="1"/>
  <c r="AF144" i="1"/>
  <c r="AG143" i="1"/>
  <c r="AF143" i="1"/>
  <c r="AG142" i="1"/>
  <c r="AF142" i="1"/>
  <c r="AG141" i="1"/>
  <c r="AF141" i="1"/>
  <c r="AG140" i="1"/>
  <c r="AF140" i="1"/>
  <c r="AG139" i="1"/>
  <c r="AF139" i="1"/>
  <c r="AG138" i="1"/>
  <c r="AF138" i="1"/>
  <c r="AG137" i="1"/>
  <c r="AF137" i="1"/>
  <c r="AG136" i="1"/>
  <c r="AF136" i="1"/>
  <c r="AG135" i="1"/>
  <c r="AF135" i="1"/>
  <c r="AG134" i="1"/>
  <c r="AF134" i="1"/>
  <c r="AG133" i="1"/>
  <c r="AF133" i="1"/>
  <c r="AG132" i="1"/>
  <c r="AF132" i="1"/>
  <c r="AG131" i="1"/>
  <c r="AF131" i="1"/>
  <c r="AG129" i="1"/>
  <c r="AF129" i="1"/>
  <c r="AG128" i="1"/>
  <c r="AF128" i="1"/>
  <c r="AG127" i="1"/>
  <c r="AF127" i="1"/>
  <c r="AG126" i="1"/>
  <c r="AF126" i="1"/>
  <c r="AG125" i="1"/>
  <c r="AF125" i="1"/>
  <c r="AG124" i="1"/>
  <c r="AF124" i="1"/>
  <c r="AG123" i="1"/>
  <c r="AF123" i="1"/>
  <c r="AG122" i="1"/>
  <c r="AF122" i="1"/>
  <c r="AG121" i="1"/>
  <c r="AF121" i="1"/>
  <c r="AG120" i="1"/>
  <c r="AF120" i="1"/>
  <c r="AG119" i="1"/>
  <c r="AF119" i="1"/>
  <c r="AG118" i="1"/>
  <c r="AF118" i="1"/>
  <c r="AG117" i="1"/>
  <c r="AF117" i="1"/>
  <c r="AG116" i="1"/>
  <c r="AF116" i="1"/>
  <c r="AG115" i="1"/>
  <c r="AF115" i="1"/>
  <c r="AG114" i="1"/>
  <c r="AF114" i="1"/>
  <c r="AG113" i="1"/>
  <c r="AF113" i="1"/>
  <c r="AG112" i="1"/>
  <c r="AF112" i="1"/>
  <c r="AG111" i="1"/>
  <c r="AF111" i="1"/>
  <c r="AG110" i="1"/>
  <c r="AF110" i="1"/>
  <c r="AG109" i="1"/>
  <c r="AF109" i="1"/>
  <c r="AG108" i="1"/>
  <c r="AF108" i="1"/>
  <c r="AG107" i="1"/>
  <c r="AF107" i="1"/>
  <c r="AG106" i="1"/>
  <c r="AF106" i="1"/>
  <c r="AG105" i="1"/>
  <c r="AF105" i="1"/>
  <c r="AG104" i="1"/>
  <c r="AF104" i="1"/>
  <c r="AG103" i="1"/>
  <c r="AF103" i="1"/>
  <c r="AG102" i="1"/>
  <c r="AF102" i="1"/>
  <c r="AG101" i="1"/>
  <c r="AF101" i="1"/>
  <c r="AG100" i="1"/>
  <c r="AF100" i="1"/>
  <c r="AG99" i="1"/>
  <c r="AF99" i="1"/>
  <c r="AG98" i="1"/>
  <c r="AF98" i="1"/>
  <c r="AG97" i="1"/>
  <c r="AF97" i="1"/>
  <c r="AG96" i="1"/>
  <c r="AF96" i="1"/>
  <c r="AG95" i="1"/>
  <c r="AF95" i="1"/>
  <c r="AG94" i="1"/>
  <c r="AF94" i="1"/>
  <c r="AG93" i="1"/>
  <c r="AF93" i="1"/>
  <c r="AG92" i="1"/>
  <c r="AF92" i="1"/>
  <c r="AG91" i="1"/>
  <c r="AF91" i="1"/>
  <c r="AG90" i="1"/>
  <c r="AF90" i="1"/>
  <c r="AG88" i="1"/>
  <c r="AF88" i="1"/>
  <c r="AG87" i="1"/>
  <c r="AF87" i="1"/>
  <c r="AG86" i="1"/>
  <c r="AF86" i="1"/>
  <c r="AG85" i="1"/>
  <c r="AF85" i="1"/>
  <c r="A85" i="1"/>
  <c r="A86" i="1" s="1"/>
  <c r="A87" i="1" s="1"/>
  <c r="A88" i="1" s="1"/>
  <c r="A90" i="1" s="1"/>
  <c r="A91" i="1" s="1"/>
  <c r="A92" i="1" s="1"/>
  <c r="A93" i="1" s="1"/>
  <c r="A94" i="1" s="1"/>
  <c r="A95" i="1" s="1"/>
  <c r="A96" i="1" s="1"/>
  <c r="A97" i="1" s="1"/>
  <c r="A98" i="1" s="1"/>
  <c r="A99" i="1" s="1"/>
  <c r="A100" i="1" s="1"/>
  <c r="A101" i="1" s="1"/>
  <c r="A105" i="1" s="1"/>
  <c r="A106" i="1" s="1"/>
  <c r="A107" i="1" s="1"/>
  <c r="A108" i="1" s="1"/>
  <c r="A109" i="1" s="1"/>
  <c r="A110" i="1" s="1"/>
  <c r="A111" i="1" s="1"/>
  <c r="A112" i="1" s="1"/>
  <c r="A113" i="1" s="1"/>
  <c r="A114" i="1" s="1"/>
  <c r="A115" i="1" s="1"/>
  <c r="A116" i="1" s="1"/>
  <c r="A117" i="1" s="1"/>
  <c r="A118" i="1" s="1"/>
  <c r="A119" i="1" s="1"/>
  <c r="A120" i="1" s="1"/>
  <c r="A121" i="1" s="1"/>
  <c r="A122" i="1" s="1"/>
  <c r="A123" i="1" s="1"/>
  <c r="A125" i="1" s="1"/>
  <c r="A126" i="1" s="1"/>
  <c r="A127" i="1" s="1"/>
  <c r="A128" i="1" s="1"/>
  <c r="A129" i="1" s="1"/>
  <c r="A131" i="1" s="1"/>
  <c r="A132" i="1" s="1"/>
  <c r="A133" i="1" s="1"/>
  <c r="A134" i="1" s="1"/>
  <c r="A135" i="1" s="1"/>
  <c r="A136" i="1" s="1"/>
  <c r="A137" i="1" s="1"/>
  <c r="A138" i="1" s="1"/>
  <c r="A139" i="1" s="1"/>
  <c r="A140" i="1" s="1"/>
  <c r="A141" i="1" s="1"/>
  <c r="A142" i="1" s="1"/>
  <c r="A143" i="1" s="1"/>
  <c r="A144" i="1" s="1"/>
  <c r="AG84" i="1"/>
  <c r="AF84" i="1"/>
  <c r="AG83" i="1"/>
  <c r="AF83" i="1"/>
  <c r="AG82" i="1"/>
  <c r="AF82" i="1"/>
  <c r="AG81" i="1"/>
  <c r="AF81" i="1"/>
  <c r="AG80" i="1"/>
  <c r="AF80" i="1"/>
  <c r="AG79" i="1"/>
  <c r="AF79" i="1"/>
  <c r="AG78" i="1"/>
  <c r="AF78" i="1"/>
  <c r="AG77" i="1"/>
  <c r="AF77" i="1"/>
  <c r="AG76" i="1"/>
  <c r="AF76" i="1"/>
  <c r="AG75" i="1"/>
  <c r="AF75" i="1"/>
  <c r="A75" i="1"/>
  <c r="A76" i="1" s="1"/>
  <c r="A77" i="1" s="1"/>
  <c r="A78" i="1" s="1"/>
  <c r="A79" i="1" s="1"/>
  <c r="A80" i="1" s="1"/>
  <c r="A81" i="1" s="1"/>
  <c r="A82" i="1" s="1"/>
  <c r="A83" i="1" s="1"/>
  <c r="AG74" i="1"/>
  <c r="AF74" i="1"/>
  <c r="A74" i="1"/>
  <c r="AG73" i="1"/>
  <c r="AF73" i="1"/>
  <c r="AG72" i="1"/>
  <c r="AF72" i="1"/>
  <c r="AG71" i="1"/>
  <c r="AF71" i="1"/>
  <c r="AG70" i="1"/>
  <c r="AF70" i="1"/>
  <c r="AG69" i="1"/>
  <c r="AF69" i="1"/>
  <c r="AG68" i="1"/>
  <c r="AF68" i="1"/>
  <c r="AG67" i="1"/>
  <c r="AF67" i="1"/>
  <c r="AG66" i="1"/>
  <c r="AF66" i="1"/>
  <c r="AG65" i="1"/>
  <c r="AF65" i="1"/>
  <c r="AG64" i="1"/>
  <c r="AF64" i="1"/>
  <c r="AG63" i="1"/>
  <c r="AF63" i="1"/>
  <c r="AG62" i="1"/>
  <c r="AF62" i="1"/>
  <c r="AG61" i="1"/>
  <c r="AF61" i="1"/>
  <c r="AG60" i="1"/>
  <c r="AF60" i="1"/>
  <c r="AG59" i="1"/>
  <c r="AF59" i="1"/>
  <c r="AG58" i="1"/>
  <c r="AF58" i="1"/>
  <c r="AG57" i="1"/>
  <c r="AF57" i="1"/>
  <c r="AG56" i="1"/>
  <c r="AF56" i="1"/>
  <c r="AG55" i="1"/>
  <c r="AF55" i="1"/>
  <c r="AG54" i="1"/>
  <c r="AF54" i="1"/>
  <c r="AG53" i="1"/>
  <c r="AF53" i="1"/>
  <c r="AG52" i="1"/>
  <c r="AF52" i="1"/>
  <c r="AG51" i="1"/>
  <c r="AF51" i="1"/>
  <c r="AG50" i="1"/>
  <c r="AF50" i="1"/>
  <c r="AG49" i="1"/>
  <c r="AF49" i="1"/>
  <c r="AG48" i="1"/>
  <c r="AF48" i="1"/>
  <c r="AG47" i="1"/>
  <c r="AF47" i="1"/>
  <c r="AG46" i="1"/>
  <c r="AF46" i="1"/>
  <c r="AG45" i="1"/>
  <c r="AF45" i="1"/>
  <c r="AG44" i="1"/>
  <c r="AF44" i="1"/>
  <c r="AG43" i="1"/>
  <c r="AF43" i="1"/>
  <c r="AG42" i="1"/>
  <c r="AF42" i="1"/>
  <c r="AG41" i="1"/>
  <c r="AF41" i="1"/>
  <c r="AG40" i="1"/>
  <c r="AF40" i="1"/>
  <c r="AG39" i="1"/>
  <c r="AF39" i="1"/>
  <c r="AG38" i="1"/>
  <c r="AF38" i="1"/>
  <c r="AG37" i="1"/>
  <c r="AF37" i="1"/>
  <c r="AG36" i="1"/>
  <c r="AF36" i="1"/>
  <c r="AG35" i="1"/>
  <c r="AF35" i="1"/>
  <c r="AG34" i="1"/>
  <c r="AF34" i="1"/>
  <c r="AG33" i="1"/>
  <c r="AF33" i="1"/>
  <c r="AG32" i="1"/>
  <c r="AF32" i="1"/>
  <c r="AG31" i="1"/>
  <c r="AF31" i="1"/>
  <c r="AG30" i="1"/>
  <c r="AF30" i="1"/>
  <c r="AG29" i="1"/>
  <c r="AF29" i="1"/>
  <c r="AG28" i="1"/>
  <c r="AG27" i="1"/>
  <c r="AF27" i="1"/>
  <c r="AG26" i="1"/>
  <c r="AF26" i="1"/>
  <c r="AG25" i="1"/>
  <c r="AF25" i="1"/>
  <c r="AG24" i="1"/>
  <c r="AF24" i="1"/>
  <c r="AG23" i="1"/>
  <c r="AF23" i="1"/>
  <c r="AG22" i="1"/>
  <c r="AF22" i="1"/>
  <c r="AG21" i="1"/>
  <c r="AF21" i="1"/>
  <c r="AG20" i="1"/>
  <c r="AF20" i="1"/>
  <c r="AG19" i="1"/>
  <c r="AF19" i="1"/>
  <c r="AG18" i="1"/>
  <c r="AF18" i="1"/>
  <c r="AG17" i="1"/>
  <c r="AF17" i="1"/>
  <c r="AG16" i="1"/>
  <c r="AF16" i="1"/>
  <c r="AG15" i="1"/>
  <c r="AF15" i="1"/>
  <c r="AG14" i="1"/>
  <c r="AF14" i="1"/>
  <c r="AG13" i="1"/>
  <c r="AF13" i="1"/>
  <c r="AG12" i="1"/>
  <c r="AF12" i="1"/>
  <c r="AG11" i="1"/>
  <c r="AF11" i="1"/>
  <c r="AG10" i="1"/>
  <c r="AF10" i="1"/>
  <c r="AG9" i="1"/>
  <c r="AF9" i="1"/>
  <c r="AG8" i="1"/>
  <c r="AF8" i="1"/>
  <c r="AG7" i="1"/>
  <c r="AF7" i="1"/>
  <c r="AG6" i="1"/>
  <c r="AF6" i="1"/>
  <c r="AG5" i="1"/>
  <c r="AF5" i="1"/>
  <c r="AG4" i="1"/>
  <c r="AF4" i="1"/>
  <c r="A4" i="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30" i="1" s="1"/>
  <c r="A31" i="1" s="1"/>
  <c r="A32" i="1" s="1"/>
  <c r="A33" i="1" s="1"/>
  <c r="A35" i="1" s="1"/>
  <c r="A36" i="1" s="1"/>
  <c r="A37" i="1" s="1"/>
  <c r="A38" i="1" s="1"/>
  <c r="A39" i="1" s="1"/>
  <c r="A40" i="1" s="1"/>
  <c r="A41" i="1" s="1"/>
  <c r="A42" i="1" s="1"/>
  <c r="A43" i="1" s="1"/>
  <c r="A44" i="1" s="1"/>
  <c r="A45" i="1" s="1"/>
  <c r="A48" i="1" s="1"/>
  <c r="A49" i="1" s="1"/>
  <c r="A50" i="1" s="1"/>
  <c r="A52" i="1" s="1"/>
  <c r="A53" i="1" s="1"/>
  <c r="A54" i="1" s="1"/>
  <c r="A55" i="1" s="1"/>
  <c r="A56" i="1" s="1"/>
  <c r="A58" i="1" s="1"/>
  <c r="A59" i="1" s="1"/>
  <c r="A60" i="1" s="1"/>
  <c r="A62" i="1" s="1"/>
  <c r="A63" i="1" s="1"/>
  <c r="A64" i="1" s="1"/>
  <c r="A65" i="1" s="1"/>
  <c r="A66" i="1" s="1"/>
  <c r="A67" i="1" s="1"/>
  <c r="A68" i="1" s="1"/>
  <c r="A69" i="1" s="1"/>
  <c r="A71" i="1" s="1"/>
  <c r="A72" i="1" s="1"/>
  <c r="AG3" i="1"/>
  <c r="AF3" i="1"/>
  <c r="A3" i="1"/>
  <c r="AG2" i="1"/>
  <c r="AF2" i="1"/>
  <c r="H35" i="3" l="1"/>
  <c r="K24" i="4"/>
  <c r="I36" i="6"/>
  <c r="J35" i="7"/>
  <c r="K27" i="7"/>
  <c r="G35" i="8"/>
  <c r="H35" i="8"/>
  <c r="J35" i="13"/>
  <c r="I36" i="14"/>
  <c r="K30" i="15"/>
  <c r="F35" i="18"/>
  <c r="H36" i="19"/>
  <c r="K36" i="19" s="1"/>
  <c r="J35" i="20"/>
  <c r="K33" i="20"/>
  <c r="E35" i="21"/>
  <c r="H36" i="22"/>
  <c r="K24" i="24"/>
  <c r="H35" i="25"/>
  <c r="K26" i="26"/>
  <c r="F36" i="27"/>
  <c r="K29" i="28"/>
  <c r="K33" i="28"/>
  <c r="K23" i="29"/>
  <c r="K32" i="32"/>
  <c r="J35" i="33"/>
  <c r="E35" i="34"/>
  <c r="K26" i="34"/>
  <c r="K29" i="34"/>
  <c r="I35" i="36"/>
  <c r="K32" i="41"/>
  <c r="E36" i="42"/>
  <c r="K29" i="47"/>
  <c r="K32" i="47"/>
  <c r="K32" i="52"/>
  <c r="I36" i="53"/>
  <c r="F35" i="66"/>
  <c r="I36" i="12"/>
  <c r="G35" i="16"/>
  <c r="G36" i="17"/>
  <c r="G35" i="18"/>
  <c r="K32" i="21"/>
  <c r="F35" i="26"/>
  <c r="K29" i="26"/>
  <c r="H36" i="30"/>
  <c r="I35" i="31"/>
  <c r="F36" i="42"/>
  <c r="I36" i="48"/>
  <c r="E36" i="60"/>
  <c r="K36" i="60" s="1"/>
  <c r="K30" i="60"/>
  <c r="H36" i="68"/>
  <c r="E35" i="126"/>
  <c r="K26" i="126"/>
  <c r="J35" i="5"/>
  <c r="J35" i="8"/>
  <c r="G35" i="9"/>
  <c r="H35" i="9"/>
  <c r="I36" i="10"/>
  <c r="G36" i="15"/>
  <c r="G35" i="21"/>
  <c r="G36" i="24"/>
  <c r="K36" i="24" s="1"/>
  <c r="J35" i="25"/>
  <c r="G35" i="26"/>
  <c r="H36" i="27"/>
  <c r="F35" i="32"/>
  <c r="K27" i="33"/>
  <c r="G35" i="34"/>
  <c r="K24" i="35"/>
  <c r="E35" i="37"/>
  <c r="F36" i="39"/>
  <c r="F35" i="41"/>
  <c r="H35" i="46"/>
  <c r="G35" i="52"/>
  <c r="K35" i="52" s="1"/>
  <c r="K33" i="54"/>
  <c r="I36" i="59"/>
  <c r="K33" i="105"/>
  <c r="H36" i="6"/>
  <c r="G35" i="23"/>
  <c r="E36" i="3"/>
  <c r="E36" i="5"/>
  <c r="F36" i="5"/>
  <c r="G36" i="7"/>
  <c r="E36" i="8"/>
  <c r="F35" i="14"/>
  <c r="K33" i="16"/>
  <c r="E35" i="17"/>
  <c r="K24" i="17"/>
  <c r="K32" i="17"/>
  <c r="K30" i="18"/>
  <c r="K33" i="18"/>
  <c r="E35" i="19"/>
  <c r="K26" i="19"/>
  <c r="G36" i="20"/>
  <c r="I36" i="22"/>
  <c r="K33" i="25"/>
  <c r="H35" i="26"/>
  <c r="K32" i="27"/>
  <c r="E35" i="30"/>
  <c r="K30" i="31"/>
  <c r="G35" i="32"/>
  <c r="H35" i="34"/>
  <c r="H36" i="35"/>
  <c r="E35" i="38"/>
  <c r="K23" i="40"/>
  <c r="K30" i="40"/>
  <c r="K33" i="44"/>
  <c r="I35" i="46"/>
  <c r="K29" i="52"/>
  <c r="G36" i="55"/>
  <c r="G35" i="58"/>
  <c r="K29" i="59"/>
  <c r="F36" i="3"/>
  <c r="K26" i="4"/>
  <c r="K23" i="6"/>
  <c r="G35" i="6"/>
  <c r="H36" i="7"/>
  <c r="K32" i="7"/>
  <c r="I35" i="9"/>
  <c r="J35" i="9"/>
  <c r="H36" i="11"/>
  <c r="F35" i="12"/>
  <c r="G35" i="12"/>
  <c r="H36" i="13"/>
  <c r="I36" i="13"/>
  <c r="I36" i="15"/>
  <c r="J35" i="16"/>
  <c r="K30" i="16"/>
  <c r="F35" i="17"/>
  <c r="J35" i="18"/>
  <c r="K27" i="18"/>
  <c r="F35" i="19"/>
  <c r="H36" i="20"/>
  <c r="I35" i="21"/>
  <c r="K29" i="22"/>
  <c r="K32" i="22"/>
  <c r="K30" i="23"/>
  <c r="I36" i="24"/>
  <c r="K30" i="25"/>
  <c r="E35" i="27"/>
  <c r="K26" i="27"/>
  <c r="I35" i="29"/>
  <c r="K30" i="29"/>
  <c r="H35" i="32"/>
  <c r="I35" i="34"/>
  <c r="K32" i="35"/>
  <c r="H36" i="39"/>
  <c r="E36" i="40"/>
  <c r="K27" i="40"/>
  <c r="G35" i="41"/>
  <c r="K32" i="43"/>
  <c r="K33" i="45"/>
  <c r="F35" i="48"/>
  <c r="J35" i="51"/>
  <c r="H36" i="54"/>
  <c r="H35" i="58"/>
  <c r="G36" i="64"/>
  <c r="E35" i="87"/>
  <c r="K23" i="87"/>
  <c r="K33" i="9"/>
  <c r="K26" i="10"/>
  <c r="K27" i="16"/>
  <c r="G36" i="23"/>
  <c r="K26" i="24"/>
  <c r="K29" i="24"/>
  <c r="K32" i="24"/>
  <c r="J35" i="26"/>
  <c r="G36" i="28"/>
  <c r="K29" i="35"/>
  <c r="I36" i="39"/>
  <c r="H35" i="41"/>
  <c r="K30" i="52"/>
  <c r="E35" i="54"/>
  <c r="H36" i="56"/>
  <c r="K24" i="57"/>
  <c r="H36" i="60"/>
  <c r="K26" i="63"/>
  <c r="H36" i="3"/>
  <c r="I35" i="4"/>
  <c r="K29" i="7"/>
  <c r="K24" i="9"/>
  <c r="G35" i="10"/>
  <c r="K24" i="11"/>
  <c r="H35" i="12"/>
  <c r="K33" i="14"/>
  <c r="K23" i="15"/>
  <c r="F36" i="16"/>
  <c r="K32" i="20"/>
  <c r="K33" i="21"/>
  <c r="F35" i="22"/>
  <c r="K26" i="22"/>
  <c r="E35" i="24"/>
  <c r="K35" i="24" s="1"/>
  <c r="G36" i="25"/>
  <c r="K33" i="26"/>
  <c r="H36" i="28"/>
  <c r="G35" i="30"/>
  <c r="I36" i="31"/>
  <c r="K29" i="33"/>
  <c r="K32" i="33"/>
  <c r="E35" i="35"/>
  <c r="K26" i="35"/>
  <c r="K30" i="37"/>
  <c r="K32" i="38"/>
  <c r="K26" i="39"/>
  <c r="E35" i="39"/>
  <c r="K35" i="39" s="1"/>
  <c r="K29" i="39"/>
  <c r="I36" i="103"/>
  <c r="J35" i="3"/>
  <c r="K23" i="4"/>
  <c r="K30" i="4"/>
  <c r="J35" i="6"/>
  <c r="K26" i="11"/>
  <c r="K29" i="11"/>
  <c r="K30" i="12"/>
  <c r="K33" i="12"/>
  <c r="E35" i="13"/>
  <c r="K30" i="14"/>
  <c r="G36" i="16"/>
  <c r="K26" i="17"/>
  <c r="G36" i="18"/>
  <c r="I35" i="19"/>
  <c r="K24" i="21"/>
  <c r="G35" i="22"/>
  <c r="F35" i="24"/>
  <c r="H35" i="27"/>
  <c r="I36" i="28"/>
  <c r="F36" i="29"/>
  <c r="H35" i="30"/>
  <c r="K35" i="30" s="1"/>
  <c r="K26" i="30"/>
  <c r="K24" i="32"/>
  <c r="E35" i="33"/>
  <c r="K26" i="33"/>
  <c r="E35" i="43"/>
  <c r="I35" i="48"/>
  <c r="F35" i="49"/>
  <c r="K29" i="50"/>
  <c r="E36" i="52"/>
  <c r="K24" i="58"/>
  <c r="H36" i="61"/>
  <c r="F35" i="63"/>
  <c r="K35" i="63" s="1"/>
  <c r="E36" i="7"/>
  <c r="K36" i="7" s="1"/>
  <c r="K32" i="3"/>
  <c r="E36" i="4"/>
  <c r="K29" i="5"/>
  <c r="E36" i="6"/>
  <c r="K32" i="8"/>
  <c r="G36" i="9"/>
  <c r="I35" i="10"/>
  <c r="K33" i="10"/>
  <c r="F35" i="11"/>
  <c r="K27" i="12"/>
  <c r="K24" i="14"/>
  <c r="H35" i="15"/>
  <c r="K35" i="15" s="1"/>
  <c r="K29" i="15"/>
  <c r="H36" i="16"/>
  <c r="E35" i="16"/>
  <c r="J35" i="19"/>
  <c r="K29" i="20"/>
  <c r="H35" i="22"/>
  <c r="G35" i="24"/>
  <c r="I35" i="27"/>
  <c r="G36" i="29"/>
  <c r="E35" i="29"/>
  <c r="K29" i="31"/>
  <c r="F36" i="32"/>
  <c r="K36" i="32" s="1"/>
  <c r="K32" i="36"/>
  <c r="E36" i="36"/>
  <c r="J35" i="38"/>
  <c r="K33" i="38"/>
  <c r="H36" i="45"/>
  <c r="G36" i="46"/>
  <c r="K30" i="47"/>
  <c r="E35" i="50"/>
  <c r="K26" i="50"/>
  <c r="K27" i="53"/>
  <c r="K30" i="53"/>
  <c r="K33" i="53"/>
  <c r="I35" i="62"/>
  <c r="K33" i="68"/>
  <c r="K27" i="4"/>
  <c r="K26" i="5"/>
  <c r="K30" i="10"/>
  <c r="K32" i="13"/>
  <c r="K24" i="19"/>
  <c r="E36" i="19"/>
  <c r="I36" i="21"/>
  <c r="K33" i="22"/>
  <c r="K23" i="25"/>
  <c r="K32" i="28"/>
  <c r="K27" i="30"/>
  <c r="K26" i="31"/>
  <c r="K33" i="42"/>
  <c r="G35" i="43"/>
  <c r="K32" i="46"/>
  <c r="K24" i="48"/>
  <c r="G36" i="59"/>
  <c r="K23" i="3"/>
  <c r="K29" i="3"/>
  <c r="K35" i="5"/>
  <c r="F35" i="3"/>
  <c r="G36" i="4"/>
  <c r="K36" i="4" s="1"/>
  <c r="F35" i="5"/>
  <c r="K32" i="5"/>
  <c r="H35" i="7"/>
  <c r="I35" i="7"/>
  <c r="K33" i="7"/>
  <c r="E35" i="8"/>
  <c r="K29" i="8"/>
  <c r="E36" i="9"/>
  <c r="K24" i="10"/>
  <c r="H35" i="11"/>
  <c r="G36" i="12"/>
  <c r="K36" i="12" s="1"/>
  <c r="G36" i="14"/>
  <c r="K32" i="16"/>
  <c r="K30" i="17"/>
  <c r="K29" i="18"/>
  <c r="K32" i="18"/>
  <c r="F36" i="19"/>
  <c r="H35" i="20"/>
  <c r="J35" i="22"/>
  <c r="K26" i="23"/>
  <c r="K30" i="24"/>
  <c r="K33" i="24"/>
  <c r="K32" i="26"/>
  <c r="K23" i="28"/>
  <c r="G35" i="28"/>
  <c r="I35" i="28"/>
  <c r="I36" i="29"/>
  <c r="E36" i="30"/>
  <c r="K36" i="30" s="1"/>
  <c r="H35" i="33"/>
  <c r="I35" i="35"/>
  <c r="K33" i="35"/>
  <c r="G35" i="36"/>
  <c r="G36" i="37"/>
  <c r="E35" i="41"/>
  <c r="K33" i="43"/>
  <c r="H36" i="58"/>
  <c r="I35" i="76"/>
  <c r="G35" i="80"/>
  <c r="E35" i="81"/>
  <c r="G36" i="82"/>
  <c r="H35" i="83"/>
  <c r="F35" i="87"/>
  <c r="F36" i="88"/>
  <c r="G36" i="88"/>
  <c r="E36" i="89"/>
  <c r="H35" i="90"/>
  <c r="H35" i="100"/>
  <c r="K23" i="101"/>
  <c r="F35" i="101"/>
  <c r="I35" i="106"/>
  <c r="I36" i="35"/>
  <c r="I36" i="37"/>
  <c r="K30" i="38"/>
  <c r="K23" i="39"/>
  <c r="G36" i="42"/>
  <c r="J35" i="43"/>
  <c r="K27" i="43"/>
  <c r="I36" i="45"/>
  <c r="J35" i="46"/>
  <c r="K33" i="46"/>
  <c r="G35" i="47"/>
  <c r="K33" i="49"/>
  <c r="G35" i="50"/>
  <c r="I35" i="52"/>
  <c r="K32" i="53"/>
  <c r="I35" i="55"/>
  <c r="H36" i="57"/>
  <c r="J35" i="58"/>
  <c r="F35" i="59"/>
  <c r="G35" i="61"/>
  <c r="K27" i="62"/>
  <c r="K30" i="62"/>
  <c r="I35" i="63"/>
  <c r="J35" i="65"/>
  <c r="K33" i="65"/>
  <c r="H35" i="66"/>
  <c r="I36" i="68"/>
  <c r="I35" i="69"/>
  <c r="I36" i="71"/>
  <c r="K32" i="71"/>
  <c r="H36" i="72"/>
  <c r="K33" i="73"/>
  <c r="K23" i="77"/>
  <c r="E35" i="77"/>
  <c r="K35" i="77" s="1"/>
  <c r="K32" i="77"/>
  <c r="F36" i="78"/>
  <c r="K29" i="79"/>
  <c r="K33" i="79"/>
  <c r="H35" i="80"/>
  <c r="F35" i="81"/>
  <c r="I35" i="83"/>
  <c r="K33" i="83"/>
  <c r="I36" i="84"/>
  <c r="K24" i="85"/>
  <c r="J35" i="89"/>
  <c r="E36" i="92"/>
  <c r="F36" i="93"/>
  <c r="K27" i="99"/>
  <c r="G36" i="99"/>
  <c r="J35" i="100"/>
  <c r="K23" i="103"/>
  <c r="H36" i="104"/>
  <c r="F36" i="105"/>
  <c r="I36" i="132"/>
  <c r="K29" i="37"/>
  <c r="K32" i="37"/>
  <c r="G36" i="38"/>
  <c r="K27" i="38"/>
  <c r="F35" i="39"/>
  <c r="G36" i="40"/>
  <c r="H36" i="42"/>
  <c r="K32" i="42"/>
  <c r="E36" i="43"/>
  <c r="K30" i="43"/>
  <c r="H35" i="44"/>
  <c r="K29" i="45"/>
  <c r="K32" i="45"/>
  <c r="K24" i="46"/>
  <c r="K29" i="48"/>
  <c r="K30" i="49"/>
  <c r="K32" i="50"/>
  <c r="H36" i="51"/>
  <c r="K33" i="52"/>
  <c r="K23" i="53"/>
  <c r="F36" i="54"/>
  <c r="J35" i="55"/>
  <c r="K27" i="55"/>
  <c r="K26" i="56"/>
  <c r="I36" i="57"/>
  <c r="E36" i="58"/>
  <c r="G35" i="59"/>
  <c r="G36" i="60"/>
  <c r="F36" i="62"/>
  <c r="J35" i="63"/>
  <c r="K27" i="65"/>
  <c r="G35" i="67"/>
  <c r="F35" i="68"/>
  <c r="K32" i="68"/>
  <c r="J35" i="69"/>
  <c r="K27" i="69"/>
  <c r="K29" i="71"/>
  <c r="F36" i="73"/>
  <c r="K30" i="76"/>
  <c r="K33" i="76"/>
  <c r="G35" i="77"/>
  <c r="G36" i="78"/>
  <c r="I35" i="80"/>
  <c r="J35" i="80"/>
  <c r="G35" i="81"/>
  <c r="K30" i="83"/>
  <c r="K29" i="84"/>
  <c r="F36" i="85"/>
  <c r="J35" i="86"/>
  <c r="K32" i="88"/>
  <c r="F36" i="89"/>
  <c r="E35" i="92"/>
  <c r="G36" i="93"/>
  <c r="H36" i="93"/>
  <c r="I35" i="95"/>
  <c r="K30" i="95"/>
  <c r="K33" i="95"/>
  <c r="K26" i="97"/>
  <c r="F36" i="99"/>
  <c r="K33" i="100"/>
  <c r="G36" i="105"/>
  <c r="H36" i="105"/>
  <c r="I36" i="120"/>
  <c r="K23" i="128"/>
  <c r="I35" i="66"/>
  <c r="K29" i="72"/>
  <c r="K26" i="75"/>
  <c r="K30" i="79"/>
  <c r="H35" i="81"/>
  <c r="K32" i="81"/>
  <c r="K23" i="83"/>
  <c r="K27" i="83"/>
  <c r="E36" i="85"/>
  <c r="J35" i="91"/>
  <c r="K29" i="92"/>
  <c r="F35" i="129"/>
  <c r="K23" i="129"/>
  <c r="F36" i="34"/>
  <c r="K33" i="34"/>
  <c r="K27" i="36"/>
  <c r="F35" i="37"/>
  <c r="I36" i="38"/>
  <c r="K33" i="39"/>
  <c r="K32" i="40"/>
  <c r="I35" i="41"/>
  <c r="K30" i="41"/>
  <c r="G36" i="43"/>
  <c r="J35" i="44"/>
  <c r="K27" i="44"/>
  <c r="K30" i="46"/>
  <c r="J35" i="47"/>
  <c r="K33" i="47"/>
  <c r="G35" i="48"/>
  <c r="F36" i="49"/>
  <c r="K26" i="51"/>
  <c r="F36" i="52"/>
  <c r="K29" i="53"/>
  <c r="F36" i="55"/>
  <c r="K32" i="61"/>
  <c r="E36" i="63"/>
  <c r="K30" i="63"/>
  <c r="G36" i="65"/>
  <c r="K36" i="65" s="1"/>
  <c r="H36" i="69"/>
  <c r="I35" i="74"/>
  <c r="K33" i="74"/>
  <c r="F35" i="75"/>
  <c r="H35" i="77"/>
  <c r="K32" i="78"/>
  <c r="G36" i="79"/>
  <c r="K24" i="80"/>
  <c r="E35" i="82"/>
  <c r="G35" i="82"/>
  <c r="K32" i="82"/>
  <c r="E36" i="83"/>
  <c r="H36" i="85"/>
  <c r="F36" i="90"/>
  <c r="K30" i="90"/>
  <c r="K27" i="93"/>
  <c r="I36" i="94"/>
  <c r="I35" i="102"/>
  <c r="J35" i="102"/>
  <c r="E35" i="104"/>
  <c r="K26" i="104"/>
  <c r="K29" i="104"/>
  <c r="K32" i="104"/>
  <c r="I36" i="110"/>
  <c r="F35" i="119"/>
  <c r="I36" i="36"/>
  <c r="K30" i="39"/>
  <c r="K27" i="41"/>
  <c r="K33" i="41"/>
  <c r="K29" i="42"/>
  <c r="I36" i="43"/>
  <c r="E36" i="44"/>
  <c r="H36" i="46"/>
  <c r="K36" i="46" s="1"/>
  <c r="E36" i="46"/>
  <c r="E36" i="47"/>
  <c r="H35" i="48"/>
  <c r="K30" i="50"/>
  <c r="E35" i="51"/>
  <c r="I36" i="54"/>
  <c r="K33" i="55"/>
  <c r="K29" i="60"/>
  <c r="F36" i="63"/>
  <c r="K27" i="66"/>
  <c r="I35" i="67"/>
  <c r="H36" i="76"/>
  <c r="I35" i="77"/>
  <c r="F35" i="78"/>
  <c r="H36" i="79"/>
  <c r="F36" i="80"/>
  <c r="K33" i="87"/>
  <c r="G36" i="90"/>
  <c r="K27" i="96"/>
  <c r="F36" i="96"/>
  <c r="H35" i="97"/>
  <c r="E35" i="98"/>
  <c r="G36" i="100"/>
  <c r="F36" i="70"/>
  <c r="K36" i="70" s="1"/>
  <c r="J35" i="77"/>
  <c r="K23" i="81"/>
  <c r="F35" i="88"/>
  <c r="K29" i="89"/>
  <c r="K27" i="102"/>
  <c r="G35" i="108"/>
  <c r="K26" i="36"/>
  <c r="K33" i="37"/>
  <c r="G35" i="40"/>
  <c r="F36" i="41"/>
  <c r="H35" i="42"/>
  <c r="K29" i="43"/>
  <c r="I35" i="45"/>
  <c r="K29" i="46"/>
  <c r="K24" i="47"/>
  <c r="I36" i="49"/>
  <c r="G36" i="50"/>
  <c r="H35" i="51"/>
  <c r="I36" i="52"/>
  <c r="J35" i="53"/>
  <c r="F35" i="54"/>
  <c r="G35" i="54"/>
  <c r="J35" i="56"/>
  <c r="K27" i="56"/>
  <c r="K27" i="58"/>
  <c r="F35" i="60"/>
  <c r="K27" i="61"/>
  <c r="E35" i="62"/>
  <c r="K26" i="62"/>
  <c r="H36" i="63"/>
  <c r="J35" i="64"/>
  <c r="F35" i="65"/>
  <c r="J35" i="67"/>
  <c r="I35" i="68"/>
  <c r="K32" i="69"/>
  <c r="G36" i="70"/>
  <c r="I35" i="71"/>
  <c r="H35" i="72"/>
  <c r="K29" i="73"/>
  <c r="K32" i="73"/>
  <c r="G36" i="74"/>
  <c r="J35" i="75"/>
  <c r="I35" i="75"/>
  <c r="E36" i="77"/>
  <c r="K30" i="77"/>
  <c r="K32" i="83"/>
  <c r="F35" i="85"/>
  <c r="F36" i="87"/>
  <c r="K36" i="87" s="1"/>
  <c r="G35" i="88"/>
  <c r="K32" i="90"/>
  <c r="J35" i="92"/>
  <c r="F35" i="93"/>
  <c r="K26" i="93"/>
  <c r="J35" i="97"/>
  <c r="K27" i="68"/>
  <c r="F36" i="71"/>
  <c r="K26" i="73"/>
  <c r="K27" i="77"/>
  <c r="K27" i="81"/>
  <c r="K27" i="84"/>
  <c r="K33" i="84"/>
  <c r="K29" i="90"/>
  <c r="K27" i="91"/>
  <c r="K29" i="95"/>
  <c r="K32" i="100"/>
  <c r="G36" i="107"/>
  <c r="F36" i="108"/>
  <c r="K27" i="132"/>
  <c r="G36" i="39"/>
  <c r="I35" i="40"/>
  <c r="K29" i="40"/>
  <c r="J35" i="42"/>
  <c r="K30" i="42"/>
  <c r="F35" i="43"/>
  <c r="K29" i="44"/>
  <c r="K32" i="44"/>
  <c r="E36" i="45"/>
  <c r="F35" i="46"/>
  <c r="I36" i="47"/>
  <c r="F36" i="48"/>
  <c r="K30" i="48"/>
  <c r="K33" i="48"/>
  <c r="E35" i="49"/>
  <c r="K35" i="49" s="1"/>
  <c r="K26" i="49"/>
  <c r="I36" i="50"/>
  <c r="K30" i="51"/>
  <c r="K33" i="51"/>
  <c r="E35" i="52"/>
  <c r="F36" i="53"/>
  <c r="H35" i="54"/>
  <c r="K29" i="54"/>
  <c r="I35" i="54"/>
  <c r="F35" i="55"/>
  <c r="F36" i="56"/>
  <c r="G36" i="56"/>
  <c r="I35" i="57"/>
  <c r="F35" i="58"/>
  <c r="H35" i="60"/>
  <c r="G35" i="62"/>
  <c r="I36" i="66"/>
  <c r="F36" i="67"/>
  <c r="I36" i="67"/>
  <c r="E36" i="68"/>
  <c r="H36" i="70"/>
  <c r="K24" i="71"/>
  <c r="G35" i="73"/>
  <c r="H36" i="74"/>
  <c r="F35" i="79"/>
  <c r="K26" i="80"/>
  <c r="K29" i="80"/>
  <c r="K32" i="80"/>
  <c r="K23" i="82"/>
  <c r="K27" i="82"/>
  <c r="K29" i="83"/>
  <c r="F36" i="84"/>
  <c r="K23" i="85"/>
  <c r="G35" i="85"/>
  <c r="F35" i="89"/>
  <c r="K32" i="89"/>
  <c r="K33" i="96"/>
  <c r="G36" i="97"/>
  <c r="I35" i="98"/>
  <c r="I36" i="101"/>
  <c r="K23" i="106"/>
  <c r="E36" i="108"/>
  <c r="G35" i="112"/>
  <c r="F36" i="68"/>
  <c r="G35" i="69"/>
  <c r="I36" i="70"/>
  <c r="E36" i="70"/>
  <c r="K24" i="72"/>
  <c r="H35" i="73"/>
  <c r="F36" i="75"/>
  <c r="K32" i="76"/>
  <c r="H35" i="79"/>
  <c r="E35" i="80"/>
  <c r="K35" i="80" s="1"/>
  <c r="H36" i="81"/>
  <c r="J35" i="81"/>
  <c r="E36" i="82"/>
  <c r="K33" i="88"/>
  <c r="I35" i="94"/>
  <c r="K24" i="104"/>
  <c r="K24" i="108"/>
  <c r="K27" i="121"/>
  <c r="K33" i="64"/>
  <c r="K23" i="65"/>
  <c r="G35" i="65"/>
  <c r="F36" i="66"/>
  <c r="K30" i="67"/>
  <c r="I36" i="69"/>
  <c r="J35" i="70"/>
  <c r="G35" i="71"/>
  <c r="F35" i="72"/>
  <c r="K26" i="72"/>
  <c r="F35" i="74"/>
  <c r="H35" i="76"/>
  <c r="K35" i="76" s="1"/>
  <c r="I36" i="77"/>
  <c r="I35" i="78"/>
  <c r="G35" i="79"/>
  <c r="K30" i="80"/>
  <c r="H35" i="84"/>
  <c r="K29" i="85"/>
  <c r="K24" i="86"/>
  <c r="K24" i="88"/>
  <c r="E35" i="90"/>
  <c r="K26" i="90"/>
  <c r="E35" i="93"/>
  <c r="K23" i="95"/>
  <c r="J35" i="95"/>
  <c r="K29" i="96"/>
  <c r="K32" i="96"/>
  <c r="K30" i="97"/>
  <c r="E35" i="99"/>
  <c r="K32" i="99"/>
  <c r="K24" i="100"/>
  <c r="K26" i="101"/>
  <c r="K29" i="101"/>
  <c r="F36" i="102"/>
  <c r="E36" i="105"/>
  <c r="K36" i="105" s="1"/>
  <c r="G35" i="106"/>
  <c r="K35" i="106" s="1"/>
  <c r="H36" i="107"/>
  <c r="J35" i="108"/>
  <c r="G35" i="109"/>
  <c r="F35" i="112"/>
  <c r="H35" i="112"/>
  <c r="K27" i="114"/>
  <c r="I35" i="115"/>
  <c r="J35" i="118"/>
  <c r="K29" i="120"/>
  <c r="H36" i="121"/>
  <c r="I35" i="122"/>
  <c r="K33" i="122"/>
  <c r="F35" i="123"/>
  <c r="K26" i="123"/>
  <c r="H36" i="124"/>
  <c r="J35" i="125"/>
  <c r="K23" i="126"/>
  <c r="H36" i="127"/>
  <c r="G35" i="129"/>
  <c r="K29" i="130"/>
  <c r="I35" i="131"/>
  <c r="K32" i="132"/>
  <c r="K23" i="110"/>
  <c r="G36" i="111"/>
  <c r="J35" i="115"/>
  <c r="K33" i="115"/>
  <c r="H35" i="116"/>
  <c r="E36" i="118"/>
  <c r="E35" i="120"/>
  <c r="I36" i="121"/>
  <c r="K30" i="125"/>
  <c r="K33" i="125"/>
  <c r="K27" i="128"/>
  <c r="H35" i="129"/>
  <c r="K32" i="130"/>
  <c r="F36" i="114"/>
  <c r="I35" i="116"/>
  <c r="I36" i="117"/>
  <c r="H35" i="123"/>
  <c r="F36" i="125"/>
  <c r="F36" i="128"/>
  <c r="I35" i="129"/>
  <c r="F35" i="130"/>
  <c r="K24" i="131"/>
  <c r="K30" i="92"/>
  <c r="K29" i="94"/>
  <c r="E36" i="95"/>
  <c r="G35" i="96"/>
  <c r="H36" i="100"/>
  <c r="K29" i="102"/>
  <c r="F35" i="104"/>
  <c r="K32" i="105"/>
  <c r="K29" i="107"/>
  <c r="J35" i="109"/>
  <c r="I35" i="112"/>
  <c r="K30" i="112"/>
  <c r="E35" i="113"/>
  <c r="G36" i="114"/>
  <c r="F36" i="115"/>
  <c r="J35" i="116"/>
  <c r="K35" i="116" s="1"/>
  <c r="I35" i="119"/>
  <c r="G35" i="120"/>
  <c r="K26" i="121"/>
  <c r="K32" i="121"/>
  <c r="F36" i="122"/>
  <c r="I35" i="123"/>
  <c r="E35" i="124"/>
  <c r="K29" i="127"/>
  <c r="G36" i="128"/>
  <c r="H36" i="128"/>
  <c r="J35" i="129"/>
  <c r="K35" i="129" s="1"/>
  <c r="K30" i="129"/>
  <c r="G35" i="130"/>
  <c r="G36" i="131"/>
  <c r="I35" i="90"/>
  <c r="K32" i="97"/>
  <c r="F36" i="98"/>
  <c r="H35" i="101"/>
  <c r="K26" i="102"/>
  <c r="K24" i="103"/>
  <c r="K33" i="103"/>
  <c r="G35" i="104"/>
  <c r="I36" i="105"/>
  <c r="K27" i="106"/>
  <c r="K30" i="108"/>
  <c r="K24" i="109"/>
  <c r="K23" i="113"/>
  <c r="K26" i="113"/>
  <c r="G36" i="115"/>
  <c r="E36" i="116"/>
  <c r="H36" i="118"/>
  <c r="F36" i="118"/>
  <c r="J35" i="119"/>
  <c r="H35" i="120"/>
  <c r="F35" i="121"/>
  <c r="J35" i="123"/>
  <c r="F35" i="124"/>
  <c r="G35" i="124"/>
  <c r="I35" i="126"/>
  <c r="K23" i="127"/>
  <c r="K30" i="131"/>
  <c r="H35" i="85"/>
  <c r="E35" i="86"/>
  <c r="I35" i="88"/>
  <c r="K24" i="89"/>
  <c r="J35" i="90"/>
  <c r="K33" i="90"/>
  <c r="G35" i="91"/>
  <c r="K32" i="91"/>
  <c r="K26" i="94"/>
  <c r="H36" i="98"/>
  <c r="J35" i="99"/>
  <c r="I35" i="101"/>
  <c r="K30" i="101"/>
  <c r="K33" i="101"/>
  <c r="K32" i="102"/>
  <c r="K30" i="103"/>
  <c r="E36" i="106"/>
  <c r="H35" i="107"/>
  <c r="I36" i="108"/>
  <c r="F36" i="109"/>
  <c r="I35" i="110"/>
  <c r="K33" i="110"/>
  <c r="K29" i="111"/>
  <c r="F36" i="112"/>
  <c r="K33" i="112"/>
  <c r="I36" i="114"/>
  <c r="F35" i="114"/>
  <c r="H36" i="115"/>
  <c r="F36" i="116"/>
  <c r="K27" i="116"/>
  <c r="F35" i="117"/>
  <c r="G35" i="117"/>
  <c r="K32" i="118"/>
  <c r="G35" i="121"/>
  <c r="H36" i="122"/>
  <c r="J35" i="126"/>
  <c r="F35" i="128"/>
  <c r="E36" i="129"/>
  <c r="H35" i="130"/>
  <c r="I35" i="132"/>
  <c r="G36" i="84"/>
  <c r="K33" i="85"/>
  <c r="I36" i="89"/>
  <c r="I36" i="92"/>
  <c r="H36" i="92"/>
  <c r="E36" i="93"/>
  <c r="K30" i="96"/>
  <c r="G35" i="97"/>
  <c r="K29" i="97"/>
  <c r="E36" i="99"/>
  <c r="K27" i="101"/>
  <c r="F35" i="102"/>
  <c r="G36" i="103"/>
  <c r="K33" i="104"/>
  <c r="E35" i="105"/>
  <c r="E36" i="110"/>
  <c r="K26" i="111"/>
  <c r="I35" i="113"/>
  <c r="E35" i="114"/>
  <c r="J35" i="120"/>
  <c r="F36" i="120"/>
  <c r="K24" i="122"/>
  <c r="K24" i="126"/>
  <c r="E36" i="126"/>
  <c r="H35" i="127"/>
  <c r="F36" i="129"/>
  <c r="K36" i="129" s="1"/>
  <c r="K27" i="129"/>
  <c r="K33" i="129"/>
  <c r="E36" i="131"/>
  <c r="K33" i="132"/>
  <c r="H36" i="106"/>
  <c r="E35" i="108"/>
  <c r="K29" i="118"/>
  <c r="K24" i="120"/>
  <c r="E35" i="122"/>
  <c r="G36" i="123"/>
  <c r="K32" i="125"/>
  <c r="K27" i="130"/>
  <c r="K29" i="131"/>
  <c r="K32" i="131"/>
  <c r="E36" i="107"/>
  <c r="K23" i="108"/>
  <c r="I36" i="109"/>
  <c r="K29" i="114"/>
  <c r="K29" i="115"/>
  <c r="K30" i="117"/>
  <c r="G35" i="118"/>
  <c r="K33" i="121"/>
  <c r="F35" i="122"/>
  <c r="K26" i="122"/>
  <c r="E36" i="124"/>
  <c r="K30" i="124"/>
  <c r="K23" i="125"/>
  <c r="J35" i="127"/>
  <c r="K33" i="127"/>
  <c r="F35" i="131"/>
  <c r="G36" i="110"/>
  <c r="K29" i="112"/>
  <c r="K30" i="113"/>
  <c r="K33" i="113"/>
  <c r="K23" i="115"/>
  <c r="K32" i="116"/>
  <c r="K24" i="121"/>
  <c r="K33" i="124"/>
  <c r="K30" i="127"/>
  <c r="K32" i="129"/>
  <c r="K24" i="130"/>
  <c r="I36" i="65"/>
  <c r="K30" i="66"/>
  <c r="E36" i="69"/>
  <c r="K33" i="69"/>
  <c r="H35" i="70"/>
  <c r="I36" i="72"/>
  <c r="E36" i="75"/>
  <c r="K36" i="75" s="1"/>
  <c r="K30" i="75"/>
  <c r="K33" i="75"/>
  <c r="G36" i="77"/>
  <c r="H35" i="78"/>
  <c r="K33" i="81"/>
  <c r="F35" i="82"/>
  <c r="K23" i="84"/>
  <c r="K32" i="84"/>
  <c r="G36" i="85"/>
  <c r="I35" i="86"/>
  <c r="G35" i="87"/>
  <c r="G35" i="92"/>
  <c r="K35" i="92" s="1"/>
  <c r="J35" i="94"/>
  <c r="K27" i="94"/>
  <c r="H36" i="96"/>
  <c r="K24" i="97"/>
  <c r="K33" i="97"/>
  <c r="K23" i="98"/>
  <c r="I36" i="99"/>
  <c r="H36" i="99"/>
  <c r="H36" i="101"/>
  <c r="F35" i="103"/>
  <c r="E35" i="103"/>
  <c r="I35" i="105"/>
  <c r="K30" i="105"/>
  <c r="K29" i="106"/>
  <c r="K23" i="109"/>
  <c r="K26" i="109"/>
  <c r="K32" i="109"/>
  <c r="H36" i="110"/>
  <c r="K26" i="112"/>
  <c r="G35" i="115"/>
  <c r="K23" i="116"/>
  <c r="K33" i="117"/>
  <c r="H35" i="118"/>
  <c r="H36" i="120"/>
  <c r="E36" i="120"/>
  <c r="H35" i="122"/>
  <c r="K24" i="123"/>
  <c r="I35" i="125"/>
  <c r="I36" i="126"/>
  <c r="F36" i="127"/>
  <c r="K27" i="127"/>
  <c r="E35" i="129"/>
  <c r="K26" i="129"/>
  <c r="H36" i="132"/>
  <c r="K30" i="132"/>
  <c r="K35" i="3"/>
  <c r="K36" i="8"/>
  <c r="F36" i="11"/>
  <c r="K36" i="11" s="1"/>
  <c r="K27" i="11"/>
  <c r="K24" i="13"/>
  <c r="H35" i="16"/>
  <c r="K36" i="20"/>
  <c r="G36" i="22"/>
  <c r="K26" i="28"/>
  <c r="K32" i="55"/>
  <c r="E35" i="55"/>
  <c r="K36" i="23"/>
  <c r="I36" i="26"/>
  <c r="K24" i="3"/>
  <c r="I36" i="7"/>
  <c r="K23" i="26"/>
  <c r="F35" i="29"/>
  <c r="K26" i="29"/>
  <c r="K26" i="3"/>
  <c r="K35" i="17"/>
  <c r="K35" i="19"/>
  <c r="E36" i="51"/>
  <c r="K27" i="51"/>
  <c r="F35" i="10"/>
  <c r="K23" i="10"/>
  <c r="I36" i="5"/>
  <c r="K36" i="5" s="1"/>
  <c r="F35" i="7"/>
  <c r="K35" i="7" s="1"/>
  <c r="K26" i="7"/>
  <c r="K30" i="9"/>
  <c r="H35" i="14"/>
  <c r="K32" i="15"/>
  <c r="E36" i="16"/>
  <c r="K36" i="16" s="1"/>
  <c r="K24" i="16"/>
  <c r="K29" i="17"/>
  <c r="J35" i="28"/>
  <c r="K36" i="6"/>
  <c r="K33" i="6"/>
  <c r="K23" i="7"/>
  <c r="F36" i="9"/>
  <c r="K36" i="9" s="1"/>
  <c r="G35" i="17"/>
  <c r="K23" i="22"/>
  <c r="F36" i="25"/>
  <c r="E36" i="28"/>
  <c r="K36" i="28" s="1"/>
  <c r="K24" i="28"/>
  <c r="E35" i="11"/>
  <c r="K35" i="11" s="1"/>
  <c r="K23" i="11"/>
  <c r="K35" i="13"/>
  <c r="K30" i="21"/>
  <c r="F36" i="13"/>
  <c r="K36" i="13" s="1"/>
  <c r="K27" i="13"/>
  <c r="K33" i="59"/>
  <c r="E36" i="59"/>
  <c r="H36" i="9"/>
  <c r="J35" i="12"/>
  <c r="E36" i="14"/>
  <c r="K27" i="14"/>
  <c r="K35" i="16"/>
  <c r="K26" i="20"/>
  <c r="H36" i="23"/>
  <c r="H36" i="25"/>
  <c r="K24" i="25"/>
  <c r="K29" i="27"/>
  <c r="F35" i="27"/>
  <c r="K35" i="27" s="1"/>
  <c r="I35" i="32"/>
  <c r="K23" i="32"/>
  <c r="K30" i="59"/>
  <c r="F36" i="59"/>
  <c r="K36" i="26"/>
  <c r="K27" i="26"/>
  <c r="G35" i="4"/>
  <c r="F35" i="8"/>
  <c r="K35" i="8" s="1"/>
  <c r="K26" i="8"/>
  <c r="K30" i="7"/>
  <c r="K26" i="9"/>
  <c r="E35" i="9"/>
  <c r="K35" i="9" s="1"/>
  <c r="I36" i="18"/>
  <c r="K36" i="18" s="1"/>
  <c r="K33" i="19"/>
  <c r="H36" i="21"/>
  <c r="K27" i="10"/>
  <c r="F35" i="20"/>
  <c r="K35" i="20" s="1"/>
  <c r="K35" i="4"/>
  <c r="K29" i="4"/>
  <c r="K33" i="5"/>
  <c r="K23" i="9"/>
  <c r="G36" i="10"/>
  <c r="K26" i="16"/>
  <c r="K29" i="16"/>
  <c r="K30" i="22"/>
  <c r="E35" i="23"/>
  <c r="K35" i="23" s="1"/>
  <c r="K23" i="23"/>
  <c r="I35" i="30"/>
  <c r="K23" i="30"/>
  <c r="K27" i="3"/>
  <c r="E35" i="6"/>
  <c r="K35" i="6" s="1"/>
  <c r="K26" i="6"/>
  <c r="F36" i="15"/>
  <c r="K36" i="15" s="1"/>
  <c r="K24" i="15"/>
  <c r="F35" i="16"/>
  <c r="K36" i="17"/>
  <c r="K35" i="18"/>
  <c r="K26" i="18"/>
  <c r="K27" i="22"/>
  <c r="K32" i="25"/>
  <c r="K23" i="5"/>
  <c r="E36" i="10"/>
  <c r="K24" i="12"/>
  <c r="K23" i="18"/>
  <c r="F36" i="21"/>
  <c r="E36" i="22"/>
  <c r="K36" i="22" s="1"/>
  <c r="I36" i="25"/>
  <c r="F36" i="28"/>
  <c r="K32" i="29"/>
  <c r="K32" i="31"/>
  <c r="I36" i="33"/>
  <c r="F36" i="38"/>
  <c r="F36" i="40"/>
  <c r="K36" i="40" s="1"/>
  <c r="K24" i="40"/>
  <c r="G35" i="44"/>
  <c r="K35" i="44" s="1"/>
  <c r="K26" i="44"/>
  <c r="F35" i="47"/>
  <c r="K35" i="47" s="1"/>
  <c r="K23" i="47"/>
  <c r="E36" i="81"/>
  <c r="K24" i="81"/>
  <c r="K23" i="19"/>
  <c r="K27" i="23"/>
  <c r="E36" i="25"/>
  <c r="K36" i="25" s="1"/>
  <c r="H36" i="48"/>
  <c r="K36" i="48" s="1"/>
  <c r="K27" i="48"/>
  <c r="K26" i="55"/>
  <c r="G35" i="55"/>
  <c r="K23" i="8"/>
  <c r="K23" i="20"/>
  <c r="K27" i="24"/>
  <c r="H35" i="29"/>
  <c r="F35" i="35"/>
  <c r="K35" i="35" s="1"/>
  <c r="K23" i="35"/>
  <c r="H36" i="38"/>
  <c r="K24" i="38"/>
  <c r="F36" i="46"/>
  <c r="G36" i="51"/>
  <c r="K24" i="51"/>
  <c r="H35" i="65"/>
  <c r="K29" i="65"/>
  <c r="J35" i="76"/>
  <c r="K29" i="76"/>
  <c r="E36" i="78"/>
  <c r="K36" i="78" s="1"/>
  <c r="K24" i="78"/>
  <c r="K23" i="21"/>
  <c r="E35" i="26"/>
  <c r="K35" i="26" s="1"/>
  <c r="F35" i="31"/>
  <c r="K35" i="31" s="1"/>
  <c r="F35" i="33"/>
  <c r="K35" i="33" s="1"/>
  <c r="I35" i="44"/>
  <c r="K23" i="44"/>
  <c r="F35" i="45"/>
  <c r="K26" i="45"/>
  <c r="E35" i="48"/>
  <c r="K35" i="48" s="1"/>
  <c r="K23" i="48"/>
  <c r="J35" i="49"/>
  <c r="I36" i="56"/>
  <c r="K30" i="56"/>
  <c r="E35" i="61"/>
  <c r="K35" i="61" s="1"/>
  <c r="K23" i="61"/>
  <c r="G36" i="27"/>
  <c r="K36" i="27" s="1"/>
  <c r="E35" i="28"/>
  <c r="J35" i="29"/>
  <c r="K27" i="29"/>
  <c r="K35" i="40"/>
  <c r="J35" i="41"/>
  <c r="E35" i="42"/>
  <c r="E36" i="49"/>
  <c r="K36" i="49" s="1"/>
  <c r="I35" i="50"/>
  <c r="K35" i="50" s="1"/>
  <c r="K36" i="52"/>
  <c r="F35" i="53"/>
  <c r="K35" i="53" s="1"/>
  <c r="E35" i="73"/>
  <c r="K35" i="73" s="1"/>
  <c r="K23" i="73"/>
  <c r="E35" i="10"/>
  <c r="K30" i="27"/>
  <c r="E36" i="29"/>
  <c r="K36" i="29" s="1"/>
  <c r="K24" i="29"/>
  <c r="H35" i="31"/>
  <c r="K35" i="38"/>
  <c r="J35" i="39"/>
  <c r="E36" i="41"/>
  <c r="K36" i="41" s="1"/>
  <c r="K24" i="41"/>
  <c r="K35" i="43"/>
  <c r="K36" i="44"/>
  <c r="K29" i="51"/>
  <c r="K24" i="5"/>
  <c r="K23" i="12"/>
  <c r="K24" i="18"/>
  <c r="K23" i="24"/>
  <c r="E35" i="25"/>
  <c r="K35" i="25" s="1"/>
  <c r="E35" i="36"/>
  <c r="K35" i="36" s="1"/>
  <c r="K23" i="36"/>
  <c r="E36" i="39"/>
  <c r="K36" i="39" s="1"/>
  <c r="H35" i="45"/>
  <c r="K23" i="45"/>
  <c r="G36" i="49"/>
  <c r="K27" i="49"/>
  <c r="K35" i="51"/>
  <c r="H35" i="53"/>
  <c r="K30" i="72"/>
  <c r="F36" i="72"/>
  <c r="K33" i="72"/>
  <c r="E36" i="72"/>
  <c r="K36" i="72" s="1"/>
  <c r="K24" i="6"/>
  <c r="E35" i="12"/>
  <c r="K23" i="13"/>
  <c r="K27" i="17"/>
  <c r="G36" i="26"/>
  <c r="K24" i="27"/>
  <c r="K33" i="29"/>
  <c r="K29" i="30"/>
  <c r="K32" i="30"/>
  <c r="J35" i="31"/>
  <c r="K35" i="32"/>
  <c r="K26" i="32"/>
  <c r="K29" i="32"/>
  <c r="K30" i="33"/>
  <c r="K33" i="33"/>
  <c r="K35" i="34"/>
  <c r="K36" i="34"/>
  <c r="E36" i="35"/>
  <c r="K36" i="35" s="1"/>
  <c r="J35" i="37"/>
  <c r="K35" i="37" s="1"/>
  <c r="K35" i="41"/>
  <c r="H36" i="44"/>
  <c r="K26" i="46"/>
  <c r="E35" i="46"/>
  <c r="F36" i="50"/>
  <c r="K27" i="50"/>
  <c r="K29" i="68"/>
  <c r="E35" i="68"/>
  <c r="H35" i="69"/>
  <c r="K23" i="69"/>
  <c r="K24" i="7"/>
  <c r="K24" i="8"/>
  <c r="K24" i="20"/>
  <c r="H36" i="26"/>
  <c r="E36" i="31"/>
  <c r="K36" i="31" s="1"/>
  <c r="K24" i="31"/>
  <c r="K36" i="36"/>
  <c r="E36" i="37"/>
  <c r="K36" i="37" s="1"/>
  <c r="K27" i="37"/>
  <c r="K30" i="45"/>
  <c r="I36" i="60"/>
  <c r="K24" i="60"/>
  <c r="K27" i="6"/>
  <c r="K26" i="13"/>
  <c r="E35" i="14"/>
  <c r="K27" i="19"/>
  <c r="K30" i="26"/>
  <c r="K32" i="49"/>
  <c r="H36" i="50"/>
  <c r="K36" i="50" s="1"/>
  <c r="K24" i="50"/>
  <c r="E36" i="53"/>
  <c r="K36" i="53" s="1"/>
  <c r="K24" i="53"/>
  <c r="K24" i="26"/>
  <c r="K35" i="29"/>
  <c r="K32" i="39"/>
  <c r="K29" i="41"/>
  <c r="H35" i="43"/>
  <c r="K26" i="43"/>
  <c r="G35" i="46"/>
  <c r="K23" i="46"/>
  <c r="J35" i="66"/>
  <c r="K26" i="66"/>
  <c r="K23" i="31"/>
  <c r="G36" i="33"/>
  <c r="K27" i="35"/>
  <c r="K24" i="37"/>
  <c r="K26" i="41"/>
  <c r="K23" i="43"/>
  <c r="G36" i="45"/>
  <c r="K36" i="45" s="1"/>
  <c r="K27" i="47"/>
  <c r="K24" i="49"/>
  <c r="K26" i="53"/>
  <c r="E36" i="54"/>
  <c r="K36" i="54" s="1"/>
  <c r="K24" i="54"/>
  <c r="K26" i="54"/>
  <c r="G35" i="57"/>
  <c r="K23" i="57"/>
  <c r="F35" i="61"/>
  <c r="K26" i="61"/>
  <c r="K32" i="62"/>
  <c r="G36" i="63"/>
  <c r="K36" i="63" s="1"/>
  <c r="K24" i="63"/>
  <c r="E36" i="66"/>
  <c r="K24" i="66"/>
  <c r="J35" i="74"/>
  <c r="K32" i="74"/>
  <c r="I35" i="89"/>
  <c r="K27" i="100"/>
  <c r="E36" i="100"/>
  <c r="K29" i="56"/>
  <c r="E35" i="56"/>
  <c r="F35" i="56"/>
  <c r="E35" i="60"/>
  <c r="K23" i="60"/>
  <c r="K35" i="75"/>
  <c r="E36" i="76"/>
  <c r="K27" i="76"/>
  <c r="K23" i="33"/>
  <c r="G36" i="35"/>
  <c r="K24" i="39"/>
  <c r="G36" i="47"/>
  <c r="K36" i="47" s="1"/>
  <c r="G35" i="56"/>
  <c r="K32" i="56"/>
  <c r="K26" i="60"/>
  <c r="K32" i="64"/>
  <c r="K26" i="65"/>
  <c r="K30" i="65"/>
  <c r="G36" i="66"/>
  <c r="K33" i="67"/>
  <c r="G35" i="68"/>
  <c r="K26" i="68"/>
  <c r="K26" i="70"/>
  <c r="E35" i="70"/>
  <c r="K30" i="70"/>
  <c r="K30" i="74"/>
  <c r="E36" i="74"/>
  <c r="K36" i="74" s="1"/>
  <c r="K23" i="34"/>
  <c r="K24" i="52"/>
  <c r="K30" i="54"/>
  <c r="K23" i="55"/>
  <c r="J35" i="57"/>
  <c r="E35" i="59"/>
  <c r="K23" i="59"/>
  <c r="K27" i="59"/>
  <c r="G35" i="60"/>
  <c r="J35" i="60"/>
  <c r="F36" i="61"/>
  <c r="K33" i="62"/>
  <c r="K27" i="63"/>
  <c r="I35" i="64"/>
  <c r="K35" i="64" s="1"/>
  <c r="F35" i="67"/>
  <c r="K32" i="67"/>
  <c r="E35" i="67"/>
  <c r="K33" i="71"/>
  <c r="E35" i="72"/>
  <c r="K35" i="72" s="1"/>
  <c r="K23" i="72"/>
  <c r="K27" i="72"/>
  <c r="K27" i="79"/>
  <c r="E36" i="79"/>
  <c r="G35" i="83"/>
  <c r="K26" i="83"/>
  <c r="I36" i="97"/>
  <c r="K27" i="97"/>
  <c r="E36" i="55"/>
  <c r="K24" i="55"/>
  <c r="G36" i="58"/>
  <c r="K30" i="58"/>
  <c r="K26" i="59"/>
  <c r="K24" i="30"/>
  <c r="K24" i="42"/>
  <c r="K33" i="57"/>
  <c r="G36" i="62"/>
  <c r="K36" i="62" s="1"/>
  <c r="K24" i="62"/>
  <c r="K29" i="64"/>
  <c r="K32" i="66"/>
  <c r="E35" i="66"/>
  <c r="G35" i="70"/>
  <c r="K23" i="70"/>
  <c r="K30" i="73"/>
  <c r="K36" i="77"/>
  <c r="E35" i="94"/>
  <c r="K23" i="37"/>
  <c r="K24" i="43"/>
  <c r="K23" i="49"/>
  <c r="K23" i="56"/>
  <c r="K33" i="58"/>
  <c r="H35" i="59"/>
  <c r="H36" i="62"/>
  <c r="F36" i="64"/>
  <c r="K24" i="64"/>
  <c r="E36" i="64"/>
  <c r="K27" i="64"/>
  <c r="K30" i="64"/>
  <c r="K24" i="65"/>
  <c r="K26" i="67"/>
  <c r="K23" i="68"/>
  <c r="K30" i="69"/>
  <c r="G36" i="71"/>
  <c r="K30" i="71"/>
  <c r="K24" i="74"/>
  <c r="K29" i="78"/>
  <c r="K23" i="38"/>
  <c r="K24" i="44"/>
  <c r="K23" i="50"/>
  <c r="E36" i="56"/>
  <c r="K24" i="56"/>
  <c r="K26" i="58"/>
  <c r="E35" i="58"/>
  <c r="K30" i="61"/>
  <c r="E36" i="61"/>
  <c r="K32" i="63"/>
  <c r="E35" i="65"/>
  <c r="K35" i="65" s="1"/>
  <c r="K36" i="68"/>
  <c r="K29" i="69"/>
  <c r="E35" i="69"/>
  <c r="E35" i="74"/>
  <c r="K23" i="74"/>
  <c r="J35" i="79"/>
  <c r="J35" i="88"/>
  <c r="K23" i="88"/>
  <c r="K24" i="33"/>
  <c r="K24" i="45"/>
  <c r="K23" i="51"/>
  <c r="K29" i="58"/>
  <c r="K29" i="66"/>
  <c r="G35" i="66"/>
  <c r="K29" i="67"/>
  <c r="F35" i="69"/>
  <c r="K26" i="69"/>
  <c r="G36" i="69"/>
  <c r="K36" i="69" s="1"/>
  <c r="K27" i="71"/>
  <c r="G36" i="73"/>
  <c r="K23" i="52"/>
  <c r="K32" i="54"/>
  <c r="K26" i="57"/>
  <c r="K30" i="57"/>
  <c r="E35" i="57"/>
  <c r="K33" i="60"/>
  <c r="I36" i="61"/>
  <c r="H35" i="62"/>
  <c r="K35" i="62" s="1"/>
  <c r="I36" i="64"/>
  <c r="K23" i="67"/>
  <c r="K27" i="67"/>
  <c r="K26" i="71"/>
  <c r="E35" i="71"/>
  <c r="E36" i="71"/>
  <c r="I36" i="73"/>
  <c r="J35" i="54"/>
  <c r="K35" i="54" s="1"/>
  <c r="K33" i="56"/>
  <c r="F35" i="57"/>
  <c r="K29" i="57"/>
  <c r="K32" i="57"/>
  <c r="E36" i="57"/>
  <c r="K36" i="57" s="1"/>
  <c r="I35" i="58"/>
  <c r="K27" i="60"/>
  <c r="K33" i="63"/>
  <c r="E36" i="67"/>
  <c r="K36" i="67" s="1"/>
  <c r="K24" i="67"/>
  <c r="K33" i="70"/>
  <c r="F35" i="71"/>
  <c r="K23" i="71"/>
  <c r="J35" i="78"/>
  <c r="K26" i="78"/>
  <c r="K32" i="79"/>
  <c r="H35" i="82"/>
  <c r="F35" i="94"/>
  <c r="E36" i="98"/>
  <c r="K36" i="98" s="1"/>
  <c r="K24" i="98"/>
  <c r="I36" i="104"/>
  <c r="K27" i="104"/>
  <c r="K27" i="73"/>
  <c r="E36" i="73"/>
  <c r="K24" i="75"/>
  <c r="K29" i="77"/>
  <c r="G35" i="78"/>
  <c r="K35" i="78" s="1"/>
  <c r="I36" i="79"/>
  <c r="G36" i="81"/>
  <c r="K29" i="81"/>
  <c r="I35" i="85"/>
  <c r="K26" i="86"/>
  <c r="K36" i="88"/>
  <c r="K27" i="88"/>
  <c r="K30" i="88"/>
  <c r="I36" i="90"/>
  <c r="E35" i="91"/>
  <c r="K32" i="94"/>
  <c r="K32" i="95"/>
  <c r="G36" i="96"/>
  <c r="K23" i="97"/>
  <c r="E36" i="97"/>
  <c r="K36" i="97" s="1"/>
  <c r="H36" i="102"/>
  <c r="K27" i="74"/>
  <c r="K24" i="76"/>
  <c r="K24" i="79"/>
  <c r="K30" i="81"/>
  <c r="K30" i="82"/>
  <c r="J35" i="83"/>
  <c r="I35" i="84"/>
  <c r="J35" i="85"/>
  <c r="F36" i="86"/>
  <c r="K36" i="86" s="1"/>
  <c r="K30" i="86"/>
  <c r="K33" i="86"/>
  <c r="K33" i="89"/>
  <c r="I36" i="93"/>
  <c r="K36" i="93" s="1"/>
  <c r="K27" i="75"/>
  <c r="K24" i="77"/>
  <c r="E35" i="79"/>
  <c r="K23" i="79"/>
  <c r="K26" i="85"/>
  <c r="F36" i="95"/>
  <c r="K27" i="95"/>
  <c r="J35" i="103"/>
  <c r="K26" i="103"/>
  <c r="F36" i="82"/>
  <c r="K36" i="82" s="1"/>
  <c r="E36" i="84"/>
  <c r="K36" i="84" s="1"/>
  <c r="K24" i="84"/>
  <c r="H36" i="87"/>
  <c r="K27" i="87"/>
  <c r="K27" i="89"/>
  <c r="F35" i="90"/>
  <c r="K35" i="90" s="1"/>
  <c r="K23" i="90"/>
  <c r="E35" i="96"/>
  <c r="F36" i="83"/>
  <c r="K36" i="83" s="1"/>
  <c r="K24" i="83"/>
  <c r="K24" i="87"/>
  <c r="K26" i="89"/>
  <c r="K30" i="89"/>
  <c r="I35" i="91"/>
  <c r="G36" i="95"/>
  <c r="K36" i="95" s="1"/>
  <c r="K26" i="96"/>
  <c r="K32" i="98"/>
  <c r="K36" i="99"/>
  <c r="K24" i="68"/>
  <c r="E35" i="88"/>
  <c r="E35" i="89"/>
  <c r="K29" i="91"/>
  <c r="K32" i="93"/>
  <c r="F36" i="94"/>
  <c r="K24" i="94"/>
  <c r="E36" i="96"/>
  <c r="K36" i="96" s="1"/>
  <c r="K36" i="110"/>
  <c r="K23" i="62"/>
  <c r="K23" i="63"/>
  <c r="K24" i="69"/>
  <c r="K23" i="75"/>
  <c r="I35" i="79"/>
  <c r="H36" i="80"/>
  <c r="E36" i="80"/>
  <c r="K27" i="86"/>
  <c r="K26" i="87"/>
  <c r="K33" i="94"/>
  <c r="H35" i="102"/>
  <c r="K23" i="64"/>
  <c r="K23" i="76"/>
  <c r="I36" i="80"/>
  <c r="K33" i="80"/>
  <c r="K24" i="82"/>
  <c r="K30" i="85"/>
  <c r="K23" i="86"/>
  <c r="K32" i="86"/>
  <c r="F35" i="86"/>
  <c r="K35" i="86" s="1"/>
  <c r="K26" i="88"/>
  <c r="G35" i="89"/>
  <c r="K24" i="91"/>
  <c r="K33" i="91"/>
  <c r="I35" i="93"/>
  <c r="K26" i="95"/>
  <c r="H35" i="95"/>
  <c r="H35" i="96"/>
  <c r="G36" i="101"/>
  <c r="K36" i="101" s="1"/>
  <c r="K23" i="105"/>
  <c r="H35" i="105"/>
  <c r="K36" i="107"/>
  <c r="K26" i="82"/>
  <c r="K29" i="82"/>
  <c r="E35" i="83"/>
  <c r="E35" i="85"/>
  <c r="G35" i="86"/>
  <c r="K29" i="86"/>
  <c r="I35" i="87"/>
  <c r="H35" i="88"/>
  <c r="K24" i="90"/>
  <c r="E36" i="90"/>
  <c r="K27" i="90"/>
  <c r="G36" i="91"/>
  <c r="K36" i="91" s="1"/>
  <c r="K30" i="91"/>
  <c r="K23" i="92"/>
  <c r="J35" i="93"/>
  <c r="K29" i="93"/>
  <c r="F35" i="95"/>
  <c r="I35" i="96"/>
  <c r="F36" i="104"/>
  <c r="K23" i="80"/>
  <c r="I35" i="81"/>
  <c r="K35" i="81" s="1"/>
  <c r="F35" i="84"/>
  <c r="K35" i="84" s="1"/>
  <c r="K26" i="84"/>
  <c r="K32" i="85"/>
  <c r="H35" i="86"/>
  <c r="H36" i="91"/>
  <c r="K32" i="92"/>
  <c r="K24" i="93"/>
  <c r="K33" i="93"/>
  <c r="K26" i="107"/>
  <c r="E35" i="107"/>
  <c r="K27" i="108"/>
  <c r="K27" i="109"/>
  <c r="F36" i="111"/>
  <c r="K27" i="111"/>
  <c r="F35" i="115"/>
  <c r="F35" i="125"/>
  <c r="K26" i="125"/>
  <c r="K23" i="89"/>
  <c r="K23" i="96"/>
  <c r="F35" i="96"/>
  <c r="E35" i="101"/>
  <c r="E35" i="102"/>
  <c r="E36" i="103"/>
  <c r="K33" i="106"/>
  <c r="K23" i="107"/>
  <c r="K30" i="107"/>
  <c r="F35" i="108"/>
  <c r="E35" i="109"/>
  <c r="K24" i="110"/>
  <c r="H35" i="117"/>
  <c r="H36" i="117"/>
  <c r="I35" i="118"/>
  <c r="K24" i="119"/>
  <c r="G36" i="120"/>
  <c r="K30" i="120"/>
  <c r="K29" i="121"/>
  <c r="I36" i="122"/>
  <c r="K30" i="123"/>
  <c r="K32" i="123"/>
  <c r="F36" i="126"/>
  <c r="K36" i="126" s="1"/>
  <c r="K30" i="126"/>
  <c r="G35" i="127"/>
  <c r="E35" i="95"/>
  <c r="K24" i="96"/>
  <c r="K32" i="106"/>
  <c r="K29" i="108"/>
  <c r="K32" i="108"/>
  <c r="H35" i="109"/>
  <c r="K27" i="110"/>
  <c r="I36" i="113"/>
  <c r="K23" i="114"/>
  <c r="H35" i="115"/>
  <c r="H35" i="121"/>
  <c r="E36" i="121"/>
  <c r="F36" i="123"/>
  <c r="K27" i="123"/>
  <c r="K33" i="123"/>
  <c r="K32" i="128"/>
  <c r="E35" i="128"/>
  <c r="E35" i="130"/>
  <c r="K23" i="91"/>
  <c r="K23" i="94"/>
  <c r="K24" i="99"/>
  <c r="H36" i="103"/>
  <c r="H35" i="108"/>
  <c r="I35" i="109"/>
  <c r="K29" i="109"/>
  <c r="G35" i="110"/>
  <c r="K26" i="110"/>
  <c r="K29" i="110"/>
  <c r="E35" i="110"/>
  <c r="E35" i="111"/>
  <c r="K24" i="111"/>
  <c r="K32" i="114"/>
  <c r="I36" i="116"/>
  <c r="K36" i="116" s="1"/>
  <c r="K23" i="118"/>
  <c r="K27" i="118"/>
  <c r="K33" i="119"/>
  <c r="K27" i="120"/>
  <c r="K26" i="124"/>
  <c r="K33" i="131"/>
  <c r="K23" i="132"/>
  <c r="K23" i="93"/>
  <c r="E36" i="94"/>
  <c r="F35" i="100"/>
  <c r="K23" i="104"/>
  <c r="I35" i="104"/>
  <c r="J35" i="106"/>
  <c r="K32" i="107"/>
  <c r="I35" i="108"/>
  <c r="H35" i="110"/>
  <c r="F35" i="111"/>
  <c r="K24" i="112"/>
  <c r="H35" i="114"/>
  <c r="K35" i="114" s="1"/>
  <c r="K26" i="116"/>
  <c r="K30" i="116"/>
  <c r="K23" i="117"/>
  <c r="K27" i="117"/>
  <c r="K36" i="118"/>
  <c r="H36" i="119"/>
  <c r="K23" i="120"/>
  <c r="K32" i="120"/>
  <c r="K30" i="122"/>
  <c r="E36" i="122"/>
  <c r="K29" i="128"/>
  <c r="G35" i="99"/>
  <c r="K35" i="99" s="1"/>
  <c r="K26" i="100"/>
  <c r="K26" i="106"/>
  <c r="E36" i="109"/>
  <c r="G35" i="111"/>
  <c r="E35" i="112"/>
  <c r="K35" i="112" s="1"/>
  <c r="K23" i="112"/>
  <c r="F35" i="113"/>
  <c r="K35" i="113" s="1"/>
  <c r="E36" i="117"/>
  <c r="K36" i="117" s="1"/>
  <c r="K24" i="117"/>
  <c r="K27" i="119"/>
  <c r="I36" i="123"/>
  <c r="G36" i="124"/>
  <c r="E36" i="125"/>
  <c r="K27" i="125"/>
  <c r="K27" i="126"/>
  <c r="K24" i="127"/>
  <c r="E36" i="127"/>
  <c r="K36" i="127" s="1"/>
  <c r="J35" i="101"/>
  <c r="K32" i="101"/>
  <c r="I36" i="102"/>
  <c r="K36" i="106"/>
  <c r="K26" i="108"/>
  <c r="K32" i="113"/>
  <c r="K24" i="115"/>
  <c r="E36" i="115"/>
  <c r="K26" i="119"/>
  <c r="E35" i="119"/>
  <c r="K35" i="119" s="1"/>
  <c r="K23" i="130"/>
  <c r="I35" i="130"/>
  <c r="G36" i="92"/>
  <c r="H35" i="98"/>
  <c r="K35" i="98" s="1"/>
  <c r="K30" i="98"/>
  <c r="K30" i="99"/>
  <c r="K24" i="102"/>
  <c r="G36" i="104"/>
  <c r="K24" i="105"/>
  <c r="K24" i="106"/>
  <c r="K24" i="107"/>
  <c r="K26" i="114"/>
  <c r="K27" i="115"/>
  <c r="K33" i="118"/>
  <c r="K23" i="119"/>
  <c r="K29" i="119"/>
  <c r="I35" i="120"/>
  <c r="K35" i="120" s="1"/>
  <c r="G36" i="121"/>
  <c r="K30" i="121"/>
  <c r="F36" i="121"/>
  <c r="G36" i="122"/>
  <c r="K27" i="122"/>
  <c r="E35" i="123"/>
  <c r="K23" i="123"/>
  <c r="J35" i="124"/>
  <c r="K35" i="124" s="1"/>
  <c r="K32" i="124"/>
  <c r="G36" i="125"/>
  <c r="H35" i="128"/>
  <c r="K26" i="131"/>
  <c r="K36" i="131"/>
  <c r="K24" i="95"/>
  <c r="I35" i="97"/>
  <c r="K35" i="97" s="1"/>
  <c r="K29" i="98"/>
  <c r="K23" i="102"/>
  <c r="K33" i="102"/>
  <c r="H35" i="103"/>
  <c r="K35" i="103" s="1"/>
  <c r="K29" i="103"/>
  <c r="K32" i="103"/>
  <c r="F35" i="105"/>
  <c r="K26" i="105"/>
  <c r="K29" i="105"/>
  <c r="K33" i="108"/>
  <c r="K33" i="109"/>
  <c r="K24" i="114"/>
  <c r="K33" i="114"/>
  <c r="I35" i="128"/>
  <c r="K26" i="128"/>
  <c r="K36" i="130"/>
  <c r="K36" i="132"/>
  <c r="K23" i="99"/>
  <c r="K23" i="100"/>
  <c r="E35" i="100"/>
  <c r="K35" i="100" s="1"/>
  <c r="K24" i="101"/>
  <c r="K30" i="104"/>
  <c r="E36" i="104"/>
  <c r="K36" i="104" s="1"/>
  <c r="H36" i="108"/>
  <c r="K30" i="109"/>
  <c r="K30" i="110"/>
  <c r="J35" i="113"/>
  <c r="K29" i="117"/>
  <c r="K35" i="118"/>
  <c r="K30" i="118"/>
  <c r="K32" i="119"/>
  <c r="F36" i="119"/>
  <c r="K36" i="119" s="1"/>
  <c r="K26" i="120"/>
  <c r="I36" i="125"/>
  <c r="H35" i="126"/>
  <c r="K35" i="126" s="1"/>
  <c r="I36" i="129"/>
  <c r="K29" i="129"/>
  <c r="K33" i="107"/>
  <c r="H36" i="109"/>
  <c r="E36" i="111"/>
  <c r="K30" i="114"/>
  <c r="K26" i="117"/>
  <c r="K32" i="117"/>
  <c r="E35" i="117"/>
  <c r="K35" i="117" s="1"/>
  <c r="F35" i="118"/>
  <c r="K26" i="118"/>
  <c r="H35" i="119"/>
  <c r="K33" i="120"/>
  <c r="K29" i="122"/>
  <c r="K32" i="127"/>
  <c r="F35" i="127"/>
  <c r="K33" i="130"/>
  <c r="H36" i="130"/>
  <c r="K23" i="131"/>
  <c r="K30" i="111"/>
  <c r="E36" i="112"/>
  <c r="K36" i="112" s="1"/>
  <c r="K27" i="112"/>
  <c r="K24" i="113"/>
  <c r="E36" i="113"/>
  <c r="K27" i="113"/>
  <c r="H36" i="114"/>
  <c r="K32" i="115"/>
  <c r="E35" i="115"/>
  <c r="K35" i="115" s="1"/>
  <c r="G35" i="116"/>
  <c r="K29" i="116"/>
  <c r="K23" i="121"/>
  <c r="E35" i="121"/>
  <c r="G35" i="122"/>
  <c r="K35" i="125"/>
  <c r="K33" i="126"/>
  <c r="E36" i="128"/>
  <c r="K36" i="128" s="1"/>
  <c r="K24" i="128"/>
  <c r="G35" i="131"/>
  <c r="F35" i="132"/>
  <c r="K35" i="132" s="1"/>
  <c r="K24" i="129"/>
  <c r="K23" i="124"/>
  <c r="K24" i="132"/>
  <c r="K29" i="126"/>
  <c r="K27" i="124"/>
  <c r="K26" i="130"/>
  <c r="E35" i="131"/>
  <c r="K36" i="85" l="1"/>
  <c r="K35" i="104"/>
  <c r="K35" i="108"/>
  <c r="K36" i="64"/>
  <c r="K35" i="56"/>
  <c r="K35" i="46"/>
  <c r="K36" i="14"/>
  <c r="K36" i="89"/>
  <c r="K35" i="22"/>
  <c r="K35" i="105"/>
  <c r="K35" i="127"/>
  <c r="K35" i="123"/>
  <c r="K36" i="80"/>
  <c r="K36" i="102"/>
  <c r="K36" i="61"/>
  <c r="K36" i="100"/>
  <c r="K35" i="42"/>
  <c r="K36" i="42"/>
  <c r="K36" i="111"/>
  <c r="K36" i="115"/>
  <c r="K36" i="58"/>
  <c r="K36" i="33"/>
  <c r="K36" i="21"/>
  <c r="K36" i="3"/>
  <c r="K36" i="94"/>
  <c r="K36" i="90"/>
  <c r="K35" i="82"/>
  <c r="K35" i="66"/>
  <c r="K36" i="43"/>
  <c r="K36" i="114"/>
  <c r="K36" i="113"/>
  <c r="K36" i="108"/>
  <c r="K36" i="124"/>
  <c r="K36" i="120"/>
  <c r="K35" i="102"/>
  <c r="K35" i="107"/>
  <c r="K36" i="55"/>
  <c r="K35" i="45"/>
  <c r="K36" i="92"/>
  <c r="K35" i="21"/>
  <c r="K35" i="101"/>
  <c r="K35" i="87"/>
  <c r="K35" i="122"/>
  <c r="K36" i="76"/>
  <c r="K35" i="10"/>
  <c r="K35" i="28"/>
  <c r="K35" i="94"/>
  <c r="K35" i="121"/>
  <c r="K36" i="123"/>
  <c r="K35" i="95"/>
  <c r="K35" i="93"/>
  <c r="K36" i="56"/>
  <c r="K36" i="38"/>
  <c r="K36" i="121"/>
  <c r="K36" i="79"/>
  <c r="K35" i="79"/>
  <c r="K36" i="10"/>
  <c r="K35" i="131"/>
  <c r="K36" i="109"/>
  <c r="K35" i="60"/>
  <c r="K36" i="66"/>
  <c r="K36" i="125"/>
  <c r="K35" i="109"/>
  <c r="K35" i="89"/>
  <c r="K35" i="91"/>
  <c r="K36" i="59"/>
  <c r="K35" i="85"/>
  <c r="K35" i="88"/>
  <c r="K36" i="73"/>
  <c r="K35" i="58"/>
  <c r="K35" i="111"/>
  <c r="K35" i="83"/>
  <c r="K35" i="57"/>
  <c r="K35" i="70"/>
  <c r="K35" i="68"/>
  <c r="K35" i="110"/>
  <c r="K35" i="130"/>
  <c r="K35" i="96"/>
  <c r="K35" i="59"/>
  <c r="K36" i="81"/>
  <c r="K35" i="128"/>
  <c r="K36" i="71"/>
  <c r="K35" i="74"/>
  <c r="K35" i="67"/>
  <c r="K36" i="122"/>
  <c r="K36" i="103"/>
  <c r="K35" i="71"/>
  <c r="K35" i="69"/>
  <c r="K35" i="14"/>
  <c r="K35" i="12"/>
  <c r="K36" i="51"/>
  <c r="K35" i="55"/>
</calcChain>
</file>

<file path=xl/sharedStrings.xml><?xml version="1.0" encoding="utf-8"?>
<sst xmlns="http://schemas.openxmlformats.org/spreadsheetml/2006/main" count="7217" uniqueCount="1272">
  <si>
    <t>登録番号</t>
    <rPh sb="0" eb="2">
      <t>トウロク</t>
    </rPh>
    <rPh sb="2" eb="4">
      <t>バンゴウ</t>
    </rPh>
    <phoneticPr fontId="4"/>
  </si>
  <si>
    <t>登録年月日</t>
    <rPh sb="0" eb="2">
      <t>トウロク</t>
    </rPh>
    <rPh sb="2" eb="5">
      <t>ネンガッピ</t>
    </rPh>
    <phoneticPr fontId="4"/>
  </si>
  <si>
    <t>更新登録年月日</t>
    <rPh sb="0" eb="2">
      <t>コウシン</t>
    </rPh>
    <rPh sb="2" eb="4">
      <t>トウロク</t>
    </rPh>
    <rPh sb="4" eb="7">
      <t>ネンガッピ</t>
    </rPh>
    <phoneticPr fontId="4"/>
  </si>
  <si>
    <t>有効期間</t>
    <rPh sb="0" eb="2">
      <t>ユウコウ</t>
    </rPh>
    <rPh sb="2" eb="4">
      <t>キカン</t>
    </rPh>
    <phoneticPr fontId="4"/>
  </si>
  <si>
    <t>名称</t>
    <rPh sb="0" eb="2">
      <t>メイショウ</t>
    </rPh>
    <phoneticPr fontId="6"/>
  </si>
  <si>
    <t>代表者の氏名</t>
    <rPh sb="0" eb="3">
      <t>ダイヒョウシャ</t>
    </rPh>
    <rPh sb="4" eb="6">
      <t>シメイ</t>
    </rPh>
    <phoneticPr fontId="4"/>
  </si>
  <si>
    <t>郵便番号</t>
    <phoneticPr fontId="4"/>
  </si>
  <si>
    <t>住所</t>
    <rPh sb="0" eb="2">
      <t>ジュウショ</t>
    </rPh>
    <phoneticPr fontId="6"/>
  </si>
  <si>
    <t>事務所の名称</t>
    <rPh sb="0" eb="3">
      <t>ジムショ</t>
    </rPh>
    <rPh sb="4" eb="6">
      <t>メイショウ</t>
    </rPh>
    <phoneticPr fontId="4"/>
  </si>
  <si>
    <t>事務所の位置</t>
    <rPh sb="0" eb="3">
      <t>ジムショ</t>
    </rPh>
    <rPh sb="4" eb="6">
      <t>イチ</t>
    </rPh>
    <phoneticPr fontId="4"/>
  </si>
  <si>
    <t>事務所の名称</t>
    <phoneticPr fontId="6"/>
  </si>
  <si>
    <t>事務所の位置</t>
    <phoneticPr fontId="6"/>
  </si>
  <si>
    <t>路線又は運送の区域</t>
    <rPh sb="0" eb="2">
      <t>ロセン</t>
    </rPh>
    <rPh sb="2" eb="3">
      <t>マタ</t>
    </rPh>
    <rPh sb="4" eb="6">
      <t>ウンソウ</t>
    </rPh>
    <rPh sb="7" eb="9">
      <t>クイキ</t>
    </rPh>
    <phoneticPr fontId="4"/>
  </si>
  <si>
    <t>運送する旅客の範囲</t>
    <rPh sb="0" eb="2">
      <t>ウンソウ</t>
    </rPh>
    <rPh sb="4" eb="6">
      <t>リョカク</t>
    </rPh>
    <rPh sb="7" eb="9">
      <t>ハンイ</t>
    </rPh>
    <phoneticPr fontId="4"/>
  </si>
  <si>
    <t>事業者協力型有償運送の事業者名称</t>
    <rPh sb="0" eb="3">
      <t>ジギョウシャ</t>
    </rPh>
    <rPh sb="3" eb="6">
      <t>キョウリョクガタ</t>
    </rPh>
    <rPh sb="6" eb="8">
      <t>ユウショウ</t>
    </rPh>
    <rPh sb="8" eb="10">
      <t>ウンソウ</t>
    </rPh>
    <rPh sb="11" eb="14">
      <t>ジギョウシャ</t>
    </rPh>
    <rPh sb="14" eb="16">
      <t>メイショウ</t>
    </rPh>
    <phoneticPr fontId="4"/>
  </si>
  <si>
    <t>事業者協力型有償運送の事業者住所</t>
    <rPh sb="14" eb="16">
      <t>ジュウショ</t>
    </rPh>
    <phoneticPr fontId="4"/>
  </si>
  <si>
    <t>寝台車
(軽自動車)　　　　　　　　</t>
    <rPh sb="0" eb="1">
      <t>ネ</t>
    </rPh>
    <rPh sb="1" eb="2">
      <t>ダイ</t>
    </rPh>
    <rPh sb="2" eb="3">
      <t>クルマ</t>
    </rPh>
    <phoneticPr fontId="9"/>
  </si>
  <si>
    <t>車いす車
(軽自動車)</t>
    <rPh sb="0" eb="1">
      <t>クルマ</t>
    </rPh>
    <rPh sb="3" eb="4">
      <t>シャ</t>
    </rPh>
    <rPh sb="6" eb="10">
      <t>ケイジドウシャ</t>
    </rPh>
    <phoneticPr fontId="9"/>
  </si>
  <si>
    <t>兼用車
(軽自動車)</t>
    <rPh sb="0" eb="2">
      <t>ケンヨウ</t>
    </rPh>
    <rPh sb="2" eb="3">
      <t>シャ</t>
    </rPh>
    <phoneticPr fontId="9"/>
  </si>
  <si>
    <t>回転ｼｰﾄ車
(軽自動車)</t>
    <rPh sb="0" eb="2">
      <t>カイテン</t>
    </rPh>
    <rPh sb="5" eb="6">
      <t>シャ</t>
    </rPh>
    <phoneticPr fontId="9"/>
  </si>
  <si>
    <t>セダン等
(軽自動車)</t>
    <rPh sb="3" eb="4">
      <t>トウ</t>
    </rPh>
    <phoneticPr fontId="9"/>
  </si>
  <si>
    <t>バス</t>
    <phoneticPr fontId="9"/>
  </si>
  <si>
    <t>計</t>
    <rPh sb="0" eb="1">
      <t>ケイ</t>
    </rPh>
    <phoneticPr fontId="9"/>
  </si>
  <si>
    <t>北札市福第4号</t>
    <rPh sb="0" eb="1">
      <t>キタ</t>
    </rPh>
    <rPh sb="1" eb="2">
      <t>サツ</t>
    </rPh>
    <rPh sb="2" eb="3">
      <t>シ</t>
    </rPh>
    <rPh sb="3" eb="4">
      <t>フク</t>
    </rPh>
    <rPh sb="4" eb="5">
      <t>ダイ</t>
    </rPh>
    <rPh sb="6" eb="7">
      <t>ゴウ</t>
    </rPh>
    <phoneticPr fontId="4"/>
  </si>
  <si>
    <t>黒松内町</t>
    <rPh sb="0" eb="3">
      <t>クロマツナイ</t>
    </rPh>
    <rPh sb="3" eb="4">
      <t>チョウ</t>
    </rPh>
    <phoneticPr fontId="4"/>
  </si>
  <si>
    <t>鎌田　満</t>
    <phoneticPr fontId="6"/>
  </si>
  <si>
    <t>〒048-0912</t>
  </si>
  <si>
    <t>寿都郡黒松内町字黒松内３０２番地１</t>
    <rPh sb="0" eb="2">
      <t>スッツ</t>
    </rPh>
    <rPh sb="2" eb="3">
      <t>グン</t>
    </rPh>
    <rPh sb="3" eb="7">
      <t>クロマツナイチョウ</t>
    </rPh>
    <rPh sb="7" eb="8">
      <t>アザ</t>
    </rPh>
    <rPh sb="8" eb="11">
      <t>クロマツナイ</t>
    </rPh>
    <rPh sb="14" eb="16">
      <t>バンチ</t>
    </rPh>
    <phoneticPr fontId="4"/>
  </si>
  <si>
    <t>黒松内町保健福祉センター</t>
    <phoneticPr fontId="6"/>
  </si>
  <si>
    <t>寿都郡黒松内町字黒松内３０２番地１</t>
    <phoneticPr fontId="6"/>
  </si>
  <si>
    <t>黒松内町</t>
    <rPh sb="0" eb="3">
      <t>クロマツナイ</t>
    </rPh>
    <rPh sb="3" eb="4">
      <t>チョウ</t>
    </rPh>
    <phoneticPr fontId="6"/>
  </si>
  <si>
    <t>黒松内町の住民のうち施行規則第４９条第３号に規定する身体障害者、要介護認定者等の移動制約者であって、会員登録を行った者</t>
    <rPh sb="0" eb="3">
      <t>クロマツナイ</t>
    </rPh>
    <rPh sb="3" eb="4">
      <t>チョウ</t>
    </rPh>
    <rPh sb="5" eb="7">
      <t>ジュウミン</t>
    </rPh>
    <rPh sb="10" eb="12">
      <t>シコウ</t>
    </rPh>
    <rPh sb="12" eb="14">
      <t>キソク</t>
    </rPh>
    <rPh sb="14" eb="15">
      <t>ダイ</t>
    </rPh>
    <rPh sb="17" eb="18">
      <t>ジョウ</t>
    </rPh>
    <rPh sb="18" eb="19">
      <t>ダイ</t>
    </rPh>
    <rPh sb="20" eb="21">
      <t>ゴウ</t>
    </rPh>
    <phoneticPr fontId="6"/>
  </si>
  <si>
    <t>市町村</t>
    <rPh sb="0" eb="3">
      <t>シチョウソン</t>
    </rPh>
    <phoneticPr fontId="6"/>
  </si>
  <si>
    <t>北札市福第7号</t>
    <rPh sb="0" eb="1">
      <t>キタ</t>
    </rPh>
    <rPh sb="1" eb="2">
      <t>サツ</t>
    </rPh>
    <rPh sb="2" eb="3">
      <t>シ</t>
    </rPh>
    <rPh sb="3" eb="4">
      <t>フク</t>
    </rPh>
    <rPh sb="4" eb="5">
      <t>ダイ</t>
    </rPh>
    <rPh sb="6" eb="7">
      <t>ゴウ</t>
    </rPh>
    <phoneticPr fontId="4"/>
  </si>
  <si>
    <t>蘭越町</t>
    <rPh sb="0" eb="2">
      <t>ランコシ</t>
    </rPh>
    <rPh sb="2" eb="3">
      <t>チョウ</t>
    </rPh>
    <phoneticPr fontId="4"/>
  </si>
  <si>
    <t>金　秀行</t>
    <phoneticPr fontId="6"/>
  </si>
  <si>
    <t>〒048-1392</t>
  </si>
  <si>
    <t>磯谷郡蘭越町蘭越町２５８番地５</t>
    <rPh sb="0" eb="3">
      <t>イソヤグン</t>
    </rPh>
    <rPh sb="3" eb="6">
      <t>ランコシチョウ</t>
    </rPh>
    <rPh sb="6" eb="9">
      <t>ランコシチョウ</t>
    </rPh>
    <rPh sb="12" eb="14">
      <t>バンチ</t>
    </rPh>
    <phoneticPr fontId="4"/>
  </si>
  <si>
    <t>蘭越町訪問介護事業所</t>
    <phoneticPr fontId="6"/>
  </si>
  <si>
    <t>磯谷郡蘭越町蘭越町２５０番地１</t>
  </si>
  <si>
    <t>蘭越町</t>
    <rPh sb="0" eb="3">
      <t>ランコシチョウ</t>
    </rPh>
    <phoneticPr fontId="6"/>
  </si>
  <si>
    <t>【新】イロハニ</t>
    <rPh sb="1" eb="2">
      <t>シン</t>
    </rPh>
    <phoneticPr fontId="6"/>
  </si>
  <si>
    <t>一社一財</t>
    <rPh sb="0" eb="1">
      <t>イッ</t>
    </rPh>
    <rPh sb="1" eb="2">
      <t>シャ</t>
    </rPh>
    <rPh sb="2" eb="3">
      <t>イチ</t>
    </rPh>
    <rPh sb="3" eb="4">
      <t>ザイ</t>
    </rPh>
    <phoneticPr fontId="6"/>
  </si>
  <si>
    <t>北札福第4号</t>
    <rPh sb="0" eb="1">
      <t>キタ</t>
    </rPh>
    <rPh sb="1" eb="2">
      <t>サツ</t>
    </rPh>
    <rPh sb="2" eb="3">
      <t>フク</t>
    </rPh>
    <rPh sb="3" eb="4">
      <t>ダイ</t>
    </rPh>
    <rPh sb="5" eb="6">
      <t>ゴウ</t>
    </rPh>
    <phoneticPr fontId="4"/>
  </si>
  <si>
    <t>特定非営利活動法人　ワーカーズぽっけ　</t>
    <rPh sb="0" eb="2">
      <t>トクテイ</t>
    </rPh>
    <rPh sb="2" eb="3">
      <t>ヒ</t>
    </rPh>
    <rPh sb="3" eb="5">
      <t>エイリ</t>
    </rPh>
    <rPh sb="5" eb="7">
      <t>カツドウ</t>
    </rPh>
    <rPh sb="7" eb="9">
      <t>ホウジン</t>
    </rPh>
    <phoneticPr fontId="4"/>
  </si>
  <si>
    <t>工藤　四季子</t>
    <phoneticPr fontId="6"/>
  </si>
  <si>
    <t>〒004-0841</t>
  </si>
  <si>
    <t>札幌市清田区清田１条２丁目２番２号</t>
    <rPh sb="0" eb="3">
      <t>サッポロシ</t>
    </rPh>
    <rPh sb="3" eb="6">
      <t>キヨタク</t>
    </rPh>
    <rPh sb="6" eb="8">
      <t>キヨタ</t>
    </rPh>
    <rPh sb="9" eb="10">
      <t>ジョウ</t>
    </rPh>
    <rPh sb="11" eb="13">
      <t>チョウメ</t>
    </rPh>
    <rPh sb="14" eb="15">
      <t>バン</t>
    </rPh>
    <rPh sb="16" eb="17">
      <t>ゴウ</t>
    </rPh>
    <phoneticPr fontId="4"/>
  </si>
  <si>
    <t>ＮＰＯ法人ワーカーズ・ぽっけ</t>
    <phoneticPr fontId="6"/>
  </si>
  <si>
    <t>札幌市清田区清田１条2丁目２－２</t>
    <phoneticPr fontId="6"/>
  </si>
  <si>
    <t>札幌市</t>
    <rPh sb="0" eb="3">
      <t>サッポロシ</t>
    </rPh>
    <phoneticPr fontId="4"/>
  </si>
  <si>
    <t>新【ニ】</t>
    <rPh sb="0" eb="1">
      <t>シン</t>
    </rPh>
    <phoneticPr fontId="6"/>
  </si>
  <si>
    <t>NPO</t>
  </si>
  <si>
    <t>認可地縁団体</t>
    <rPh sb="0" eb="2">
      <t>ニンカ</t>
    </rPh>
    <rPh sb="2" eb="4">
      <t>チエン</t>
    </rPh>
    <rPh sb="4" eb="6">
      <t>ダンタイ</t>
    </rPh>
    <phoneticPr fontId="6"/>
  </si>
  <si>
    <t>北札福第5号</t>
    <rPh sb="0" eb="1">
      <t>キタ</t>
    </rPh>
    <rPh sb="1" eb="2">
      <t>サツ</t>
    </rPh>
    <rPh sb="2" eb="3">
      <t>フク</t>
    </rPh>
    <rPh sb="3" eb="4">
      <t>ダイ</t>
    </rPh>
    <rPh sb="5" eb="6">
      <t>ゴウ</t>
    </rPh>
    <phoneticPr fontId="4"/>
  </si>
  <si>
    <t>特定非営利活動法人　ふれあい広場タンポポのはら</t>
    <phoneticPr fontId="4"/>
  </si>
  <si>
    <t>斎藤　益大</t>
    <phoneticPr fontId="6"/>
  </si>
  <si>
    <t>〒061-3204</t>
  </si>
  <si>
    <t>石狩市花川南４条５丁目２１番地</t>
    <phoneticPr fontId="4"/>
  </si>
  <si>
    <t>石狩市地域生活サポートセンターいーよ</t>
    <phoneticPr fontId="6"/>
  </si>
  <si>
    <t>石狩市花川南４条５丁目２１番地</t>
    <phoneticPr fontId="6"/>
  </si>
  <si>
    <t>札幌市、石狩市</t>
    <rPh sb="0" eb="3">
      <t>サッポロシ</t>
    </rPh>
    <phoneticPr fontId="4"/>
  </si>
  <si>
    <t>【新】イハ</t>
    <rPh sb="1" eb="2">
      <t>シン</t>
    </rPh>
    <phoneticPr fontId="6"/>
  </si>
  <si>
    <t>農協</t>
    <rPh sb="0" eb="2">
      <t>ノウキョウ</t>
    </rPh>
    <phoneticPr fontId="6"/>
  </si>
  <si>
    <t>北札福第6号</t>
    <rPh sb="0" eb="1">
      <t>キタ</t>
    </rPh>
    <rPh sb="1" eb="2">
      <t>サツ</t>
    </rPh>
    <rPh sb="2" eb="3">
      <t>フク</t>
    </rPh>
    <rPh sb="3" eb="4">
      <t>ダイ</t>
    </rPh>
    <rPh sb="5" eb="6">
      <t>ゴウ</t>
    </rPh>
    <phoneticPr fontId="4"/>
  </si>
  <si>
    <t>ＮＰＯ法人　つなぐ　</t>
    <rPh sb="3" eb="5">
      <t>ホウジン</t>
    </rPh>
    <phoneticPr fontId="4"/>
  </si>
  <si>
    <t>清水　治彦</t>
    <phoneticPr fontId="6"/>
  </si>
  <si>
    <t>〒062-0054</t>
    <phoneticPr fontId="6"/>
  </si>
  <si>
    <t>札幌市豊平区月寒東４条１８丁目７番１４号</t>
    <rPh sb="0" eb="3">
      <t>サッポロシ</t>
    </rPh>
    <rPh sb="3" eb="6">
      <t>トヨヒラク</t>
    </rPh>
    <rPh sb="6" eb="9">
      <t>ツキサムヒガシ</t>
    </rPh>
    <rPh sb="10" eb="11">
      <t>ジョウ</t>
    </rPh>
    <rPh sb="13" eb="15">
      <t>チョウメ</t>
    </rPh>
    <rPh sb="16" eb="17">
      <t>バン</t>
    </rPh>
    <rPh sb="19" eb="20">
      <t>ゴウ</t>
    </rPh>
    <phoneticPr fontId="4"/>
  </si>
  <si>
    <t>東月寒サポートセンターふらっと</t>
    <phoneticPr fontId="6"/>
  </si>
  <si>
    <t>札幌市豊平区月寒東４条
１８丁目７番１４号</t>
    <phoneticPr fontId="6"/>
  </si>
  <si>
    <t>【新】イハ</t>
    <phoneticPr fontId="6"/>
  </si>
  <si>
    <t>生協</t>
    <rPh sb="0" eb="2">
      <t>セイキョウ</t>
    </rPh>
    <phoneticPr fontId="6"/>
  </si>
  <si>
    <t>北札福第9号</t>
    <rPh sb="0" eb="1">
      <t>キタ</t>
    </rPh>
    <rPh sb="1" eb="2">
      <t>サツ</t>
    </rPh>
    <rPh sb="2" eb="3">
      <t>フク</t>
    </rPh>
    <rPh sb="3" eb="4">
      <t>ダイ</t>
    </rPh>
    <rPh sb="5" eb="6">
      <t>ゴウ</t>
    </rPh>
    <phoneticPr fontId="4"/>
  </si>
  <si>
    <t>特定非営利活動法人　ひなた　</t>
    <rPh sb="0" eb="2">
      <t>トクテイ</t>
    </rPh>
    <rPh sb="2" eb="3">
      <t>ヒ</t>
    </rPh>
    <rPh sb="3" eb="5">
      <t>エイリ</t>
    </rPh>
    <rPh sb="5" eb="7">
      <t>カツドウ</t>
    </rPh>
    <rPh sb="7" eb="9">
      <t>ホウジン</t>
    </rPh>
    <phoneticPr fontId="4"/>
  </si>
  <si>
    <t>佐野　ゆか</t>
    <phoneticPr fontId="6"/>
  </si>
  <si>
    <t>〒001-0045</t>
  </si>
  <si>
    <t>札幌市西区発寒６条１３丁目３番５２号</t>
    <rPh sb="0" eb="3">
      <t>サッポロシ</t>
    </rPh>
    <rPh sb="3" eb="5">
      <t>ニシク</t>
    </rPh>
    <rPh sb="5" eb="7">
      <t>ハッサム</t>
    </rPh>
    <rPh sb="8" eb="9">
      <t>ジョウ</t>
    </rPh>
    <rPh sb="11" eb="13">
      <t>チョウメ</t>
    </rPh>
    <rPh sb="14" eb="15">
      <t>バン</t>
    </rPh>
    <rPh sb="17" eb="18">
      <t>ゴウ</t>
    </rPh>
    <phoneticPr fontId="4"/>
  </si>
  <si>
    <t>こひなた</t>
    <phoneticPr fontId="6"/>
  </si>
  <si>
    <t>札幌市西区発寒６条１３丁目３番５２号</t>
    <phoneticPr fontId="6"/>
  </si>
  <si>
    <t>医療法人</t>
    <rPh sb="0" eb="2">
      <t>イリョウ</t>
    </rPh>
    <rPh sb="2" eb="4">
      <t>ホウジン</t>
    </rPh>
    <phoneticPr fontId="6"/>
  </si>
  <si>
    <t>北札福第10号</t>
    <rPh sb="0" eb="1">
      <t>キタ</t>
    </rPh>
    <rPh sb="1" eb="2">
      <t>サツ</t>
    </rPh>
    <rPh sb="2" eb="3">
      <t>フク</t>
    </rPh>
    <rPh sb="3" eb="4">
      <t>ダイ</t>
    </rPh>
    <rPh sb="6" eb="7">
      <t>ゴウ</t>
    </rPh>
    <phoneticPr fontId="4"/>
  </si>
  <si>
    <t>特定非営利活動法人　さっぽろ福祉支援ネットあいなび　</t>
    <rPh sb="0" eb="2">
      <t>トクテイ</t>
    </rPh>
    <rPh sb="2" eb="3">
      <t>ヒ</t>
    </rPh>
    <rPh sb="3" eb="5">
      <t>エイリ</t>
    </rPh>
    <rPh sb="5" eb="7">
      <t>カツドウ</t>
    </rPh>
    <rPh sb="7" eb="9">
      <t>ホウジン</t>
    </rPh>
    <rPh sb="14" eb="16">
      <t>フクシ</t>
    </rPh>
    <rPh sb="16" eb="18">
      <t>シエン</t>
    </rPh>
    <phoneticPr fontId="4"/>
  </si>
  <si>
    <t>下川原　清美　</t>
    <phoneticPr fontId="6"/>
  </si>
  <si>
    <t>〒005-0034</t>
  </si>
  <si>
    <t>札幌市南区南３２条西１０丁目２番３号</t>
    <phoneticPr fontId="4"/>
  </si>
  <si>
    <t>特定非営利活動法人さっぽろ福祉支援ネットあいなび</t>
    <phoneticPr fontId="6"/>
  </si>
  <si>
    <t>札幌市南区南３２条西１０丁目２番３号</t>
    <phoneticPr fontId="6"/>
  </si>
  <si>
    <t>【新】イハニ</t>
    <rPh sb="1" eb="2">
      <t>シン</t>
    </rPh>
    <phoneticPr fontId="6"/>
  </si>
  <si>
    <t>社福法人</t>
    <rPh sb="0" eb="2">
      <t>シャフク</t>
    </rPh>
    <rPh sb="2" eb="4">
      <t>ホウジン</t>
    </rPh>
    <phoneticPr fontId="6"/>
  </si>
  <si>
    <t>北札福第11号</t>
    <rPh sb="0" eb="1">
      <t>キタ</t>
    </rPh>
    <rPh sb="1" eb="2">
      <t>サツ</t>
    </rPh>
    <rPh sb="2" eb="3">
      <t>フク</t>
    </rPh>
    <rPh sb="3" eb="4">
      <t>ダイ</t>
    </rPh>
    <rPh sb="6" eb="7">
      <t>ゴウ</t>
    </rPh>
    <phoneticPr fontId="4"/>
  </si>
  <si>
    <t>社会福祉法人　札幌療育会　</t>
    <rPh sb="0" eb="2">
      <t>シャカイ</t>
    </rPh>
    <rPh sb="2" eb="4">
      <t>フクシ</t>
    </rPh>
    <rPh sb="4" eb="6">
      <t>ホウジン</t>
    </rPh>
    <rPh sb="7" eb="9">
      <t>サッポロ</t>
    </rPh>
    <rPh sb="9" eb="11">
      <t>リョウイク</t>
    </rPh>
    <rPh sb="11" eb="12">
      <t>カイ</t>
    </rPh>
    <phoneticPr fontId="4"/>
  </si>
  <si>
    <t>藤本　茂夫</t>
    <phoneticPr fontId="6"/>
  </si>
  <si>
    <t>〒002-8055</t>
  </si>
  <si>
    <t>札幌市清田区真栄４８３番地４</t>
    <rPh sb="0" eb="3">
      <t>サッポロシ</t>
    </rPh>
    <rPh sb="3" eb="6">
      <t>キヨタク</t>
    </rPh>
    <rPh sb="6" eb="8">
      <t>シンエイ</t>
    </rPh>
    <rPh sb="11" eb="13">
      <t>バンチ</t>
    </rPh>
    <phoneticPr fontId="4"/>
  </si>
  <si>
    <t>ノビロ青年の家</t>
    <phoneticPr fontId="6"/>
  </si>
  <si>
    <t>札幌市清田区真栄４６４番地１</t>
    <phoneticPr fontId="6"/>
  </si>
  <si>
    <t>【新】ハ</t>
    <rPh sb="1" eb="2">
      <t>シン</t>
    </rPh>
    <phoneticPr fontId="6"/>
  </si>
  <si>
    <t>商工会議所</t>
    <rPh sb="0" eb="5">
      <t>ショウコウカイギショ</t>
    </rPh>
    <phoneticPr fontId="6"/>
  </si>
  <si>
    <t>北札福第12号</t>
    <rPh sb="0" eb="1">
      <t>キタ</t>
    </rPh>
    <rPh sb="1" eb="2">
      <t>サツ</t>
    </rPh>
    <rPh sb="2" eb="3">
      <t>フク</t>
    </rPh>
    <rPh sb="3" eb="4">
      <t>ダイ</t>
    </rPh>
    <rPh sb="6" eb="7">
      <t>ゴウ</t>
    </rPh>
    <phoneticPr fontId="4"/>
  </si>
  <si>
    <t>社会福祉法人　札幌協働福祉会　</t>
    <rPh sb="0" eb="2">
      <t>シャカイ</t>
    </rPh>
    <rPh sb="2" eb="4">
      <t>フクシ</t>
    </rPh>
    <rPh sb="4" eb="6">
      <t>ホウジン</t>
    </rPh>
    <rPh sb="7" eb="9">
      <t>サッポロ</t>
    </rPh>
    <rPh sb="9" eb="10">
      <t>キョウ</t>
    </rPh>
    <rPh sb="10" eb="11">
      <t>ハタラ</t>
    </rPh>
    <rPh sb="11" eb="13">
      <t>フクシ</t>
    </rPh>
    <rPh sb="13" eb="14">
      <t>カイ</t>
    </rPh>
    <phoneticPr fontId="4"/>
  </si>
  <si>
    <t>宮野　英隆</t>
    <phoneticPr fontId="6"/>
  </si>
  <si>
    <t>〒002-8071</t>
    <phoneticPr fontId="6"/>
  </si>
  <si>
    <t>札幌市北区あいの里１条６丁目１－２</t>
    <rPh sb="0" eb="3">
      <t>サッポロシ</t>
    </rPh>
    <rPh sb="3" eb="5">
      <t>キタク</t>
    </rPh>
    <rPh sb="8" eb="9">
      <t>サト</t>
    </rPh>
    <rPh sb="10" eb="11">
      <t>ジョウ</t>
    </rPh>
    <rPh sb="12" eb="14">
      <t>チョウメ</t>
    </rPh>
    <phoneticPr fontId="4"/>
  </si>
  <si>
    <t>ヘルパーステーションたんぽぽ</t>
    <phoneticPr fontId="6"/>
  </si>
  <si>
    <t>札幌市北区あいの里４条５丁目９－１</t>
    <phoneticPr fontId="6"/>
  </si>
  <si>
    <t>【新】イロハ</t>
    <rPh sb="1" eb="2">
      <t>シン</t>
    </rPh>
    <phoneticPr fontId="6"/>
  </si>
  <si>
    <t>商工会</t>
    <rPh sb="0" eb="3">
      <t>ショウコウカイ</t>
    </rPh>
    <phoneticPr fontId="6"/>
  </si>
  <si>
    <t>北札福第13号</t>
    <rPh sb="0" eb="1">
      <t>キタ</t>
    </rPh>
    <rPh sb="1" eb="2">
      <t>サツ</t>
    </rPh>
    <rPh sb="2" eb="3">
      <t>フク</t>
    </rPh>
    <rPh sb="3" eb="4">
      <t>ダイ</t>
    </rPh>
    <rPh sb="6" eb="7">
      <t>ゴウ</t>
    </rPh>
    <phoneticPr fontId="4"/>
  </si>
  <si>
    <t>特定非営利活動法人　わーかーびぃー　</t>
    <rPh sb="0" eb="2">
      <t>トクテイ</t>
    </rPh>
    <rPh sb="2" eb="3">
      <t>ヒ</t>
    </rPh>
    <rPh sb="3" eb="5">
      <t>エイリ</t>
    </rPh>
    <rPh sb="5" eb="7">
      <t>カツドウ</t>
    </rPh>
    <rPh sb="7" eb="9">
      <t>ホウジン</t>
    </rPh>
    <phoneticPr fontId="4"/>
  </si>
  <si>
    <t>熊井　ゆかり</t>
    <rPh sb="0" eb="2">
      <t>クマイ</t>
    </rPh>
    <phoneticPr fontId="6"/>
  </si>
  <si>
    <t>札幌市厚別区青葉町９丁目３番３５号</t>
    <rPh sb="0" eb="2">
      <t>サッポロ</t>
    </rPh>
    <rPh sb="2" eb="3">
      <t>シ</t>
    </rPh>
    <rPh sb="3" eb="6">
      <t>アツベツク</t>
    </rPh>
    <rPh sb="6" eb="9">
      <t>アオバチョウ</t>
    </rPh>
    <rPh sb="10" eb="12">
      <t>チョウメ</t>
    </rPh>
    <rPh sb="13" eb="14">
      <t>バン</t>
    </rPh>
    <rPh sb="16" eb="17">
      <t>ゴウ</t>
    </rPh>
    <phoneticPr fontId="4"/>
  </si>
  <si>
    <t>かいけつ太郎</t>
    <phoneticPr fontId="6"/>
  </si>
  <si>
    <t>札幌市厚別区青葉町9丁目3番35号</t>
    <phoneticPr fontId="6"/>
  </si>
  <si>
    <t>札幌市、北広島市</t>
    <rPh sb="0" eb="3">
      <t>サッポロシ</t>
    </rPh>
    <phoneticPr fontId="4"/>
  </si>
  <si>
    <t>【新】イ　ニ</t>
    <rPh sb="1" eb="2">
      <t>シン</t>
    </rPh>
    <phoneticPr fontId="6"/>
  </si>
  <si>
    <t>権能なき社団</t>
    <rPh sb="0" eb="2">
      <t>ケンノウ</t>
    </rPh>
    <rPh sb="1" eb="2">
      <t>ノウ</t>
    </rPh>
    <rPh sb="4" eb="6">
      <t>シャダン</t>
    </rPh>
    <phoneticPr fontId="6"/>
  </si>
  <si>
    <t>北札福第17号</t>
    <rPh sb="0" eb="1">
      <t>キタ</t>
    </rPh>
    <rPh sb="1" eb="2">
      <t>サツ</t>
    </rPh>
    <rPh sb="2" eb="3">
      <t>フク</t>
    </rPh>
    <rPh sb="3" eb="4">
      <t>ダイ</t>
    </rPh>
    <rPh sb="6" eb="7">
      <t>ゴウ</t>
    </rPh>
    <phoneticPr fontId="4"/>
  </si>
  <si>
    <t>特定非営利活動法人　小さい種の会</t>
    <rPh sb="0" eb="2">
      <t>トクテイ</t>
    </rPh>
    <rPh sb="2" eb="3">
      <t>ヒ</t>
    </rPh>
    <rPh sb="3" eb="5">
      <t>エイリ</t>
    </rPh>
    <rPh sb="5" eb="7">
      <t>カツドウ</t>
    </rPh>
    <rPh sb="7" eb="9">
      <t>ホウジン</t>
    </rPh>
    <rPh sb="10" eb="11">
      <t>チイ</t>
    </rPh>
    <rPh sb="13" eb="14">
      <t>タネ</t>
    </rPh>
    <rPh sb="15" eb="16">
      <t>カイ</t>
    </rPh>
    <phoneticPr fontId="4"/>
  </si>
  <si>
    <t>喜来　業康</t>
    <phoneticPr fontId="6"/>
  </si>
  <si>
    <t>〒003-0021</t>
  </si>
  <si>
    <t>札幌市白石区栄通１４丁目３－３０－１０１</t>
    <rPh sb="0" eb="3">
      <t>サッポロシ</t>
    </rPh>
    <rPh sb="3" eb="6">
      <t>シロイシク</t>
    </rPh>
    <rPh sb="6" eb="7">
      <t>サカエ</t>
    </rPh>
    <rPh sb="7" eb="8">
      <t>トオ</t>
    </rPh>
    <rPh sb="10" eb="12">
      <t>チョウメ</t>
    </rPh>
    <phoneticPr fontId="4"/>
  </si>
  <si>
    <t>サポート種っ子</t>
    <rPh sb="6" eb="7">
      <t>コ</t>
    </rPh>
    <phoneticPr fontId="6"/>
  </si>
  <si>
    <t>札幌市白石区栄通１４丁目３－３０－１０１</t>
    <phoneticPr fontId="6"/>
  </si>
  <si>
    <t>イ　ハ　</t>
    <phoneticPr fontId="6"/>
  </si>
  <si>
    <t>北札福第19号</t>
    <rPh sb="0" eb="1">
      <t>キタ</t>
    </rPh>
    <rPh sb="1" eb="2">
      <t>サツ</t>
    </rPh>
    <rPh sb="2" eb="3">
      <t>フク</t>
    </rPh>
    <rPh sb="3" eb="4">
      <t>ダイ</t>
    </rPh>
    <rPh sb="6" eb="7">
      <t>ゴウ</t>
    </rPh>
    <phoneticPr fontId="4"/>
  </si>
  <si>
    <t>社会福祉法人　夕張市社会福祉協議会</t>
    <rPh sb="0" eb="2">
      <t>シャカイ</t>
    </rPh>
    <rPh sb="2" eb="4">
      <t>フクシ</t>
    </rPh>
    <rPh sb="4" eb="6">
      <t>ホウジン</t>
    </rPh>
    <rPh sb="7" eb="10">
      <t>ユウバリシ</t>
    </rPh>
    <rPh sb="10" eb="12">
      <t>シャカイ</t>
    </rPh>
    <rPh sb="12" eb="14">
      <t>フクシ</t>
    </rPh>
    <rPh sb="14" eb="17">
      <t>キョウギカイ</t>
    </rPh>
    <phoneticPr fontId="4"/>
  </si>
  <si>
    <t>高間　澄子</t>
    <phoneticPr fontId="6"/>
  </si>
  <si>
    <t>〒068-0425</t>
  </si>
  <si>
    <t>夕張市若菜３番地</t>
    <rPh sb="0" eb="3">
      <t>ユウバリシ</t>
    </rPh>
    <rPh sb="3" eb="5">
      <t>ワカナ</t>
    </rPh>
    <rPh sb="6" eb="8">
      <t>バンチ</t>
    </rPh>
    <phoneticPr fontId="4"/>
  </si>
  <si>
    <t>社会福祉法人夕張市社会福祉協議会</t>
    <phoneticPr fontId="6"/>
  </si>
  <si>
    <t>夕張市若菜３番地</t>
    <phoneticPr fontId="6"/>
  </si>
  <si>
    <t>夕張市</t>
    <rPh sb="0" eb="3">
      <t>ユウバリシ</t>
    </rPh>
    <phoneticPr fontId="4"/>
  </si>
  <si>
    <t>【新】イロハニホト</t>
    <rPh sb="1" eb="2">
      <t>シン</t>
    </rPh>
    <phoneticPr fontId="6"/>
  </si>
  <si>
    <t>北札福第20号</t>
    <rPh sb="0" eb="1">
      <t>キタ</t>
    </rPh>
    <rPh sb="1" eb="2">
      <t>サツ</t>
    </rPh>
    <rPh sb="2" eb="3">
      <t>フク</t>
    </rPh>
    <rPh sb="3" eb="4">
      <t>ダイ</t>
    </rPh>
    <rPh sb="6" eb="7">
      <t>ゴウ</t>
    </rPh>
    <phoneticPr fontId="4"/>
  </si>
  <si>
    <t>社会福祉法人　当別町社会福祉協議会</t>
    <rPh sb="0" eb="2">
      <t>シャカイ</t>
    </rPh>
    <rPh sb="2" eb="4">
      <t>フクシ</t>
    </rPh>
    <rPh sb="4" eb="6">
      <t>ホウジン</t>
    </rPh>
    <rPh sb="7" eb="9">
      <t>トウベツ</t>
    </rPh>
    <rPh sb="9" eb="10">
      <t>チョウ</t>
    </rPh>
    <rPh sb="10" eb="12">
      <t>シャカイ</t>
    </rPh>
    <rPh sb="12" eb="14">
      <t>フクシ</t>
    </rPh>
    <rPh sb="14" eb="17">
      <t>キョウギカイ</t>
    </rPh>
    <phoneticPr fontId="4"/>
  </si>
  <si>
    <t>松岡　良尚</t>
    <rPh sb="0" eb="2">
      <t>マツオカ</t>
    </rPh>
    <rPh sb="3" eb="4">
      <t>ヨ</t>
    </rPh>
    <rPh sb="4" eb="5">
      <t>ナオ</t>
    </rPh>
    <phoneticPr fontId="6"/>
  </si>
  <si>
    <t>〒061-0234</t>
  </si>
  <si>
    <t>石狩郡当別町西町３２番地２</t>
    <rPh sb="0" eb="3">
      <t>イシカリグン</t>
    </rPh>
    <rPh sb="3" eb="5">
      <t>トウベツ</t>
    </rPh>
    <rPh sb="5" eb="6">
      <t>チョウ</t>
    </rPh>
    <rPh sb="6" eb="8">
      <t>ニシマチ</t>
    </rPh>
    <rPh sb="10" eb="12">
      <t>バンチ</t>
    </rPh>
    <phoneticPr fontId="4"/>
  </si>
  <si>
    <t>社会福祉法人当別町社会福祉協議会</t>
    <phoneticPr fontId="6"/>
  </si>
  <si>
    <t>石狩郡当別町西町３２番地２</t>
    <phoneticPr fontId="6"/>
  </si>
  <si>
    <t>当別町</t>
    <rPh sb="0" eb="3">
      <t>トウベツチョウ</t>
    </rPh>
    <phoneticPr fontId="4"/>
  </si>
  <si>
    <t>【新】イロ　ニ</t>
    <rPh sb="1" eb="2">
      <t>シン</t>
    </rPh>
    <phoneticPr fontId="6"/>
  </si>
  <si>
    <t>北札福第25号</t>
    <rPh sb="0" eb="1">
      <t>キタ</t>
    </rPh>
    <rPh sb="1" eb="2">
      <t>サツ</t>
    </rPh>
    <rPh sb="2" eb="3">
      <t>フク</t>
    </rPh>
    <rPh sb="3" eb="4">
      <t>ダイ</t>
    </rPh>
    <rPh sb="6" eb="7">
      <t>ゴウ</t>
    </rPh>
    <phoneticPr fontId="4"/>
  </si>
  <si>
    <t>社会福祉法人　恵庭光風会</t>
    <rPh sb="0" eb="2">
      <t>シャカイ</t>
    </rPh>
    <rPh sb="2" eb="4">
      <t>フクシ</t>
    </rPh>
    <rPh sb="4" eb="6">
      <t>ホウジン</t>
    </rPh>
    <rPh sb="7" eb="9">
      <t>エニワ</t>
    </rPh>
    <rPh sb="9" eb="11">
      <t>コウフウ</t>
    </rPh>
    <rPh sb="11" eb="12">
      <t>カイ</t>
    </rPh>
    <phoneticPr fontId="4"/>
  </si>
  <si>
    <t>西　一浩</t>
    <rPh sb="0" eb="1">
      <t>ニシ</t>
    </rPh>
    <rPh sb="2" eb="4">
      <t>カズヒロ</t>
    </rPh>
    <phoneticPr fontId="6"/>
  </si>
  <si>
    <t>〒061-1421</t>
  </si>
  <si>
    <t>恵庭市牧場２１９番地の４</t>
    <rPh sb="0" eb="3">
      <t>エニワシ</t>
    </rPh>
    <rPh sb="3" eb="5">
      <t>マキバ</t>
    </rPh>
    <rPh sb="8" eb="10">
      <t>バンチ</t>
    </rPh>
    <phoneticPr fontId="4"/>
  </si>
  <si>
    <t>社会福祉法人恵庭光風会</t>
    <phoneticPr fontId="6"/>
  </si>
  <si>
    <t>恵庭市牧場２１９番地４</t>
    <phoneticPr fontId="6"/>
  </si>
  <si>
    <t>恵庭市、千歳市、北広島市</t>
    <phoneticPr fontId="4"/>
  </si>
  <si>
    <t>【新】イハト</t>
    <rPh sb="1" eb="2">
      <t>シン</t>
    </rPh>
    <phoneticPr fontId="6"/>
  </si>
  <si>
    <t>北札福第27号</t>
    <rPh sb="0" eb="1">
      <t>キタ</t>
    </rPh>
    <rPh sb="1" eb="2">
      <t>サツ</t>
    </rPh>
    <rPh sb="2" eb="3">
      <t>フク</t>
    </rPh>
    <rPh sb="3" eb="4">
      <t>ダイ</t>
    </rPh>
    <rPh sb="6" eb="7">
      <t>ゴウ</t>
    </rPh>
    <phoneticPr fontId="4"/>
  </si>
  <si>
    <t>社会福祉法人　雪の聖母園</t>
    <rPh sb="0" eb="2">
      <t>シャカイ</t>
    </rPh>
    <rPh sb="2" eb="4">
      <t>フクシ</t>
    </rPh>
    <rPh sb="4" eb="6">
      <t>ホウジン</t>
    </rPh>
    <rPh sb="7" eb="8">
      <t>ユキ</t>
    </rPh>
    <rPh sb="9" eb="11">
      <t>セイボ</t>
    </rPh>
    <rPh sb="11" eb="12">
      <t>エン</t>
    </rPh>
    <phoneticPr fontId="4"/>
  </si>
  <si>
    <t>上杉　昌弘</t>
    <phoneticPr fontId="6"/>
  </si>
  <si>
    <t>〒061-0500</t>
  </si>
  <si>
    <t>樺戸郡月形町字緑町１４９番地１</t>
    <rPh sb="0" eb="3">
      <t>カバトグン</t>
    </rPh>
    <rPh sb="3" eb="6">
      <t>ツキガタチョウ</t>
    </rPh>
    <rPh sb="6" eb="7">
      <t>アザ</t>
    </rPh>
    <rPh sb="7" eb="9">
      <t>ミドリマチ</t>
    </rPh>
    <rPh sb="12" eb="14">
      <t>バンチ</t>
    </rPh>
    <phoneticPr fontId="4"/>
  </si>
  <si>
    <t>社会福祉法人　雪の聖母園　ライフネットゆうばり</t>
    <phoneticPr fontId="6"/>
  </si>
  <si>
    <t>夕張市南清水沢４丁目６３番地</t>
    <phoneticPr fontId="6"/>
  </si>
  <si>
    <t>【新】イロハト</t>
    <rPh sb="1" eb="2">
      <t>シン</t>
    </rPh>
    <phoneticPr fontId="6"/>
  </si>
  <si>
    <t>北札福第29号</t>
    <rPh sb="0" eb="1">
      <t>キタ</t>
    </rPh>
    <rPh sb="1" eb="2">
      <t>サツ</t>
    </rPh>
    <rPh sb="2" eb="3">
      <t>フク</t>
    </rPh>
    <rPh sb="3" eb="4">
      <t>ダイ</t>
    </rPh>
    <rPh sb="6" eb="7">
      <t>ゴウ</t>
    </rPh>
    <phoneticPr fontId="4"/>
  </si>
  <si>
    <t>社会福祉法人　明和会</t>
    <rPh sb="0" eb="2">
      <t>シャカイ</t>
    </rPh>
    <rPh sb="2" eb="4">
      <t>フクシ</t>
    </rPh>
    <rPh sb="4" eb="6">
      <t>ホウジン</t>
    </rPh>
    <rPh sb="7" eb="9">
      <t>メイワ</t>
    </rPh>
    <rPh sb="9" eb="10">
      <t>カイ</t>
    </rPh>
    <phoneticPr fontId="4"/>
  </si>
  <si>
    <t>西川　雅浩</t>
    <phoneticPr fontId="6"/>
  </si>
  <si>
    <t>〒073-1103</t>
  </si>
  <si>
    <t>樺戸郡新十津川町字中央５１５番８</t>
    <rPh sb="0" eb="3">
      <t>カバトグン</t>
    </rPh>
    <rPh sb="3" eb="4">
      <t>シン</t>
    </rPh>
    <rPh sb="4" eb="5">
      <t>ジュウ</t>
    </rPh>
    <rPh sb="5" eb="7">
      <t>ツガワ</t>
    </rPh>
    <rPh sb="7" eb="8">
      <t>チョウ</t>
    </rPh>
    <rPh sb="8" eb="9">
      <t>アザ</t>
    </rPh>
    <rPh sb="9" eb="11">
      <t>チュウオウ</t>
    </rPh>
    <rPh sb="14" eb="15">
      <t>バン</t>
    </rPh>
    <phoneticPr fontId="4"/>
  </si>
  <si>
    <t>かおる園</t>
    <phoneticPr fontId="6"/>
  </si>
  <si>
    <t>樺戸郡新十津川町字花月２０１番地１</t>
    <phoneticPr fontId="6"/>
  </si>
  <si>
    <t>新十津川町</t>
    <rPh sb="0" eb="5">
      <t>シントツカワチョウ</t>
    </rPh>
    <phoneticPr fontId="4"/>
  </si>
  <si>
    <t>　ロハニ</t>
    <phoneticPr fontId="6"/>
  </si>
  <si>
    <t>北札福第30号</t>
    <rPh sb="0" eb="1">
      <t>キタ</t>
    </rPh>
    <rPh sb="1" eb="2">
      <t>サツ</t>
    </rPh>
    <rPh sb="2" eb="3">
      <t>フク</t>
    </rPh>
    <rPh sb="3" eb="4">
      <t>ダイ</t>
    </rPh>
    <rPh sb="6" eb="7">
      <t>ゴウ</t>
    </rPh>
    <phoneticPr fontId="4"/>
  </si>
  <si>
    <t>特定非営利活動法人　はぐくみ会</t>
    <rPh sb="0" eb="2">
      <t>トクテイ</t>
    </rPh>
    <rPh sb="2" eb="3">
      <t>ヒ</t>
    </rPh>
    <rPh sb="3" eb="5">
      <t>エイリ</t>
    </rPh>
    <rPh sb="5" eb="7">
      <t>カツドウ</t>
    </rPh>
    <rPh sb="7" eb="9">
      <t>ホウジン</t>
    </rPh>
    <rPh sb="14" eb="15">
      <t>カイ</t>
    </rPh>
    <phoneticPr fontId="4"/>
  </si>
  <si>
    <t>栗田　太郎</t>
    <phoneticPr fontId="6"/>
  </si>
  <si>
    <t>〒001-0906</t>
  </si>
  <si>
    <t>札幌市北区新琴似６条１４丁目４番８号</t>
    <rPh sb="0" eb="3">
      <t>サッポロシ</t>
    </rPh>
    <rPh sb="3" eb="5">
      <t>キタク</t>
    </rPh>
    <rPh sb="5" eb="8">
      <t>シンコトニ</t>
    </rPh>
    <rPh sb="9" eb="10">
      <t>ジョウ</t>
    </rPh>
    <rPh sb="12" eb="14">
      <t>チョウメ</t>
    </rPh>
    <rPh sb="15" eb="16">
      <t>バン</t>
    </rPh>
    <rPh sb="17" eb="18">
      <t>ゴウ</t>
    </rPh>
    <phoneticPr fontId="4"/>
  </si>
  <si>
    <t>特定非営利活動法人　はぐくみ会</t>
    <phoneticPr fontId="6"/>
  </si>
  <si>
    <t>札幌市北区新琴似６条１４丁目４－８</t>
    <phoneticPr fontId="6"/>
  </si>
  <si>
    <t>イ　　ハ　ト</t>
    <phoneticPr fontId="6"/>
  </si>
  <si>
    <t>北札福第33号</t>
    <rPh sb="0" eb="1">
      <t>キタ</t>
    </rPh>
    <rPh sb="1" eb="2">
      <t>サツ</t>
    </rPh>
    <rPh sb="2" eb="3">
      <t>フク</t>
    </rPh>
    <rPh sb="3" eb="4">
      <t>ダイ</t>
    </rPh>
    <rPh sb="6" eb="7">
      <t>ゴウ</t>
    </rPh>
    <phoneticPr fontId="4"/>
  </si>
  <si>
    <t>社会福祉法人　古平福祉会</t>
    <rPh sb="0" eb="2">
      <t>シャカイ</t>
    </rPh>
    <rPh sb="2" eb="4">
      <t>フクシ</t>
    </rPh>
    <rPh sb="4" eb="6">
      <t>ホウジン</t>
    </rPh>
    <rPh sb="7" eb="9">
      <t>フルビラ</t>
    </rPh>
    <rPh sb="9" eb="12">
      <t>フクシカイ</t>
    </rPh>
    <phoneticPr fontId="4"/>
  </si>
  <si>
    <t>木村　輔宏</t>
    <phoneticPr fontId="6"/>
  </si>
  <si>
    <t>〒046-0132</t>
  </si>
  <si>
    <t>古平郡古平町新地町２１番地４</t>
    <rPh sb="0" eb="3">
      <t>フルビラグン</t>
    </rPh>
    <rPh sb="3" eb="6">
      <t>フルビラチョウ</t>
    </rPh>
    <rPh sb="6" eb="9">
      <t>シンチマチ</t>
    </rPh>
    <rPh sb="11" eb="13">
      <t>バンチ</t>
    </rPh>
    <phoneticPr fontId="4"/>
  </si>
  <si>
    <t>地域生活総合支援センター「いこいの家」、「グッドケア」</t>
    <phoneticPr fontId="6"/>
  </si>
  <si>
    <t>古平郡古平町歌棄町２０４番地９</t>
    <phoneticPr fontId="6"/>
  </si>
  <si>
    <t>古平町</t>
    <rPh sb="0" eb="3">
      <t>フルビラチョウ</t>
    </rPh>
    <phoneticPr fontId="4"/>
  </si>
  <si>
    <t>イロハニ</t>
    <phoneticPr fontId="6"/>
  </si>
  <si>
    <t>北札福第34号</t>
    <rPh sb="0" eb="1">
      <t>キタ</t>
    </rPh>
    <rPh sb="1" eb="2">
      <t>サツ</t>
    </rPh>
    <rPh sb="2" eb="3">
      <t>フク</t>
    </rPh>
    <rPh sb="3" eb="4">
      <t>ダイ</t>
    </rPh>
    <rPh sb="6" eb="7">
      <t>ゴウ</t>
    </rPh>
    <phoneticPr fontId="4"/>
  </si>
  <si>
    <t>特定非営利活動法人　わたげ</t>
    <rPh sb="0" eb="2">
      <t>トクテイ</t>
    </rPh>
    <rPh sb="2" eb="3">
      <t>ヒ</t>
    </rPh>
    <rPh sb="3" eb="5">
      <t>エイリ</t>
    </rPh>
    <rPh sb="5" eb="7">
      <t>カツドウ</t>
    </rPh>
    <rPh sb="7" eb="9">
      <t>ホウジン</t>
    </rPh>
    <phoneticPr fontId="4"/>
  </si>
  <si>
    <t>斉藤　晋</t>
    <phoneticPr fontId="6"/>
  </si>
  <si>
    <t>〒061-1146</t>
  </si>
  <si>
    <t>北広島市高台町３丁目２番地１</t>
    <rPh sb="0" eb="4">
      <t>キタヒロシマシ</t>
    </rPh>
    <rPh sb="4" eb="6">
      <t>タカダイ</t>
    </rPh>
    <rPh sb="6" eb="7">
      <t>チョウ</t>
    </rPh>
    <rPh sb="8" eb="10">
      <t>チョウメ</t>
    </rPh>
    <rPh sb="11" eb="13">
      <t>バンチ</t>
    </rPh>
    <phoneticPr fontId="4"/>
  </si>
  <si>
    <t>特定非営利活動法人わたげ</t>
    <phoneticPr fontId="6"/>
  </si>
  <si>
    <t>北広島市高台町３丁目２番地１</t>
    <phoneticPr fontId="6"/>
  </si>
  <si>
    <t>北広島市</t>
    <rPh sb="0" eb="4">
      <t>キタヒロシマシ</t>
    </rPh>
    <phoneticPr fontId="4"/>
  </si>
  <si>
    <t>北札福第35号</t>
    <rPh sb="0" eb="1">
      <t>キタ</t>
    </rPh>
    <rPh sb="1" eb="2">
      <t>サツ</t>
    </rPh>
    <rPh sb="2" eb="3">
      <t>フク</t>
    </rPh>
    <rPh sb="3" eb="4">
      <t>ダイ</t>
    </rPh>
    <rPh sb="6" eb="7">
      <t>ゴウ</t>
    </rPh>
    <phoneticPr fontId="4"/>
  </si>
  <si>
    <t>特定非営利活動法人　自立支援センター歩歩路</t>
    <rPh sb="0" eb="2">
      <t>トクテイ</t>
    </rPh>
    <rPh sb="2" eb="3">
      <t>ヒ</t>
    </rPh>
    <rPh sb="3" eb="5">
      <t>エイリ</t>
    </rPh>
    <rPh sb="5" eb="7">
      <t>カツドウ</t>
    </rPh>
    <rPh sb="7" eb="9">
      <t>ホウジン</t>
    </rPh>
    <rPh sb="10" eb="12">
      <t>ジリツ</t>
    </rPh>
    <rPh sb="12" eb="14">
      <t>シエン</t>
    </rPh>
    <rPh sb="18" eb="19">
      <t>ホ</t>
    </rPh>
    <rPh sb="19" eb="20">
      <t>ホ</t>
    </rPh>
    <rPh sb="20" eb="21">
      <t>ロ</t>
    </rPh>
    <phoneticPr fontId="4"/>
  </si>
  <si>
    <t>澗口　良一</t>
    <phoneticPr fontId="6"/>
  </si>
  <si>
    <t>〒007-0835</t>
  </si>
  <si>
    <t>札幌市東区北３５条東５丁目１－７－１０２</t>
    <rPh sb="0" eb="3">
      <t>サッポロシ</t>
    </rPh>
    <rPh sb="3" eb="5">
      <t>ヒガシク</t>
    </rPh>
    <rPh sb="5" eb="6">
      <t>キタ</t>
    </rPh>
    <rPh sb="8" eb="9">
      <t>ジョウ</t>
    </rPh>
    <rPh sb="9" eb="10">
      <t>ヒガシ</t>
    </rPh>
    <rPh sb="11" eb="13">
      <t>チョウメ</t>
    </rPh>
    <phoneticPr fontId="4"/>
  </si>
  <si>
    <t>足助人</t>
    <phoneticPr fontId="6"/>
  </si>
  <si>
    <t>札幌市東区北３５条東５丁目１－７－１０２</t>
    <phoneticPr fontId="6"/>
  </si>
  <si>
    <t>【新】イ</t>
    <rPh sb="1" eb="2">
      <t>シン</t>
    </rPh>
    <phoneticPr fontId="6"/>
  </si>
  <si>
    <t>北札福第38号</t>
    <rPh sb="0" eb="1">
      <t>キタ</t>
    </rPh>
    <rPh sb="1" eb="2">
      <t>サツ</t>
    </rPh>
    <rPh sb="2" eb="3">
      <t>フク</t>
    </rPh>
    <rPh sb="3" eb="4">
      <t>ダイ</t>
    </rPh>
    <rPh sb="6" eb="7">
      <t>ゴウ</t>
    </rPh>
    <phoneticPr fontId="4"/>
  </si>
  <si>
    <t>特定非営利活動法人　子どもサポートどろんこクラブ</t>
    <rPh sb="0" eb="2">
      <t>トクテイ</t>
    </rPh>
    <rPh sb="2" eb="3">
      <t>ヒ</t>
    </rPh>
    <rPh sb="3" eb="5">
      <t>エイリ</t>
    </rPh>
    <rPh sb="5" eb="7">
      <t>カツドウ</t>
    </rPh>
    <rPh sb="7" eb="9">
      <t>ホウジン</t>
    </rPh>
    <rPh sb="10" eb="11">
      <t>コ</t>
    </rPh>
    <phoneticPr fontId="4"/>
  </si>
  <si>
    <t>金城　朝子</t>
    <phoneticPr fontId="6"/>
  </si>
  <si>
    <t>〒001-0016</t>
  </si>
  <si>
    <t>札幌市北区百合が原３丁目７－５</t>
    <rPh sb="0" eb="3">
      <t>サッポロシ</t>
    </rPh>
    <rPh sb="3" eb="5">
      <t>キタク</t>
    </rPh>
    <rPh sb="5" eb="7">
      <t>ユリ</t>
    </rPh>
    <rPh sb="8" eb="9">
      <t>ハラ</t>
    </rPh>
    <rPh sb="10" eb="12">
      <t>チョウメ</t>
    </rPh>
    <phoneticPr fontId="4"/>
  </si>
  <si>
    <t>特定非営利活動法人子どもサポートどろんこクラブ</t>
    <rPh sb="0" eb="2">
      <t>トクテイ</t>
    </rPh>
    <rPh sb="2" eb="5">
      <t>ヒエイリ</t>
    </rPh>
    <rPh sb="5" eb="7">
      <t>カツドウ</t>
    </rPh>
    <phoneticPr fontId="6"/>
  </si>
  <si>
    <t>札幌市北区百合が原３丁目７－５</t>
    <phoneticPr fontId="6"/>
  </si>
  <si>
    <t>【新】　　ハ</t>
    <rPh sb="1" eb="2">
      <t>シン</t>
    </rPh>
    <phoneticPr fontId="6"/>
  </si>
  <si>
    <t>北札福第40号</t>
    <rPh sb="0" eb="1">
      <t>キタ</t>
    </rPh>
    <rPh sb="1" eb="2">
      <t>サツ</t>
    </rPh>
    <rPh sb="2" eb="3">
      <t>フク</t>
    </rPh>
    <rPh sb="3" eb="4">
      <t>ダイ</t>
    </rPh>
    <rPh sb="6" eb="7">
      <t>ゴウ</t>
    </rPh>
    <phoneticPr fontId="4"/>
  </si>
  <si>
    <t>社会福祉法人　仁木町社会福祉協議会</t>
    <rPh sb="0" eb="2">
      <t>シャカイ</t>
    </rPh>
    <rPh sb="2" eb="4">
      <t>フクシ</t>
    </rPh>
    <rPh sb="4" eb="6">
      <t>ホウジン</t>
    </rPh>
    <rPh sb="7" eb="10">
      <t>ニキチョウ</t>
    </rPh>
    <rPh sb="10" eb="12">
      <t>シャカイ</t>
    </rPh>
    <rPh sb="12" eb="14">
      <t>フクシ</t>
    </rPh>
    <rPh sb="14" eb="17">
      <t>キョウギカイ</t>
    </rPh>
    <phoneticPr fontId="4"/>
  </si>
  <si>
    <t>佐藤　勝晃</t>
    <phoneticPr fontId="6"/>
  </si>
  <si>
    <t>〒048-2406</t>
  </si>
  <si>
    <t>余市郡仁木町西町１丁目３６番地１</t>
    <rPh sb="0" eb="3">
      <t>ヨイチグン</t>
    </rPh>
    <rPh sb="3" eb="6">
      <t>ニキチョウ</t>
    </rPh>
    <rPh sb="6" eb="8">
      <t>ニシマチ</t>
    </rPh>
    <rPh sb="9" eb="11">
      <t>チョウメ</t>
    </rPh>
    <rPh sb="13" eb="15">
      <t>バンチ</t>
    </rPh>
    <phoneticPr fontId="4"/>
  </si>
  <si>
    <t>社会福祉法人仁木町社会福祉協議会</t>
    <phoneticPr fontId="6"/>
  </si>
  <si>
    <t>余市郡仁木町西町１丁目３６番地１</t>
    <phoneticPr fontId="6"/>
  </si>
  <si>
    <t>仁木町</t>
    <rPh sb="0" eb="3">
      <t>ニキチョウ</t>
    </rPh>
    <phoneticPr fontId="4"/>
  </si>
  <si>
    <t>北札福第43号</t>
    <rPh sb="0" eb="1">
      <t>キタ</t>
    </rPh>
    <rPh sb="1" eb="2">
      <t>サツ</t>
    </rPh>
    <rPh sb="2" eb="3">
      <t>フク</t>
    </rPh>
    <rPh sb="3" eb="4">
      <t>ダイ</t>
    </rPh>
    <rPh sb="6" eb="7">
      <t>ゴウ</t>
    </rPh>
    <phoneticPr fontId="4"/>
  </si>
  <si>
    <t>特定非営利活動法人　せせらぎ</t>
    <rPh sb="0" eb="2">
      <t>トクテイ</t>
    </rPh>
    <rPh sb="2" eb="3">
      <t>ヒ</t>
    </rPh>
    <rPh sb="3" eb="5">
      <t>エイリ</t>
    </rPh>
    <rPh sb="5" eb="7">
      <t>カツドウ</t>
    </rPh>
    <rPh sb="7" eb="9">
      <t>ホウジン</t>
    </rPh>
    <phoneticPr fontId="4"/>
  </si>
  <si>
    <t>小野寺　説子</t>
    <phoneticPr fontId="6"/>
  </si>
  <si>
    <t>〒048-2202</t>
  </si>
  <si>
    <t>札幌市南区川沿４条3丁目４番９号フラワーハイム１０２号室</t>
    <rPh sb="0" eb="3">
      <t>サッポロシ</t>
    </rPh>
    <rPh sb="3" eb="5">
      <t>ミナミク</t>
    </rPh>
    <rPh sb="5" eb="7">
      <t>カワゾエ</t>
    </rPh>
    <rPh sb="8" eb="9">
      <t>ジョウ</t>
    </rPh>
    <rPh sb="10" eb="12">
      <t>チョウメ</t>
    </rPh>
    <rPh sb="13" eb="14">
      <t>バン</t>
    </rPh>
    <rPh sb="15" eb="16">
      <t>ゴウ</t>
    </rPh>
    <rPh sb="26" eb="28">
      <t>ゴウシツ</t>
    </rPh>
    <phoneticPr fontId="4"/>
  </si>
  <si>
    <t>ヘルパーステーションせせらぎ</t>
    <phoneticPr fontId="6"/>
  </si>
  <si>
    <t>札幌市南区川沿４条3丁目４番９号フラワーハイム１０２号室</t>
    <phoneticPr fontId="6"/>
  </si>
  <si>
    <t>北札福第44号</t>
    <rPh sb="0" eb="1">
      <t>キタ</t>
    </rPh>
    <rPh sb="1" eb="2">
      <t>サツ</t>
    </rPh>
    <rPh sb="2" eb="3">
      <t>フク</t>
    </rPh>
    <rPh sb="3" eb="4">
      <t>ダイ</t>
    </rPh>
    <rPh sb="6" eb="7">
      <t>ゴウ</t>
    </rPh>
    <phoneticPr fontId="4"/>
  </si>
  <si>
    <t>特定非営利活動法人　ボランティア杜の家</t>
    <rPh sb="0" eb="2">
      <t>トクテイ</t>
    </rPh>
    <rPh sb="2" eb="3">
      <t>ヒ</t>
    </rPh>
    <rPh sb="3" eb="5">
      <t>エイリ</t>
    </rPh>
    <rPh sb="5" eb="7">
      <t>カツドウ</t>
    </rPh>
    <rPh sb="7" eb="9">
      <t>ホウジン</t>
    </rPh>
    <rPh sb="16" eb="17">
      <t>モリ</t>
    </rPh>
    <rPh sb="18" eb="19">
      <t>イエ</t>
    </rPh>
    <phoneticPr fontId="4"/>
  </si>
  <si>
    <t>保木本　恭子</t>
    <phoneticPr fontId="6"/>
  </si>
  <si>
    <t>〒004-0846</t>
  </si>
  <si>
    <t>札幌市清田区清田６条３丁目１－１まるみ会館２階</t>
    <rPh sb="0" eb="3">
      <t>サッポロシ</t>
    </rPh>
    <rPh sb="3" eb="6">
      <t>キヨタク</t>
    </rPh>
    <rPh sb="6" eb="8">
      <t>キヨタ</t>
    </rPh>
    <rPh sb="9" eb="10">
      <t>ジョウ</t>
    </rPh>
    <rPh sb="11" eb="13">
      <t>チョウメ</t>
    </rPh>
    <rPh sb="19" eb="21">
      <t>カイカン</t>
    </rPh>
    <rPh sb="22" eb="23">
      <t>カイ</t>
    </rPh>
    <phoneticPr fontId="4"/>
  </si>
  <si>
    <t>特定非営利活動法人　ボランティア杜の家</t>
    <phoneticPr fontId="6"/>
  </si>
  <si>
    <t>札幌市清田区清田６条３丁目１－１</t>
    <phoneticPr fontId="6"/>
  </si>
  <si>
    <t>【新】　二</t>
    <rPh sb="1" eb="2">
      <t>シン</t>
    </rPh>
    <rPh sb="4" eb="5">
      <t>ニ</t>
    </rPh>
    <phoneticPr fontId="6"/>
  </si>
  <si>
    <t>北札福第45号</t>
    <rPh sb="0" eb="1">
      <t>キタ</t>
    </rPh>
    <rPh sb="1" eb="2">
      <t>サツ</t>
    </rPh>
    <rPh sb="2" eb="3">
      <t>フク</t>
    </rPh>
    <rPh sb="3" eb="4">
      <t>ダイ</t>
    </rPh>
    <rPh sb="6" eb="7">
      <t>ゴウ</t>
    </rPh>
    <phoneticPr fontId="4"/>
  </si>
  <si>
    <t>社会福祉法人　共和町社会福祉協議会</t>
    <rPh sb="0" eb="2">
      <t>シャカイ</t>
    </rPh>
    <rPh sb="2" eb="4">
      <t>フクシ</t>
    </rPh>
    <rPh sb="4" eb="6">
      <t>ホウジン</t>
    </rPh>
    <rPh sb="7" eb="10">
      <t>キョウワチョウ</t>
    </rPh>
    <rPh sb="10" eb="12">
      <t>シャカイ</t>
    </rPh>
    <rPh sb="12" eb="14">
      <t>フクシ</t>
    </rPh>
    <rPh sb="14" eb="17">
      <t>キョウギカイ</t>
    </rPh>
    <phoneticPr fontId="4"/>
  </si>
  <si>
    <t>小田　恒夫</t>
    <phoneticPr fontId="6"/>
  </si>
  <si>
    <t>岩内郡共和町南幌似５７番地１２</t>
    <rPh sb="0" eb="3">
      <t>イワナイグン</t>
    </rPh>
    <rPh sb="3" eb="5">
      <t>キョウワ</t>
    </rPh>
    <rPh sb="5" eb="6">
      <t>チョウ</t>
    </rPh>
    <rPh sb="6" eb="8">
      <t>ナンポロ</t>
    </rPh>
    <rPh sb="8" eb="9">
      <t>ニ</t>
    </rPh>
    <rPh sb="11" eb="13">
      <t>バンチ</t>
    </rPh>
    <phoneticPr fontId="4"/>
  </si>
  <si>
    <t>社会福祉法人　共和町社会福祉協議会</t>
    <rPh sb="0" eb="2">
      <t>シャカイ</t>
    </rPh>
    <rPh sb="2" eb="4">
      <t>フクシ</t>
    </rPh>
    <rPh sb="4" eb="6">
      <t>ホウジン</t>
    </rPh>
    <phoneticPr fontId="6"/>
  </si>
  <si>
    <t>岩内郡共和町南幌似５７番地１２</t>
    <phoneticPr fontId="6"/>
  </si>
  <si>
    <t>共和町</t>
    <rPh sb="0" eb="2">
      <t>キョウワ</t>
    </rPh>
    <rPh sb="2" eb="3">
      <t>チョウ</t>
    </rPh>
    <phoneticPr fontId="4"/>
  </si>
  <si>
    <t>【新】　　　二</t>
    <rPh sb="1" eb="2">
      <t>シン</t>
    </rPh>
    <rPh sb="6" eb="7">
      <t>ニ</t>
    </rPh>
    <phoneticPr fontId="6"/>
  </si>
  <si>
    <t>北札福第46号</t>
    <rPh sb="0" eb="1">
      <t>キタ</t>
    </rPh>
    <rPh sb="1" eb="2">
      <t>サツ</t>
    </rPh>
    <rPh sb="2" eb="3">
      <t>フク</t>
    </rPh>
    <rPh sb="3" eb="4">
      <t>ダイ</t>
    </rPh>
    <rPh sb="6" eb="7">
      <t>ゴウ</t>
    </rPh>
    <phoneticPr fontId="4"/>
  </si>
  <si>
    <t>社会福祉法人　積丹町社会福祉協議会</t>
    <rPh sb="0" eb="2">
      <t>シャカイ</t>
    </rPh>
    <rPh sb="2" eb="4">
      <t>フクシ</t>
    </rPh>
    <rPh sb="4" eb="6">
      <t>ホウジン</t>
    </rPh>
    <rPh sb="7" eb="10">
      <t>シャコタンチョウ</t>
    </rPh>
    <rPh sb="10" eb="12">
      <t>シャカイ</t>
    </rPh>
    <rPh sb="12" eb="14">
      <t>フクシ</t>
    </rPh>
    <rPh sb="14" eb="17">
      <t>キョウギカイ</t>
    </rPh>
    <phoneticPr fontId="4"/>
  </si>
  <si>
    <t>河岸　悟郎</t>
    <phoneticPr fontId="6"/>
  </si>
  <si>
    <t>〒046-0201</t>
  </si>
  <si>
    <t>積丹郡積丹町大字美国町字大沢３００番地</t>
    <rPh sb="0" eb="3">
      <t>シャコタングン</t>
    </rPh>
    <rPh sb="3" eb="6">
      <t>シャコタンチョウ</t>
    </rPh>
    <rPh sb="6" eb="8">
      <t>オオアザ</t>
    </rPh>
    <rPh sb="8" eb="9">
      <t>ビ</t>
    </rPh>
    <rPh sb="9" eb="10">
      <t>クニ</t>
    </rPh>
    <rPh sb="10" eb="11">
      <t>チョウ</t>
    </rPh>
    <rPh sb="11" eb="12">
      <t>アザ</t>
    </rPh>
    <rPh sb="12" eb="14">
      <t>オオサワ</t>
    </rPh>
    <rPh sb="17" eb="19">
      <t>バンチ</t>
    </rPh>
    <phoneticPr fontId="4"/>
  </si>
  <si>
    <t>社会福祉法人積丹町社会福祉協議会訪問介護事業所</t>
    <phoneticPr fontId="6"/>
  </si>
  <si>
    <t>積丹郡積丹町大字美国町字大沢３００番地</t>
    <phoneticPr fontId="6"/>
  </si>
  <si>
    <t>積丹町</t>
    <rPh sb="0" eb="3">
      <t>シャコタンチョウ</t>
    </rPh>
    <phoneticPr fontId="4"/>
  </si>
  <si>
    <t>【新】　　ニ</t>
    <rPh sb="1" eb="2">
      <t>シン</t>
    </rPh>
    <phoneticPr fontId="6"/>
  </si>
  <si>
    <t>北札福第47号</t>
    <rPh sb="0" eb="1">
      <t>キタ</t>
    </rPh>
    <rPh sb="1" eb="2">
      <t>サツ</t>
    </rPh>
    <rPh sb="2" eb="3">
      <t>フク</t>
    </rPh>
    <rPh sb="3" eb="4">
      <t>ダイ</t>
    </rPh>
    <rPh sb="6" eb="7">
      <t>ゴウ</t>
    </rPh>
    <phoneticPr fontId="4"/>
  </si>
  <si>
    <t>特定非営利活動法人　ステップバイステップ</t>
    <rPh sb="0" eb="2">
      <t>トクテイ</t>
    </rPh>
    <rPh sb="2" eb="3">
      <t>ヒ</t>
    </rPh>
    <rPh sb="3" eb="5">
      <t>エイリ</t>
    </rPh>
    <rPh sb="5" eb="7">
      <t>カツドウ</t>
    </rPh>
    <rPh sb="7" eb="9">
      <t>ホウジン</t>
    </rPh>
    <phoneticPr fontId="4"/>
  </si>
  <si>
    <t>萩原　康大</t>
    <rPh sb="3" eb="5">
      <t>コウダイ</t>
    </rPh>
    <phoneticPr fontId="6"/>
  </si>
  <si>
    <t>〒062-0901</t>
  </si>
  <si>
    <t>札幌市豊平区豊平１条１３丁目１－１２</t>
    <rPh sb="0" eb="3">
      <t>サッポロシ</t>
    </rPh>
    <rPh sb="3" eb="6">
      <t>トヨヒラク</t>
    </rPh>
    <rPh sb="6" eb="8">
      <t>トヨヒラ</t>
    </rPh>
    <rPh sb="9" eb="10">
      <t>ジョウ</t>
    </rPh>
    <rPh sb="12" eb="14">
      <t>チョウメ</t>
    </rPh>
    <phoneticPr fontId="4"/>
  </si>
  <si>
    <t>ちゃちゃべりー豊平</t>
    <phoneticPr fontId="6"/>
  </si>
  <si>
    <t>札幌市豊平区美園１条１丁目５番３４号</t>
    <rPh sb="17" eb="18">
      <t>ゴウ</t>
    </rPh>
    <phoneticPr fontId="6"/>
  </si>
  <si>
    <t>ちゃちゃベリー豊平(従)</t>
    <phoneticPr fontId="6"/>
  </si>
  <si>
    <t>札幌市豊平区豊平１条１３丁目１番１７号</t>
    <phoneticPr fontId="6"/>
  </si>
  <si>
    <t>移動支援事業所　宙</t>
    <phoneticPr fontId="6"/>
  </si>
  <si>
    <t>札幌市東区北１８条東７丁目２－２０</t>
    <phoneticPr fontId="6"/>
  </si>
  <si>
    <t>北札福第47号-2</t>
    <phoneticPr fontId="4"/>
  </si>
  <si>
    <t>萩原　康大</t>
    <phoneticPr fontId="6"/>
  </si>
  <si>
    <t>ちゃちゃベリー豊平Ⅱ</t>
    <phoneticPr fontId="6"/>
  </si>
  <si>
    <t>札幌市豊平区豊平１条１３丁目１番１７号</t>
  </si>
  <si>
    <t>北札福第48号</t>
    <rPh sb="0" eb="1">
      <t>キタ</t>
    </rPh>
    <rPh sb="1" eb="2">
      <t>サツ</t>
    </rPh>
    <rPh sb="2" eb="3">
      <t>フク</t>
    </rPh>
    <rPh sb="3" eb="4">
      <t>ダイ</t>
    </rPh>
    <rPh sb="6" eb="7">
      <t>ゴウ</t>
    </rPh>
    <phoneticPr fontId="4"/>
  </si>
  <si>
    <t>社会福祉法人　北海道福心会</t>
    <rPh sb="0" eb="2">
      <t>シャカイ</t>
    </rPh>
    <rPh sb="2" eb="4">
      <t>フクシ</t>
    </rPh>
    <rPh sb="4" eb="6">
      <t>ホウジン</t>
    </rPh>
    <rPh sb="7" eb="10">
      <t>ホッカイドウ</t>
    </rPh>
    <rPh sb="10" eb="11">
      <t>フク</t>
    </rPh>
    <rPh sb="11" eb="12">
      <t>ゴコロ</t>
    </rPh>
    <rPh sb="12" eb="13">
      <t>カイ</t>
    </rPh>
    <phoneticPr fontId="4"/>
  </si>
  <si>
    <t>高橋　実</t>
    <phoneticPr fontId="6"/>
  </si>
  <si>
    <t>〒048-1631</t>
  </si>
  <si>
    <t>虻田郡真狩村字共明３７番地６</t>
    <rPh sb="0" eb="3">
      <t>アブタグン</t>
    </rPh>
    <rPh sb="3" eb="6">
      <t>マッカリムラ</t>
    </rPh>
    <rPh sb="6" eb="7">
      <t>アザ</t>
    </rPh>
    <rPh sb="7" eb="9">
      <t>キョウメイ</t>
    </rPh>
    <rPh sb="11" eb="13">
      <t>バンチ</t>
    </rPh>
    <phoneticPr fontId="4"/>
  </si>
  <si>
    <t>社会福祉法人北海道福心会</t>
    <phoneticPr fontId="6"/>
  </si>
  <si>
    <t>虻田郡真狩村字共明
３７番地６</t>
    <phoneticPr fontId="6"/>
  </si>
  <si>
    <t>真狩村</t>
    <rPh sb="0" eb="3">
      <t>マッカリムラ</t>
    </rPh>
    <phoneticPr fontId="4"/>
  </si>
  <si>
    <t>北札福第49号</t>
    <rPh sb="0" eb="1">
      <t>キタ</t>
    </rPh>
    <rPh sb="1" eb="2">
      <t>サツ</t>
    </rPh>
    <rPh sb="2" eb="3">
      <t>フク</t>
    </rPh>
    <rPh sb="3" eb="4">
      <t>ダイ</t>
    </rPh>
    <rPh sb="6" eb="7">
      <t>ゴウ</t>
    </rPh>
    <phoneticPr fontId="4"/>
  </si>
  <si>
    <t>社会福祉法人　古平社会福祉協議会</t>
    <rPh sb="0" eb="2">
      <t>シャカイ</t>
    </rPh>
    <rPh sb="2" eb="4">
      <t>フクシ</t>
    </rPh>
    <rPh sb="4" eb="6">
      <t>ホウジン</t>
    </rPh>
    <rPh sb="7" eb="9">
      <t>フルビラ</t>
    </rPh>
    <rPh sb="9" eb="11">
      <t>シャカイ</t>
    </rPh>
    <rPh sb="11" eb="13">
      <t>フクシ</t>
    </rPh>
    <rPh sb="13" eb="16">
      <t>キョウギカイ</t>
    </rPh>
    <phoneticPr fontId="4"/>
  </si>
  <si>
    <t>加我　孝芳</t>
    <phoneticPr fontId="6"/>
  </si>
  <si>
    <t>〒046-0121</t>
  </si>
  <si>
    <t>古平郡古平町大字浜町７１１番地</t>
    <rPh sb="0" eb="3">
      <t>フルビラグン</t>
    </rPh>
    <rPh sb="3" eb="6">
      <t>フルビラチョウ</t>
    </rPh>
    <rPh sb="6" eb="8">
      <t>オオアザ</t>
    </rPh>
    <rPh sb="8" eb="10">
      <t>ハママチ</t>
    </rPh>
    <rPh sb="13" eb="15">
      <t>バンチ</t>
    </rPh>
    <phoneticPr fontId="4"/>
  </si>
  <si>
    <t>社会福祉法人　古平町社会福祉協議会</t>
    <phoneticPr fontId="6"/>
  </si>
  <si>
    <t>古平郡古平町大字
浜町７１１番地</t>
    <phoneticPr fontId="6"/>
  </si>
  <si>
    <t>　ロハ</t>
    <phoneticPr fontId="6"/>
  </si>
  <si>
    <t>北札福第50号</t>
    <rPh sb="0" eb="1">
      <t>キタ</t>
    </rPh>
    <rPh sb="1" eb="2">
      <t>サツ</t>
    </rPh>
    <rPh sb="2" eb="3">
      <t>フク</t>
    </rPh>
    <rPh sb="3" eb="4">
      <t>ダイ</t>
    </rPh>
    <rPh sb="6" eb="7">
      <t>ゴウ</t>
    </rPh>
    <phoneticPr fontId="4"/>
  </si>
  <si>
    <t>社会福祉法人　長沼町社会福祉協議会</t>
    <rPh sb="0" eb="2">
      <t>シャカイ</t>
    </rPh>
    <rPh sb="2" eb="4">
      <t>フクシ</t>
    </rPh>
    <rPh sb="4" eb="6">
      <t>ホウジン</t>
    </rPh>
    <rPh sb="7" eb="9">
      <t>ナガヌマ</t>
    </rPh>
    <rPh sb="9" eb="10">
      <t>チョウ</t>
    </rPh>
    <rPh sb="10" eb="12">
      <t>シャカイ</t>
    </rPh>
    <rPh sb="12" eb="14">
      <t>フクシ</t>
    </rPh>
    <rPh sb="14" eb="17">
      <t>キョウギカイ</t>
    </rPh>
    <phoneticPr fontId="4"/>
  </si>
  <si>
    <t>成田　正夫</t>
    <rPh sb="0" eb="2">
      <t>ナリタ</t>
    </rPh>
    <rPh sb="3" eb="5">
      <t>マサオ</t>
    </rPh>
    <phoneticPr fontId="6"/>
  </si>
  <si>
    <t>〒069-1341</t>
  </si>
  <si>
    <t>夕張郡長沼町宮下２丁目１１番１号</t>
    <rPh sb="0" eb="3">
      <t>ユウバリグン</t>
    </rPh>
    <rPh sb="3" eb="5">
      <t>ナガヌマ</t>
    </rPh>
    <rPh sb="5" eb="6">
      <t>チョウ</t>
    </rPh>
    <rPh sb="6" eb="8">
      <t>ミヤシタ</t>
    </rPh>
    <rPh sb="9" eb="11">
      <t>チョウメ</t>
    </rPh>
    <rPh sb="13" eb="14">
      <t>バン</t>
    </rPh>
    <rPh sb="15" eb="16">
      <t>ゴウ</t>
    </rPh>
    <phoneticPr fontId="4"/>
  </si>
  <si>
    <t>長沼町社会
福祉協議会</t>
    <phoneticPr fontId="6"/>
  </si>
  <si>
    <t>夕張郡長沼町宮下２丁目１１番１号</t>
    <phoneticPr fontId="6"/>
  </si>
  <si>
    <t>長沼町</t>
    <rPh sb="0" eb="2">
      <t>ナガヌマ</t>
    </rPh>
    <rPh sb="2" eb="3">
      <t>チョウ</t>
    </rPh>
    <phoneticPr fontId="4"/>
  </si>
  <si>
    <t>【新】イロハニホヘト</t>
    <rPh sb="1" eb="2">
      <t>シン</t>
    </rPh>
    <phoneticPr fontId="6"/>
  </si>
  <si>
    <t>北札福第51号</t>
    <rPh sb="0" eb="1">
      <t>キタ</t>
    </rPh>
    <rPh sb="1" eb="2">
      <t>サツ</t>
    </rPh>
    <rPh sb="2" eb="3">
      <t>フク</t>
    </rPh>
    <rPh sb="3" eb="4">
      <t>ダイ</t>
    </rPh>
    <rPh sb="6" eb="7">
      <t>ゴウ</t>
    </rPh>
    <phoneticPr fontId="4"/>
  </si>
  <si>
    <t>特定非営利活動法人　ロータス会</t>
    <rPh sb="0" eb="2">
      <t>トクテイ</t>
    </rPh>
    <rPh sb="2" eb="3">
      <t>ヒ</t>
    </rPh>
    <rPh sb="3" eb="5">
      <t>エイリ</t>
    </rPh>
    <rPh sb="5" eb="7">
      <t>カツドウ</t>
    </rPh>
    <rPh sb="7" eb="9">
      <t>ホウジン</t>
    </rPh>
    <rPh sb="14" eb="15">
      <t>カイ</t>
    </rPh>
    <phoneticPr fontId="4"/>
  </si>
  <si>
    <t>佐々木　信教</t>
    <phoneticPr fontId="6"/>
  </si>
  <si>
    <t>〒046-0003</t>
  </si>
  <si>
    <t>余市郡余市町黒川町１２丁目３番地</t>
    <rPh sb="0" eb="3">
      <t>ヨイチグン</t>
    </rPh>
    <rPh sb="3" eb="6">
      <t>ヨイチチョウ</t>
    </rPh>
    <rPh sb="6" eb="9">
      <t>クロカワチョウ</t>
    </rPh>
    <rPh sb="11" eb="13">
      <t>チョウメ</t>
    </rPh>
    <rPh sb="14" eb="16">
      <t>バンチ</t>
    </rPh>
    <phoneticPr fontId="4"/>
  </si>
  <si>
    <t>ロータス会ヘルパーステーション華</t>
    <phoneticPr fontId="6"/>
  </si>
  <si>
    <t>札幌市西区西野３条１０丁目６－１０ウェルケアロータス</t>
    <phoneticPr fontId="6"/>
  </si>
  <si>
    <t>余市郡余市町黒川町１２丁目３番地ロータスビル１１２</t>
    <phoneticPr fontId="6"/>
  </si>
  <si>
    <t>札幌市、余市町</t>
    <rPh sb="0" eb="3">
      <t>サッポロシ</t>
    </rPh>
    <phoneticPr fontId="4"/>
  </si>
  <si>
    <t>【新】イ　ニ　ホ</t>
    <rPh sb="1" eb="2">
      <t>シン</t>
    </rPh>
    <phoneticPr fontId="6"/>
  </si>
  <si>
    <t>北札福第51号-2</t>
    <phoneticPr fontId="4"/>
  </si>
  <si>
    <t>ロータス会ヘルパーステーション華</t>
  </si>
  <si>
    <t>余市郡余市町黒川町１２丁目３番地ロータスビル１１２</t>
  </si>
  <si>
    <t>北札福第53号</t>
    <rPh sb="0" eb="1">
      <t>キタ</t>
    </rPh>
    <rPh sb="1" eb="2">
      <t>サツ</t>
    </rPh>
    <rPh sb="2" eb="3">
      <t>フク</t>
    </rPh>
    <rPh sb="3" eb="4">
      <t>ダイ</t>
    </rPh>
    <rPh sb="6" eb="7">
      <t>ゴウ</t>
    </rPh>
    <phoneticPr fontId="4"/>
  </si>
  <si>
    <t>特定非営利活動法人　介護グループむらさき</t>
    <rPh sb="0" eb="2">
      <t>トクテイ</t>
    </rPh>
    <rPh sb="2" eb="3">
      <t>ヒ</t>
    </rPh>
    <rPh sb="3" eb="5">
      <t>エイリ</t>
    </rPh>
    <rPh sb="5" eb="7">
      <t>カツドウ</t>
    </rPh>
    <rPh sb="7" eb="9">
      <t>ホウジン</t>
    </rPh>
    <rPh sb="10" eb="12">
      <t>カイゴ</t>
    </rPh>
    <phoneticPr fontId="4"/>
  </si>
  <si>
    <t>米田　久美子</t>
    <phoneticPr fontId="6"/>
  </si>
  <si>
    <t>〒065-0010</t>
  </si>
  <si>
    <t>札幌市東区北１０条１３丁目１番１２号</t>
    <rPh sb="0" eb="3">
      <t>サッポロシ</t>
    </rPh>
    <rPh sb="3" eb="5">
      <t>ヒガシク</t>
    </rPh>
    <rPh sb="5" eb="6">
      <t>キタ</t>
    </rPh>
    <rPh sb="8" eb="9">
      <t>ジョウ</t>
    </rPh>
    <rPh sb="11" eb="13">
      <t>チョウメ</t>
    </rPh>
    <rPh sb="14" eb="15">
      <t>バン</t>
    </rPh>
    <rPh sb="17" eb="18">
      <t>ゴウ</t>
    </rPh>
    <phoneticPr fontId="4"/>
  </si>
  <si>
    <t>介護グループむらさき</t>
    <phoneticPr fontId="6"/>
  </si>
  <si>
    <t>札幌市東区北１０条東１３丁目１番１２号</t>
    <phoneticPr fontId="6"/>
  </si>
  <si>
    <t>北札福第55号</t>
    <rPh sb="0" eb="1">
      <t>キタ</t>
    </rPh>
    <rPh sb="1" eb="2">
      <t>サツ</t>
    </rPh>
    <rPh sb="2" eb="3">
      <t>フク</t>
    </rPh>
    <rPh sb="3" eb="4">
      <t>ダイ</t>
    </rPh>
    <rPh sb="6" eb="7">
      <t>ゴウ</t>
    </rPh>
    <phoneticPr fontId="4"/>
  </si>
  <si>
    <t>社会福祉法人　南幌町社会福祉協議会</t>
    <rPh sb="0" eb="2">
      <t>シャカイ</t>
    </rPh>
    <rPh sb="2" eb="4">
      <t>フクシ</t>
    </rPh>
    <rPh sb="4" eb="6">
      <t>ホウジン</t>
    </rPh>
    <rPh sb="7" eb="10">
      <t>ナンポロチョウ</t>
    </rPh>
    <rPh sb="10" eb="12">
      <t>シャカイ</t>
    </rPh>
    <rPh sb="12" eb="14">
      <t>フクシ</t>
    </rPh>
    <rPh sb="14" eb="17">
      <t>キョウギカイ</t>
    </rPh>
    <phoneticPr fontId="4"/>
  </si>
  <si>
    <t>本間　秀正</t>
    <rPh sb="0" eb="2">
      <t>ホンマ</t>
    </rPh>
    <rPh sb="3" eb="5">
      <t>ヒデマサ</t>
    </rPh>
    <phoneticPr fontId="6"/>
  </si>
  <si>
    <t>〒069-0235</t>
  </si>
  <si>
    <t>空知郡南幌町中央３丁目４番２６号</t>
    <rPh sb="0" eb="3">
      <t>ソラチグン</t>
    </rPh>
    <rPh sb="3" eb="6">
      <t>ナンポロチョウ</t>
    </rPh>
    <rPh sb="6" eb="8">
      <t>チュウオウ</t>
    </rPh>
    <rPh sb="9" eb="11">
      <t>チョウメ</t>
    </rPh>
    <rPh sb="12" eb="13">
      <t>バン</t>
    </rPh>
    <rPh sb="15" eb="16">
      <t>ゴウ</t>
    </rPh>
    <phoneticPr fontId="4"/>
  </si>
  <si>
    <t>社会福祉法人　南幌町社会福祉協議会</t>
    <phoneticPr fontId="6"/>
  </si>
  <si>
    <t>空知郡南幌町中央３丁目４番２６号</t>
    <phoneticPr fontId="6"/>
  </si>
  <si>
    <t>南幌町</t>
    <rPh sb="0" eb="3">
      <t>ナンポロチョウ</t>
    </rPh>
    <phoneticPr fontId="4"/>
  </si>
  <si>
    <t>北札福第56号</t>
    <rPh sb="0" eb="1">
      <t>キタ</t>
    </rPh>
    <rPh sb="1" eb="2">
      <t>サツ</t>
    </rPh>
    <rPh sb="2" eb="3">
      <t>フク</t>
    </rPh>
    <rPh sb="3" eb="4">
      <t>ダイ</t>
    </rPh>
    <rPh sb="6" eb="7">
      <t>ゴウ</t>
    </rPh>
    <phoneticPr fontId="4"/>
  </si>
  <si>
    <t>社会福祉法人　えぽっく</t>
    <rPh sb="0" eb="2">
      <t>シャカイ</t>
    </rPh>
    <rPh sb="2" eb="4">
      <t>フクシ</t>
    </rPh>
    <rPh sb="4" eb="6">
      <t>ホウジン</t>
    </rPh>
    <phoneticPr fontId="4"/>
  </si>
  <si>
    <t>松坂　優</t>
    <phoneticPr fontId="6"/>
  </si>
  <si>
    <t>〒061-1135</t>
    <phoneticPr fontId="6"/>
  </si>
  <si>
    <t>北広島市輝美町２番地３</t>
    <phoneticPr fontId="4"/>
  </si>
  <si>
    <t>社会福祉法人　えぽっく</t>
    <phoneticPr fontId="6"/>
  </si>
  <si>
    <t>北広島市輝美町２番地３</t>
    <rPh sb="0" eb="4">
      <t>キタヒロシマシ</t>
    </rPh>
    <rPh sb="4" eb="7">
      <t>テルミチョウ</t>
    </rPh>
    <rPh sb="8" eb="10">
      <t>バンチ</t>
    </rPh>
    <phoneticPr fontId="6"/>
  </si>
  <si>
    <t>札幌市、江別市、北広島市、南幌町</t>
    <rPh sb="0" eb="2">
      <t>サッポロ</t>
    </rPh>
    <rPh sb="2" eb="3">
      <t>シ</t>
    </rPh>
    <phoneticPr fontId="4"/>
  </si>
  <si>
    <t>【新】ハ</t>
    <phoneticPr fontId="6"/>
  </si>
  <si>
    <t>北札福第57号</t>
    <rPh sb="0" eb="1">
      <t>キタ</t>
    </rPh>
    <rPh sb="1" eb="2">
      <t>サツ</t>
    </rPh>
    <rPh sb="2" eb="3">
      <t>フク</t>
    </rPh>
    <rPh sb="3" eb="4">
      <t>ダイ</t>
    </rPh>
    <rPh sb="6" eb="7">
      <t>ゴウ</t>
    </rPh>
    <phoneticPr fontId="4"/>
  </si>
  <si>
    <t>社会福祉法人　岩内町社会福祉協議会</t>
    <rPh sb="0" eb="2">
      <t>シャカイ</t>
    </rPh>
    <rPh sb="2" eb="4">
      <t>フクシ</t>
    </rPh>
    <rPh sb="4" eb="6">
      <t>ホウジン</t>
    </rPh>
    <rPh sb="7" eb="10">
      <t>イワナイチョウ</t>
    </rPh>
    <rPh sb="10" eb="12">
      <t>シャカイ</t>
    </rPh>
    <rPh sb="12" eb="14">
      <t>フクシ</t>
    </rPh>
    <rPh sb="14" eb="17">
      <t>キョウギカイ</t>
    </rPh>
    <phoneticPr fontId="4"/>
  </si>
  <si>
    <t>千葉　正憲</t>
    <rPh sb="0" eb="2">
      <t>チバ</t>
    </rPh>
    <rPh sb="3" eb="4">
      <t>マサ</t>
    </rPh>
    <phoneticPr fontId="6"/>
  </si>
  <si>
    <t>〒045-0022</t>
  </si>
  <si>
    <t>岩内郡岩内町字清住１６７番地</t>
    <rPh sb="0" eb="3">
      <t>イワナイグン</t>
    </rPh>
    <rPh sb="3" eb="6">
      <t>イワナイチョウ</t>
    </rPh>
    <rPh sb="6" eb="7">
      <t>アザ</t>
    </rPh>
    <rPh sb="7" eb="9">
      <t>キヨズミ</t>
    </rPh>
    <rPh sb="12" eb="14">
      <t>バンチ</t>
    </rPh>
    <phoneticPr fontId="4"/>
  </si>
  <si>
    <t>社会福祉法人　岩内町社会福祉協議会</t>
    <phoneticPr fontId="6"/>
  </si>
  <si>
    <t>岩内郡岩内町字清住１６７番地</t>
    <phoneticPr fontId="6"/>
  </si>
  <si>
    <t>岩内町</t>
    <rPh sb="0" eb="3">
      <t>イワナイチョウ</t>
    </rPh>
    <phoneticPr fontId="4"/>
  </si>
  <si>
    <t>【新】イ　　ニホ　ト</t>
    <rPh sb="1" eb="2">
      <t>シン</t>
    </rPh>
    <phoneticPr fontId="6"/>
  </si>
  <si>
    <t>北札福第58号</t>
    <rPh sb="0" eb="1">
      <t>キタ</t>
    </rPh>
    <rPh sb="1" eb="2">
      <t>サツ</t>
    </rPh>
    <rPh sb="2" eb="3">
      <t>フク</t>
    </rPh>
    <rPh sb="3" eb="4">
      <t>ダイ</t>
    </rPh>
    <rPh sb="6" eb="7">
      <t>ゴウ</t>
    </rPh>
    <phoneticPr fontId="4"/>
  </si>
  <si>
    <t>社会福祉法人　新篠津福祉会</t>
    <rPh sb="0" eb="2">
      <t>シャカイ</t>
    </rPh>
    <rPh sb="2" eb="4">
      <t>フクシ</t>
    </rPh>
    <rPh sb="4" eb="6">
      <t>ホウジン</t>
    </rPh>
    <rPh sb="7" eb="10">
      <t>シンシノツ</t>
    </rPh>
    <rPh sb="10" eb="13">
      <t>フクシカイ</t>
    </rPh>
    <phoneticPr fontId="4"/>
  </si>
  <si>
    <t>窪田　守</t>
    <rPh sb="0" eb="2">
      <t>クボタ</t>
    </rPh>
    <rPh sb="3" eb="4">
      <t>マモル</t>
    </rPh>
    <phoneticPr fontId="6"/>
  </si>
  <si>
    <t>〒068-1100</t>
  </si>
  <si>
    <t>石狩郡新篠津村第４５線北１２番地</t>
    <rPh sb="0" eb="3">
      <t>イシカリグン</t>
    </rPh>
    <rPh sb="3" eb="7">
      <t>シンシノツムラ</t>
    </rPh>
    <rPh sb="7" eb="8">
      <t>ダイ</t>
    </rPh>
    <rPh sb="10" eb="11">
      <t>セン</t>
    </rPh>
    <rPh sb="11" eb="12">
      <t>キタ</t>
    </rPh>
    <rPh sb="14" eb="16">
      <t>バンチ</t>
    </rPh>
    <phoneticPr fontId="4"/>
  </si>
  <si>
    <t>新篠津福祉園ホームヘルプサービス事業所</t>
    <phoneticPr fontId="6"/>
  </si>
  <si>
    <t>石狩郡新篠津村第４５線北１２番地</t>
    <phoneticPr fontId="6"/>
  </si>
  <si>
    <t>新篠津村</t>
    <rPh sb="0" eb="4">
      <t>シンシノツムラ</t>
    </rPh>
    <phoneticPr fontId="4"/>
  </si>
  <si>
    <t>北札福第59号</t>
    <rPh sb="0" eb="1">
      <t>キタ</t>
    </rPh>
    <rPh sb="1" eb="2">
      <t>サツ</t>
    </rPh>
    <rPh sb="2" eb="3">
      <t>フク</t>
    </rPh>
    <rPh sb="3" eb="4">
      <t>ダイ</t>
    </rPh>
    <rPh sb="6" eb="7">
      <t>ゴウ</t>
    </rPh>
    <phoneticPr fontId="4"/>
  </si>
  <si>
    <t>社会福祉法人　ないえ福祉会</t>
    <rPh sb="0" eb="2">
      <t>シャカイ</t>
    </rPh>
    <rPh sb="2" eb="4">
      <t>フクシ</t>
    </rPh>
    <rPh sb="4" eb="6">
      <t>ホウジン</t>
    </rPh>
    <rPh sb="10" eb="13">
      <t>フクシカイ</t>
    </rPh>
    <phoneticPr fontId="4"/>
  </si>
  <si>
    <t>林　裕章</t>
    <phoneticPr fontId="6"/>
  </si>
  <si>
    <t>〒079-0300</t>
  </si>
  <si>
    <t>空知郡奈井江町字東奈井江７７番地</t>
    <rPh sb="0" eb="3">
      <t>ソラチグン</t>
    </rPh>
    <rPh sb="3" eb="7">
      <t>ナイエチョウ</t>
    </rPh>
    <rPh sb="7" eb="8">
      <t>アザ</t>
    </rPh>
    <rPh sb="8" eb="9">
      <t>ヒガシ</t>
    </rPh>
    <rPh sb="9" eb="12">
      <t>ナイエ</t>
    </rPh>
    <rPh sb="14" eb="16">
      <t>バンチ</t>
    </rPh>
    <phoneticPr fontId="4"/>
  </si>
  <si>
    <t>サポートセンターぽすと</t>
    <phoneticPr fontId="6"/>
  </si>
  <si>
    <t>空知郡奈井江町字奈江原野2254－51</t>
    <phoneticPr fontId="6"/>
  </si>
  <si>
    <t>奈井江町、新十津川町、滝川市、美唄市</t>
    <rPh sb="0" eb="4">
      <t>ナイエチョウ</t>
    </rPh>
    <phoneticPr fontId="4"/>
  </si>
  <si>
    <t>イ　　ニ</t>
    <phoneticPr fontId="6"/>
  </si>
  <si>
    <t>北札福第60号</t>
    <rPh sb="0" eb="1">
      <t>キタ</t>
    </rPh>
    <rPh sb="1" eb="2">
      <t>サツ</t>
    </rPh>
    <rPh sb="2" eb="3">
      <t>フク</t>
    </rPh>
    <rPh sb="3" eb="4">
      <t>ダイ</t>
    </rPh>
    <rPh sb="6" eb="7">
      <t>ゴウ</t>
    </rPh>
    <phoneticPr fontId="4"/>
  </si>
  <si>
    <t>社会福祉法人　ゆうゆう</t>
    <rPh sb="0" eb="2">
      <t>シャカイ</t>
    </rPh>
    <rPh sb="2" eb="4">
      <t>フクシ</t>
    </rPh>
    <rPh sb="4" eb="6">
      <t>ホウジン</t>
    </rPh>
    <phoneticPr fontId="4"/>
  </si>
  <si>
    <t>大原　裕介</t>
    <phoneticPr fontId="6"/>
  </si>
  <si>
    <t>〒061-0231</t>
  </si>
  <si>
    <t>石狩郡当別町六軒町７０番地１８</t>
    <rPh sb="0" eb="3">
      <t>イシカリグン</t>
    </rPh>
    <rPh sb="3" eb="5">
      <t>トウベツ</t>
    </rPh>
    <rPh sb="5" eb="6">
      <t>チョウ</t>
    </rPh>
    <rPh sb="6" eb="9">
      <t>ロッケンチョウ</t>
    </rPh>
    <rPh sb="11" eb="13">
      <t>バンチ</t>
    </rPh>
    <phoneticPr fontId="4"/>
  </si>
  <si>
    <t>社会福祉法人ゆうゆう</t>
    <phoneticPr fontId="6"/>
  </si>
  <si>
    <t>石狩郡当別町六軒町７０番地１８</t>
    <phoneticPr fontId="6"/>
  </si>
  <si>
    <t>江別市、当別町、新篠津村</t>
    <rPh sb="0" eb="2">
      <t>エベツ</t>
    </rPh>
    <rPh sb="2" eb="3">
      <t>シ</t>
    </rPh>
    <rPh sb="4" eb="7">
      <t>トウベツチョウ</t>
    </rPh>
    <rPh sb="8" eb="12">
      <t>シンシノツムラ</t>
    </rPh>
    <phoneticPr fontId="4"/>
  </si>
  <si>
    <t>北札福第62号</t>
    <rPh sb="0" eb="1">
      <t>キタ</t>
    </rPh>
    <rPh sb="1" eb="2">
      <t>サツ</t>
    </rPh>
    <rPh sb="2" eb="3">
      <t>フク</t>
    </rPh>
    <rPh sb="3" eb="4">
      <t>ダイ</t>
    </rPh>
    <rPh sb="6" eb="7">
      <t>ゴウ</t>
    </rPh>
    <phoneticPr fontId="4"/>
  </si>
  <si>
    <t>特定非営利活動法人　札幌微助人倶楽部</t>
    <rPh sb="0" eb="2">
      <t>トクテイ</t>
    </rPh>
    <rPh sb="2" eb="3">
      <t>ヒ</t>
    </rPh>
    <rPh sb="3" eb="5">
      <t>エイリ</t>
    </rPh>
    <rPh sb="5" eb="7">
      <t>カツドウ</t>
    </rPh>
    <rPh sb="7" eb="9">
      <t>ホウジン</t>
    </rPh>
    <rPh sb="10" eb="12">
      <t>サッポロ</t>
    </rPh>
    <rPh sb="12" eb="13">
      <t>カス</t>
    </rPh>
    <rPh sb="13" eb="14">
      <t>スケ</t>
    </rPh>
    <rPh sb="14" eb="15">
      <t>ジン</t>
    </rPh>
    <rPh sb="15" eb="18">
      <t>クラブ</t>
    </rPh>
    <phoneticPr fontId="4"/>
  </si>
  <si>
    <t>児玉　芳明</t>
    <phoneticPr fontId="6"/>
  </si>
  <si>
    <t>〒060-0808</t>
  </si>
  <si>
    <t>札幌市中央区北２条西１３丁目１番１０号　札幌第一会計ビル</t>
    <rPh sb="0" eb="7">
      <t>サッポロシチュウオウクキタ</t>
    </rPh>
    <rPh sb="8" eb="10">
      <t>ジョウニシ</t>
    </rPh>
    <rPh sb="12" eb="14">
      <t>チョウメ</t>
    </rPh>
    <rPh sb="15" eb="16">
      <t>バン</t>
    </rPh>
    <rPh sb="18" eb="19">
      <t>ゴウ</t>
    </rPh>
    <rPh sb="20" eb="26">
      <t>サッポロダイイチカイケイ</t>
    </rPh>
    <phoneticPr fontId="4"/>
  </si>
  <si>
    <t>特定非営利活動法人　札幌微助人倶楽部</t>
    <phoneticPr fontId="6"/>
  </si>
  <si>
    <t>札幌市中央区北２条西１３丁目１番１０号　札幌第一会計ビル</t>
    <phoneticPr fontId="6"/>
  </si>
  <si>
    <t>【新】イ　ハ二　　ト</t>
    <rPh sb="1" eb="2">
      <t>シン</t>
    </rPh>
    <rPh sb="6" eb="7">
      <t>ニ</t>
    </rPh>
    <phoneticPr fontId="6"/>
  </si>
  <si>
    <t>北札福第63号</t>
    <rPh sb="0" eb="1">
      <t>キタ</t>
    </rPh>
    <rPh sb="1" eb="2">
      <t>サツ</t>
    </rPh>
    <rPh sb="2" eb="3">
      <t>フク</t>
    </rPh>
    <rPh sb="3" eb="4">
      <t>ダイ</t>
    </rPh>
    <rPh sb="6" eb="7">
      <t>ゴウ</t>
    </rPh>
    <phoneticPr fontId="4"/>
  </si>
  <si>
    <t>社会福祉法人　由仁町社会福祉協議会</t>
    <rPh sb="0" eb="2">
      <t>シャカイ</t>
    </rPh>
    <rPh sb="2" eb="4">
      <t>フクシ</t>
    </rPh>
    <rPh sb="4" eb="6">
      <t>ホウジン</t>
    </rPh>
    <rPh sb="7" eb="10">
      <t>ユニチョウ</t>
    </rPh>
    <rPh sb="10" eb="12">
      <t>シャカイ</t>
    </rPh>
    <rPh sb="12" eb="14">
      <t>フクシ</t>
    </rPh>
    <rPh sb="14" eb="17">
      <t>キョウギカイ</t>
    </rPh>
    <phoneticPr fontId="4"/>
  </si>
  <si>
    <t>大谷　健治</t>
    <rPh sb="0" eb="2">
      <t>オオタニ</t>
    </rPh>
    <rPh sb="3" eb="5">
      <t>ケンジ</t>
    </rPh>
    <phoneticPr fontId="6"/>
  </si>
  <si>
    <t>〒069-1203</t>
  </si>
  <si>
    <t>夕張郡由仁町東栄８７番地の１</t>
    <rPh sb="0" eb="3">
      <t>ユウバリグン</t>
    </rPh>
    <rPh sb="3" eb="6">
      <t>ユニチョウ</t>
    </rPh>
    <rPh sb="6" eb="8">
      <t>トウエイ</t>
    </rPh>
    <rPh sb="10" eb="12">
      <t>バンチ</t>
    </rPh>
    <phoneticPr fontId="4"/>
  </si>
  <si>
    <t>由仁町社会福祉協議会</t>
    <phoneticPr fontId="6"/>
  </si>
  <si>
    <t>夕張郡由仁町東栄８７番地の１</t>
    <phoneticPr fontId="6"/>
  </si>
  <si>
    <t>由仁町</t>
    <rPh sb="0" eb="3">
      <t>ユニチョウ</t>
    </rPh>
    <phoneticPr fontId="4"/>
  </si>
  <si>
    <t>【新】　ロハニホ</t>
    <rPh sb="1" eb="2">
      <t>シン</t>
    </rPh>
    <phoneticPr fontId="6"/>
  </si>
  <si>
    <t>北札福第64号</t>
    <rPh sb="0" eb="1">
      <t>キタ</t>
    </rPh>
    <rPh sb="1" eb="2">
      <t>サツ</t>
    </rPh>
    <rPh sb="2" eb="3">
      <t>フク</t>
    </rPh>
    <rPh sb="3" eb="4">
      <t>ダイ</t>
    </rPh>
    <rPh sb="6" eb="7">
      <t>ゴウ</t>
    </rPh>
    <phoneticPr fontId="4"/>
  </si>
  <si>
    <t>特定非営利活動法人　札幌市民生活支援ネット</t>
    <rPh sb="0" eb="2">
      <t>トクテイ</t>
    </rPh>
    <rPh sb="2" eb="3">
      <t>ヒ</t>
    </rPh>
    <rPh sb="3" eb="5">
      <t>エイリ</t>
    </rPh>
    <rPh sb="5" eb="7">
      <t>カツドウ</t>
    </rPh>
    <rPh sb="7" eb="9">
      <t>ホウジン</t>
    </rPh>
    <rPh sb="10" eb="12">
      <t>サッポロ</t>
    </rPh>
    <rPh sb="12" eb="14">
      <t>シミン</t>
    </rPh>
    <rPh sb="14" eb="16">
      <t>セイカツ</t>
    </rPh>
    <rPh sb="16" eb="18">
      <t>シエン</t>
    </rPh>
    <phoneticPr fontId="4"/>
  </si>
  <si>
    <t>塚本　好美</t>
    <phoneticPr fontId="6"/>
  </si>
  <si>
    <t>〒005-0841</t>
  </si>
  <si>
    <t>札幌市南区石山１条１丁目７番１５号</t>
    <rPh sb="0" eb="3">
      <t>サッポロシ</t>
    </rPh>
    <rPh sb="3" eb="5">
      <t>ミナミク</t>
    </rPh>
    <rPh sb="5" eb="7">
      <t>イシヤマ</t>
    </rPh>
    <rPh sb="8" eb="9">
      <t>ジョウ</t>
    </rPh>
    <rPh sb="10" eb="12">
      <t>チョウメ</t>
    </rPh>
    <rPh sb="13" eb="14">
      <t>バン</t>
    </rPh>
    <rPh sb="16" eb="17">
      <t>ゴウ</t>
    </rPh>
    <phoneticPr fontId="4"/>
  </si>
  <si>
    <t>ななかまどケアサービス</t>
    <phoneticPr fontId="6"/>
  </si>
  <si>
    <t>札幌市南区石山１条１丁目７番１５号</t>
    <phoneticPr fontId="6"/>
  </si>
  <si>
    <t>【新】イ　　ニ</t>
    <rPh sb="1" eb="2">
      <t>シン</t>
    </rPh>
    <phoneticPr fontId="6"/>
  </si>
  <si>
    <t>北札福第66号</t>
    <rPh sb="0" eb="1">
      <t>キタ</t>
    </rPh>
    <rPh sb="1" eb="2">
      <t>サツ</t>
    </rPh>
    <rPh sb="2" eb="3">
      <t>フク</t>
    </rPh>
    <rPh sb="3" eb="4">
      <t>ダイ</t>
    </rPh>
    <rPh sb="6" eb="7">
      <t>ゴウ</t>
    </rPh>
    <phoneticPr fontId="4"/>
  </si>
  <si>
    <t>社会福祉法人　麦の子会</t>
    <rPh sb="0" eb="2">
      <t>シャカイ</t>
    </rPh>
    <rPh sb="2" eb="4">
      <t>フクシ</t>
    </rPh>
    <rPh sb="4" eb="6">
      <t>ホウジン</t>
    </rPh>
    <rPh sb="7" eb="8">
      <t>ムギ</t>
    </rPh>
    <rPh sb="9" eb="10">
      <t>コ</t>
    </rPh>
    <rPh sb="10" eb="11">
      <t>カイ</t>
    </rPh>
    <phoneticPr fontId="4"/>
  </si>
  <si>
    <t>北川　聡子</t>
    <rPh sb="0" eb="2">
      <t>キタガワ</t>
    </rPh>
    <rPh sb="3" eb="5">
      <t>サトコ</t>
    </rPh>
    <phoneticPr fontId="6"/>
  </si>
  <si>
    <t>〒007-0836</t>
  </si>
  <si>
    <t>札幌市東区北３６条東９丁目２－２８</t>
    <rPh sb="0" eb="3">
      <t>サッポロシ</t>
    </rPh>
    <rPh sb="3" eb="5">
      <t>ヒガシク</t>
    </rPh>
    <rPh sb="5" eb="6">
      <t>キタ</t>
    </rPh>
    <rPh sb="8" eb="9">
      <t>ジョウ</t>
    </rPh>
    <rPh sb="9" eb="10">
      <t>ヒガシ</t>
    </rPh>
    <rPh sb="11" eb="13">
      <t>チョウメ</t>
    </rPh>
    <phoneticPr fontId="4"/>
  </si>
  <si>
    <t>日中一時支援事業むぎのこ</t>
    <phoneticPr fontId="6"/>
  </si>
  <si>
    <t>札幌市東区北３６条東８丁目１－３０</t>
    <phoneticPr fontId="6"/>
  </si>
  <si>
    <t>居宅介護事業所むぎのこ</t>
    <phoneticPr fontId="6"/>
  </si>
  <si>
    <t>札幌市東区北３６条東９丁目１－１</t>
    <phoneticPr fontId="6"/>
  </si>
  <si>
    <t>イ　　ハ　　ト</t>
    <phoneticPr fontId="6"/>
  </si>
  <si>
    <t>北札福第66号-2</t>
    <phoneticPr fontId="4"/>
  </si>
  <si>
    <t>居宅介護事業所むぎのこ</t>
  </si>
  <si>
    <t>札幌市東区北３９条東１４丁目２－１８</t>
    <phoneticPr fontId="6"/>
  </si>
  <si>
    <t>北札福第66号-3</t>
    <phoneticPr fontId="4"/>
  </si>
  <si>
    <t>札幌市みかほ整肢園</t>
    <rPh sb="0" eb="3">
      <t>サッポロシ</t>
    </rPh>
    <rPh sb="6" eb="8">
      <t>セイシ</t>
    </rPh>
    <rPh sb="8" eb="9">
      <t>エン</t>
    </rPh>
    <phoneticPr fontId="6"/>
  </si>
  <si>
    <t>札幌市東区北１７条東５丁目２－１</t>
    <rPh sb="8" eb="9">
      <t>ジョウ</t>
    </rPh>
    <rPh sb="9" eb="10">
      <t>ヒガシ</t>
    </rPh>
    <rPh sb="11" eb="13">
      <t>チョウメ</t>
    </rPh>
    <phoneticPr fontId="6"/>
  </si>
  <si>
    <t>北札福第67号</t>
    <rPh sb="0" eb="1">
      <t>キタ</t>
    </rPh>
    <rPh sb="1" eb="2">
      <t>サツ</t>
    </rPh>
    <rPh sb="2" eb="3">
      <t>フク</t>
    </rPh>
    <rPh sb="3" eb="4">
      <t>ダイ</t>
    </rPh>
    <rPh sb="6" eb="7">
      <t>ゴウ</t>
    </rPh>
    <phoneticPr fontId="4"/>
  </si>
  <si>
    <t>社会福祉法人　月形町社会福祉協議会</t>
    <rPh sb="0" eb="2">
      <t>シャカイ</t>
    </rPh>
    <rPh sb="2" eb="4">
      <t>フクシ</t>
    </rPh>
    <rPh sb="4" eb="6">
      <t>ホウジン</t>
    </rPh>
    <rPh sb="7" eb="10">
      <t>ツキガタチョウ</t>
    </rPh>
    <rPh sb="10" eb="12">
      <t>シャカイ</t>
    </rPh>
    <rPh sb="12" eb="14">
      <t>フクシ</t>
    </rPh>
    <rPh sb="14" eb="17">
      <t>キョウギカイ</t>
    </rPh>
    <phoneticPr fontId="4"/>
  </si>
  <si>
    <t>竹田　紘一</t>
    <rPh sb="0" eb="2">
      <t>タケダ</t>
    </rPh>
    <rPh sb="3" eb="5">
      <t>コウイチ</t>
    </rPh>
    <phoneticPr fontId="6"/>
  </si>
  <si>
    <t>〒061-0511</t>
  </si>
  <si>
    <t>樺戸郡月形町１０６４番地１３</t>
    <rPh sb="0" eb="3">
      <t>カバトグン</t>
    </rPh>
    <rPh sb="3" eb="5">
      <t>ツキガタ</t>
    </rPh>
    <rPh sb="5" eb="6">
      <t>チョウ</t>
    </rPh>
    <rPh sb="10" eb="12">
      <t>バンチ</t>
    </rPh>
    <phoneticPr fontId="4"/>
  </si>
  <si>
    <t>社協訪問介護事業所はーとふるつきがた</t>
    <phoneticPr fontId="6"/>
  </si>
  <si>
    <t>樺戸郡月形町１０６４番地１３</t>
    <phoneticPr fontId="6"/>
  </si>
  <si>
    <t>月形町</t>
    <rPh sb="0" eb="3">
      <t>ツキガタチョウ</t>
    </rPh>
    <phoneticPr fontId="4"/>
  </si>
  <si>
    <t>北札福第69号</t>
    <rPh sb="0" eb="1">
      <t>キタ</t>
    </rPh>
    <rPh sb="1" eb="2">
      <t>サツ</t>
    </rPh>
    <rPh sb="2" eb="3">
      <t>フク</t>
    </rPh>
    <rPh sb="3" eb="4">
      <t>ダイ</t>
    </rPh>
    <rPh sb="6" eb="7">
      <t>ゴウ</t>
    </rPh>
    <phoneticPr fontId="4"/>
  </si>
  <si>
    <t>特定非営利活動法人在宅生活支援サービスホーム花凪</t>
    <rPh sb="0" eb="2">
      <t>トクテイ</t>
    </rPh>
    <rPh sb="2" eb="3">
      <t>ヒ</t>
    </rPh>
    <rPh sb="3" eb="5">
      <t>エイリ</t>
    </rPh>
    <rPh sb="5" eb="7">
      <t>カツドウ</t>
    </rPh>
    <rPh sb="7" eb="9">
      <t>ホウジン</t>
    </rPh>
    <rPh sb="9" eb="11">
      <t>ザイタク</t>
    </rPh>
    <rPh sb="11" eb="13">
      <t>セイカツ</t>
    </rPh>
    <rPh sb="13" eb="15">
      <t>シエン</t>
    </rPh>
    <rPh sb="22" eb="23">
      <t>ハナ</t>
    </rPh>
    <phoneticPr fontId="4"/>
  </si>
  <si>
    <t>木村　美和子</t>
    <phoneticPr fontId="6"/>
  </si>
  <si>
    <t>〒063-0021</t>
  </si>
  <si>
    <t>札幌市西区平和１条２丁目６番１８号</t>
    <rPh sb="0" eb="3">
      <t>サッポロシ</t>
    </rPh>
    <rPh sb="3" eb="5">
      <t>ニシク</t>
    </rPh>
    <rPh sb="5" eb="7">
      <t>ヘイワ</t>
    </rPh>
    <rPh sb="8" eb="9">
      <t>ジョウ</t>
    </rPh>
    <rPh sb="10" eb="12">
      <t>チョウメ</t>
    </rPh>
    <rPh sb="13" eb="14">
      <t>バン</t>
    </rPh>
    <rPh sb="16" eb="17">
      <t>ゴウ</t>
    </rPh>
    <phoneticPr fontId="4"/>
  </si>
  <si>
    <t>特定非営利活動法人在宅生活支援サービスホーム花凪</t>
    <phoneticPr fontId="6"/>
  </si>
  <si>
    <t>札幌市西区平和２条４丁目１１番４７号</t>
    <phoneticPr fontId="6"/>
  </si>
  <si>
    <t>イロハ</t>
    <phoneticPr fontId="6"/>
  </si>
  <si>
    <t>北札福第70号</t>
    <rPh sb="0" eb="1">
      <t>キタ</t>
    </rPh>
    <rPh sb="1" eb="2">
      <t>サツ</t>
    </rPh>
    <rPh sb="2" eb="3">
      <t>フク</t>
    </rPh>
    <rPh sb="3" eb="4">
      <t>ダイ</t>
    </rPh>
    <rPh sb="6" eb="7">
      <t>ゴウ</t>
    </rPh>
    <phoneticPr fontId="4"/>
  </si>
  <si>
    <t>社会福祉法人　はるにれの里</t>
    <rPh sb="0" eb="2">
      <t>シャカイ</t>
    </rPh>
    <rPh sb="2" eb="4">
      <t>フクシ</t>
    </rPh>
    <rPh sb="4" eb="6">
      <t>ホウジン</t>
    </rPh>
    <rPh sb="12" eb="13">
      <t>サト</t>
    </rPh>
    <phoneticPr fontId="4"/>
  </si>
  <si>
    <t>木村　昭一</t>
    <phoneticPr fontId="6"/>
  </si>
  <si>
    <t>〒061-3211</t>
  </si>
  <si>
    <t>石狩市花川北１条５丁目１７１番地</t>
    <rPh sb="0" eb="3">
      <t>イシカリシ</t>
    </rPh>
    <rPh sb="3" eb="5">
      <t>ハナカワ</t>
    </rPh>
    <rPh sb="5" eb="6">
      <t>キタ</t>
    </rPh>
    <rPh sb="7" eb="8">
      <t>ジョウ</t>
    </rPh>
    <rPh sb="9" eb="11">
      <t>チョウメ</t>
    </rPh>
    <rPh sb="14" eb="16">
      <t>バンチ</t>
    </rPh>
    <phoneticPr fontId="4"/>
  </si>
  <si>
    <t>パーソナルサポートセンターぽけっと花川サテライト</t>
    <phoneticPr fontId="6"/>
  </si>
  <si>
    <t>石狩市花川南８条３丁目７１番地</t>
    <phoneticPr fontId="6"/>
  </si>
  <si>
    <t>パーソナルサポートセンターぽけっと厚田サテライト</t>
    <phoneticPr fontId="6"/>
  </si>
  <si>
    <t>石狩市厚田区虹が原１６５－６４</t>
    <phoneticPr fontId="6"/>
  </si>
  <si>
    <t>　　　ハ</t>
    <phoneticPr fontId="6"/>
  </si>
  <si>
    <t>北札福第70号-2</t>
    <phoneticPr fontId="4"/>
  </si>
  <si>
    <t>パーソナルサポートセンターぽけっと厚田サテライト</t>
  </si>
  <si>
    <t>石狩市厚田区虹が原１６５－６４</t>
  </si>
  <si>
    <t>北札福第71号</t>
    <rPh sb="0" eb="1">
      <t>キタ</t>
    </rPh>
    <rPh sb="1" eb="2">
      <t>サツ</t>
    </rPh>
    <rPh sb="2" eb="3">
      <t>フク</t>
    </rPh>
    <rPh sb="3" eb="4">
      <t>ダイ</t>
    </rPh>
    <rPh sb="6" eb="7">
      <t>ゴウ</t>
    </rPh>
    <phoneticPr fontId="4"/>
  </si>
  <si>
    <t>社会福祉法人　京極町社会福祉協議会</t>
    <rPh sb="0" eb="2">
      <t>シャカイ</t>
    </rPh>
    <rPh sb="2" eb="4">
      <t>フクシ</t>
    </rPh>
    <rPh sb="4" eb="6">
      <t>ホウジン</t>
    </rPh>
    <rPh sb="7" eb="10">
      <t>キョウゴクチョウ</t>
    </rPh>
    <rPh sb="10" eb="12">
      <t>シャカイ</t>
    </rPh>
    <rPh sb="12" eb="14">
      <t>フクシ</t>
    </rPh>
    <rPh sb="14" eb="17">
      <t>キョウギカイ</t>
    </rPh>
    <phoneticPr fontId="4"/>
  </si>
  <si>
    <t>清水　耕策</t>
    <rPh sb="0" eb="2">
      <t>シミズ</t>
    </rPh>
    <rPh sb="3" eb="5">
      <t>コウサク</t>
    </rPh>
    <phoneticPr fontId="6"/>
  </si>
  <si>
    <t>〒044-0121</t>
  </si>
  <si>
    <t>虻田郡京極町字三崎６８番地</t>
    <rPh sb="0" eb="3">
      <t>アブタグン</t>
    </rPh>
    <rPh sb="3" eb="6">
      <t>キョウゴクチョウ</t>
    </rPh>
    <rPh sb="6" eb="7">
      <t>アザ</t>
    </rPh>
    <rPh sb="7" eb="8">
      <t>サン</t>
    </rPh>
    <rPh sb="8" eb="9">
      <t>ザキ</t>
    </rPh>
    <rPh sb="11" eb="13">
      <t>バンチ</t>
    </rPh>
    <phoneticPr fontId="4"/>
  </si>
  <si>
    <t>京極町社会福祉協議会</t>
    <phoneticPr fontId="6"/>
  </si>
  <si>
    <t>虻田郡京極町字三崎６８番地</t>
    <phoneticPr fontId="6"/>
  </si>
  <si>
    <t>京極町</t>
    <rPh sb="0" eb="3">
      <t>キョウゴクチョウ</t>
    </rPh>
    <phoneticPr fontId="4"/>
  </si>
  <si>
    <t>【新】イロハニホ　ト</t>
    <phoneticPr fontId="6"/>
  </si>
  <si>
    <t>北札福第73号</t>
    <rPh sb="0" eb="1">
      <t>キタ</t>
    </rPh>
    <rPh sb="1" eb="2">
      <t>サツ</t>
    </rPh>
    <rPh sb="2" eb="3">
      <t>フク</t>
    </rPh>
    <rPh sb="3" eb="4">
      <t>ダイ</t>
    </rPh>
    <rPh sb="6" eb="7">
      <t>ゴウ</t>
    </rPh>
    <phoneticPr fontId="4"/>
  </si>
  <si>
    <t>社会福祉法人　倶知安町社会福祉協議会</t>
    <rPh sb="0" eb="2">
      <t>シャカイ</t>
    </rPh>
    <rPh sb="2" eb="4">
      <t>フクシ</t>
    </rPh>
    <rPh sb="4" eb="6">
      <t>ホウジン</t>
    </rPh>
    <rPh sb="7" eb="11">
      <t>クッチャンチョウ</t>
    </rPh>
    <rPh sb="11" eb="13">
      <t>シャカイ</t>
    </rPh>
    <rPh sb="13" eb="15">
      <t>フクシ</t>
    </rPh>
    <rPh sb="15" eb="18">
      <t>キョウギカイ</t>
    </rPh>
    <phoneticPr fontId="4"/>
  </si>
  <si>
    <t>加藤　直己</t>
    <phoneticPr fontId="6"/>
  </si>
  <si>
    <t>〒044-0003</t>
  </si>
  <si>
    <t>虻田郡倶知安町北３条東4丁目２番地</t>
    <rPh sb="0" eb="3">
      <t>アブタグン</t>
    </rPh>
    <rPh sb="3" eb="7">
      <t>クッチャンチョウ</t>
    </rPh>
    <rPh sb="7" eb="8">
      <t>キタ</t>
    </rPh>
    <rPh sb="9" eb="10">
      <t>ジョウ</t>
    </rPh>
    <rPh sb="10" eb="11">
      <t>ヒガシ</t>
    </rPh>
    <rPh sb="12" eb="14">
      <t>チョウメ</t>
    </rPh>
    <rPh sb="15" eb="17">
      <t>バンチ</t>
    </rPh>
    <phoneticPr fontId="4"/>
  </si>
  <si>
    <t>社会福祉法人倶知安町社会福祉協議会</t>
    <phoneticPr fontId="6"/>
  </si>
  <si>
    <t>虻田郡倶知安町北3条東4丁目2番地</t>
    <phoneticPr fontId="6"/>
  </si>
  <si>
    <t>倶知安町</t>
    <rPh sb="0" eb="3">
      <t>クッチャン</t>
    </rPh>
    <rPh sb="3" eb="4">
      <t>チョウ</t>
    </rPh>
    <phoneticPr fontId="4"/>
  </si>
  <si>
    <t>北札福第74号</t>
    <rPh sb="0" eb="1">
      <t>キタ</t>
    </rPh>
    <rPh sb="1" eb="2">
      <t>サツ</t>
    </rPh>
    <rPh sb="2" eb="3">
      <t>フク</t>
    </rPh>
    <rPh sb="3" eb="4">
      <t>ダイ</t>
    </rPh>
    <rPh sb="6" eb="7">
      <t>ゴウ</t>
    </rPh>
    <phoneticPr fontId="4"/>
  </si>
  <si>
    <t>社会福祉法人　北ひろしま福祉会</t>
    <rPh sb="0" eb="2">
      <t>シャカイ</t>
    </rPh>
    <rPh sb="2" eb="4">
      <t>フクシ</t>
    </rPh>
    <rPh sb="4" eb="6">
      <t>ホウジン</t>
    </rPh>
    <rPh sb="7" eb="8">
      <t>キタ</t>
    </rPh>
    <rPh sb="12" eb="15">
      <t>フクシカイ</t>
    </rPh>
    <phoneticPr fontId="4"/>
  </si>
  <si>
    <t>渡邊　憲介</t>
    <phoneticPr fontId="6"/>
  </si>
  <si>
    <t>〒061-1112</t>
  </si>
  <si>
    <t>北広島市朝日町２丁目６番地９</t>
    <rPh sb="0" eb="4">
      <t>キタヒロシマシ</t>
    </rPh>
    <rPh sb="4" eb="7">
      <t>アサヒチョウ</t>
    </rPh>
    <rPh sb="8" eb="10">
      <t>チョウメ</t>
    </rPh>
    <rPh sb="11" eb="13">
      <t>バンチ</t>
    </rPh>
    <phoneticPr fontId="4"/>
  </si>
  <si>
    <t>社会福祉法人北ひろしま福祉会</t>
    <phoneticPr fontId="6"/>
  </si>
  <si>
    <t>北広島市朝日町２丁目６番地９</t>
    <phoneticPr fontId="6"/>
  </si>
  <si>
    <t>　　ハニ</t>
    <phoneticPr fontId="6"/>
  </si>
  <si>
    <t>北札福第75号</t>
    <rPh sb="0" eb="1">
      <t>キタ</t>
    </rPh>
    <rPh sb="1" eb="2">
      <t>サツ</t>
    </rPh>
    <rPh sb="2" eb="3">
      <t>フク</t>
    </rPh>
    <rPh sb="3" eb="4">
      <t>ダイ</t>
    </rPh>
    <rPh sb="6" eb="7">
      <t>ゴウ</t>
    </rPh>
    <phoneticPr fontId="4"/>
  </si>
  <si>
    <t>社会福祉法人　わらしべ会</t>
    <rPh sb="0" eb="2">
      <t>シャカイ</t>
    </rPh>
    <rPh sb="2" eb="4">
      <t>フクシ</t>
    </rPh>
    <rPh sb="4" eb="6">
      <t>ホウジン</t>
    </rPh>
    <rPh sb="11" eb="12">
      <t>カイ</t>
    </rPh>
    <phoneticPr fontId="4"/>
  </si>
  <si>
    <t>川本　明良</t>
    <phoneticPr fontId="6"/>
  </si>
  <si>
    <t>〒003-0832</t>
  </si>
  <si>
    <t>札幌市東区本町２条６丁目４－１</t>
    <rPh sb="0" eb="3">
      <t>サッポロシ</t>
    </rPh>
    <rPh sb="3" eb="5">
      <t>ヒガシク</t>
    </rPh>
    <rPh sb="5" eb="7">
      <t>ホンマチ</t>
    </rPh>
    <rPh sb="8" eb="9">
      <t>ジョウ</t>
    </rPh>
    <rPh sb="10" eb="12">
      <t>チョウメ</t>
    </rPh>
    <phoneticPr fontId="4"/>
  </si>
  <si>
    <t>札幌わらしべ園</t>
    <phoneticPr fontId="6"/>
  </si>
  <si>
    <t>札幌市東区本町２条６丁目４－１</t>
    <phoneticPr fontId="6"/>
  </si>
  <si>
    <t>イ</t>
    <phoneticPr fontId="6"/>
  </si>
  <si>
    <t>北札福第78号</t>
    <rPh sb="0" eb="1">
      <t>キタ</t>
    </rPh>
    <rPh sb="1" eb="2">
      <t>サツ</t>
    </rPh>
    <rPh sb="2" eb="3">
      <t>フク</t>
    </rPh>
    <rPh sb="3" eb="4">
      <t>ダイ</t>
    </rPh>
    <rPh sb="6" eb="7">
      <t>ゴウ</t>
    </rPh>
    <phoneticPr fontId="4"/>
  </si>
  <si>
    <t>社会福祉法人　札幌報恩会</t>
    <rPh sb="0" eb="2">
      <t>シャカイ</t>
    </rPh>
    <rPh sb="2" eb="4">
      <t>フクシ</t>
    </rPh>
    <rPh sb="4" eb="6">
      <t>ホウジン</t>
    </rPh>
    <rPh sb="7" eb="9">
      <t>サッポロ</t>
    </rPh>
    <rPh sb="9" eb="11">
      <t>ホウオン</t>
    </rPh>
    <rPh sb="11" eb="12">
      <t>カイ</t>
    </rPh>
    <phoneticPr fontId="4"/>
  </si>
  <si>
    <t>村田　英男</t>
    <rPh sb="0" eb="2">
      <t>ムラタ</t>
    </rPh>
    <rPh sb="3" eb="5">
      <t>ヒデオ</t>
    </rPh>
    <phoneticPr fontId="6"/>
  </si>
  <si>
    <t>〒004-0000</t>
  </si>
  <si>
    <t>札幌市厚別区厚別町上野幌８２２番地</t>
    <rPh sb="0" eb="3">
      <t>サッポロシ</t>
    </rPh>
    <rPh sb="3" eb="6">
      <t>アツベツク</t>
    </rPh>
    <rPh sb="6" eb="8">
      <t>アツベツ</t>
    </rPh>
    <rPh sb="8" eb="9">
      <t>チョウ</t>
    </rPh>
    <rPh sb="9" eb="12">
      <t>カミノッポロ</t>
    </rPh>
    <rPh sb="15" eb="17">
      <t>バンチ</t>
    </rPh>
    <phoneticPr fontId="4"/>
  </si>
  <si>
    <t>地域支援センターのぞみ寮・くるみ寮</t>
    <rPh sb="0" eb="2">
      <t>チイキ</t>
    </rPh>
    <rPh sb="2" eb="4">
      <t>シエン</t>
    </rPh>
    <phoneticPr fontId="6"/>
  </si>
  <si>
    <t>札幌市厚別区厚別町上野幌822番地</t>
    <phoneticPr fontId="6"/>
  </si>
  <si>
    <t>居宅介護事業所サポート91</t>
    <phoneticPr fontId="6"/>
  </si>
  <si>
    <t>札幌市厚別区上野幌１条３丁目１－１</t>
    <phoneticPr fontId="6"/>
  </si>
  <si>
    <t>イハ</t>
    <phoneticPr fontId="6"/>
  </si>
  <si>
    <t>北札福第78号-2</t>
    <phoneticPr fontId="4"/>
  </si>
  <si>
    <t>居宅介護事業所サポート91</t>
  </si>
  <si>
    <t>札幌市厚別区上野幌１条３丁目１－１</t>
  </si>
  <si>
    <t>北札福第79号</t>
    <rPh sb="0" eb="1">
      <t>キタ</t>
    </rPh>
    <rPh sb="1" eb="2">
      <t>サツ</t>
    </rPh>
    <rPh sb="2" eb="3">
      <t>フク</t>
    </rPh>
    <rPh sb="3" eb="4">
      <t>ダイ</t>
    </rPh>
    <rPh sb="6" eb="7">
      <t>ゴウ</t>
    </rPh>
    <phoneticPr fontId="4"/>
  </si>
  <si>
    <t>社会福祉法人　北海長正会</t>
    <rPh sb="0" eb="2">
      <t>シャカイ</t>
    </rPh>
    <rPh sb="2" eb="4">
      <t>フクシ</t>
    </rPh>
    <rPh sb="4" eb="6">
      <t>ホウジン</t>
    </rPh>
    <rPh sb="7" eb="9">
      <t>ホッカイ</t>
    </rPh>
    <rPh sb="9" eb="10">
      <t>ナガ</t>
    </rPh>
    <rPh sb="10" eb="11">
      <t>タダ</t>
    </rPh>
    <rPh sb="11" eb="12">
      <t>カイ</t>
    </rPh>
    <phoneticPr fontId="4"/>
  </si>
  <si>
    <t>三瓶　徹</t>
    <phoneticPr fontId="6"/>
  </si>
  <si>
    <t>〒061-1153</t>
  </si>
  <si>
    <t>北広島市富ヶ岡５０９番地３１</t>
    <rPh sb="0" eb="4">
      <t>キタヒロシマシ</t>
    </rPh>
    <rPh sb="4" eb="7">
      <t>トミガオカ</t>
    </rPh>
    <rPh sb="10" eb="12">
      <t>バンチ</t>
    </rPh>
    <phoneticPr fontId="4"/>
  </si>
  <si>
    <t>北広島ホームヘルプサービスステーション四恩園</t>
    <phoneticPr fontId="6"/>
  </si>
  <si>
    <t>北広島市緑陽町１丁目２番地　北広島団地サポートセンターともに内</t>
    <phoneticPr fontId="6"/>
  </si>
  <si>
    <t>【新】イ　ハニ</t>
    <rPh sb="1" eb="2">
      <t>シン</t>
    </rPh>
    <phoneticPr fontId="6"/>
  </si>
  <si>
    <t>北札福第80号</t>
    <rPh sb="0" eb="1">
      <t>キタ</t>
    </rPh>
    <rPh sb="1" eb="2">
      <t>サツ</t>
    </rPh>
    <rPh sb="2" eb="3">
      <t>フク</t>
    </rPh>
    <rPh sb="3" eb="4">
      <t>ダイ</t>
    </rPh>
    <rPh sb="6" eb="7">
      <t>ゴウ</t>
    </rPh>
    <phoneticPr fontId="4"/>
  </si>
  <si>
    <t>特定非営利活動法人　ホームヘルパーノア</t>
    <rPh sb="0" eb="2">
      <t>トクテイ</t>
    </rPh>
    <rPh sb="2" eb="5">
      <t>ヒエイリ</t>
    </rPh>
    <rPh sb="5" eb="7">
      <t>カツドウ</t>
    </rPh>
    <rPh sb="7" eb="9">
      <t>ホウジン</t>
    </rPh>
    <phoneticPr fontId="4"/>
  </si>
  <si>
    <t>澤出　桃姫子</t>
    <phoneticPr fontId="6"/>
  </si>
  <si>
    <t>〒004-0021</t>
  </si>
  <si>
    <t>札幌市厚別区青葉町８丁目１－１７</t>
    <rPh sb="0" eb="3">
      <t>サッポロシ</t>
    </rPh>
    <rPh sb="3" eb="6">
      <t>アツベツク</t>
    </rPh>
    <rPh sb="6" eb="9">
      <t>アオバチョウ</t>
    </rPh>
    <rPh sb="10" eb="12">
      <t>チョウメ</t>
    </rPh>
    <phoneticPr fontId="4"/>
  </si>
  <si>
    <t>NPO法人ホームヘルパーノア</t>
    <phoneticPr fontId="6"/>
  </si>
  <si>
    <t>札幌市厚別区青葉町８丁目１－１７</t>
    <phoneticPr fontId="6"/>
  </si>
  <si>
    <t>【新】イ　ト</t>
    <rPh sb="1" eb="2">
      <t>シン</t>
    </rPh>
    <phoneticPr fontId="6"/>
  </si>
  <si>
    <t>北札福第81号</t>
    <rPh sb="0" eb="1">
      <t>キタ</t>
    </rPh>
    <rPh sb="1" eb="2">
      <t>サツ</t>
    </rPh>
    <rPh sb="2" eb="3">
      <t>フク</t>
    </rPh>
    <rPh sb="3" eb="4">
      <t>ダイ</t>
    </rPh>
    <rPh sb="6" eb="7">
      <t>ゴウ</t>
    </rPh>
    <phoneticPr fontId="4"/>
  </si>
  <si>
    <t>社会福祉法人　北翔会</t>
    <rPh sb="0" eb="2">
      <t>シャカイ</t>
    </rPh>
    <rPh sb="2" eb="4">
      <t>フクシ</t>
    </rPh>
    <rPh sb="4" eb="6">
      <t>ホウジン</t>
    </rPh>
    <rPh sb="7" eb="8">
      <t>ホク</t>
    </rPh>
    <rPh sb="8" eb="9">
      <t>ショウ</t>
    </rPh>
    <rPh sb="9" eb="10">
      <t>カイ</t>
    </rPh>
    <phoneticPr fontId="4"/>
  </si>
  <si>
    <t>大場　信一</t>
    <rPh sb="0" eb="2">
      <t>オオバ</t>
    </rPh>
    <rPh sb="3" eb="5">
      <t>シンイチ</t>
    </rPh>
    <phoneticPr fontId="6"/>
  </si>
  <si>
    <t>〒003-0859</t>
  </si>
  <si>
    <t>札幌市白石区川北２２５４番地１</t>
    <rPh sb="0" eb="3">
      <t>サッポロシ</t>
    </rPh>
    <rPh sb="3" eb="6">
      <t>シロイシク</t>
    </rPh>
    <rPh sb="6" eb="8">
      <t>カワキタ</t>
    </rPh>
    <rPh sb="12" eb="14">
      <t>バンチ</t>
    </rPh>
    <phoneticPr fontId="4"/>
  </si>
  <si>
    <t>医療福祉センター札幌あゆみの園</t>
    <phoneticPr fontId="6"/>
  </si>
  <si>
    <t>札幌市白石区川北２２５４番地１</t>
    <phoneticPr fontId="6"/>
  </si>
  <si>
    <t>札幌すぎな園</t>
    <phoneticPr fontId="6"/>
  </si>
  <si>
    <t>札幌市清田区真栄483番地３</t>
    <phoneticPr fontId="6"/>
  </si>
  <si>
    <t>【新】イ　ハ　</t>
    <rPh sb="1" eb="2">
      <t>シン</t>
    </rPh>
    <phoneticPr fontId="6"/>
  </si>
  <si>
    <t>北札福第81号-2</t>
    <phoneticPr fontId="4"/>
  </si>
  <si>
    <t>大場　信一</t>
    <phoneticPr fontId="6"/>
  </si>
  <si>
    <t>札幌すぎな園</t>
  </si>
  <si>
    <t>札幌市清田区真栄483番地３</t>
  </si>
  <si>
    <t>北札福第84号</t>
    <rPh sb="0" eb="1">
      <t>キタ</t>
    </rPh>
    <rPh sb="1" eb="2">
      <t>サツ</t>
    </rPh>
    <rPh sb="2" eb="3">
      <t>フク</t>
    </rPh>
    <rPh sb="3" eb="4">
      <t>ダイ</t>
    </rPh>
    <rPh sb="6" eb="7">
      <t>ゴウ</t>
    </rPh>
    <phoneticPr fontId="4"/>
  </si>
  <si>
    <t>特定非営利活動法人　しりべし地域サポートセンター</t>
    <rPh sb="0" eb="2">
      <t>トクテイ</t>
    </rPh>
    <rPh sb="2" eb="3">
      <t>ヒ</t>
    </rPh>
    <rPh sb="3" eb="5">
      <t>エイリ</t>
    </rPh>
    <rPh sb="5" eb="7">
      <t>カツドウ</t>
    </rPh>
    <rPh sb="7" eb="9">
      <t>ホウジン</t>
    </rPh>
    <rPh sb="14" eb="16">
      <t>チイキ</t>
    </rPh>
    <phoneticPr fontId="4"/>
  </si>
  <si>
    <t>安藤　敏浩</t>
    <phoneticPr fontId="6"/>
  </si>
  <si>
    <t>〒044-0013</t>
  </si>
  <si>
    <t>虻田郡倶知安町南４条東５丁目１番地３０</t>
    <rPh sb="0" eb="3">
      <t>アブタグン</t>
    </rPh>
    <rPh sb="3" eb="7">
      <t>クッチャンチョウ</t>
    </rPh>
    <rPh sb="7" eb="8">
      <t>ミナミ</t>
    </rPh>
    <rPh sb="9" eb="10">
      <t>ジョウ</t>
    </rPh>
    <rPh sb="10" eb="11">
      <t>ヒガシ</t>
    </rPh>
    <rPh sb="12" eb="14">
      <t>チョウメ</t>
    </rPh>
    <rPh sb="15" eb="17">
      <t>バンチ</t>
    </rPh>
    <phoneticPr fontId="4"/>
  </si>
  <si>
    <t>居宅サービスステーションあらた</t>
    <phoneticPr fontId="6"/>
  </si>
  <si>
    <t>虻田郡倶知安町南４条東５丁目１番地３０</t>
    <phoneticPr fontId="6"/>
  </si>
  <si>
    <t>倶知安町、京極町、ニセコ町、蘭越町、真狩村、喜茂別町</t>
    <rPh sb="0" eb="3">
      <t>クッチャン</t>
    </rPh>
    <rPh sb="3" eb="4">
      <t>チョウ</t>
    </rPh>
    <rPh sb="22" eb="25">
      <t>キモベツ</t>
    </rPh>
    <rPh sb="25" eb="26">
      <t>チョウ</t>
    </rPh>
    <phoneticPr fontId="4"/>
  </si>
  <si>
    <t>北札福第88号</t>
    <rPh sb="0" eb="1">
      <t>キタ</t>
    </rPh>
    <rPh sb="1" eb="2">
      <t>サツ</t>
    </rPh>
    <rPh sb="2" eb="3">
      <t>フク</t>
    </rPh>
    <rPh sb="3" eb="4">
      <t>ダイ</t>
    </rPh>
    <rPh sb="6" eb="7">
      <t>ゴウ</t>
    </rPh>
    <phoneticPr fontId="4"/>
  </si>
  <si>
    <t>特定非営利活動法人　ホップ障害者地域生活支援センター</t>
    <rPh sb="0" eb="2">
      <t>トクテイ</t>
    </rPh>
    <rPh sb="2" eb="3">
      <t>ヒ</t>
    </rPh>
    <rPh sb="3" eb="5">
      <t>エイリ</t>
    </rPh>
    <rPh sb="5" eb="7">
      <t>カツドウ</t>
    </rPh>
    <rPh sb="7" eb="9">
      <t>ホウジン</t>
    </rPh>
    <rPh sb="13" eb="16">
      <t>ショウガイシャ</t>
    </rPh>
    <rPh sb="16" eb="18">
      <t>チイキ</t>
    </rPh>
    <rPh sb="18" eb="20">
      <t>セイカツ</t>
    </rPh>
    <rPh sb="20" eb="22">
      <t>シエン</t>
    </rPh>
    <phoneticPr fontId="4"/>
  </si>
  <si>
    <t>竹田　保</t>
    <phoneticPr fontId="6"/>
  </si>
  <si>
    <t>〒065-0020</t>
  </si>
  <si>
    <t>札幌市東区北１４条東１４丁目２番５号光星ビル</t>
    <rPh sb="0" eb="3">
      <t>サッポロシ</t>
    </rPh>
    <rPh sb="3" eb="5">
      <t>ヒガシク</t>
    </rPh>
    <rPh sb="5" eb="6">
      <t>キタ</t>
    </rPh>
    <rPh sb="8" eb="9">
      <t>ジョウ</t>
    </rPh>
    <rPh sb="9" eb="10">
      <t>ヒガシ</t>
    </rPh>
    <rPh sb="12" eb="14">
      <t>チョウメ</t>
    </rPh>
    <rPh sb="15" eb="16">
      <t>バン</t>
    </rPh>
    <rPh sb="17" eb="18">
      <t>ゴウ</t>
    </rPh>
    <rPh sb="18" eb="20">
      <t>コウセイ</t>
    </rPh>
    <phoneticPr fontId="4"/>
  </si>
  <si>
    <t>Origin</t>
    <phoneticPr fontId="6"/>
  </si>
  <si>
    <t>札幌市東区北１４条東１４丁目２－５　光星ビル３階</t>
    <phoneticPr fontId="6"/>
  </si>
  <si>
    <t>北札福第92号</t>
    <rPh sb="0" eb="1">
      <t>キタ</t>
    </rPh>
    <rPh sb="1" eb="2">
      <t>サツ</t>
    </rPh>
    <rPh sb="2" eb="3">
      <t>フク</t>
    </rPh>
    <rPh sb="3" eb="4">
      <t>ダイ</t>
    </rPh>
    <rPh sb="6" eb="7">
      <t>ゴウ</t>
    </rPh>
    <phoneticPr fontId="4"/>
  </si>
  <si>
    <t>社会福祉法人　アンビシャス</t>
    <rPh sb="0" eb="2">
      <t>シャカイ</t>
    </rPh>
    <rPh sb="2" eb="4">
      <t>フクシ</t>
    </rPh>
    <rPh sb="4" eb="6">
      <t>ホウジン</t>
    </rPh>
    <phoneticPr fontId="4"/>
  </si>
  <si>
    <t>小澤　忠優</t>
    <rPh sb="0" eb="2">
      <t>オザワ</t>
    </rPh>
    <rPh sb="3" eb="4">
      <t>タダシ</t>
    </rPh>
    <rPh sb="4" eb="5">
      <t>ユウ</t>
    </rPh>
    <phoneticPr fontId="6"/>
  </si>
  <si>
    <t>〒006-0006</t>
  </si>
  <si>
    <t>札幌市手稲区西宮の沢６条２丁目５番１２号</t>
    <rPh sb="0" eb="3">
      <t>サッポロシ</t>
    </rPh>
    <rPh sb="3" eb="6">
      <t>テイネク</t>
    </rPh>
    <rPh sb="6" eb="7">
      <t>ニシ</t>
    </rPh>
    <rPh sb="7" eb="8">
      <t>ミヤ</t>
    </rPh>
    <rPh sb="9" eb="10">
      <t>サワ</t>
    </rPh>
    <rPh sb="11" eb="12">
      <t>ジョウ</t>
    </rPh>
    <rPh sb="13" eb="15">
      <t>チョウメ</t>
    </rPh>
    <rPh sb="16" eb="17">
      <t>バン</t>
    </rPh>
    <rPh sb="19" eb="20">
      <t>ゴウ</t>
    </rPh>
    <phoneticPr fontId="4"/>
  </si>
  <si>
    <t>社会福祉法人アンビシャス</t>
    <phoneticPr fontId="6"/>
  </si>
  <si>
    <t>札幌市手稲区西宮の沢６条２丁目５番１２号</t>
    <phoneticPr fontId="6"/>
  </si>
  <si>
    <t>【新】イ　ロ</t>
    <rPh sb="1" eb="2">
      <t>シン</t>
    </rPh>
    <phoneticPr fontId="6"/>
  </si>
  <si>
    <t>北札福第94号</t>
    <rPh sb="0" eb="1">
      <t>キタ</t>
    </rPh>
    <rPh sb="1" eb="2">
      <t>サツ</t>
    </rPh>
    <rPh sb="2" eb="3">
      <t>フク</t>
    </rPh>
    <rPh sb="3" eb="4">
      <t>ダイ</t>
    </rPh>
    <rPh sb="6" eb="7">
      <t>ゴウ</t>
    </rPh>
    <phoneticPr fontId="4"/>
  </si>
  <si>
    <t>社会福祉法人　楡の会</t>
    <rPh sb="0" eb="2">
      <t>シャカイ</t>
    </rPh>
    <rPh sb="2" eb="4">
      <t>フクシ</t>
    </rPh>
    <rPh sb="4" eb="6">
      <t>ホウジン</t>
    </rPh>
    <rPh sb="9" eb="10">
      <t>カイ</t>
    </rPh>
    <phoneticPr fontId="4"/>
  </si>
  <si>
    <t>三宅　誼</t>
    <phoneticPr fontId="6"/>
  </si>
  <si>
    <t>〒004-0007</t>
  </si>
  <si>
    <t>札幌市厚別区厚別町下野幌４９番地</t>
    <rPh sb="0" eb="3">
      <t>サッポロシ</t>
    </rPh>
    <rPh sb="3" eb="6">
      <t>アツベツク</t>
    </rPh>
    <rPh sb="6" eb="8">
      <t>アツベツ</t>
    </rPh>
    <rPh sb="8" eb="9">
      <t>チョウ</t>
    </rPh>
    <rPh sb="9" eb="10">
      <t>シモ</t>
    </rPh>
    <rPh sb="10" eb="12">
      <t>ノッポロ</t>
    </rPh>
    <rPh sb="14" eb="16">
      <t>バンチ</t>
    </rPh>
    <phoneticPr fontId="4"/>
  </si>
  <si>
    <t>ヘルパータック</t>
    <phoneticPr fontId="6"/>
  </si>
  <si>
    <t>札幌市厚別区厚別町下野幌49番地</t>
    <phoneticPr fontId="6"/>
  </si>
  <si>
    <t>【新】イ　ハ</t>
    <rPh sb="1" eb="2">
      <t>シン</t>
    </rPh>
    <phoneticPr fontId="6"/>
  </si>
  <si>
    <t>北札福第96号</t>
    <rPh sb="0" eb="1">
      <t>キタ</t>
    </rPh>
    <rPh sb="1" eb="2">
      <t>サツ</t>
    </rPh>
    <rPh sb="2" eb="3">
      <t>フク</t>
    </rPh>
    <rPh sb="3" eb="4">
      <t>ダイ</t>
    </rPh>
    <rPh sb="6" eb="7">
      <t>ゴウ</t>
    </rPh>
    <phoneticPr fontId="4"/>
  </si>
  <si>
    <t>社会福祉法人　南幌苑</t>
    <rPh sb="0" eb="2">
      <t>シャカイ</t>
    </rPh>
    <rPh sb="2" eb="4">
      <t>フクシ</t>
    </rPh>
    <rPh sb="4" eb="6">
      <t>ホウジン</t>
    </rPh>
    <rPh sb="7" eb="9">
      <t>ナンポロ</t>
    </rPh>
    <rPh sb="9" eb="10">
      <t>エン</t>
    </rPh>
    <phoneticPr fontId="4"/>
  </si>
  <si>
    <t>栗林　和史</t>
    <phoneticPr fontId="6"/>
  </si>
  <si>
    <t>〒069-0238</t>
  </si>
  <si>
    <t>空知郡南幌町元町１丁目６番１号</t>
    <rPh sb="0" eb="3">
      <t>ソラチグン</t>
    </rPh>
    <rPh sb="3" eb="6">
      <t>ナンポロチョウ</t>
    </rPh>
    <rPh sb="6" eb="8">
      <t>モトマチ</t>
    </rPh>
    <rPh sb="9" eb="11">
      <t>チョウメ</t>
    </rPh>
    <rPh sb="12" eb="13">
      <t>バン</t>
    </rPh>
    <rPh sb="14" eb="15">
      <t>ゴウ</t>
    </rPh>
    <phoneticPr fontId="4"/>
  </si>
  <si>
    <t>社会福祉法人南幌苑</t>
    <phoneticPr fontId="6"/>
  </si>
  <si>
    <t>空知郡南幌町元町１丁目６番１号</t>
    <phoneticPr fontId="6"/>
  </si>
  <si>
    <t>【新】ハ　ト</t>
    <rPh sb="1" eb="2">
      <t>シン</t>
    </rPh>
    <phoneticPr fontId="6"/>
  </si>
  <si>
    <t>北札福第100号</t>
    <rPh sb="0" eb="1">
      <t>キタ</t>
    </rPh>
    <rPh sb="1" eb="2">
      <t>サツ</t>
    </rPh>
    <rPh sb="2" eb="3">
      <t>フク</t>
    </rPh>
    <rPh sb="3" eb="4">
      <t>ダイ</t>
    </rPh>
    <rPh sb="7" eb="8">
      <t>ゴウ</t>
    </rPh>
    <phoneticPr fontId="4"/>
  </si>
  <si>
    <t>社会福祉法人　清光園</t>
    <rPh sb="0" eb="2">
      <t>シャカイ</t>
    </rPh>
    <rPh sb="2" eb="4">
      <t>フクシ</t>
    </rPh>
    <rPh sb="4" eb="6">
      <t>ホウジン</t>
    </rPh>
    <rPh sb="7" eb="8">
      <t>セイ</t>
    </rPh>
    <rPh sb="8" eb="9">
      <t>コウ</t>
    </rPh>
    <rPh sb="9" eb="10">
      <t>エン</t>
    </rPh>
    <phoneticPr fontId="4"/>
  </si>
  <si>
    <t>中條　俊博</t>
    <rPh sb="0" eb="2">
      <t>ナカジョウ</t>
    </rPh>
    <rPh sb="3" eb="5">
      <t>トシヒロ</t>
    </rPh>
    <phoneticPr fontId="6"/>
  </si>
  <si>
    <t>〒068-0536</t>
  </si>
  <si>
    <t>夕張市南清水沢１丁目５５番地１</t>
    <rPh sb="0" eb="3">
      <t>ユウバリシ</t>
    </rPh>
    <rPh sb="3" eb="4">
      <t>ミナミ</t>
    </rPh>
    <rPh sb="4" eb="6">
      <t>シミズ</t>
    </rPh>
    <rPh sb="6" eb="7">
      <t>サワ</t>
    </rPh>
    <rPh sb="8" eb="10">
      <t>チョウメ</t>
    </rPh>
    <rPh sb="12" eb="14">
      <t>バンチ</t>
    </rPh>
    <phoneticPr fontId="4"/>
  </si>
  <si>
    <t>特別養護老人ホーム清光園</t>
    <phoneticPr fontId="6"/>
  </si>
  <si>
    <t>夕張市南清水沢１丁目５５番地１</t>
    <phoneticPr fontId="6"/>
  </si>
  <si>
    <t>【新】ニホト</t>
    <rPh sb="1" eb="2">
      <t>シン</t>
    </rPh>
    <phoneticPr fontId="6"/>
  </si>
  <si>
    <t>北札福第101号</t>
    <rPh sb="0" eb="1">
      <t>キタ</t>
    </rPh>
    <rPh sb="1" eb="2">
      <t>サツ</t>
    </rPh>
    <rPh sb="2" eb="3">
      <t>フク</t>
    </rPh>
    <rPh sb="3" eb="4">
      <t>ダイ</t>
    </rPh>
    <rPh sb="7" eb="8">
      <t>ゴウ</t>
    </rPh>
    <phoneticPr fontId="4"/>
  </si>
  <si>
    <t>社会福祉法人　あむ</t>
    <rPh sb="0" eb="2">
      <t>シャカイ</t>
    </rPh>
    <rPh sb="2" eb="4">
      <t>フクシ</t>
    </rPh>
    <rPh sb="4" eb="6">
      <t>ホウジン</t>
    </rPh>
    <phoneticPr fontId="4"/>
  </si>
  <si>
    <t>松川　敏道</t>
    <phoneticPr fontId="6"/>
  </si>
  <si>
    <t>〒064-0809</t>
  </si>
  <si>
    <t>札幌市中央区南９条西１３丁目１－４０</t>
    <rPh sb="0" eb="3">
      <t>サッポロシ</t>
    </rPh>
    <rPh sb="3" eb="6">
      <t>チュウオウク</t>
    </rPh>
    <rPh sb="6" eb="7">
      <t>ミナミ</t>
    </rPh>
    <rPh sb="8" eb="9">
      <t>ジョウ</t>
    </rPh>
    <rPh sb="9" eb="10">
      <t>ニシ</t>
    </rPh>
    <rPh sb="12" eb="14">
      <t>チョウメ</t>
    </rPh>
    <phoneticPr fontId="4"/>
  </si>
  <si>
    <t>ばでぃ</t>
    <phoneticPr fontId="6"/>
  </si>
  <si>
    <t>札幌市中央区南９条西１３丁目１－４０</t>
    <phoneticPr fontId="6"/>
  </si>
  <si>
    <t>北札福第103号</t>
    <rPh sb="0" eb="1">
      <t>キタ</t>
    </rPh>
    <rPh sb="1" eb="2">
      <t>サツ</t>
    </rPh>
    <rPh sb="2" eb="3">
      <t>フク</t>
    </rPh>
    <rPh sb="3" eb="4">
      <t>ダイ</t>
    </rPh>
    <rPh sb="7" eb="8">
      <t>ゴウ</t>
    </rPh>
    <phoneticPr fontId="4"/>
  </si>
  <si>
    <t>特定非営利活動法人　ワーキンググループ</t>
    <rPh sb="0" eb="2">
      <t>トクテイ</t>
    </rPh>
    <rPh sb="2" eb="5">
      <t>ヒエイリ</t>
    </rPh>
    <rPh sb="5" eb="7">
      <t>カツドウ</t>
    </rPh>
    <rPh sb="7" eb="9">
      <t>ホウジン</t>
    </rPh>
    <phoneticPr fontId="4"/>
  </si>
  <si>
    <t>志村　勇光</t>
    <rPh sb="0" eb="2">
      <t>シムラ</t>
    </rPh>
    <rPh sb="3" eb="4">
      <t>イサム</t>
    </rPh>
    <rPh sb="4" eb="5">
      <t>ヒカリ</t>
    </rPh>
    <phoneticPr fontId="6"/>
  </si>
  <si>
    <t>〒004-0064</t>
  </si>
  <si>
    <t>札幌市厚別区厚別西２条４丁目２－１０　アクティブプラザ厚別西２階Ｆ号室</t>
    <rPh sb="0" eb="3">
      <t>サッポロシ</t>
    </rPh>
    <rPh sb="3" eb="6">
      <t>アツベツク</t>
    </rPh>
    <rPh sb="6" eb="8">
      <t>アツベツ</t>
    </rPh>
    <rPh sb="8" eb="9">
      <t>ニシ</t>
    </rPh>
    <rPh sb="10" eb="11">
      <t>ジョウ</t>
    </rPh>
    <rPh sb="12" eb="14">
      <t>チョウメ</t>
    </rPh>
    <rPh sb="27" eb="30">
      <t>アツベツニシ</t>
    </rPh>
    <rPh sb="31" eb="32">
      <t>カイ</t>
    </rPh>
    <rPh sb="33" eb="35">
      <t>ゴウシツ</t>
    </rPh>
    <phoneticPr fontId="4"/>
  </si>
  <si>
    <t>札幌事業所</t>
    <rPh sb="0" eb="2">
      <t>サッポロ</t>
    </rPh>
    <rPh sb="2" eb="5">
      <t>ジギョウショ</t>
    </rPh>
    <phoneticPr fontId="6"/>
  </si>
  <si>
    <t>札幌市厚別区厚別西２条４丁目２－１０　アクティブプラザ厚別西２階F号室</t>
    <phoneticPr fontId="6"/>
  </si>
  <si>
    <t>小樽事業所</t>
    <phoneticPr fontId="6"/>
  </si>
  <si>
    <t>小樽市入船５丁目２０－９</t>
    <phoneticPr fontId="6"/>
  </si>
  <si>
    <t>札幌市、小樽市</t>
    <rPh sb="0" eb="3">
      <t>サッポロシ</t>
    </rPh>
    <phoneticPr fontId="4"/>
  </si>
  <si>
    <t>北札福第103号-2</t>
    <phoneticPr fontId="4"/>
  </si>
  <si>
    <t>小樽事業所</t>
  </si>
  <si>
    <t>小樽市最上１丁目２８番２２号</t>
    <rPh sb="0" eb="3">
      <t>オタルシ</t>
    </rPh>
    <rPh sb="3" eb="5">
      <t>モガミ</t>
    </rPh>
    <rPh sb="6" eb="8">
      <t>チョウメ</t>
    </rPh>
    <rPh sb="10" eb="11">
      <t>バン</t>
    </rPh>
    <rPh sb="13" eb="14">
      <t>ゴウ</t>
    </rPh>
    <phoneticPr fontId="6"/>
  </si>
  <si>
    <t>北札福第104号</t>
    <rPh sb="0" eb="1">
      <t>キタ</t>
    </rPh>
    <rPh sb="1" eb="2">
      <t>サツ</t>
    </rPh>
    <rPh sb="2" eb="3">
      <t>フク</t>
    </rPh>
    <rPh sb="3" eb="4">
      <t>ダイ</t>
    </rPh>
    <rPh sb="7" eb="8">
      <t>ゴウ</t>
    </rPh>
    <phoneticPr fontId="4"/>
  </si>
  <si>
    <t>特定非営利活動法人　One’ｓ Own Master</t>
    <rPh sb="0" eb="2">
      <t>トクテイ</t>
    </rPh>
    <rPh sb="2" eb="3">
      <t>ヒ</t>
    </rPh>
    <rPh sb="3" eb="5">
      <t>エイリ</t>
    </rPh>
    <rPh sb="5" eb="7">
      <t>カツドウ</t>
    </rPh>
    <rPh sb="7" eb="9">
      <t>ホウジン</t>
    </rPh>
    <phoneticPr fontId="4"/>
  </si>
  <si>
    <t>岩舘　愁</t>
    <phoneticPr fontId="6"/>
  </si>
  <si>
    <t>〒060-0001</t>
  </si>
  <si>
    <t>札幌市中央区北１条西１９丁目１番７号－３階</t>
    <rPh sb="0" eb="3">
      <t>サッポロシ</t>
    </rPh>
    <rPh sb="3" eb="6">
      <t>チュウオウク</t>
    </rPh>
    <rPh sb="6" eb="7">
      <t>キタ</t>
    </rPh>
    <rPh sb="8" eb="9">
      <t>ジョウ</t>
    </rPh>
    <rPh sb="9" eb="10">
      <t>ニシ</t>
    </rPh>
    <rPh sb="12" eb="14">
      <t>チョウメ</t>
    </rPh>
    <rPh sb="15" eb="16">
      <t>バン</t>
    </rPh>
    <rPh sb="17" eb="18">
      <t>ゴウ</t>
    </rPh>
    <rPh sb="20" eb="21">
      <t>カイ</t>
    </rPh>
    <phoneticPr fontId="4"/>
  </si>
  <si>
    <t>移送サービス　あしがる</t>
    <phoneticPr fontId="6"/>
  </si>
  <si>
    <t>札幌市中央区北1条西19丁目１－７－３</t>
    <phoneticPr fontId="6"/>
  </si>
  <si>
    <t>北札福第106号</t>
    <rPh sb="0" eb="1">
      <t>キタ</t>
    </rPh>
    <rPh sb="1" eb="2">
      <t>サツ</t>
    </rPh>
    <rPh sb="2" eb="3">
      <t>フク</t>
    </rPh>
    <rPh sb="3" eb="4">
      <t>ダイ</t>
    </rPh>
    <rPh sb="7" eb="8">
      <t>ゴウ</t>
    </rPh>
    <phoneticPr fontId="4"/>
  </si>
  <si>
    <t>特定非営利活動法人　プラウド</t>
    <rPh sb="0" eb="2">
      <t>トクテイ</t>
    </rPh>
    <rPh sb="2" eb="3">
      <t>ヒ</t>
    </rPh>
    <rPh sb="3" eb="5">
      <t>エイリ</t>
    </rPh>
    <rPh sb="5" eb="7">
      <t>カツドウ</t>
    </rPh>
    <rPh sb="7" eb="9">
      <t>ホウジン</t>
    </rPh>
    <phoneticPr fontId="4"/>
  </si>
  <si>
    <t>山崎　龍男</t>
    <phoneticPr fontId="6"/>
  </si>
  <si>
    <t>〒004-0052</t>
  </si>
  <si>
    <t>札幌市厚別区厚別中央４条２丁目１８－１１　アクティブプラザ厚別中央Ｂ棟２０２号室</t>
    <rPh sb="0" eb="10">
      <t>サッポロシアツベツクアツベツチュウオウ</t>
    </rPh>
    <rPh sb="11" eb="12">
      <t>ジョウ</t>
    </rPh>
    <rPh sb="13" eb="15">
      <t>チョウメ</t>
    </rPh>
    <rPh sb="29" eb="33">
      <t>アツベツチュウオウ</t>
    </rPh>
    <phoneticPr fontId="4"/>
  </si>
  <si>
    <t>訪問介護事業所
サンハート平岡</t>
    <phoneticPr fontId="6"/>
  </si>
  <si>
    <t>札幌市厚別区厚別中央４条２丁目１８－１１　アクティブプラザ厚別中央Ｂ棟２０２号室</t>
    <phoneticPr fontId="6"/>
  </si>
  <si>
    <t>北札福第111号</t>
    <rPh sb="0" eb="1">
      <t>キタ</t>
    </rPh>
    <rPh sb="1" eb="2">
      <t>サツ</t>
    </rPh>
    <rPh sb="2" eb="3">
      <t>フク</t>
    </rPh>
    <rPh sb="3" eb="4">
      <t>ダイ</t>
    </rPh>
    <rPh sb="7" eb="8">
      <t>ゴウ</t>
    </rPh>
    <phoneticPr fontId="4"/>
  </si>
  <si>
    <t>特定非営利活動法人いきいきコミュニティ生活支援窓花</t>
    <rPh sb="0" eb="2">
      <t>トクテイ</t>
    </rPh>
    <rPh sb="2" eb="3">
      <t>ヒ</t>
    </rPh>
    <rPh sb="3" eb="5">
      <t>エイリ</t>
    </rPh>
    <rPh sb="5" eb="7">
      <t>カツドウ</t>
    </rPh>
    <rPh sb="7" eb="9">
      <t>ホウジン</t>
    </rPh>
    <rPh sb="19" eb="21">
      <t>セイカツ</t>
    </rPh>
    <rPh sb="21" eb="23">
      <t>シエン</t>
    </rPh>
    <rPh sb="23" eb="24">
      <t>マド</t>
    </rPh>
    <rPh sb="24" eb="25">
      <t>ハナ</t>
    </rPh>
    <phoneticPr fontId="4"/>
  </si>
  <si>
    <t>松村　由枝</t>
    <phoneticPr fontId="6"/>
  </si>
  <si>
    <t>〒003-0852</t>
  </si>
  <si>
    <t>札幌市白石区川北２条１丁目１１番２２号</t>
    <rPh sb="0" eb="3">
      <t>サッポロシ</t>
    </rPh>
    <rPh sb="3" eb="6">
      <t>シロイシク</t>
    </rPh>
    <rPh sb="6" eb="8">
      <t>カワキタ</t>
    </rPh>
    <rPh sb="9" eb="10">
      <t>ジョウ</t>
    </rPh>
    <rPh sb="11" eb="13">
      <t>チョウメ</t>
    </rPh>
    <rPh sb="15" eb="16">
      <t>バン</t>
    </rPh>
    <rPh sb="18" eb="19">
      <t>ゴウ</t>
    </rPh>
    <phoneticPr fontId="4"/>
  </si>
  <si>
    <t>生活支援　窓花</t>
    <phoneticPr fontId="6"/>
  </si>
  <si>
    <t>札幌市白石区川北２条１丁目１１番２２号</t>
    <phoneticPr fontId="6"/>
  </si>
  <si>
    <t>北札福第112号</t>
    <rPh sb="0" eb="1">
      <t>キタ</t>
    </rPh>
    <rPh sb="1" eb="2">
      <t>サツ</t>
    </rPh>
    <rPh sb="2" eb="3">
      <t>フク</t>
    </rPh>
    <rPh sb="3" eb="4">
      <t>ダイ</t>
    </rPh>
    <rPh sb="7" eb="8">
      <t>ゴウ</t>
    </rPh>
    <phoneticPr fontId="4"/>
  </si>
  <si>
    <t>社会福祉法人　浦臼町社会福祉協議会</t>
    <rPh sb="0" eb="2">
      <t>シャカイ</t>
    </rPh>
    <rPh sb="2" eb="4">
      <t>フクシ</t>
    </rPh>
    <rPh sb="4" eb="6">
      <t>ホウジン</t>
    </rPh>
    <rPh sb="7" eb="10">
      <t>ウラウスチョウ</t>
    </rPh>
    <rPh sb="10" eb="12">
      <t>シャカイ</t>
    </rPh>
    <rPh sb="12" eb="14">
      <t>フクシ</t>
    </rPh>
    <rPh sb="14" eb="17">
      <t>キョウギカイ</t>
    </rPh>
    <phoneticPr fontId="4"/>
  </si>
  <si>
    <t>小野　剛</t>
    <phoneticPr fontId="6"/>
  </si>
  <si>
    <t>〒061-0600</t>
  </si>
  <si>
    <t>樺戸郡浦臼町字ウラウシナイ１８３番地２７</t>
    <rPh sb="0" eb="3">
      <t>カバトグン</t>
    </rPh>
    <rPh sb="3" eb="5">
      <t>ウラウス</t>
    </rPh>
    <rPh sb="5" eb="6">
      <t>チョウ</t>
    </rPh>
    <rPh sb="6" eb="7">
      <t>アザ</t>
    </rPh>
    <rPh sb="16" eb="18">
      <t>バンチ</t>
    </rPh>
    <phoneticPr fontId="4"/>
  </si>
  <si>
    <t>社会福祉法人　浦臼町社会福祉協議会</t>
    <phoneticPr fontId="6"/>
  </si>
  <si>
    <t>樺戸郡浦臼町字ウラウシナイ１８３番地の２７ 浦臼町保健センター内</t>
    <phoneticPr fontId="6"/>
  </si>
  <si>
    <t>浦臼町</t>
    <rPh sb="0" eb="3">
      <t>ウラウスチョウ</t>
    </rPh>
    <phoneticPr fontId="4"/>
  </si>
  <si>
    <t>【新】イ　二　ホ　ト</t>
    <rPh sb="1" eb="2">
      <t>シン</t>
    </rPh>
    <rPh sb="5" eb="6">
      <t>ニ</t>
    </rPh>
    <phoneticPr fontId="6"/>
  </si>
  <si>
    <t>北札福第114号</t>
    <rPh sb="0" eb="1">
      <t>キタ</t>
    </rPh>
    <rPh sb="1" eb="2">
      <t>サツ</t>
    </rPh>
    <rPh sb="2" eb="3">
      <t>フク</t>
    </rPh>
    <rPh sb="3" eb="4">
      <t>ダイ</t>
    </rPh>
    <rPh sb="7" eb="8">
      <t>ゴウ</t>
    </rPh>
    <phoneticPr fontId="4"/>
  </si>
  <si>
    <t>特定非営利活動法人　いろえんぴつ</t>
    <rPh sb="0" eb="2">
      <t>トクテイ</t>
    </rPh>
    <rPh sb="2" eb="3">
      <t>ヒ</t>
    </rPh>
    <rPh sb="3" eb="5">
      <t>エイリ</t>
    </rPh>
    <rPh sb="5" eb="7">
      <t>カツドウ</t>
    </rPh>
    <rPh sb="7" eb="9">
      <t>ホウジン</t>
    </rPh>
    <phoneticPr fontId="4"/>
  </si>
  <si>
    <t>渡邊　琴美</t>
    <phoneticPr fontId="6"/>
  </si>
  <si>
    <t>〒002-0852</t>
  </si>
  <si>
    <t>札幌市北区屯田２条１丁目４番１１号</t>
    <rPh sb="0" eb="3">
      <t>サッポロシ</t>
    </rPh>
    <rPh sb="3" eb="5">
      <t>キタク</t>
    </rPh>
    <rPh sb="5" eb="7">
      <t>トンデン</t>
    </rPh>
    <rPh sb="8" eb="9">
      <t>ジョウ</t>
    </rPh>
    <rPh sb="10" eb="12">
      <t>チョウメ</t>
    </rPh>
    <rPh sb="13" eb="14">
      <t>バン</t>
    </rPh>
    <rPh sb="16" eb="17">
      <t>ゴウ</t>
    </rPh>
    <phoneticPr fontId="4"/>
  </si>
  <si>
    <t>いろえんぴつ障がい福祉サービス</t>
    <phoneticPr fontId="6"/>
  </si>
  <si>
    <t>札幌市北区屯田２条１丁目４番１１号</t>
    <phoneticPr fontId="6"/>
  </si>
  <si>
    <t>北札福第115号</t>
    <rPh sb="0" eb="1">
      <t>キタ</t>
    </rPh>
    <rPh sb="1" eb="2">
      <t>サツ</t>
    </rPh>
    <rPh sb="2" eb="3">
      <t>フク</t>
    </rPh>
    <rPh sb="3" eb="4">
      <t>ダイ</t>
    </rPh>
    <rPh sb="7" eb="8">
      <t>ゴウ</t>
    </rPh>
    <phoneticPr fontId="4"/>
  </si>
  <si>
    <t>特定非営利活動法人　支援センター北のスモーク</t>
    <rPh sb="0" eb="2">
      <t>トクテイ</t>
    </rPh>
    <rPh sb="2" eb="3">
      <t>ヒ</t>
    </rPh>
    <rPh sb="3" eb="5">
      <t>エイリ</t>
    </rPh>
    <rPh sb="5" eb="7">
      <t>カツドウ</t>
    </rPh>
    <rPh sb="7" eb="9">
      <t>ホウジン</t>
    </rPh>
    <rPh sb="10" eb="12">
      <t>シエン</t>
    </rPh>
    <rPh sb="16" eb="17">
      <t>キタ</t>
    </rPh>
    <phoneticPr fontId="4"/>
  </si>
  <si>
    <t>中村　秀之</t>
    <phoneticPr fontId="6"/>
  </si>
  <si>
    <t>〒004-0809</t>
  </si>
  <si>
    <t>札幌市清田区里塚緑ヶ丘１２丁目３番２２号</t>
    <rPh sb="0" eb="3">
      <t>サッポロシ</t>
    </rPh>
    <rPh sb="3" eb="6">
      <t>キヨタク</t>
    </rPh>
    <rPh sb="6" eb="8">
      <t>サトヅカ</t>
    </rPh>
    <rPh sb="8" eb="11">
      <t>ミドリガオカ</t>
    </rPh>
    <rPh sb="13" eb="15">
      <t>チョウメ</t>
    </rPh>
    <rPh sb="16" eb="17">
      <t>バン</t>
    </rPh>
    <rPh sb="19" eb="20">
      <t>ゴウ</t>
    </rPh>
    <phoneticPr fontId="4"/>
  </si>
  <si>
    <t>北のスモーク</t>
    <phoneticPr fontId="6"/>
  </si>
  <si>
    <t>札幌市清田区里塚緑ヶ丘１２丁目３番２２号</t>
    <phoneticPr fontId="6"/>
  </si>
  <si>
    <t>イ　ロ　ハ</t>
    <phoneticPr fontId="6"/>
  </si>
  <si>
    <t>北札福第116号</t>
    <rPh sb="0" eb="1">
      <t>キタ</t>
    </rPh>
    <rPh sb="1" eb="2">
      <t>サツ</t>
    </rPh>
    <rPh sb="2" eb="3">
      <t>フク</t>
    </rPh>
    <rPh sb="3" eb="4">
      <t>ダイ</t>
    </rPh>
    <rPh sb="7" eb="8">
      <t>ゴウ</t>
    </rPh>
    <phoneticPr fontId="4"/>
  </si>
  <si>
    <t>特定非営利活動法人　SALA</t>
    <rPh sb="0" eb="2">
      <t>トクテイ</t>
    </rPh>
    <rPh sb="2" eb="3">
      <t>ヒ</t>
    </rPh>
    <rPh sb="3" eb="5">
      <t>エイリ</t>
    </rPh>
    <rPh sb="5" eb="7">
      <t>カツドウ</t>
    </rPh>
    <rPh sb="7" eb="9">
      <t>ホウジン</t>
    </rPh>
    <phoneticPr fontId="4"/>
  </si>
  <si>
    <t>倉持　有吾</t>
    <phoneticPr fontId="6"/>
  </si>
  <si>
    <t>〒396-0216</t>
  </si>
  <si>
    <t>長野県伊那市高遠町下山田７２７</t>
    <rPh sb="0" eb="3">
      <t>ナガノケン</t>
    </rPh>
    <rPh sb="3" eb="4">
      <t>イ</t>
    </rPh>
    <rPh sb="5" eb="6">
      <t>シ</t>
    </rPh>
    <rPh sb="6" eb="9">
      <t>タカトオマチ</t>
    </rPh>
    <rPh sb="9" eb="12">
      <t>シモヤマダ</t>
    </rPh>
    <phoneticPr fontId="4"/>
  </si>
  <si>
    <t>SALA移動支援事業所</t>
    <phoneticPr fontId="6"/>
  </si>
  <si>
    <t>札幌市西区発寒６条７丁目４－２４</t>
    <phoneticPr fontId="6"/>
  </si>
  <si>
    <t>北札福第117号</t>
    <rPh sb="0" eb="1">
      <t>キタ</t>
    </rPh>
    <rPh sb="1" eb="2">
      <t>サツ</t>
    </rPh>
    <rPh sb="2" eb="3">
      <t>フク</t>
    </rPh>
    <rPh sb="3" eb="4">
      <t>ダイ</t>
    </rPh>
    <rPh sb="7" eb="8">
      <t>ゴウ</t>
    </rPh>
    <phoneticPr fontId="4"/>
  </si>
  <si>
    <t>特定非営利活動法人　にじの夢</t>
    <rPh sb="0" eb="2">
      <t>トクテイ</t>
    </rPh>
    <rPh sb="2" eb="3">
      <t>ヒ</t>
    </rPh>
    <rPh sb="3" eb="5">
      <t>エイリ</t>
    </rPh>
    <rPh sb="5" eb="7">
      <t>カツドウ</t>
    </rPh>
    <rPh sb="7" eb="9">
      <t>ホウジン</t>
    </rPh>
    <rPh sb="13" eb="14">
      <t>ユメ</t>
    </rPh>
    <phoneticPr fontId="4"/>
  </si>
  <si>
    <t>山下　妙子</t>
    <phoneticPr fontId="6"/>
  </si>
  <si>
    <t>〒065-0026</t>
  </si>
  <si>
    <t>札幌市東区北２６条東１６丁目１番４６－１１０２号</t>
    <rPh sb="0" eb="3">
      <t>サッポロシ</t>
    </rPh>
    <rPh sb="3" eb="5">
      <t>ヒガシク</t>
    </rPh>
    <rPh sb="5" eb="6">
      <t>キタ</t>
    </rPh>
    <rPh sb="8" eb="9">
      <t>ジョウ</t>
    </rPh>
    <rPh sb="9" eb="10">
      <t>ヒガシ</t>
    </rPh>
    <rPh sb="12" eb="14">
      <t>チョウメ</t>
    </rPh>
    <rPh sb="15" eb="16">
      <t>バン</t>
    </rPh>
    <rPh sb="23" eb="24">
      <t>ゴウ</t>
    </rPh>
    <phoneticPr fontId="4"/>
  </si>
  <si>
    <t>移送サービスクローバー</t>
    <phoneticPr fontId="6"/>
  </si>
  <si>
    <t>札幌市東区北３３条東８丁目３－１　光山ビル１Ｆ</t>
    <phoneticPr fontId="6"/>
  </si>
  <si>
    <t>北札福第118号</t>
    <rPh sb="0" eb="1">
      <t>キタ</t>
    </rPh>
    <rPh sb="1" eb="2">
      <t>サツ</t>
    </rPh>
    <rPh sb="2" eb="3">
      <t>フク</t>
    </rPh>
    <rPh sb="3" eb="4">
      <t>ダイ</t>
    </rPh>
    <rPh sb="7" eb="8">
      <t>ゴウ</t>
    </rPh>
    <phoneticPr fontId="4"/>
  </si>
  <si>
    <t>社会福祉法人　札幌肢体不自由福祉会</t>
    <rPh sb="0" eb="2">
      <t>シャカイ</t>
    </rPh>
    <rPh sb="2" eb="4">
      <t>フクシ</t>
    </rPh>
    <rPh sb="4" eb="6">
      <t>ホウジン</t>
    </rPh>
    <rPh sb="7" eb="9">
      <t>サッポロ</t>
    </rPh>
    <rPh sb="10" eb="11">
      <t>タイ</t>
    </rPh>
    <rPh sb="11" eb="14">
      <t>フジユウ</t>
    </rPh>
    <rPh sb="14" eb="17">
      <t>フクシカイ</t>
    </rPh>
    <phoneticPr fontId="4"/>
  </si>
  <si>
    <t>山内　まゆみ</t>
    <phoneticPr fontId="6"/>
  </si>
  <si>
    <t>〒060-0008</t>
  </si>
  <si>
    <t>札幌市中央区北八条西二十三丁目２－２２</t>
    <rPh sb="0" eb="3">
      <t>サッポロシ</t>
    </rPh>
    <rPh sb="3" eb="6">
      <t>チュウオウク</t>
    </rPh>
    <rPh sb="6" eb="7">
      <t>キタ</t>
    </rPh>
    <rPh sb="7" eb="8">
      <t>8</t>
    </rPh>
    <rPh sb="8" eb="9">
      <t>ジョウ</t>
    </rPh>
    <rPh sb="9" eb="10">
      <t>ニシ</t>
    </rPh>
    <rPh sb="10" eb="13">
      <t>ニジュウサン</t>
    </rPh>
    <rPh sb="13" eb="15">
      <t>チョウメ</t>
    </rPh>
    <phoneticPr fontId="4"/>
  </si>
  <si>
    <t>社会福祉法人札幌肢体不自由福祉会</t>
    <phoneticPr fontId="6"/>
  </si>
  <si>
    <t>札幌市中央区北八条西２３丁目２－２２</t>
    <phoneticPr fontId="6"/>
  </si>
  <si>
    <t>イロ</t>
    <phoneticPr fontId="6"/>
  </si>
  <si>
    <t>北札福第121号</t>
    <rPh sb="0" eb="1">
      <t>キタ</t>
    </rPh>
    <rPh sb="1" eb="2">
      <t>サツ</t>
    </rPh>
    <rPh sb="2" eb="3">
      <t>フク</t>
    </rPh>
    <rPh sb="3" eb="4">
      <t>ダイ</t>
    </rPh>
    <rPh sb="7" eb="8">
      <t>ゴウ</t>
    </rPh>
    <phoneticPr fontId="4"/>
  </si>
  <si>
    <t>社会福祉法人　NIKORI</t>
    <rPh sb="0" eb="2">
      <t>シャカイ</t>
    </rPh>
    <rPh sb="2" eb="4">
      <t>フクシ</t>
    </rPh>
    <rPh sb="4" eb="6">
      <t>ホウジン</t>
    </rPh>
    <phoneticPr fontId="4"/>
  </si>
  <si>
    <t>武井　眞紀子</t>
    <phoneticPr fontId="6"/>
  </si>
  <si>
    <t>〒063-0804</t>
  </si>
  <si>
    <t>札幌市西区二十四軒４条６丁目２番７号</t>
    <rPh sb="0" eb="3">
      <t>サッポロシ</t>
    </rPh>
    <rPh sb="3" eb="5">
      <t>ニシク</t>
    </rPh>
    <rPh sb="5" eb="8">
      <t>ニジュウヨン</t>
    </rPh>
    <rPh sb="8" eb="9">
      <t>ケン</t>
    </rPh>
    <rPh sb="10" eb="11">
      <t>ジョウ</t>
    </rPh>
    <rPh sb="12" eb="14">
      <t>チョウメ</t>
    </rPh>
    <rPh sb="15" eb="16">
      <t>バン</t>
    </rPh>
    <rPh sb="17" eb="18">
      <t>ゴウ</t>
    </rPh>
    <phoneticPr fontId="4"/>
  </si>
  <si>
    <t>みんな・み～な</t>
    <phoneticPr fontId="6"/>
  </si>
  <si>
    <t>札幌市西区二十四軒４条６丁目２番７号</t>
    <phoneticPr fontId="6"/>
  </si>
  <si>
    <t>北札福第125号</t>
    <rPh sb="0" eb="1">
      <t>キタ</t>
    </rPh>
    <rPh sb="1" eb="2">
      <t>サツ</t>
    </rPh>
    <rPh sb="2" eb="3">
      <t>フク</t>
    </rPh>
    <rPh sb="3" eb="4">
      <t>ダイ</t>
    </rPh>
    <rPh sb="7" eb="8">
      <t>ゴウ</t>
    </rPh>
    <phoneticPr fontId="4"/>
  </si>
  <si>
    <t>特定非営利活動法人　障害者支援センター北海道</t>
    <rPh sb="0" eb="2">
      <t>トクテイ</t>
    </rPh>
    <rPh sb="2" eb="3">
      <t>ヒ</t>
    </rPh>
    <rPh sb="3" eb="5">
      <t>エイリ</t>
    </rPh>
    <rPh sb="5" eb="7">
      <t>カツドウ</t>
    </rPh>
    <rPh sb="7" eb="9">
      <t>ホウジン</t>
    </rPh>
    <rPh sb="10" eb="13">
      <t>ショウガイシャ</t>
    </rPh>
    <rPh sb="13" eb="15">
      <t>シエン</t>
    </rPh>
    <rPh sb="19" eb="22">
      <t>ホッカイドウ</t>
    </rPh>
    <phoneticPr fontId="4"/>
  </si>
  <si>
    <t>畔木　宰武</t>
    <phoneticPr fontId="6"/>
  </si>
  <si>
    <t>〒003-0821</t>
  </si>
  <si>
    <t>札幌市白石区菊水元町１条４丁目４番５ー３０２号</t>
    <rPh sb="0" eb="3">
      <t>サッポロシ</t>
    </rPh>
    <rPh sb="3" eb="6">
      <t>シロイシク</t>
    </rPh>
    <rPh sb="6" eb="8">
      <t>キクスイ</t>
    </rPh>
    <rPh sb="8" eb="10">
      <t>モトマチ</t>
    </rPh>
    <rPh sb="11" eb="12">
      <t>ジョウ</t>
    </rPh>
    <rPh sb="13" eb="15">
      <t>チョウメ</t>
    </rPh>
    <rPh sb="16" eb="17">
      <t>バン</t>
    </rPh>
    <rPh sb="22" eb="23">
      <t>ゴウ</t>
    </rPh>
    <phoneticPr fontId="4"/>
  </si>
  <si>
    <t>障害者支援センター札幌</t>
    <phoneticPr fontId="6"/>
  </si>
  <si>
    <t>札幌市白石区菊水元町１条４丁目４番５－３０２号</t>
    <phoneticPr fontId="6"/>
  </si>
  <si>
    <t>北札福第127号</t>
    <rPh sb="0" eb="1">
      <t>キタ</t>
    </rPh>
    <rPh sb="1" eb="2">
      <t>サツ</t>
    </rPh>
    <rPh sb="2" eb="3">
      <t>フク</t>
    </rPh>
    <rPh sb="3" eb="4">
      <t>ダイ</t>
    </rPh>
    <rPh sb="7" eb="8">
      <t>ゴウ</t>
    </rPh>
    <phoneticPr fontId="4"/>
  </si>
  <si>
    <t>特定非営利活動法人　プラネット</t>
    <rPh sb="0" eb="2">
      <t>トクテイ</t>
    </rPh>
    <rPh sb="2" eb="3">
      <t>ヒ</t>
    </rPh>
    <rPh sb="3" eb="5">
      <t>エイリ</t>
    </rPh>
    <rPh sb="5" eb="7">
      <t>カツドウ</t>
    </rPh>
    <rPh sb="7" eb="9">
      <t>ホウジン</t>
    </rPh>
    <phoneticPr fontId="4"/>
  </si>
  <si>
    <t>川森　美奈子</t>
    <rPh sb="0" eb="2">
      <t>カワモリ</t>
    </rPh>
    <rPh sb="3" eb="6">
      <t>ミナコ</t>
    </rPh>
    <phoneticPr fontId="6"/>
  </si>
  <si>
    <t>〒060-0061</t>
  </si>
  <si>
    <t>札幌市白石区南郷通７丁目南５番８号</t>
    <rPh sb="0" eb="3">
      <t>サッポロシ</t>
    </rPh>
    <rPh sb="3" eb="6">
      <t>シロイシク</t>
    </rPh>
    <rPh sb="6" eb="9">
      <t>ナンゴウドオリ</t>
    </rPh>
    <rPh sb="10" eb="12">
      <t>チョウメ</t>
    </rPh>
    <rPh sb="12" eb="13">
      <t>ミナミ</t>
    </rPh>
    <rPh sb="14" eb="15">
      <t>バン</t>
    </rPh>
    <rPh sb="16" eb="17">
      <t>ゴウ</t>
    </rPh>
    <phoneticPr fontId="4"/>
  </si>
  <si>
    <t>NPO法人プラネット</t>
    <phoneticPr fontId="6"/>
  </si>
  <si>
    <t>札幌市白石区南郷通７丁目南５番８号</t>
    <rPh sb="0" eb="3">
      <t>サッポロシ</t>
    </rPh>
    <rPh sb="3" eb="6">
      <t>シロイシク</t>
    </rPh>
    <rPh sb="6" eb="9">
      <t>ナンゴウドオリ</t>
    </rPh>
    <rPh sb="10" eb="12">
      <t>チョウメ</t>
    </rPh>
    <rPh sb="12" eb="13">
      <t>ミナミ</t>
    </rPh>
    <rPh sb="14" eb="15">
      <t>バン</t>
    </rPh>
    <rPh sb="16" eb="17">
      <t>ゴウ</t>
    </rPh>
    <phoneticPr fontId="6"/>
  </si>
  <si>
    <t>北札福第128号</t>
    <rPh sb="0" eb="1">
      <t>キタ</t>
    </rPh>
    <rPh sb="1" eb="2">
      <t>サツ</t>
    </rPh>
    <rPh sb="2" eb="3">
      <t>フク</t>
    </rPh>
    <rPh sb="3" eb="4">
      <t>ダイ</t>
    </rPh>
    <rPh sb="7" eb="8">
      <t>ゴウ</t>
    </rPh>
    <phoneticPr fontId="4"/>
  </si>
  <si>
    <t>特定非営利活動法人　あしの会</t>
    <rPh sb="0" eb="2">
      <t>トクテイ</t>
    </rPh>
    <rPh sb="2" eb="3">
      <t>ヒ</t>
    </rPh>
    <rPh sb="3" eb="5">
      <t>エイリ</t>
    </rPh>
    <rPh sb="5" eb="7">
      <t>カツドウ</t>
    </rPh>
    <rPh sb="7" eb="9">
      <t>ホウジン</t>
    </rPh>
    <rPh sb="13" eb="14">
      <t>カイ</t>
    </rPh>
    <phoneticPr fontId="4"/>
  </si>
  <si>
    <t>佐々木　智賀</t>
    <rPh sb="0" eb="3">
      <t>ササキ</t>
    </rPh>
    <rPh sb="4" eb="6">
      <t>トモカ</t>
    </rPh>
    <phoneticPr fontId="6"/>
  </si>
  <si>
    <t>〒062-0903</t>
  </si>
  <si>
    <t>札幌市豊平区豊平３条１２丁目１番２５号センチュリーハイツ豊平１Ｆ</t>
    <phoneticPr fontId="6"/>
  </si>
  <si>
    <t>特定非営利活動法人　あしの会</t>
    <rPh sb="0" eb="9">
      <t>トクヒ</t>
    </rPh>
    <rPh sb="13" eb="14">
      <t>カイ</t>
    </rPh>
    <phoneticPr fontId="6"/>
  </si>
  <si>
    <t>【新】イロ</t>
    <rPh sb="1" eb="2">
      <t>シン</t>
    </rPh>
    <phoneticPr fontId="6"/>
  </si>
  <si>
    <t>北札福第130号</t>
    <rPh sb="0" eb="1">
      <t>キタ</t>
    </rPh>
    <rPh sb="1" eb="2">
      <t>サツ</t>
    </rPh>
    <rPh sb="2" eb="3">
      <t>フク</t>
    </rPh>
    <rPh sb="3" eb="4">
      <t>ダイ</t>
    </rPh>
    <rPh sb="7" eb="8">
      <t>ゴウ</t>
    </rPh>
    <phoneticPr fontId="4"/>
  </si>
  <si>
    <t>社会福祉法人よいち福祉会</t>
    <rPh sb="0" eb="2">
      <t>シャカイ</t>
    </rPh>
    <rPh sb="2" eb="4">
      <t>フクシ</t>
    </rPh>
    <rPh sb="4" eb="6">
      <t>ホウジン</t>
    </rPh>
    <rPh sb="9" eb="12">
      <t>フクシカイ</t>
    </rPh>
    <phoneticPr fontId="4"/>
  </si>
  <si>
    <t>亀尾　毅</t>
    <phoneticPr fontId="6"/>
  </si>
  <si>
    <t>余市郡余市町黒川町１９丁目１番地２</t>
    <rPh sb="0" eb="3">
      <t>ヨイチグン</t>
    </rPh>
    <rPh sb="3" eb="6">
      <t>ヨイチチョウ</t>
    </rPh>
    <rPh sb="6" eb="9">
      <t>クロカワチョウ</t>
    </rPh>
    <rPh sb="11" eb="13">
      <t>チョウメ</t>
    </rPh>
    <rPh sb="14" eb="15">
      <t>バン</t>
    </rPh>
    <rPh sb="15" eb="16">
      <t>チ</t>
    </rPh>
    <phoneticPr fontId="4"/>
  </si>
  <si>
    <t>ヘルパーステーションふるーつ</t>
    <phoneticPr fontId="6"/>
  </si>
  <si>
    <t>余市郡余市町黒川町１５丁目１４－１６　ぬくもりの郷１階</t>
    <phoneticPr fontId="6"/>
  </si>
  <si>
    <t>余市町</t>
    <rPh sb="0" eb="3">
      <t>ヨイチチョウ</t>
    </rPh>
    <phoneticPr fontId="4"/>
  </si>
  <si>
    <t>【新】　　　ニホ</t>
    <rPh sb="1" eb="2">
      <t>シン</t>
    </rPh>
    <phoneticPr fontId="6"/>
  </si>
  <si>
    <t>北札福第131号</t>
    <rPh sb="0" eb="1">
      <t>キタ</t>
    </rPh>
    <rPh sb="1" eb="2">
      <t>サツ</t>
    </rPh>
    <rPh sb="2" eb="3">
      <t>フク</t>
    </rPh>
    <rPh sb="3" eb="4">
      <t>ダイ</t>
    </rPh>
    <rPh sb="7" eb="8">
      <t>ゴウ</t>
    </rPh>
    <phoneticPr fontId="4"/>
  </si>
  <si>
    <t>特定非営利活動法人　BAKU</t>
    <rPh sb="0" eb="2">
      <t>トクテイ</t>
    </rPh>
    <rPh sb="2" eb="3">
      <t>ヒ</t>
    </rPh>
    <rPh sb="3" eb="5">
      <t>エイリ</t>
    </rPh>
    <rPh sb="5" eb="7">
      <t>カツドウ</t>
    </rPh>
    <rPh sb="7" eb="9">
      <t>ホウジン</t>
    </rPh>
    <phoneticPr fontId="4"/>
  </si>
  <si>
    <t>坂内　洋士</t>
    <phoneticPr fontId="6"/>
  </si>
  <si>
    <t>〒064-0810</t>
  </si>
  <si>
    <t>札幌市中央区南１０条西１丁目１－１－１００５</t>
    <rPh sb="0" eb="3">
      <t>サッポロシ</t>
    </rPh>
    <rPh sb="3" eb="6">
      <t>チュウオウク</t>
    </rPh>
    <rPh sb="6" eb="7">
      <t>ミナミ</t>
    </rPh>
    <rPh sb="9" eb="10">
      <t>ジョウ</t>
    </rPh>
    <rPh sb="10" eb="11">
      <t>ニシ</t>
    </rPh>
    <rPh sb="12" eb="14">
      <t>チョウメ</t>
    </rPh>
    <phoneticPr fontId="4"/>
  </si>
  <si>
    <t>ハートウィング</t>
    <phoneticPr fontId="6"/>
  </si>
  <si>
    <t>札幌市中央区南10条西1丁目1-1-1005</t>
    <phoneticPr fontId="6"/>
  </si>
  <si>
    <t>北札福第133号</t>
    <rPh sb="0" eb="1">
      <t>キタ</t>
    </rPh>
    <rPh sb="1" eb="2">
      <t>サツ</t>
    </rPh>
    <rPh sb="2" eb="3">
      <t>フク</t>
    </rPh>
    <rPh sb="3" eb="4">
      <t>ダイ</t>
    </rPh>
    <rPh sb="7" eb="8">
      <t>ゴウ</t>
    </rPh>
    <phoneticPr fontId="4"/>
  </si>
  <si>
    <t>社会福祉法人　北海道社会福祉事業団</t>
    <rPh sb="0" eb="2">
      <t>シャカイ</t>
    </rPh>
    <rPh sb="2" eb="4">
      <t>フクシ</t>
    </rPh>
    <rPh sb="4" eb="6">
      <t>ホウジン</t>
    </rPh>
    <rPh sb="7" eb="10">
      <t>ホッカイドウ</t>
    </rPh>
    <rPh sb="10" eb="12">
      <t>シャカイ</t>
    </rPh>
    <rPh sb="12" eb="14">
      <t>フクシ</t>
    </rPh>
    <rPh sb="14" eb="17">
      <t>ジギョウダン</t>
    </rPh>
    <phoneticPr fontId="4"/>
  </si>
  <si>
    <t>内海　敏江</t>
    <phoneticPr fontId="6"/>
  </si>
  <si>
    <t>〒000-0042</t>
  </si>
  <si>
    <t>札幌市中央区大通西５丁目１１番地</t>
    <rPh sb="0" eb="3">
      <t>サッポロシ</t>
    </rPh>
    <rPh sb="3" eb="6">
      <t>チュウオウク</t>
    </rPh>
    <rPh sb="6" eb="8">
      <t>オオドオ</t>
    </rPh>
    <rPh sb="8" eb="9">
      <t>ニシ</t>
    </rPh>
    <rPh sb="10" eb="12">
      <t>チョウメ</t>
    </rPh>
    <rPh sb="14" eb="16">
      <t>バンチ</t>
    </rPh>
    <phoneticPr fontId="4"/>
  </si>
  <si>
    <t>さっぽろ地域生活支援センター</t>
    <phoneticPr fontId="6"/>
  </si>
  <si>
    <t>札幌市東区北２２条東６丁目１－１５</t>
    <rPh sb="0" eb="2">
      <t>サッポロ</t>
    </rPh>
    <rPh sb="2" eb="3">
      <t>シ</t>
    </rPh>
    <rPh sb="3" eb="4">
      <t>ヒガシ</t>
    </rPh>
    <rPh sb="4" eb="5">
      <t>ク</t>
    </rPh>
    <rPh sb="5" eb="6">
      <t>キタ</t>
    </rPh>
    <rPh sb="8" eb="9">
      <t>ジョウ</t>
    </rPh>
    <rPh sb="9" eb="10">
      <t>ヒガシ</t>
    </rPh>
    <rPh sb="11" eb="13">
      <t>チョウメ</t>
    </rPh>
    <phoneticPr fontId="6"/>
  </si>
  <si>
    <t>　　　ニ</t>
    <phoneticPr fontId="6"/>
  </si>
  <si>
    <t>北札福第134号</t>
    <rPh sb="0" eb="1">
      <t>キタ</t>
    </rPh>
    <rPh sb="1" eb="2">
      <t>サツ</t>
    </rPh>
    <rPh sb="2" eb="3">
      <t>フク</t>
    </rPh>
    <rPh sb="3" eb="4">
      <t>ダイ</t>
    </rPh>
    <rPh sb="7" eb="8">
      <t>ゴウ</t>
    </rPh>
    <phoneticPr fontId="4"/>
  </si>
  <si>
    <t>一般社団法人　日本介護社中ビジネス協会</t>
    <rPh sb="0" eb="2">
      <t>イッパン</t>
    </rPh>
    <rPh sb="2" eb="6">
      <t>シャダンホウジン</t>
    </rPh>
    <rPh sb="7" eb="9">
      <t>ニホン</t>
    </rPh>
    <rPh sb="9" eb="11">
      <t>カイゴ</t>
    </rPh>
    <rPh sb="11" eb="12">
      <t>シャ</t>
    </rPh>
    <rPh sb="12" eb="13">
      <t>ナカ</t>
    </rPh>
    <rPh sb="17" eb="19">
      <t>キョウカイ</t>
    </rPh>
    <phoneticPr fontId="4"/>
  </si>
  <si>
    <t>飯沼　尚子</t>
    <phoneticPr fontId="6"/>
  </si>
  <si>
    <t>〒061-3209</t>
  </si>
  <si>
    <t>石狩市花川南９条４丁目７８番地</t>
    <rPh sb="0" eb="3">
      <t>イシカリシ</t>
    </rPh>
    <rPh sb="3" eb="5">
      <t>ハナカワ</t>
    </rPh>
    <rPh sb="5" eb="6">
      <t>ミナミ</t>
    </rPh>
    <rPh sb="7" eb="8">
      <t>ジョウ</t>
    </rPh>
    <rPh sb="9" eb="11">
      <t>チョウメ</t>
    </rPh>
    <rPh sb="13" eb="15">
      <t>バンチ</t>
    </rPh>
    <phoneticPr fontId="4"/>
  </si>
  <si>
    <t>あいりすヘルパーステーション</t>
    <phoneticPr fontId="6"/>
  </si>
  <si>
    <t>札幌市中央区北１８条西１５丁目３－２１　ＳＳＣ１Ｆ</t>
    <rPh sb="3" eb="6">
      <t>チュウオウク</t>
    </rPh>
    <rPh sb="6" eb="7">
      <t>キタ</t>
    </rPh>
    <rPh sb="9" eb="10">
      <t>ジョウ</t>
    </rPh>
    <rPh sb="10" eb="11">
      <t>ニシ</t>
    </rPh>
    <rPh sb="13" eb="15">
      <t>チョウメ</t>
    </rPh>
    <phoneticPr fontId="6"/>
  </si>
  <si>
    <t>北札福第136号</t>
    <rPh sb="0" eb="1">
      <t>キタ</t>
    </rPh>
    <rPh sb="1" eb="2">
      <t>サツ</t>
    </rPh>
    <rPh sb="2" eb="3">
      <t>フク</t>
    </rPh>
    <rPh sb="3" eb="4">
      <t>ダイ</t>
    </rPh>
    <rPh sb="7" eb="8">
      <t>ゴウ</t>
    </rPh>
    <phoneticPr fontId="4"/>
  </si>
  <si>
    <t>医療法人社団　白樺会</t>
    <rPh sb="0" eb="2">
      <t>イリョウ</t>
    </rPh>
    <rPh sb="2" eb="4">
      <t>ホウジン</t>
    </rPh>
    <rPh sb="4" eb="6">
      <t>シャダン</t>
    </rPh>
    <rPh sb="7" eb="9">
      <t>シラカバ</t>
    </rPh>
    <rPh sb="9" eb="10">
      <t>カイ</t>
    </rPh>
    <phoneticPr fontId="4"/>
  </si>
  <si>
    <t>佐藤　明子</t>
    <phoneticPr fontId="6"/>
  </si>
  <si>
    <t>〒044-0052</t>
  </si>
  <si>
    <t>虻田郡倶知安町北２条西３丁目２番地１</t>
    <rPh sb="0" eb="3">
      <t>アブタグン</t>
    </rPh>
    <rPh sb="3" eb="7">
      <t>クッチャンチョウ</t>
    </rPh>
    <rPh sb="7" eb="8">
      <t>キタ</t>
    </rPh>
    <rPh sb="9" eb="10">
      <t>ジョウ</t>
    </rPh>
    <rPh sb="10" eb="11">
      <t>ニシ</t>
    </rPh>
    <rPh sb="12" eb="14">
      <t>チョウメ</t>
    </rPh>
    <rPh sb="15" eb="16">
      <t>バン</t>
    </rPh>
    <rPh sb="16" eb="17">
      <t>チ</t>
    </rPh>
    <phoneticPr fontId="4"/>
  </si>
  <si>
    <t>ヘルパーステーションろっかえん</t>
    <phoneticPr fontId="6"/>
  </si>
  <si>
    <t>虻田郡倶知安町南３条東５丁目１番地２</t>
    <phoneticPr fontId="6"/>
  </si>
  <si>
    <t>倶知安町、ニセコ町、赤井川村</t>
    <rPh sb="0" eb="3">
      <t>クッチャン</t>
    </rPh>
    <rPh sb="3" eb="4">
      <t>チョウ</t>
    </rPh>
    <rPh sb="10" eb="13">
      <t>アカイガワ</t>
    </rPh>
    <rPh sb="13" eb="14">
      <t>ムラ</t>
    </rPh>
    <phoneticPr fontId="4"/>
  </si>
  <si>
    <t>【新】　　　　ニホ　ト</t>
    <rPh sb="1" eb="2">
      <t>シン</t>
    </rPh>
    <phoneticPr fontId="6"/>
  </si>
  <si>
    <t>北札福第136号-2</t>
    <rPh sb="0" eb="1">
      <t>キタ</t>
    </rPh>
    <rPh sb="1" eb="2">
      <t>サツ</t>
    </rPh>
    <rPh sb="2" eb="3">
      <t>フク</t>
    </rPh>
    <rPh sb="3" eb="4">
      <t>ダイ</t>
    </rPh>
    <rPh sb="7" eb="8">
      <t>ゴウ</t>
    </rPh>
    <phoneticPr fontId="6"/>
  </si>
  <si>
    <t>赤井川村訪問介護事業所</t>
    <rPh sb="0" eb="4">
      <t>アカイガワムラ</t>
    </rPh>
    <rPh sb="4" eb="6">
      <t>ホウモン</t>
    </rPh>
    <rPh sb="6" eb="8">
      <t>カイゴ</t>
    </rPh>
    <rPh sb="8" eb="11">
      <t>ジギョウショ</t>
    </rPh>
    <phoneticPr fontId="6"/>
  </si>
  <si>
    <t>北海道余市郡赤井川村字赤井川３１８番地１</t>
    <rPh sb="0" eb="3">
      <t>ホッカイドウ</t>
    </rPh>
    <rPh sb="3" eb="5">
      <t>ヨイチ</t>
    </rPh>
    <rPh sb="5" eb="6">
      <t>グン</t>
    </rPh>
    <rPh sb="6" eb="10">
      <t>アカイガワムラ</t>
    </rPh>
    <rPh sb="10" eb="11">
      <t>アザ</t>
    </rPh>
    <rPh sb="11" eb="14">
      <t>アカイガワ</t>
    </rPh>
    <rPh sb="17" eb="19">
      <t>バンチ</t>
    </rPh>
    <phoneticPr fontId="6"/>
  </si>
  <si>
    <t>北札福第138号</t>
    <rPh sb="0" eb="1">
      <t>キタ</t>
    </rPh>
    <rPh sb="1" eb="2">
      <t>サツ</t>
    </rPh>
    <rPh sb="2" eb="3">
      <t>フク</t>
    </rPh>
    <rPh sb="3" eb="4">
      <t>ダイ</t>
    </rPh>
    <rPh sb="7" eb="8">
      <t>ゴウ</t>
    </rPh>
    <phoneticPr fontId="4"/>
  </si>
  <si>
    <t>特定非営利活動法人　イータップ</t>
    <rPh sb="0" eb="2">
      <t>トクテイ</t>
    </rPh>
    <rPh sb="2" eb="3">
      <t>ヒ</t>
    </rPh>
    <rPh sb="3" eb="5">
      <t>エイリ</t>
    </rPh>
    <rPh sb="5" eb="7">
      <t>カツドウ</t>
    </rPh>
    <rPh sb="7" eb="9">
      <t>ホウジン</t>
    </rPh>
    <phoneticPr fontId="4"/>
  </si>
  <si>
    <t>畠山　寿美子</t>
    <phoneticPr fontId="6"/>
  </si>
  <si>
    <t>〒002-8064</t>
  </si>
  <si>
    <t>札幌市北区拓北４条３丁目９ー２３</t>
    <rPh sb="0" eb="3">
      <t>サッポロシ</t>
    </rPh>
    <rPh sb="3" eb="5">
      <t>キタク</t>
    </rPh>
    <rPh sb="5" eb="7">
      <t>タクホク</t>
    </rPh>
    <rPh sb="8" eb="9">
      <t>ジョウ</t>
    </rPh>
    <rPh sb="10" eb="12">
      <t>チョウメ</t>
    </rPh>
    <phoneticPr fontId="4"/>
  </si>
  <si>
    <t>居宅介護事業所　イータップ</t>
    <phoneticPr fontId="6"/>
  </si>
  <si>
    <t>札幌市北区拓北４条３丁目９－２３</t>
    <phoneticPr fontId="6"/>
  </si>
  <si>
    <t>北札福第139号</t>
    <rPh sb="0" eb="1">
      <t>キタ</t>
    </rPh>
    <rPh sb="1" eb="2">
      <t>サツ</t>
    </rPh>
    <rPh sb="2" eb="3">
      <t>フク</t>
    </rPh>
    <rPh sb="3" eb="4">
      <t>ダイ</t>
    </rPh>
    <rPh sb="7" eb="8">
      <t>ゴウ</t>
    </rPh>
    <phoneticPr fontId="4"/>
  </si>
  <si>
    <t>社会福祉法人　恵庭市社会福祉協議会</t>
    <rPh sb="0" eb="2">
      <t>シャカイ</t>
    </rPh>
    <rPh sb="2" eb="4">
      <t>フクシ</t>
    </rPh>
    <rPh sb="4" eb="6">
      <t>ホウジン</t>
    </rPh>
    <rPh sb="7" eb="10">
      <t>エニワシ</t>
    </rPh>
    <rPh sb="10" eb="12">
      <t>シャカイ</t>
    </rPh>
    <rPh sb="12" eb="14">
      <t>フクシ</t>
    </rPh>
    <rPh sb="14" eb="17">
      <t>キョウギカイ</t>
    </rPh>
    <phoneticPr fontId="4"/>
  </si>
  <si>
    <t>船田　清</t>
    <rPh sb="0" eb="2">
      <t>フナダ</t>
    </rPh>
    <rPh sb="3" eb="4">
      <t>キヨシ</t>
    </rPh>
    <phoneticPr fontId="6"/>
  </si>
  <si>
    <t>〒061-1446</t>
  </si>
  <si>
    <t>恵庭市末広町１２４番地</t>
    <rPh sb="0" eb="3">
      <t>エニワシ</t>
    </rPh>
    <rPh sb="3" eb="6">
      <t>スエヒロチョウ</t>
    </rPh>
    <rPh sb="9" eb="11">
      <t>バンチ</t>
    </rPh>
    <phoneticPr fontId="4"/>
  </si>
  <si>
    <t>社会福祉法人　恵庭市社会福祉協議会</t>
    <phoneticPr fontId="6"/>
  </si>
  <si>
    <t>恵庭市末広町１２４番地</t>
    <phoneticPr fontId="6"/>
  </si>
  <si>
    <t>恵庭市</t>
    <rPh sb="0" eb="3">
      <t>エニワシ</t>
    </rPh>
    <phoneticPr fontId="4"/>
  </si>
  <si>
    <t>【新】イ　ハニホヘト</t>
    <rPh sb="1" eb="2">
      <t>シン</t>
    </rPh>
    <phoneticPr fontId="6"/>
  </si>
  <si>
    <t>北札福第140号</t>
    <rPh sb="0" eb="1">
      <t>キタ</t>
    </rPh>
    <rPh sb="1" eb="2">
      <t>サツ</t>
    </rPh>
    <rPh sb="2" eb="3">
      <t>フク</t>
    </rPh>
    <rPh sb="3" eb="4">
      <t>ダイ</t>
    </rPh>
    <rPh sb="7" eb="8">
      <t>ゴウ</t>
    </rPh>
    <phoneticPr fontId="4"/>
  </si>
  <si>
    <t>医療法人社団　誠仁会</t>
    <rPh sb="0" eb="2">
      <t>イリョウ</t>
    </rPh>
    <rPh sb="2" eb="4">
      <t>ホウジン</t>
    </rPh>
    <rPh sb="4" eb="6">
      <t>シャダン</t>
    </rPh>
    <rPh sb="7" eb="8">
      <t>セイ</t>
    </rPh>
    <rPh sb="8" eb="9">
      <t>ジン</t>
    </rPh>
    <rPh sb="9" eb="10">
      <t>カイ</t>
    </rPh>
    <phoneticPr fontId="4"/>
  </si>
  <si>
    <t>西園　康文</t>
    <phoneticPr fontId="6"/>
  </si>
  <si>
    <t>〒001-0023</t>
    <phoneticPr fontId="6"/>
  </si>
  <si>
    <t>札幌市北区北２３条西４丁目２－２３</t>
    <rPh sb="0" eb="3">
      <t>サッポロシ</t>
    </rPh>
    <rPh sb="3" eb="5">
      <t>キタク</t>
    </rPh>
    <rPh sb="5" eb="6">
      <t>キタ</t>
    </rPh>
    <rPh sb="8" eb="9">
      <t>ジョウ</t>
    </rPh>
    <rPh sb="9" eb="10">
      <t>ニシ</t>
    </rPh>
    <rPh sb="11" eb="13">
      <t>チョウメ</t>
    </rPh>
    <phoneticPr fontId="4"/>
  </si>
  <si>
    <t>訪問介護ステーション北大通り</t>
    <phoneticPr fontId="6"/>
  </si>
  <si>
    <t>札幌市北区北２３条西４丁目２－２３</t>
    <phoneticPr fontId="6"/>
  </si>
  <si>
    <t>北札福第141号</t>
    <rPh sb="0" eb="1">
      <t>キタ</t>
    </rPh>
    <rPh sb="1" eb="2">
      <t>サツ</t>
    </rPh>
    <rPh sb="2" eb="3">
      <t>フク</t>
    </rPh>
    <rPh sb="3" eb="4">
      <t>ダイ</t>
    </rPh>
    <rPh sb="7" eb="8">
      <t>ゴウ</t>
    </rPh>
    <phoneticPr fontId="4"/>
  </si>
  <si>
    <t>一般社団法人　ふるびら和み</t>
    <rPh sb="0" eb="2">
      <t>イッパン</t>
    </rPh>
    <rPh sb="2" eb="6">
      <t>シャダンホウジン</t>
    </rPh>
    <rPh sb="11" eb="12">
      <t>ワ</t>
    </rPh>
    <phoneticPr fontId="4"/>
  </si>
  <si>
    <t>本間　利和子</t>
    <phoneticPr fontId="6"/>
  </si>
  <si>
    <t>古平郡古平町大字浜町４８７番地の１</t>
    <rPh sb="0" eb="3">
      <t>フルビラグン</t>
    </rPh>
    <rPh sb="3" eb="6">
      <t>フルビラチョウ</t>
    </rPh>
    <rPh sb="6" eb="8">
      <t>オオアザ</t>
    </rPh>
    <rPh sb="8" eb="10">
      <t>ハマチョウ</t>
    </rPh>
    <rPh sb="13" eb="15">
      <t>バンチ</t>
    </rPh>
    <phoneticPr fontId="4"/>
  </si>
  <si>
    <t>看取りステーションふるびら和み</t>
    <phoneticPr fontId="6"/>
  </si>
  <si>
    <t>古平郡古平町大字浜町４８７番地の１</t>
    <phoneticPr fontId="6"/>
  </si>
  <si>
    <t>北札福第142号</t>
    <rPh sb="0" eb="1">
      <t>キタ</t>
    </rPh>
    <rPh sb="1" eb="2">
      <t>サツ</t>
    </rPh>
    <rPh sb="2" eb="3">
      <t>フク</t>
    </rPh>
    <rPh sb="3" eb="4">
      <t>ダイ</t>
    </rPh>
    <rPh sb="7" eb="8">
      <t>ゴウ</t>
    </rPh>
    <phoneticPr fontId="4"/>
  </si>
  <si>
    <t>特定非営利活動法人札幌障害者活動支援センターライフ</t>
    <rPh sb="0" eb="2">
      <t>トクテイ</t>
    </rPh>
    <rPh sb="2" eb="3">
      <t>ヒ</t>
    </rPh>
    <rPh sb="3" eb="5">
      <t>エイリ</t>
    </rPh>
    <rPh sb="5" eb="7">
      <t>カツドウ</t>
    </rPh>
    <rPh sb="7" eb="9">
      <t>ホウジン</t>
    </rPh>
    <rPh sb="9" eb="11">
      <t>サッポロ</t>
    </rPh>
    <rPh sb="11" eb="14">
      <t>ショウガイシャ</t>
    </rPh>
    <rPh sb="14" eb="16">
      <t>カツドウ</t>
    </rPh>
    <rPh sb="16" eb="18">
      <t>シエン</t>
    </rPh>
    <phoneticPr fontId="4"/>
  </si>
  <si>
    <t>佐々木　泰彦</t>
    <rPh sb="0" eb="3">
      <t>ササキ</t>
    </rPh>
    <rPh sb="4" eb="5">
      <t>タイ</t>
    </rPh>
    <rPh sb="5" eb="6">
      <t>ヒコ</t>
    </rPh>
    <phoneticPr fontId="6"/>
  </si>
  <si>
    <t>〒063-0812</t>
  </si>
  <si>
    <t>札幌市西区山の手４条１丁目１－１　ＮＯ３マックスビル４Ｆ</t>
    <rPh sb="0" eb="3">
      <t>サッポロシ</t>
    </rPh>
    <rPh sb="3" eb="5">
      <t>ニシク</t>
    </rPh>
    <rPh sb="5" eb="6">
      <t>ヤマ</t>
    </rPh>
    <rPh sb="7" eb="8">
      <t>テ</t>
    </rPh>
    <rPh sb="9" eb="10">
      <t>ジョウ</t>
    </rPh>
    <rPh sb="11" eb="13">
      <t>チョウメ</t>
    </rPh>
    <phoneticPr fontId="4"/>
  </si>
  <si>
    <t>ヘルパーステーション繭結</t>
    <phoneticPr fontId="6"/>
  </si>
  <si>
    <t>札幌市西区山の手４条１丁目１－１　ＮＯ３マックスビル４Ｆ</t>
    <phoneticPr fontId="6"/>
  </si>
  <si>
    <t>北札福第144号</t>
    <rPh sb="0" eb="1">
      <t>キタ</t>
    </rPh>
    <rPh sb="1" eb="2">
      <t>サツ</t>
    </rPh>
    <rPh sb="2" eb="3">
      <t>フク</t>
    </rPh>
    <rPh sb="3" eb="4">
      <t>ダイ</t>
    </rPh>
    <rPh sb="7" eb="8">
      <t>ゴウ</t>
    </rPh>
    <phoneticPr fontId="4"/>
  </si>
  <si>
    <t>医療法人社団　H・N・メディック</t>
    <rPh sb="0" eb="2">
      <t>イリョウ</t>
    </rPh>
    <rPh sb="2" eb="4">
      <t>ホウジン</t>
    </rPh>
    <rPh sb="4" eb="6">
      <t>シャダン</t>
    </rPh>
    <phoneticPr fontId="4"/>
  </si>
  <si>
    <t>遠藤　陶子</t>
    <phoneticPr fontId="6"/>
  </si>
  <si>
    <t>〒004-0055</t>
  </si>
  <si>
    <t>札幌市厚別区厚別中央５条６丁目１－５</t>
    <rPh sb="0" eb="3">
      <t>サッポロシ</t>
    </rPh>
    <rPh sb="3" eb="6">
      <t>アツベツク</t>
    </rPh>
    <rPh sb="6" eb="8">
      <t>アツベツ</t>
    </rPh>
    <rPh sb="8" eb="10">
      <t>チュウオウ</t>
    </rPh>
    <rPh sb="11" eb="12">
      <t>ジョウ</t>
    </rPh>
    <rPh sb="13" eb="15">
      <t>チョウメ</t>
    </rPh>
    <phoneticPr fontId="4"/>
  </si>
  <si>
    <t>医療法人社団
Ｈ・Ｎ・メディック北広島、医療法人社団
Ｈ・Ｎ・メディック、医療法人社団
Ｈ・Ｎ・メディックさっぽろ東</t>
    <phoneticPr fontId="6"/>
  </si>
  <si>
    <t>北広島市共栄町５丁目６－１、札幌市厚別区厚別中央5条6丁目1番5号、札幌市東区北19条東7丁目１－２６</t>
    <phoneticPr fontId="6"/>
  </si>
  <si>
    <t>【新】ト</t>
    <rPh sb="1" eb="2">
      <t>シン</t>
    </rPh>
    <phoneticPr fontId="6"/>
  </si>
  <si>
    <t>北札福第145号</t>
    <rPh sb="0" eb="1">
      <t>キタ</t>
    </rPh>
    <rPh sb="1" eb="2">
      <t>サツ</t>
    </rPh>
    <rPh sb="2" eb="3">
      <t>フク</t>
    </rPh>
    <rPh sb="3" eb="4">
      <t>ダイ</t>
    </rPh>
    <rPh sb="7" eb="8">
      <t>ゴウ</t>
    </rPh>
    <phoneticPr fontId="4"/>
  </si>
  <si>
    <t>特定非営利活動法人　くらしの研究会</t>
    <rPh sb="0" eb="2">
      <t>トクテイ</t>
    </rPh>
    <rPh sb="2" eb="3">
      <t>ヒ</t>
    </rPh>
    <rPh sb="3" eb="5">
      <t>エイリ</t>
    </rPh>
    <rPh sb="5" eb="7">
      <t>カツドウ</t>
    </rPh>
    <rPh sb="7" eb="9">
      <t>ホウジン</t>
    </rPh>
    <rPh sb="14" eb="17">
      <t>ケンキュウカイ</t>
    </rPh>
    <phoneticPr fontId="4"/>
  </si>
  <si>
    <t>石田　智子</t>
    <phoneticPr fontId="6"/>
  </si>
  <si>
    <t>〒061-1272</t>
  </si>
  <si>
    <t>北広島市大曲末広２丁目１－１２</t>
    <rPh sb="0" eb="4">
      <t>キタヒロシマシ</t>
    </rPh>
    <rPh sb="4" eb="6">
      <t>オオマガリ</t>
    </rPh>
    <rPh sb="6" eb="8">
      <t>スエヒロ</t>
    </rPh>
    <rPh sb="9" eb="11">
      <t>チョウメ</t>
    </rPh>
    <phoneticPr fontId="4"/>
  </si>
  <si>
    <t>特定非営利活動法人　くらしの研究会</t>
    <phoneticPr fontId="6"/>
  </si>
  <si>
    <t>北広島市大曲末広２丁目１－１２</t>
    <phoneticPr fontId="6"/>
  </si>
  <si>
    <t>【新】イ　　ニホ</t>
    <rPh sb="1" eb="2">
      <t>シン</t>
    </rPh>
    <phoneticPr fontId="6"/>
  </si>
  <si>
    <t>北札福第147号</t>
    <rPh sb="0" eb="1">
      <t>キタ</t>
    </rPh>
    <rPh sb="1" eb="2">
      <t>サツ</t>
    </rPh>
    <rPh sb="2" eb="3">
      <t>フク</t>
    </rPh>
    <rPh sb="3" eb="4">
      <t>ダイ</t>
    </rPh>
    <rPh sb="7" eb="8">
      <t>ゴウ</t>
    </rPh>
    <phoneticPr fontId="4"/>
  </si>
  <si>
    <t>一般社団法人　和郷</t>
    <rPh sb="0" eb="2">
      <t>イッパン</t>
    </rPh>
    <rPh sb="2" eb="6">
      <t>シャダンホウジン</t>
    </rPh>
    <rPh sb="7" eb="8">
      <t>ワ</t>
    </rPh>
    <rPh sb="8" eb="9">
      <t>ゴウ</t>
    </rPh>
    <phoneticPr fontId="4"/>
  </si>
  <si>
    <t>菅生　留美子</t>
    <rPh sb="0" eb="2">
      <t>スガウ</t>
    </rPh>
    <rPh sb="3" eb="6">
      <t>ルミコ</t>
    </rPh>
    <phoneticPr fontId="6"/>
  </si>
  <si>
    <t>〒003-0836</t>
  </si>
  <si>
    <t>札幌市白石区北郷６条３丁目４番２５号</t>
    <rPh sb="0" eb="3">
      <t>サッポロシ</t>
    </rPh>
    <rPh sb="3" eb="6">
      <t>シロイシク</t>
    </rPh>
    <rPh sb="6" eb="8">
      <t>キタゴウ</t>
    </rPh>
    <rPh sb="9" eb="10">
      <t>ジョウ</t>
    </rPh>
    <rPh sb="11" eb="13">
      <t>チョウメ</t>
    </rPh>
    <rPh sb="14" eb="15">
      <t>バン</t>
    </rPh>
    <rPh sb="17" eb="18">
      <t>ゴウ</t>
    </rPh>
    <phoneticPr fontId="4"/>
  </si>
  <si>
    <t>訪問介護カトレア</t>
    <phoneticPr fontId="6"/>
  </si>
  <si>
    <t>札幌市白石区北郷６条３丁目４番２５号</t>
    <phoneticPr fontId="6"/>
  </si>
  <si>
    <t>北札福第154号</t>
    <rPh sb="0" eb="1">
      <t>キタ</t>
    </rPh>
    <rPh sb="1" eb="2">
      <t>サツ</t>
    </rPh>
    <rPh sb="2" eb="3">
      <t>フク</t>
    </rPh>
    <rPh sb="3" eb="4">
      <t>ダイ</t>
    </rPh>
    <rPh sb="7" eb="8">
      <t>ゴウ</t>
    </rPh>
    <phoneticPr fontId="4"/>
  </si>
  <si>
    <t>特定非営利活動法人　ヘルパーステーションいちご</t>
    <rPh sb="0" eb="9">
      <t>トク</t>
    </rPh>
    <phoneticPr fontId="4"/>
  </si>
  <si>
    <t>狩野　浩二</t>
    <phoneticPr fontId="6"/>
  </si>
  <si>
    <t>〒006-0022</t>
  </si>
  <si>
    <t>札幌市手稲区手稲本町２条５丁目１２－５０－１４０２</t>
    <rPh sb="0" eb="3">
      <t>サッポロシ</t>
    </rPh>
    <rPh sb="3" eb="6">
      <t>テイネク</t>
    </rPh>
    <rPh sb="6" eb="8">
      <t>テイネ</t>
    </rPh>
    <rPh sb="8" eb="10">
      <t>ホンマチ</t>
    </rPh>
    <rPh sb="11" eb="12">
      <t>ジョウ</t>
    </rPh>
    <rPh sb="13" eb="15">
      <t>チョウメ</t>
    </rPh>
    <phoneticPr fontId="4"/>
  </si>
  <si>
    <t>ヘルパーステーションいちご</t>
    <phoneticPr fontId="6"/>
  </si>
  <si>
    <t>札幌市手稲区手稲本町二条五丁目１２－５０－１４０２</t>
    <phoneticPr fontId="6"/>
  </si>
  <si>
    <t>【新】イ　ロ　ハ　ニ</t>
    <rPh sb="1" eb="2">
      <t>シン</t>
    </rPh>
    <phoneticPr fontId="6"/>
  </si>
  <si>
    <t>北札福第155号</t>
    <rPh sb="0" eb="1">
      <t>キタ</t>
    </rPh>
    <rPh sb="1" eb="2">
      <t>サツ</t>
    </rPh>
    <rPh sb="2" eb="3">
      <t>フク</t>
    </rPh>
    <rPh sb="3" eb="4">
      <t>ダイ</t>
    </rPh>
    <rPh sb="7" eb="8">
      <t>ゴウ</t>
    </rPh>
    <phoneticPr fontId="4"/>
  </si>
  <si>
    <t>社会医療法人社団　愛心館</t>
    <rPh sb="0" eb="2">
      <t>シャカイ</t>
    </rPh>
    <rPh sb="2" eb="4">
      <t>イリョウ</t>
    </rPh>
    <rPh sb="4" eb="6">
      <t>ホウジン</t>
    </rPh>
    <rPh sb="6" eb="8">
      <t>シャダン</t>
    </rPh>
    <rPh sb="9" eb="10">
      <t>アイ</t>
    </rPh>
    <rPh sb="10" eb="11">
      <t>シン</t>
    </rPh>
    <rPh sb="11" eb="12">
      <t>カン</t>
    </rPh>
    <phoneticPr fontId="4"/>
  </si>
  <si>
    <t>岡本　洋</t>
    <rPh sb="0" eb="2">
      <t>オカモト</t>
    </rPh>
    <rPh sb="3" eb="4">
      <t>ヨウ</t>
    </rPh>
    <phoneticPr fontId="6"/>
  </si>
  <si>
    <t>〒065-0027</t>
  </si>
  <si>
    <t>札幌市東区北２７条東１丁目１番１５号</t>
    <rPh sb="0" eb="3">
      <t>サッポロシ</t>
    </rPh>
    <rPh sb="3" eb="5">
      <t>ヒガシク</t>
    </rPh>
    <rPh sb="5" eb="6">
      <t>キタ</t>
    </rPh>
    <rPh sb="8" eb="9">
      <t>ジョウ</t>
    </rPh>
    <rPh sb="9" eb="10">
      <t>ヒガシ</t>
    </rPh>
    <rPh sb="11" eb="13">
      <t>チョウメ</t>
    </rPh>
    <rPh sb="14" eb="15">
      <t>バン</t>
    </rPh>
    <rPh sb="17" eb="18">
      <t>ゴウ</t>
    </rPh>
    <phoneticPr fontId="4"/>
  </si>
  <si>
    <t>来夢ラインヘルパーステーション</t>
    <phoneticPr fontId="6"/>
  </si>
  <si>
    <t>札幌市北区あいの里２条１丁目２０番１</t>
    <phoneticPr fontId="6"/>
  </si>
  <si>
    <t>北札福第156号</t>
    <rPh sb="0" eb="1">
      <t>キタ</t>
    </rPh>
    <rPh sb="1" eb="2">
      <t>サツ</t>
    </rPh>
    <rPh sb="2" eb="3">
      <t>フク</t>
    </rPh>
    <rPh sb="3" eb="4">
      <t>ダイ</t>
    </rPh>
    <rPh sb="7" eb="8">
      <t>ゴウ</t>
    </rPh>
    <phoneticPr fontId="4"/>
  </si>
  <si>
    <t>特定非営利活動法人　さっぽろ障がい福祉てっての会</t>
    <rPh sb="0" eb="9">
      <t>トク</t>
    </rPh>
    <rPh sb="14" eb="15">
      <t>ショウ</t>
    </rPh>
    <rPh sb="17" eb="19">
      <t>フクシ</t>
    </rPh>
    <rPh sb="23" eb="24">
      <t>カイ</t>
    </rPh>
    <phoneticPr fontId="4"/>
  </si>
  <si>
    <t>吉田　明仁</t>
    <phoneticPr fontId="6"/>
  </si>
  <si>
    <t>〒065-0031</t>
  </si>
  <si>
    <t>札幌市北区百合が原５丁目４番２１号</t>
    <rPh sb="0" eb="3">
      <t>サッポロシ</t>
    </rPh>
    <rPh sb="3" eb="5">
      <t>キタク</t>
    </rPh>
    <rPh sb="5" eb="7">
      <t>ユリ</t>
    </rPh>
    <rPh sb="8" eb="9">
      <t>ハラ</t>
    </rPh>
    <rPh sb="10" eb="12">
      <t>チョウメ</t>
    </rPh>
    <rPh sb="13" eb="14">
      <t>バン</t>
    </rPh>
    <rPh sb="16" eb="17">
      <t>ゴウ</t>
    </rPh>
    <phoneticPr fontId="4"/>
  </si>
  <si>
    <t>サポートオフィスＴｅｔｔｅ</t>
    <phoneticPr fontId="6"/>
  </si>
  <si>
    <t>札幌市北区百合が原５丁目４番２１号</t>
    <rPh sb="0" eb="3">
      <t>サッポロシ</t>
    </rPh>
    <rPh sb="3" eb="5">
      <t>キタク</t>
    </rPh>
    <rPh sb="5" eb="7">
      <t>ユリ</t>
    </rPh>
    <rPh sb="8" eb="9">
      <t>ハラ</t>
    </rPh>
    <rPh sb="10" eb="12">
      <t>チョウメ</t>
    </rPh>
    <rPh sb="13" eb="14">
      <t>バン</t>
    </rPh>
    <rPh sb="16" eb="17">
      <t>ゴウ</t>
    </rPh>
    <phoneticPr fontId="6"/>
  </si>
  <si>
    <t>北札福第159号</t>
    <rPh sb="0" eb="1">
      <t>キタ</t>
    </rPh>
    <rPh sb="1" eb="2">
      <t>サツ</t>
    </rPh>
    <rPh sb="2" eb="3">
      <t>フク</t>
    </rPh>
    <rPh sb="3" eb="4">
      <t>ダイ</t>
    </rPh>
    <rPh sb="7" eb="8">
      <t>ゴウ</t>
    </rPh>
    <phoneticPr fontId="4"/>
  </si>
  <si>
    <t>特定非営利活動法人　はなうた</t>
    <rPh sb="0" eb="2">
      <t>トクテイ</t>
    </rPh>
    <rPh sb="2" eb="5">
      <t>ヒエイリ</t>
    </rPh>
    <rPh sb="5" eb="7">
      <t>カツドウ</t>
    </rPh>
    <rPh sb="7" eb="9">
      <t>ホウジン</t>
    </rPh>
    <phoneticPr fontId="4"/>
  </si>
  <si>
    <t>鷲尾　和巳</t>
    <phoneticPr fontId="6"/>
  </si>
  <si>
    <t>〒062-0933</t>
    <phoneticPr fontId="6"/>
  </si>
  <si>
    <t>札幌市豊平区福住２条１０丁目３－８ー２Ｆ</t>
    <rPh sb="0" eb="3">
      <t>サッポロシ</t>
    </rPh>
    <rPh sb="3" eb="6">
      <t>トヨヒラク</t>
    </rPh>
    <rPh sb="6" eb="8">
      <t>フクズミ</t>
    </rPh>
    <rPh sb="9" eb="10">
      <t>ジョウ</t>
    </rPh>
    <rPh sb="12" eb="14">
      <t>チョウメ</t>
    </rPh>
    <phoneticPr fontId="4"/>
  </si>
  <si>
    <t>指定障害福祉サービス事業所はみんぐ</t>
    <rPh sb="0" eb="2">
      <t>シテイ</t>
    </rPh>
    <rPh sb="2" eb="4">
      <t>ショウガイ</t>
    </rPh>
    <rPh sb="4" eb="6">
      <t>フクシ</t>
    </rPh>
    <rPh sb="10" eb="13">
      <t>ジギョウショ</t>
    </rPh>
    <phoneticPr fontId="6"/>
  </si>
  <si>
    <t>札幌市清田区真栄４条４丁目１３－３０－１０２</t>
    <rPh sb="0" eb="3">
      <t>サッポロシ</t>
    </rPh>
    <rPh sb="3" eb="5">
      <t>キヨタ</t>
    </rPh>
    <rPh sb="5" eb="6">
      <t>ク</t>
    </rPh>
    <rPh sb="6" eb="8">
      <t>マサカエ</t>
    </rPh>
    <rPh sb="9" eb="10">
      <t>ジョウ</t>
    </rPh>
    <rPh sb="11" eb="13">
      <t>チョウメ</t>
    </rPh>
    <phoneticPr fontId="4"/>
  </si>
  <si>
    <t>札幌市、泊村、共和町、岩内町、倶知安町</t>
    <rPh sb="0" eb="3">
      <t>サッポロシ</t>
    </rPh>
    <rPh sb="4" eb="6">
      <t>トマリムラ</t>
    </rPh>
    <rPh sb="7" eb="10">
      <t>キョウワチョウ</t>
    </rPh>
    <rPh sb="11" eb="14">
      <t>イワナイチョウ</t>
    </rPh>
    <rPh sb="15" eb="18">
      <t>クッチャン</t>
    </rPh>
    <rPh sb="18" eb="19">
      <t>チョウ</t>
    </rPh>
    <phoneticPr fontId="4"/>
  </si>
  <si>
    <t>【新】イロハニ　　ト</t>
    <rPh sb="1" eb="2">
      <t>シン</t>
    </rPh>
    <phoneticPr fontId="6"/>
  </si>
  <si>
    <t>北札福第159号-2</t>
    <rPh sb="0" eb="1">
      <t>キタ</t>
    </rPh>
    <rPh sb="1" eb="2">
      <t>サツ</t>
    </rPh>
    <rPh sb="2" eb="3">
      <t>フク</t>
    </rPh>
    <rPh sb="3" eb="4">
      <t>ダイ</t>
    </rPh>
    <rPh sb="7" eb="8">
      <t>ゴウ</t>
    </rPh>
    <phoneticPr fontId="4"/>
  </si>
  <si>
    <t>〒062-0934</t>
  </si>
  <si>
    <t>指定障害福祉サービス事業所はみんぐいわない</t>
    <rPh sb="0" eb="2">
      <t>シテイ</t>
    </rPh>
    <rPh sb="2" eb="4">
      <t>ショウガイ</t>
    </rPh>
    <rPh sb="4" eb="6">
      <t>フクシ</t>
    </rPh>
    <rPh sb="10" eb="13">
      <t>ジギョウショ</t>
    </rPh>
    <phoneticPr fontId="6"/>
  </si>
  <si>
    <t>岩内郡岩内町万代19-7</t>
    <rPh sb="0" eb="3">
      <t>イワナイグン</t>
    </rPh>
    <rPh sb="3" eb="6">
      <t>イワナイチョウ</t>
    </rPh>
    <rPh sb="6" eb="8">
      <t>マンダイ</t>
    </rPh>
    <phoneticPr fontId="4"/>
  </si>
  <si>
    <t>北札福第159号-3</t>
    <rPh sb="0" eb="1">
      <t>キタ</t>
    </rPh>
    <rPh sb="1" eb="2">
      <t>サツ</t>
    </rPh>
    <rPh sb="2" eb="3">
      <t>フク</t>
    </rPh>
    <rPh sb="3" eb="4">
      <t>ダイ</t>
    </rPh>
    <rPh sb="7" eb="8">
      <t>ゴウ</t>
    </rPh>
    <phoneticPr fontId="4"/>
  </si>
  <si>
    <t>〒062-0935</t>
  </si>
  <si>
    <t>指定障害福祉サービス事業所はみんぐ平岸</t>
    <rPh sb="0" eb="2">
      <t>シテイ</t>
    </rPh>
    <rPh sb="2" eb="4">
      <t>ショウガイ</t>
    </rPh>
    <rPh sb="4" eb="6">
      <t>フクシ</t>
    </rPh>
    <rPh sb="10" eb="13">
      <t>ジギョウショ</t>
    </rPh>
    <rPh sb="17" eb="19">
      <t>ヒラギシ</t>
    </rPh>
    <phoneticPr fontId="6"/>
  </si>
  <si>
    <t>札幌市豊平区豊平１条１０丁目４－１５　アスコット１０２号</t>
    <rPh sb="0" eb="3">
      <t>サッポロシ</t>
    </rPh>
    <rPh sb="3" eb="6">
      <t>トヨヒラク</t>
    </rPh>
    <rPh sb="6" eb="8">
      <t>トヨヒラ</t>
    </rPh>
    <rPh sb="9" eb="10">
      <t>ジョウ</t>
    </rPh>
    <rPh sb="12" eb="14">
      <t>チョウメ</t>
    </rPh>
    <rPh sb="27" eb="28">
      <t>ゴウ</t>
    </rPh>
    <phoneticPr fontId="4"/>
  </si>
  <si>
    <t>北札福第159号-4</t>
    <rPh sb="0" eb="1">
      <t>キタ</t>
    </rPh>
    <rPh sb="1" eb="2">
      <t>サツ</t>
    </rPh>
    <rPh sb="2" eb="3">
      <t>フク</t>
    </rPh>
    <rPh sb="3" eb="4">
      <t>ダイ</t>
    </rPh>
    <rPh sb="7" eb="8">
      <t>ゴウ</t>
    </rPh>
    <phoneticPr fontId="4"/>
  </si>
  <si>
    <t>〒062-0936</t>
  </si>
  <si>
    <t>はみんぐ札幌みなみ</t>
    <rPh sb="4" eb="6">
      <t>サッポロ</t>
    </rPh>
    <phoneticPr fontId="6"/>
  </si>
  <si>
    <t>札幌市南区澄川１条４丁目２－１　パルコート澄川２０５号</t>
    <rPh sb="0" eb="3">
      <t>サッポロシ</t>
    </rPh>
    <rPh sb="3" eb="5">
      <t>ミナミク</t>
    </rPh>
    <rPh sb="5" eb="7">
      <t>スミカワ</t>
    </rPh>
    <rPh sb="8" eb="9">
      <t>ジョウ</t>
    </rPh>
    <rPh sb="10" eb="12">
      <t>チョウメ</t>
    </rPh>
    <rPh sb="21" eb="23">
      <t>スミカワ</t>
    </rPh>
    <rPh sb="26" eb="27">
      <t>ゴウ</t>
    </rPh>
    <phoneticPr fontId="4"/>
  </si>
  <si>
    <t>北札福第161号</t>
    <rPh sb="0" eb="1">
      <t>キタ</t>
    </rPh>
    <rPh sb="1" eb="2">
      <t>サツ</t>
    </rPh>
    <rPh sb="2" eb="3">
      <t>フク</t>
    </rPh>
    <rPh sb="3" eb="4">
      <t>ダイ</t>
    </rPh>
    <rPh sb="7" eb="8">
      <t>ゴウ</t>
    </rPh>
    <phoneticPr fontId="4"/>
  </si>
  <si>
    <t>社会福祉法人　ニセコ町社会福祉協議会</t>
    <rPh sb="0" eb="6">
      <t>シャカイフクシホウジン</t>
    </rPh>
    <rPh sb="10" eb="11">
      <t>チョウ</t>
    </rPh>
    <rPh sb="11" eb="15">
      <t>シャカイフクシ</t>
    </rPh>
    <rPh sb="15" eb="18">
      <t>キョウギカイ</t>
    </rPh>
    <phoneticPr fontId="4"/>
  </si>
  <si>
    <t>三橋　範夫</t>
    <phoneticPr fontId="6"/>
  </si>
  <si>
    <t>〒048-1501</t>
  </si>
  <si>
    <t>虻田郡ニセコ町字富士見９５番地</t>
    <rPh sb="0" eb="3">
      <t>アブタグン</t>
    </rPh>
    <rPh sb="6" eb="7">
      <t>チョウ</t>
    </rPh>
    <rPh sb="7" eb="8">
      <t>アザ</t>
    </rPh>
    <rPh sb="8" eb="11">
      <t>フジミ</t>
    </rPh>
    <rPh sb="13" eb="15">
      <t>バンチ</t>
    </rPh>
    <phoneticPr fontId="4"/>
  </si>
  <si>
    <t>ニセコ町社会福祉協議会</t>
    <phoneticPr fontId="6"/>
  </si>
  <si>
    <t>虻田郡ニセコ町字富士見９５番地</t>
    <phoneticPr fontId="6"/>
  </si>
  <si>
    <t>ニセコ町</t>
    <rPh sb="3" eb="4">
      <t>チョウ</t>
    </rPh>
    <phoneticPr fontId="4"/>
  </si>
  <si>
    <t>【新】ニ、ホ</t>
    <rPh sb="1" eb="2">
      <t>シン</t>
    </rPh>
    <phoneticPr fontId="6"/>
  </si>
  <si>
    <t>北札福第162号</t>
    <rPh sb="0" eb="1">
      <t>キタ</t>
    </rPh>
    <rPh sb="1" eb="2">
      <t>サツ</t>
    </rPh>
    <rPh sb="2" eb="3">
      <t>フク</t>
    </rPh>
    <rPh sb="3" eb="4">
      <t>ダイ</t>
    </rPh>
    <rPh sb="7" eb="8">
      <t>ゴウ</t>
    </rPh>
    <phoneticPr fontId="4"/>
  </si>
  <si>
    <t>医療法人社団　滋恒会</t>
    <rPh sb="0" eb="2">
      <t>イリョウ</t>
    </rPh>
    <rPh sb="2" eb="4">
      <t>ホウジン</t>
    </rPh>
    <rPh sb="4" eb="6">
      <t>シャダン</t>
    </rPh>
    <rPh sb="7" eb="10">
      <t>ジコウカイ</t>
    </rPh>
    <phoneticPr fontId="4"/>
  </si>
  <si>
    <t>中島　恒子</t>
    <phoneticPr fontId="6"/>
  </si>
  <si>
    <t>余市郡余市町黒川町３丁目１０９番地</t>
    <rPh sb="0" eb="3">
      <t>ヨイチグン</t>
    </rPh>
    <rPh sb="3" eb="6">
      <t>ヨイチチョウ</t>
    </rPh>
    <rPh sb="6" eb="9">
      <t>クロカワチョウ</t>
    </rPh>
    <rPh sb="10" eb="12">
      <t>チョウメ</t>
    </rPh>
    <rPh sb="15" eb="17">
      <t>バンチ</t>
    </rPh>
    <phoneticPr fontId="4"/>
  </si>
  <si>
    <t>ヘルパーステーションレモン</t>
    <phoneticPr fontId="6"/>
  </si>
  <si>
    <t>余市町大川町４丁目２３番地</t>
    <phoneticPr fontId="6"/>
  </si>
  <si>
    <t>北札福第163号</t>
    <rPh sb="0" eb="1">
      <t>キタ</t>
    </rPh>
    <rPh sb="1" eb="2">
      <t>サツ</t>
    </rPh>
    <rPh sb="2" eb="3">
      <t>フク</t>
    </rPh>
    <rPh sb="3" eb="4">
      <t>ダイ</t>
    </rPh>
    <rPh sb="7" eb="8">
      <t>ゴウ</t>
    </rPh>
    <phoneticPr fontId="4"/>
  </si>
  <si>
    <t>特定非営利活動法人　まちの森</t>
    <rPh sb="0" eb="2">
      <t>トクテイ</t>
    </rPh>
    <rPh sb="2" eb="5">
      <t>ヒエイリ</t>
    </rPh>
    <rPh sb="5" eb="7">
      <t>カツドウ</t>
    </rPh>
    <rPh sb="7" eb="9">
      <t>ホウジン</t>
    </rPh>
    <rPh sb="13" eb="14">
      <t>モリ</t>
    </rPh>
    <phoneticPr fontId="4"/>
  </si>
  <si>
    <t>白井　応隆</t>
    <phoneticPr fontId="6"/>
  </si>
  <si>
    <t>〒061-0224</t>
    <phoneticPr fontId="6"/>
  </si>
  <si>
    <t>石狩郡当別町末広２番地１</t>
    <rPh sb="0" eb="3">
      <t>イシカリグン</t>
    </rPh>
    <rPh sb="3" eb="6">
      <t>トウベツチョウ</t>
    </rPh>
    <rPh sb="6" eb="8">
      <t>スエヒロ</t>
    </rPh>
    <rPh sb="9" eb="11">
      <t>バンチ</t>
    </rPh>
    <phoneticPr fontId="4"/>
  </si>
  <si>
    <t>移動支援事業所つくし</t>
    <phoneticPr fontId="6"/>
  </si>
  <si>
    <t>石狩郡当別町末広２番地１</t>
    <phoneticPr fontId="6"/>
  </si>
  <si>
    <t>【新】イロハ　　　ト</t>
    <rPh sb="1" eb="2">
      <t>シン</t>
    </rPh>
    <phoneticPr fontId="6"/>
  </si>
  <si>
    <t>北札福第164号</t>
    <rPh sb="0" eb="1">
      <t>キタ</t>
    </rPh>
    <rPh sb="1" eb="2">
      <t>サツ</t>
    </rPh>
    <rPh sb="2" eb="3">
      <t>フク</t>
    </rPh>
    <rPh sb="3" eb="4">
      <t>ダイ</t>
    </rPh>
    <rPh sb="7" eb="8">
      <t>ゴウ</t>
    </rPh>
    <phoneticPr fontId="4"/>
  </si>
  <si>
    <t>一般社団法人　ＡＲＣＪＯＢ</t>
    <rPh sb="0" eb="2">
      <t>イッパン</t>
    </rPh>
    <rPh sb="2" eb="6">
      <t>シャダンホウジン</t>
    </rPh>
    <phoneticPr fontId="4"/>
  </si>
  <si>
    <t>掛橋　まゆみ</t>
    <phoneticPr fontId="6"/>
  </si>
  <si>
    <t>〒061-2273</t>
  </si>
  <si>
    <t>札幌市南区真駒内柏丘５丁目１０番９号</t>
    <rPh sb="0" eb="3">
      <t>サッポロシ</t>
    </rPh>
    <rPh sb="3" eb="5">
      <t>ミナミク</t>
    </rPh>
    <rPh sb="5" eb="8">
      <t>マコマナイ</t>
    </rPh>
    <rPh sb="8" eb="10">
      <t>カシワオカ</t>
    </rPh>
    <rPh sb="11" eb="13">
      <t>チョウメ</t>
    </rPh>
    <rPh sb="15" eb="16">
      <t>バン</t>
    </rPh>
    <rPh sb="17" eb="18">
      <t>ゴウ</t>
    </rPh>
    <phoneticPr fontId="4"/>
  </si>
  <si>
    <t>ケアサービスあうる</t>
    <phoneticPr fontId="6"/>
  </si>
  <si>
    <t>札幌市南区真駒内柏丘５丁目１０－９</t>
    <phoneticPr fontId="6"/>
  </si>
  <si>
    <t>北札福第165号</t>
    <rPh sb="0" eb="1">
      <t>キタ</t>
    </rPh>
    <rPh sb="1" eb="2">
      <t>サツ</t>
    </rPh>
    <rPh sb="2" eb="3">
      <t>フク</t>
    </rPh>
    <rPh sb="3" eb="4">
      <t>ダイ</t>
    </rPh>
    <rPh sb="7" eb="8">
      <t>ゴウ</t>
    </rPh>
    <phoneticPr fontId="4"/>
  </si>
  <si>
    <t>一般社団法人　空</t>
    <rPh sb="0" eb="2">
      <t>イッパン</t>
    </rPh>
    <rPh sb="2" eb="4">
      <t>シャダン</t>
    </rPh>
    <rPh sb="4" eb="6">
      <t>ホウジン</t>
    </rPh>
    <rPh sb="7" eb="8">
      <t>ソラ</t>
    </rPh>
    <phoneticPr fontId="4"/>
  </si>
  <si>
    <t>野作　弘人</t>
    <phoneticPr fontId="6"/>
  </si>
  <si>
    <t>〒047-0263</t>
  </si>
  <si>
    <t>小樽市見晴町６番２６号</t>
    <rPh sb="0" eb="3">
      <t>オタルシ</t>
    </rPh>
    <rPh sb="3" eb="4">
      <t>ミ</t>
    </rPh>
    <rPh sb="4" eb="5">
      <t>ハ</t>
    </rPh>
    <rPh sb="5" eb="6">
      <t>マチ</t>
    </rPh>
    <rPh sb="7" eb="8">
      <t>バン</t>
    </rPh>
    <rPh sb="10" eb="11">
      <t>ゴウ</t>
    </rPh>
    <phoneticPr fontId="4"/>
  </si>
  <si>
    <t>移動支援・居宅介護事業所そら</t>
    <phoneticPr fontId="6"/>
  </si>
  <si>
    <t>札幌市手稲区前田９条１４丁目１－２７　ウェストタウン前田１－Ｄ</t>
    <phoneticPr fontId="6"/>
  </si>
  <si>
    <t>北札福第167号</t>
    <rPh sb="0" eb="1">
      <t>キタ</t>
    </rPh>
    <rPh sb="1" eb="2">
      <t>サツ</t>
    </rPh>
    <rPh sb="2" eb="3">
      <t>フク</t>
    </rPh>
    <rPh sb="3" eb="4">
      <t>ダイ</t>
    </rPh>
    <rPh sb="7" eb="8">
      <t>ゴウ</t>
    </rPh>
    <phoneticPr fontId="4"/>
  </si>
  <si>
    <t>特定非営利活動法人　シニア活性協会</t>
    <rPh sb="0" eb="2">
      <t>トクテイ</t>
    </rPh>
    <rPh sb="2" eb="5">
      <t>ヒエイリ</t>
    </rPh>
    <rPh sb="5" eb="7">
      <t>カツドウ</t>
    </rPh>
    <rPh sb="7" eb="9">
      <t>ホウジン</t>
    </rPh>
    <rPh sb="13" eb="15">
      <t>カッセイ</t>
    </rPh>
    <rPh sb="15" eb="17">
      <t>キョウカイ</t>
    </rPh>
    <phoneticPr fontId="4"/>
  </si>
  <si>
    <t>北村　公樹</t>
    <phoneticPr fontId="6"/>
  </si>
  <si>
    <t>〒063-0866</t>
  </si>
  <si>
    <t>札幌市西区八軒６条東２丁目４番３号</t>
    <rPh sb="0" eb="3">
      <t>サッポロシ</t>
    </rPh>
    <rPh sb="3" eb="4">
      <t>ニシ</t>
    </rPh>
    <rPh sb="4" eb="5">
      <t>ク</t>
    </rPh>
    <rPh sb="5" eb="7">
      <t>ハチケン</t>
    </rPh>
    <rPh sb="8" eb="9">
      <t>ジョウ</t>
    </rPh>
    <rPh sb="9" eb="10">
      <t>ヒガシ</t>
    </rPh>
    <rPh sb="11" eb="13">
      <t>チョウメ</t>
    </rPh>
    <rPh sb="14" eb="15">
      <t>バン</t>
    </rPh>
    <rPh sb="16" eb="17">
      <t>ゴウ</t>
    </rPh>
    <phoneticPr fontId="4"/>
  </si>
  <si>
    <t>ヘルパーステーション風音</t>
    <phoneticPr fontId="6"/>
  </si>
  <si>
    <t>札幌市豊平区平岸３条東３丁目２番２号　パサデイナ平岸３Ｆ３０６号</t>
    <phoneticPr fontId="6"/>
  </si>
  <si>
    <t>北札福第169号</t>
    <rPh sb="0" eb="1">
      <t>キタ</t>
    </rPh>
    <rPh sb="1" eb="2">
      <t>サツ</t>
    </rPh>
    <rPh sb="2" eb="3">
      <t>フク</t>
    </rPh>
    <rPh sb="3" eb="4">
      <t>ダイ</t>
    </rPh>
    <rPh sb="7" eb="8">
      <t>ゴウ</t>
    </rPh>
    <phoneticPr fontId="4"/>
  </si>
  <si>
    <t>社会福祉法人　長井学園</t>
  </si>
  <si>
    <t>長谷川　浩</t>
    <phoneticPr fontId="6"/>
  </si>
  <si>
    <t>〒069-0822</t>
  </si>
  <si>
    <t>江別市東野幌３９９－３２</t>
    <phoneticPr fontId="4"/>
  </si>
  <si>
    <t>地域生活サポートセンターらいぶ</t>
    <phoneticPr fontId="6"/>
  </si>
  <si>
    <t>江別市錦町３番地２０</t>
    <phoneticPr fontId="6"/>
  </si>
  <si>
    <t>江別市</t>
    <rPh sb="0" eb="3">
      <t>エベツシ</t>
    </rPh>
    <phoneticPr fontId="4"/>
  </si>
  <si>
    <t>北札福第170号</t>
    <rPh sb="0" eb="1">
      <t>キタ</t>
    </rPh>
    <rPh sb="1" eb="2">
      <t>サツ</t>
    </rPh>
    <rPh sb="2" eb="3">
      <t>フク</t>
    </rPh>
    <rPh sb="3" eb="4">
      <t>ダイ</t>
    </rPh>
    <rPh sb="7" eb="8">
      <t>ゴウ</t>
    </rPh>
    <phoneticPr fontId="4"/>
  </si>
  <si>
    <t>社会福祉法人　ノンノ</t>
  </si>
  <si>
    <t>平野　秋夫</t>
    <phoneticPr fontId="6"/>
  </si>
  <si>
    <t>〒061-3208</t>
  </si>
  <si>
    <t>石狩市花川南８条３丁目７１番地</t>
    <phoneticPr fontId="4"/>
  </si>
  <si>
    <t>居宅介護事業所あしる</t>
    <phoneticPr fontId="6"/>
  </si>
  <si>
    <t>石狩市、札幌市</t>
    <rPh sb="0" eb="3">
      <t>イシカリシ</t>
    </rPh>
    <rPh sb="4" eb="7">
      <t>サッポロシ</t>
    </rPh>
    <phoneticPr fontId="4"/>
  </si>
  <si>
    <t>北札福第172号</t>
    <rPh sb="0" eb="1">
      <t>キタ</t>
    </rPh>
    <rPh sb="1" eb="2">
      <t>サツ</t>
    </rPh>
    <rPh sb="2" eb="3">
      <t>フク</t>
    </rPh>
    <rPh sb="3" eb="4">
      <t>ダイ</t>
    </rPh>
    <rPh sb="7" eb="8">
      <t>ゴウ</t>
    </rPh>
    <phoneticPr fontId="4"/>
  </si>
  <si>
    <t>社会福祉法人　泊村社会福祉協議会</t>
  </si>
  <si>
    <t>檜垣　馨</t>
    <phoneticPr fontId="6"/>
  </si>
  <si>
    <t>〒045-0202</t>
  </si>
  <si>
    <t>古宇郡泊村大字茅沼村５００番地の２</t>
    <phoneticPr fontId="4"/>
  </si>
  <si>
    <t>社会福祉法人泊村社会福祉協議会</t>
    <phoneticPr fontId="6"/>
  </si>
  <si>
    <t>古宇郡泊村大字茅沼村５００番地の２</t>
    <phoneticPr fontId="6"/>
  </si>
  <si>
    <t>泊村</t>
    <rPh sb="0" eb="2">
      <t>トマリムラ</t>
    </rPh>
    <phoneticPr fontId="4"/>
  </si>
  <si>
    <t>【新】イロハ　ホヘト</t>
    <rPh sb="1" eb="2">
      <t>シン</t>
    </rPh>
    <phoneticPr fontId="6"/>
  </si>
  <si>
    <t>北札福第173号</t>
    <rPh sb="0" eb="1">
      <t>キタ</t>
    </rPh>
    <rPh sb="1" eb="2">
      <t>サツ</t>
    </rPh>
    <rPh sb="2" eb="3">
      <t>フク</t>
    </rPh>
    <rPh sb="3" eb="4">
      <t>ダイ</t>
    </rPh>
    <rPh sb="7" eb="8">
      <t>ゴウ</t>
    </rPh>
    <phoneticPr fontId="4"/>
  </si>
  <si>
    <t>特定非営利活動法人　福祉事業団ひかりの家</t>
  </si>
  <si>
    <t>下出　元子</t>
    <phoneticPr fontId="6"/>
  </si>
  <si>
    <t>〒063-0803</t>
  </si>
  <si>
    <t>札幌市西区二十四軒３条２丁目５番２６号</t>
    <phoneticPr fontId="4"/>
  </si>
  <si>
    <t>特定非営利活動法人　福祉事業団ひかりの家</t>
    <phoneticPr fontId="6"/>
  </si>
  <si>
    <t>札幌市西区二十四軒３条２丁目５番２６号</t>
    <phoneticPr fontId="6"/>
  </si>
  <si>
    <t>北札福第174号</t>
    <rPh sb="0" eb="1">
      <t>キタ</t>
    </rPh>
    <rPh sb="1" eb="2">
      <t>サツ</t>
    </rPh>
    <rPh sb="2" eb="3">
      <t>フク</t>
    </rPh>
    <rPh sb="3" eb="4">
      <t>ダイ</t>
    </rPh>
    <rPh sb="7" eb="8">
      <t>ゴウ</t>
    </rPh>
    <phoneticPr fontId="4"/>
  </si>
  <si>
    <t>社会福祉法人　江別昭光福祉会</t>
  </si>
  <si>
    <t>紺谷　憲夫</t>
    <phoneticPr fontId="6"/>
  </si>
  <si>
    <t>〒067-0022</t>
  </si>
  <si>
    <t>江別市江別太222番地の７</t>
    <phoneticPr fontId="4"/>
  </si>
  <si>
    <t>誠志苑</t>
    <phoneticPr fontId="6"/>
  </si>
  <si>
    <t>江別市江別太222番地の７</t>
    <phoneticPr fontId="6"/>
  </si>
  <si>
    <t>北札福第176号</t>
    <rPh sb="0" eb="1">
      <t>キタ</t>
    </rPh>
    <rPh sb="1" eb="2">
      <t>サツ</t>
    </rPh>
    <rPh sb="2" eb="3">
      <t>フク</t>
    </rPh>
    <rPh sb="3" eb="4">
      <t>ダイ</t>
    </rPh>
    <rPh sb="7" eb="8">
      <t>ゴウ</t>
    </rPh>
    <phoneticPr fontId="4"/>
  </si>
  <si>
    <t>特定非営利活動法人　札幌いちご会</t>
  </si>
  <si>
    <t>小山内　美智子</t>
    <phoneticPr fontId="6"/>
  </si>
  <si>
    <t>〒063-0062</t>
  </si>
  <si>
    <t>札幌市西区西町南１８丁目２番１号　稲嶺ビル１階</t>
    <phoneticPr fontId="4"/>
  </si>
  <si>
    <t>札幌市西区西町南１８丁目２番１号　稲嶺ビル１階</t>
    <phoneticPr fontId="6"/>
  </si>
  <si>
    <t>北札福第177号</t>
    <rPh sb="0" eb="1">
      <t>キタ</t>
    </rPh>
    <rPh sb="1" eb="2">
      <t>サツ</t>
    </rPh>
    <rPh sb="2" eb="3">
      <t>フク</t>
    </rPh>
    <rPh sb="3" eb="4">
      <t>ダイ</t>
    </rPh>
    <rPh sb="7" eb="8">
      <t>ゴウ</t>
    </rPh>
    <phoneticPr fontId="4"/>
  </si>
  <si>
    <t>公益社団法人　札幌聴覚障害者協会</t>
  </si>
  <si>
    <t>渋谷　雄幸</t>
    <phoneticPr fontId="6"/>
  </si>
  <si>
    <t>〒060ｰ0042</t>
  </si>
  <si>
    <t>札幌市中央区大通西19丁目1番地358</t>
    <phoneticPr fontId="4"/>
  </si>
  <si>
    <t>小規模多機能型居宅介護ほほえみ手稲</t>
    <phoneticPr fontId="6"/>
  </si>
  <si>
    <t>札幌市手稲区稲穂2条7丁目5-7サービス付き高齢者向け住宅ほほえみの郷</t>
    <phoneticPr fontId="6"/>
  </si>
  <si>
    <t>　ロ</t>
    <phoneticPr fontId="6"/>
  </si>
  <si>
    <t>北札福第178号</t>
    <rPh sb="0" eb="1">
      <t>キタ</t>
    </rPh>
    <rPh sb="1" eb="2">
      <t>サツ</t>
    </rPh>
    <rPh sb="2" eb="3">
      <t>フク</t>
    </rPh>
    <rPh sb="3" eb="4">
      <t>ダイ</t>
    </rPh>
    <rPh sb="7" eb="8">
      <t>ゴウ</t>
    </rPh>
    <phoneticPr fontId="4"/>
  </si>
  <si>
    <t>一般社団法人　あんさんぶる</t>
  </si>
  <si>
    <t>高橋　優子</t>
    <phoneticPr fontId="6"/>
  </si>
  <si>
    <t>〒062-0042</t>
  </si>
  <si>
    <t>札幌市豊平区福住２条４丁目２番１１号</t>
    <phoneticPr fontId="4"/>
  </si>
  <si>
    <t>生活介護事業所あんさんぶる</t>
    <phoneticPr fontId="6"/>
  </si>
  <si>
    <t>札幌市清田区清田７条１丁目２５－２２</t>
    <phoneticPr fontId="6"/>
  </si>
  <si>
    <t>北札福第180号</t>
    <rPh sb="0" eb="1">
      <t>キタ</t>
    </rPh>
    <rPh sb="1" eb="2">
      <t>サツ</t>
    </rPh>
    <rPh sb="2" eb="3">
      <t>フク</t>
    </rPh>
    <rPh sb="3" eb="4">
      <t>ダイ</t>
    </rPh>
    <rPh sb="7" eb="8">
      <t>ゴウ</t>
    </rPh>
    <phoneticPr fontId="4"/>
  </si>
  <si>
    <t>一般社団法人　Ｂｌｉｓｓｆｕｌ　Ｈｏｍｅ</t>
    <rPh sb="0" eb="2">
      <t>イッパン</t>
    </rPh>
    <rPh sb="2" eb="6">
      <t>シャダンホウジン</t>
    </rPh>
    <phoneticPr fontId="4"/>
  </si>
  <si>
    <t>吉田　卓也</t>
    <phoneticPr fontId="6"/>
  </si>
  <si>
    <t>〒001-0025</t>
  </si>
  <si>
    <t>札幌市東区北２８条東１０丁目３番１２号</t>
    <phoneticPr fontId="4"/>
  </si>
  <si>
    <t>居宅介護事業所リビング</t>
    <phoneticPr fontId="6"/>
  </si>
  <si>
    <t>札幌市東区北２８条東１０丁目３番１２号　東武コートⅡ１０２号室</t>
    <phoneticPr fontId="6"/>
  </si>
  <si>
    <t>北札福第181号</t>
    <rPh sb="0" eb="1">
      <t>キタ</t>
    </rPh>
    <rPh sb="1" eb="2">
      <t>サツ</t>
    </rPh>
    <rPh sb="2" eb="3">
      <t>フク</t>
    </rPh>
    <rPh sb="3" eb="4">
      <t>ダイ</t>
    </rPh>
    <rPh sb="7" eb="8">
      <t>ゴウ</t>
    </rPh>
    <phoneticPr fontId="4"/>
  </si>
  <si>
    <t>一般社団法人　シグマ</t>
  </si>
  <si>
    <t>工藤　和香子</t>
    <phoneticPr fontId="6"/>
  </si>
  <si>
    <t>〒006-0013</t>
  </si>
  <si>
    <t>札幌市手稲区富丘３条４丁目１０－３０</t>
    <phoneticPr fontId="4"/>
  </si>
  <si>
    <t>シグマ</t>
    <phoneticPr fontId="6"/>
  </si>
  <si>
    <t>札幌市手稲区富丘３条４丁目１０－３０</t>
    <phoneticPr fontId="6"/>
  </si>
  <si>
    <t>【新】ニ</t>
    <rPh sb="1" eb="2">
      <t>シン</t>
    </rPh>
    <phoneticPr fontId="6"/>
  </si>
  <si>
    <t>北札福第182号</t>
    <rPh sb="0" eb="1">
      <t>キタ</t>
    </rPh>
    <rPh sb="1" eb="2">
      <t>サツ</t>
    </rPh>
    <rPh sb="2" eb="3">
      <t>フク</t>
    </rPh>
    <rPh sb="3" eb="4">
      <t>ダイ</t>
    </rPh>
    <rPh sb="7" eb="8">
      <t>ゴウ</t>
    </rPh>
    <phoneticPr fontId="4"/>
  </si>
  <si>
    <t>医療法人社団　重仁会</t>
  </si>
  <si>
    <t>田尾　大樹</t>
    <phoneticPr fontId="6"/>
  </si>
  <si>
    <t>〒004-0041</t>
  </si>
  <si>
    <t>札幌市厚別区大谷地東5丁目7番10号</t>
    <phoneticPr fontId="4"/>
  </si>
  <si>
    <t>ﾍﾙﾊﾟｰｽﾃｰｼｮﾝｱﾘﾋﾞｵ</t>
    <phoneticPr fontId="6"/>
  </si>
  <si>
    <t>札幌市厚別区もみじ台北6丁目1番6号</t>
    <phoneticPr fontId="6"/>
  </si>
  <si>
    <t>北札福第183号</t>
    <rPh sb="0" eb="1">
      <t>キタ</t>
    </rPh>
    <rPh sb="1" eb="2">
      <t>サツ</t>
    </rPh>
    <rPh sb="2" eb="3">
      <t>フク</t>
    </rPh>
    <rPh sb="3" eb="4">
      <t>ダイ</t>
    </rPh>
    <rPh sb="7" eb="8">
      <t>ゴウ</t>
    </rPh>
    <phoneticPr fontId="4"/>
  </si>
  <si>
    <t>特定非営利活動法人　なごみ</t>
  </si>
  <si>
    <t>牧野　和恵</t>
    <rPh sb="0" eb="2">
      <t>マキノ</t>
    </rPh>
    <rPh sb="3" eb="5">
      <t>カズエ</t>
    </rPh>
    <phoneticPr fontId="6"/>
  </si>
  <si>
    <t>〒062-0921</t>
  </si>
  <si>
    <t>札幌市豊平区中の島１条９丁目８番４号</t>
    <phoneticPr fontId="4"/>
  </si>
  <si>
    <t>外出サービスなごみ</t>
    <phoneticPr fontId="6"/>
  </si>
  <si>
    <t>札幌市豊平区中の島１条９丁目８番４号</t>
    <phoneticPr fontId="6"/>
  </si>
  <si>
    <t>【新】ロ　ハ</t>
    <rPh sb="1" eb="2">
      <t>シン</t>
    </rPh>
    <phoneticPr fontId="6"/>
  </si>
  <si>
    <t>北札福第184号</t>
    <rPh sb="0" eb="1">
      <t>キタ</t>
    </rPh>
    <rPh sb="1" eb="2">
      <t>サツ</t>
    </rPh>
    <rPh sb="2" eb="3">
      <t>フク</t>
    </rPh>
    <rPh sb="3" eb="4">
      <t>ダイ</t>
    </rPh>
    <rPh sb="7" eb="8">
      <t>ゴウ</t>
    </rPh>
    <phoneticPr fontId="4"/>
  </si>
  <si>
    <t>医療法人社団　仁誠会</t>
  </si>
  <si>
    <t>長田　裕佳梨</t>
    <rPh sb="0" eb="2">
      <t>オサダ</t>
    </rPh>
    <rPh sb="3" eb="6">
      <t>ユカリ</t>
    </rPh>
    <phoneticPr fontId="6"/>
  </si>
  <si>
    <t>札幌市豊平区月寒東２条１６丁目１番７０号</t>
    <phoneticPr fontId="4"/>
  </si>
  <si>
    <t>アルメリア福住</t>
    <phoneticPr fontId="6"/>
  </si>
  <si>
    <t>札幌市豊平区月寒東２条１６丁目１番７０号</t>
    <phoneticPr fontId="6"/>
  </si>
  <si>
    <t>アリシア３４</t>
    <phoneticPr fontId="6"/>
  </si>
  <si>
    <t>札幌市北区北３４条西９丁目４番２４号</t>
    <phoneticPr fontId="6"/>
  </si>
  <si>
    <t>イロ　ニ</t>
    <phoneticPr fontId="6"/>
  </si>
  <si>
    <t>北札福第184号-2</t>
    <phoneticPr fontId="4"/>
  </si>
  <si>
    <t>医療法人社団　仁誠会</t>
    <phoneticPr fontId="6"/>
  </si>
  <si>
    <t>アリシア３４</t>
  </si>
  <si>
    <t>札幌市北区北３４条西９丁目４番２４号</t>
  </si>
  <si>
    <t>北札福第186号</t>
    <rPh sb="0" eb="1">
      <t>キタ</t>
    </rPh>
    <rPh sb="1" eb="2">
      <t>サツ</t>
    </rPh>
    <rPh sb="2" eb="3">
      <t>フク</t>
    </rPh>
    <rPh sb="3" eb="4">
      <t>ダイ</t>
    </rPh>
    <rPh sb="7" eb="8">
      <t>ゴウ</t>
    </rPh>
    <phoneticPr fontId="4"/>
  </si>
  <si>
    <t>特定非営利活動法人　みつばちの小さな喫茶店</t>
  </si>
  <si>
    <t>菊地　晴海</t>
    <phoneticPr fontId="6"/>
  </si>
  <si>
    <t>〒063-0003</t>
  </si>
  <si>
    <t>札幌市西区山の手３条７丁目４番２０号　まるいち店舗内</t>
    <phoneticPr fontId="4"/>
  </si>
  <si>
    <t>特定非営利活動法人みつばちの小さな喫茶店札幌高齢者外出付き添いサポートセントな－</t>
    <rPh sb="0" eb="2">
      <t>トクテイ</t>
    </rPh>
    <rPh sb="2" eb="5">
      <t>ヒエイリ</t>
    </rPh>
    <rPh sb="5" eb="7">
      <t>カツドウ</t>
    </rPh>
    <rPh sb="7" eb="9">
      <t>ホウジン</t>
    </rPh>
    <rPh sb="14" eb="15">
      <t>チイ</t>
    </rPh>
    <rPh sb="17" eb="20">
      <t>キッサテン</t>
    </rPh>
    <rPh sb="20" eb="22">
      <t>サッポロ</t>
    </rPh>
    <rPh sb="22" eb="25">
      <t>コウレイシャ</t>
    </rPh>
    <rPh sb="25" eb="27">
      <t>ガイシュツ</t>
    </rPh>
    <rPh sb="27" eb="28">
      <t>ツ</t>
    </rPh>
    <rPh sb="29" eb="30">
      <t>ソ</t>
    </rPh>
    <phoneticPr fontId="6"/>
  </si>
  <si>
    <t>札幌市西区山の手４条１１丁目６－１　ファミール山の手４０３号</t>
    <phoneticPr fontId="6"/>
  </si>
  <si>
    <t>北札福第187号</t>
    <rPh sb="0" eb="1">
      <t>キタ</t>
    </rPh>
    <rPh sb="1" eb="2">
      <t>サツ</t>
    </rPh>
    <rPh sb="2" eb="3">
      <t>フク</t>
    </rPh>
    <rPh sb="3" eb="4">
      <t>ダイ</t>
    </rPh>
    <rPh sb="7" eb="8">
      <t>ゴウ</t>
    </rPh>
    <phoneticPr fontId="4"/>
  </si>
  <si>
    <t>特定非営利活動法人　ハッピータウン</t>
    <phoneticPr fontId="4"/>
  </si>
  <si>
    <t>今井　晃</t>
    <phoneticPr fontId="6"/>
  </si>
  <si>
    <t>〒069-1512</t>
  </si>
  <si>
    <t>夕張郡栗山町松風２丁目１２０番地１１</t>
    <phoneticPr fontId="4"/>
  </si>
  <si>
    <t>ハッピータウン福祉有償運送</t>
    <phoneticPr fontId="6"/>
  </si>
  <si>
    <t>夕張郡栗山町松風２丁目１２０番地１１</t>
    <phoneticPr fontId="6"/>
  </si>
  <si>
    <t>栗山町</t>
    <rPh sb="0" eb="3">
      <t>クリヤマチョウ</t>
    </rPh>
    <phoneticPr fontId="4"/>
  </si>
  <si>
    <t>北札福第190号</t>
    <rPh sb="0" eb="1">
      <t>キタ</t>
    </rPh>
    <rPh sb="1" eb="2">
      <t>サツ</t>
    </rPh>
    <rPh sb="2" eb="3">
      <t>フク</t>
    </rPh>
    <rPh sb="3" eb="4">
      <t>ダイ</t>
    </rPh>
    <rPh sb="7" eb="8">
      <t>ゴウ</t>
    </rPh>
    <phoneticPr fontId="4"/>
  </si>
  <si>
    <t>社会福祉法人　蘭越町社会福祉協議会</t>
    <phoneticPr fontId="4"/>
  </si>
  <si>
    <t>難波　修二</t>
    <phoneticPr fontId="6"/>
  </si>
  <si>
    <t>〒048-1301</t>
  </si>
  <si>
    <t>磯谷郡蘭越町蘭越町８番地２</t>
    <phoneticPr fontId="4"/>
  </si>
  <si>
    <t>社会福祉法人蘭越町社会福祉協議会</t>
    <rPh sb="0" eb="2">
      <t>シャカイ</t>
    </rPh>
    <rPh sb="2" eb="4">
      <t>フクシ</t>
    </rPh>
    <rPh sb="4" eb="6">
      <t>ホウジン</t>
    </rPh>
    <phoneticPr fontId="6"/>
  </si>
  <si>
    <t>北海道磯谷郡蘭越町蘭越町８番地２</t>
    <phoneticPr fontId="6"/>
  </si>
  <si>
    <t>蘭越町</t>
    <rPh sb="0" eb="3">
      <t>ランコシチョウ</t>
    </rPh>
    <phoneticPr fontId="4"/>
  </si>
  <si>
    <t>北札福第191号</t>
    <rPh sb="0" eb="1">
      <t>キタ</t>
    </rPh>
    <rPh sb="1" eb="2">
      <t>サツ</t>
    </rPh>
    <rPh sb="2" eb="3">
      <t>フク</t>
    </rPh>
    <rPh sb="3" eb="4">
      <t>ダイ</t>
    </rPh>
    <rPh sb="7" eb="8">
      <t>ゴウ</t>
    </rPh>
    <phoneticPr fontId="4"/>
  </si>
  <si>
    <t>一般社団法人　ハートフルケアサービス</t>
    <phoneticPr fontId="6"/>
  </si>
  <si>
    <t>山田　洋平</t>
    <phoneticPr fontId="6"/>
  </si>
  <si>
    <t>〒003-0029</t>
    <phoneticPr fontId="6"/>
  </si>
  <si>
    <t>札幌市白石区平和通９丁目北１７番１号</t>
    <phoneticPr fontId="6"/>
  </si>
  <si>
    <t>一般社団法人ハートフルケアサービス</t>
    <phoneticPr fontId="6"/>
  </si>
  <si>
    <t>札幌市</t>
    <rPh sb="0" eb="3">
      <t>サッポロシ</t>
    </rPh>
    <phoneticPr fontId="6"/>
  </si>
  <si>
    <t>北札福第193号</t>
    <rPh sb="0" eb="1">
      <t>キタ</t>
    </rPh>
    <rPh sb="1" eb="2">
      <t>サツ</t>
    </rPh>
    <rPh sb="2" eb="3">
      <t>フク</t>
    </rPh>
    <rPh sb="3" eb="4">
      <t>ダイ</t>
    </rPh>
    <rPh sb="7" eb="8">
      <t>ゴウ</t>
    </rPh>
    <phoneticPr fontId="4"/>
  </si>
  <si>
    <t>社会福祉法人　緑伸会</t>
    <rPh sb="0" eb="2">
      <t>シャカイ</t>
    </rPh>
    <rPh sb="2" eb="4">
      <t>フクシ</t>
    </rPh>
    <rPh sb="4" eb="6">
      <t>ホウジン</t>
    </rPh>
    <rPh sb="7" eb="8">
      <t>リョク</t>
    </rPh>
    <rPh sb="8" eb="10">
      <t>シンカイ</t>
    </rPh>
    <phoneticPr fontId="6"/>
  </si>
  <si>
    <t>五十嵐　敏明</t>
    <rPh sb="0" eb="3">
      <t>イガラシ</t>
    </rPh>
    <rPh sb="4" eb="6">
      <t>トシアキ</t>
    </rPh>
    <phoneticPr fontId="6"/>
  </si>
  <si>
    <t>〒060-0042</t>
    <phoneticPr fontId="6"/>
  </si>
  <si>
    <t>札幌市中央区大通西１０丁目　ダンロップＳＫビル</t>
    <rPh sb="0" eb="3">
      <t>サッポロシ</t>
    </rPh>
    <rPh sb="3" eb="6">
      <t>チュウオウク</t>
    </rPh>
    <rPh sb="6" eb="8">
      <t>オオドオリ</t>
    </rPh>
    <rPh sb="8" eb="9">
      <t>ニシ</t>
    </rPh>
    <rPh sb="11" eb="13">
      <t>チョウメ</t>
    </rPh>
    <phoneticPr fontId="6"/>
  </si>
  <si>
    <t>ヘルパーステーションぴあ</t>
    <phoneticPr fontId="6"/>
  </si>
  <si>
    <t>札幌市豊平区月寒西１条４丁目１番３０号　月寒ハイツ</t>
    <rPh sb="0" eb="3">
      <t>サッポロシ</t>
    </rPh>
    <rPh sb="3" eb="6">
      <t>トヨヒラク</t>
    </rPh>
    <rPh sb="6" eb="8">
      <t>ツキサム</t>
    </rPh>
    <rPh sb="8" eb="9">
      <t>ニシ</t>
    </rPh>
    <rPh sb="10" eb="11">
      <t>ジョウ</t>
    </rPh>
    <rPh sb="12" eb="14">
      <t>チョウメ</t>
    </rPh>
    <rPh sb="15" eb="16">
      <t>バン</t>
    </rPh>
    <rPh sb="18" eb="19">
      <t>ゴウ</t>
    </rPh>
    <rPh sb="20" eb="22">
      <t>ツキサム</t>
    </rPh>
    <phoneticPr fontId="6"/>
  </si>
  <si>
    <t>【新】イ　ハ　　　ト</t>
    <rPh sb="1" eb="2">
      <t>シン</t>
    </rPh>
    <phoneticPr fontId="6"/>
  </si>
  <si>
    <t>北札福第193号-2</t>
    <rPh sb="0" eb="1">
      <t>キタ</t>
    </rPh>
    <rPh sb="1" eb="2">
      <t>サツ</t>
    </rPh>
    <rPh sb="2" eb="3">
      <t>フク</t>
    </rPh>
    <rPh sb="3" eb="4">
      <t>ダイ</t>
    </rPh>
    <rPh sb="7" eb="8">
      <t>ゴウ</t>
    </rPh>
    <phoneticPr fontId="4"/>
  </si>
  <si>
    <t>ぴあ山鼻</t>
    <rPh sb="2" eb="4">
      <t>ヤマハナ</t>
    </rPh>
    <phoneticPr fontId="6"/>
  </si>
  <si>
    <t>札幌市中央区南２２条西９丁目１番３７号</t>
    <rPh sb="0" eb="3">
      <t>サッポロシ</t>
    </rPh>
    <rPh sb="3" eb="6">
      <t>チュウオウク</t>
    </rPh>
    <rPh sb="6" eb="7">
      <t>ミナミ</t>
    </rPh>
    <rPh sb="9" eb="10">
      <t>ジョウ</t>
    </rPh>
    <rPh sb="10" eb="11">
      <t>ニシ</t>
    </rPh>
    <rPh sb="12" eb="14">
      <t>チョウメ</t>
    </rPh>
    <rPh sb="15" eb="16">
      <t>バン</t>
    </rPh>
    <rPh sb="18" eb="19">
      <t>ゴウ</t>
    </rPh>
    <phoneticPr fontId="6"/>
  </si>
  <si>
    <t>北札福第194号</t>
    <rPh sb="0" eb="1">
      <t>キタ</t>
    </rPh>
    <rPh sb="1" eb="2">
      <t>サツ</t>
    </rPh>
    <rPh sb="2" eb="3">
      <t>フク</t>
    </rPh>
    <rPh sb="3" eb="4">
      <t>ダイ</t>
    </rPh>
    <rPh sb="7" eb="8">
      <t>ゴウ</t>
    </rPh>
    <phoneticPr fontId="4"/>
  </si>
  <si>
    <t>特定非営利活動法人　バトンタッチ</t>
    <rPh sb="0" eb="9">
      <t>トクテイヒエイリカツドウホウジン</t>
    </rPh>
    <phoneticPr fontId="6"/>
  </si>
  <si>
    <t>加津　勇樹</t>
    <rPh sb="0" eb="2">
      <t>カヅ</t>
    </rPh>
    <rPh sb="3" eb="5">
      <t>ユウキ</t>
    </rPh>
    <phoneticPr fontId="6"/>
  </si>
  <si>
    <t>〒002-8091</t>
    <phoneticPr fontId="6"/>
  </si>
  <si>
    <t>札幌市北区南あいの里７丁目１２－１５</t>
    <rPh sb="0" eb="3">
      <t>サッポロシ</t>
    </rPh>
    <rPh sb="3" eb="5">
      <t>キタク</t>
    </rPh>
    <rPh sb="5" eb="6">
      <t>ミナミ</t>
    </rPh>
    <rPh sb="9" eb="10">
      <t>サト</t>
    </rPh>
    <rPh sb="11" eb="13">
      <t>チョウメ</t>
    </rPh>
    <phoneticPr fontId="6"/>
  </si>
  <si>
    <t>ヘルパーステーションタッチ</t>
    <phoneticPr fontId="6"/>
  </si>
  <si>
    <t>札幌市北区篠路町上篠路１１０－１６４</t>
    <rPh sb="0" eb="3">
      <t>サッポロシ</t>
    </rPh>
    <rPh sb="3" eb="5">
      <t>キタク</t>
    </rPh>
    <rPh sb="5" eb="7">
      <t>シノロ</t>
    </rPh>
    <rPh sb="7" eb="8">
      <t>チョウ</t>
    </rPh>
    <rPh sb="8" eb="11">
      <t>カミシノロ</t>
    </rPh>
    <phoneticPr fontId="6"/>
  </si>
  <si>
    <t>【新】イ</t>
    <phoneticPr fontId="6"/>
  </si>
  <si>
    <t>北札福第195号</t>
    <rPh sb="0" eb="1">
      <t>キタ</t>
    </rPh>
    <rPh sb="1" eb="2">
      <t>サツ</t>
    </rPh>
    <rPh sb="2" eb="3">
      <t>フク</t>
    </rPh>
    <rPh sb="3" eb="4">
      <t>ダイ</t>
    </rPh>
    <rPh sb="7" eb="8">
      <t>ゴウ</t>
    </rPh>
    <phoneticPr fontId="4"/>
  </si>
  <si>
    <t>特定非営利活動法人Ｓｔｅｐ　ｂｙ　Ｓｔｅｐ　札幌</t>
    <rPh sb="0" eb="9">
      <t>トクテイヒエイリカツドウホウジン</t>
    </rPh>
    <rPh sb="22" eb="24">
      <t>サッポロ</t>
    </rPh>
    <phoneticPr fontId="6"/>
  </si>
  <si>
    <t>京谷　順子</t>
    <rPh sb="0" eb="2">
      <t>キョウヤ</t>
    </rPh>
    <rPh sb="3" eb="5">
      <t>ジュンコ</t>
    </rPh>
    <phoneticPr fontId="6"/>
  </si>
  <si>
    <t xml:space="preserve">〒065-0032 </t>
    <phoneticPr fontId="6"/>
  </si>
  <si>
    <t>札幌市北区北32条西5丁目3番28号</t>
    <rPh sb="0" eb="3">
      <t>サッポロシ</t>
    </rPh>
    <rPh sb="3" eb="4">
      <t>キタ</t>
    </rPh>
    <rPh sb="4" eb="5">
      <t>ク</t>
    </rPh>
    <rPh sb="5" eb="6">
      <t>キタ</t>
    </rPh>
    <rPh sb="8" eb="9">
      <t>ジョウ</t>
    </rPh>
    <rPh sb="9" eb="10">
      <t>ニシ</t>
    </rPh>
    <rPh sb="11" eb="13">
      <t>チョウメ</t>
    </rPh>
    <rPh sb="14" eb="15">
      <t>バン</t>
    </rPh>
    <rPh sb="17" eb="18">
      <t>ゴウ</t>
    </rPh>
    <phoneticPr fontId="6"/>
  </si>
  <si>
    <t>特定非営利活動法人　Ｓｔｅｐ　ｂｙ　Ｓｔｅｐ　札幌</t>
    <rPh sb="0" eb="2">
      <t>トクテイ</t>
    </rPh>
    <rPh sb="2" eb="5">
      <t>ヒエイリ</t>
    </rPh>
    <rPh sb="5" eb="7">
      <t>カツドウ</t>
    </rPh>
    <rPh sb="7" eb="9">
      <t>ホウジン</t>
    </rPh>
    <rPh sb="23" eb="25">
      <t>サッポロ</t>
    </rPh>
    <phoneticPr fontId="6"/>
  </si>
  <si>
    <t>札幌市北区北32条西5丁目3番28号</t>
    <rPh sb="3" eb="4">
      <t>キタ</t>
    </rPh>
    <rPh sb="9" eb="10">
      <t>ニシ</t>
    </rPh>
    <phoneticPr fontId="6"/>
  </si>
  <si>
    <t>北札福第196号</t>
    <rPh sb="0" eb="1">
      <t>キタ</t>
    </rPh>
    <rPh sb="1" eb="2">
      <t>サツ</t>
    </rPh>
    <rPh sb="2" eb="3">
      <t>フク</t>
    </rPh>
    <rPh sb="3" eb="4">
      <t>ダイ</t>
    </rPh>
    <rPh sb="7" eb="8">
      <t>ゴウ</t>
    </rPh>
    <phoneticPr fontId="4"/>
  </si>
  <si>
    <t>-</t>
    <phoneticPr fontId="6"/>
  </si>
  <si>
    <t>一般社団法人札幌福祉就労支援センター</t>
    <rPh sb="0" eb="2">
      <t>イッパン</t>
    </rPh>
    <rPh sb="2" eb="6">
      <t>シャダンホウジン</t>
    </rPh>
    <rPh sb="6" eb="8">
      <t>サッポロ</t>
    </rPh>
    <rPh sb="8" eb="10">
      <t>フクシ</t>
    </rPh>
    <rPh sb="10" eb="12">
      <t>シュウロウ</t>
    </rPh>
    <rPh sb="12" eb="14">
      <t>シエン</t>
    </rPh>
    <phoneticPr fontId="6"/>
  </si>
  <si>
    <t>佐藤　昇</t>
    <rPh sb="0" eb="2">
      <t>サトウ</t>
    </rPh>
    <rPh sb="3" eb="4">
      <t>ノボ</t>
    </rPh>
    <phoneticPr fontId="6"/>
  </si>
  <si>
    <t xml:space="preserve">〒065-0033 </t>
    <phoneticPr fontId="6"/>
  </si>
  <si>
    <t>札幌市東区北33条東17丁目4番18号</t>
    <rPh sb="0" eb="3">
      <t>サッポロシ</t>
    </rPh>
    <rPh sb="3" eb="5">
      <t>ヒガシク</t>
    </rPh>
    <rPh sb="5" eb="6">
      <t>キタ</t>
    </rPh>
    <rPh sb="8" eb="9">
      <t>ジョウ</t>
    </rPh>
    <rPh sb="9" eb="10">
      <t>ヒガシ</t>
    </rPh>
    <rPh sb="12" eb="14">
      <t>チョウメ</t>
    </rPh>
    <rPh sb="15" eb="16">
      <t>バン</t>
    </rPh>
    <rPh sb="18" eb="19">
      <t>ゴウ</t>
    </rPh>
    <phoneticPr fontId="6"/>
  </si>
  <si>
    <t>希望の道</t>
    <rPh sb="0" eb="2">
      <t>キボウ</t>
    </rPh>
    <rPh sb="3" eb="4">
      <t>ミチ</t>
    </rPh>
    <phoneticPr fontId="6"/>
  </si>
  <si>
    <t>札幌市東区北34条東17丁目2番1号　駒谷ビル２Ｆ</t>
    <rPh sb="0" eb="3">
      <t>サッポロシ</t>
    </rPh>
    <rPh sb="3" eb="5">
      <t>ヒガシク</t>
    </rPh>
    <rPh sb="5" eb="6">
      <t>キタ</t>
    </rPh>
    <rPh sb="8" eb="9">
      <t>ジョウ</t>
    </rPh>
    <rPh sb="9" eb="10">
      <t>ヒガシ</t>
    </rPh>
    <rPh sb="12" eb="14">
      <t>チョウメ</t>
    </rPh>
    <rPh sb="15" eb="16">
      <t>バン</t>
    </rPh>
    <rPh sb="17" eb="18">
      <t>ゴウ</t>
    </rPh>
    <rPh sb="19" eb="20">
      <t>コマ</t>
    </rPh>
    <rPh sb="20" eb="21">
      <t>タニ</t>
    </rPh>
    <phoneticPr fontId="6"/>
  </si>
  <si>
    <t>北札福第197号</t>
    <rPh sb="0" eb="1">
      <t>キタ</t>
    </rPh>
    <rPh sb="1" eb="2">
      <t>サツ</t>
    </rPh>
    <rPh sb="2" eb="3">
      <t>フク</t>
    </rPh>
    <rPh sb="3" eb="4">
      <t>ダイ</t>
    </rPh>
    <rPh sb="7" eb="8">
      <t>ゴウ</t>
    </rPh>
    <phoneticPr fontId="4"/>
  </si>
  <si>
    <t>医療法人サンプラザ</t>
    <rPh sb="0" eb="2">
      <t>イリョウ</t>
    </rPh>
    <rPh sb="2" eb="4">
      <t>ホウジン</t>
    </rPh>
    <phoneticPr fontId="6"/>
  </si>
  <si>
    <t>馬場　雅人</t>
    <rPh sb="0" eb="2">
      <t>ババ</t>
    </rPh>
    <rPh sb="3" eb="5">
      <t>マサト</t>
    </rPh>
    <phoneticPr fontId="6"/>
  </si>
  <si>
    <t>〒004-0052</t>
    <phoneticPr fontId="6"/>
  </si>
  <si>
    <t>札幌市厚別区厚別中央２条４丁目９番２５号</t>
    <rPh sb="0" eb="3">
      <t>サッポロシ</t>
    </rPh>
    <rPh sb="3" eb="6">
      <t>アツベツク</t>
    </rPh>
    <rPh sb="6" eb="8">
      <t>アツベツ</t>
    </rPh>
    <rPh sb="8" eb="10">
      <t>チュウオウ</t>
    </rPh>
    <rPh sb="11" eb="12">
      <t>ジョウ</t>
    </rPh>
    <rPh sb="13" eb="15">
      <t>チョウメ</t>
    </rPh>
    <rPh sb="16" eb="17">
      <t>バン</t>
    </rPh>
    <rPh sb="19" eb="20">
      <t>ゴウ</t>
    </rPh>
    <phoneticPr fontId="6"/>
  </si>
  <si>
    <t>医療法人サンプラザ新札幌循環器病院</t>
    <rPh sb="0" eb="2">
      <t>イリョウ</t>
    </rPh>
    <rPh sb="2" eb="4">
      <t>ホウジン</t>
    </rPh>
    <rPh sb="9" eb="12">
      <t>シンサッポロ</t>
    </rPh>
    <rPh sb="12" eb="15">
      <t>ジュンカンキ</t>
    </rPh>
    <rPh sb="15" eb="17">
      <t>ビョウイン</t>
    </rPh>
    <phoneticPr fontId="6"/>
  </si>
  <si>
    <t>北札福第198号</t>
    <rPh sb="0" eb="1">
      <t>キタ</t>
    </rPh>
    <rPh sb="1" eb="2">
      <t>サツ</t>
    </rPh>
    <rPh sb="2" eb="3">
      <t>フク</t>
    </rPh>
    <rPh sb="3" eb="4">
      <t>ダイ</t>
    </rPh>
    <rPh sb="7" eb="8">
      <t>ゴウ</t>
    </rPh>
    <phoneticPr fontId="6"/>
  </si>
  <si>
    <t>特定非営利活動法人ツリーフィールド</t>
    <rPh sb="0" eb="2">
      <t>トクテイ</t>
    </rPh>
    <rPh sb="2" eb="5">
      <t>ヒエイリ</t>
    </rPh>
    <rPh sb="5" eb="7">
      <t>カツドウ</t>
    </rPh>
    <rPh sb="7" eb="9">
      <t>ホウジン</t>
    </rPh>
    <phoneticPr fontId="6"/>
  </si>
  <si>
    <t>伊藤　翔太</t>
    <rPh sb="0" eb="2">
      <t>イトウ</t>
    </rPh>
    <rPh sb="3" eb="5">
      <t>ショウタ</t>
    </rPh>
    <phoneticPr fontId="6"/>
  </si>
  <si>
    <t>〒001-0029</t>
    <phoneticPr fontId="6"/>
  </si>
  <si>
    <t>札幌市北区北２９条西１１丁目３－１１</t>
    <rPh sb="0" eb="3">
      <t>サッポロシ</t>
    </rPh>
    <rPh sb="3" eb="5">
      <t>キタク</t>
    </rPh>
    <rPh sb="5" eb="6">
      <t>キタ</t>
    </rPh>
    <rPh sb="8" eb="9">
      <t>ジョウ</t>
    </rPh>
    <rPh sb="9" eb="10">
      <t>ニシ</t>
    </rPh>
    <rPh sb="12" eb="14">
      <t>チョウメ</t>
    </rPh>
    <phoneticPr fontId="6"/>
  </si>
  <si>
    <t>居宅介護あいあい</t>
    <rPh sb="0" eb="2">
      <t>キョタク</t>
    </rPh>
    <rPh sb="2" eb="4">
      <t>カイゴ</t>
    </rPh>
    <phoneticPr fontId="6"/>
  </si>
  <si>
    <t>石狩市花川南１条１丁目１６</t>
    <rPh sb="0" eb="3">
      <t>イシカリシ</t>
    </rPh>
    <rPh sb="3" eb="5">
      <t>ハナカワ</t>
    </rPh>
    <rPh sb="5" eb="6">
      <t>ミナミ</t>
    </rPh>
    <rPh sb="7" eb="8">
      <t>ジョウ</t>
    </rPh>
    <rPh sb="9" eb="11">
      <t>チョウメ</t>
    </rPh>
    <phoneticPr fontId="6"/>
  </si>
  <si>
    <t>札幌市、石狩市</t>
    <rPh sb="0" eb="3">
      <t>サッポロシ</t>
    </rPh>
    <rPh sb="4" eb="7">
      <t>イシカリシ</t>
    </rPh>
    <phoneticPr fontId="6"/>
  </si>
  <si>
    <t>北札福第199号</t>
    <rPh sb="0" eb="1">
      <t>キタ</t>
    </rPh>
    <rPh sb="1" eb="2">
      <t>サツ</t>
    </rPh>
    <rPh sb="2" eb="3">
      <t>フク</t>
    </rPh>
    <rPh sb="3" eb="4">
      <t>ダイ</t>
    </rPh>
    <rPh sb="7" eb="8">
      <t>ゴウ</t>
    </rPh>
    <phoneticPr fontId="6"/>
  </si>
  <si>
    <t>特定非営利活動法人工房ぶら里</t>
    <rPh sb="0" eb="2">
      <t>トクテイ</t>
    </rPh>
    <rPh sb="2" eb="5">
      <t>ヒエイリ</t>
    </rPh>
    <rPh sb="5" eb="7">
      <t>カツドウ</t>
    </rPh>
    <rPh sb="7" eb="9">
      <t>ホウジン</t>
    </rPh>
    <rPh sb="9" eb="11">
      <t>コウボウ</t>
    </rPh>
    <rPh sb="13" eb="14">
      <t>サト</t>
    </rPh>
    <phoneticPr fontId="6"/>
  </si>
  <si>
    <t>岡本　武光</t>
    <rPh sb="0" eb="2">
      <t>オカモト</t>
    </rPh>
    <rPh sb="3" eb="5">
      <t>タケミツ</t>
    </rPh>
    <phoneticPr fontId="6"/>
  </si>
  <si>
    <t>〒001-0045</t>
    <phoneticPr fontId="6"/>
  </si>
  <si>
    <t>札幌市北区麻生町５丁目１－３</t>
    <rPh sb="0" eb="2">
      <t>サッポロ</t>
    </rPh>
    <rPh sb="2" eb="5">
      <t>シキタク</t>
    </rPh>
    <rPh sb="5" eb="7">
      <t>アサブ</t>
    </rPh>
    <rPh sb="7" eb="8">
      <t>チョウ</t>
    </rPh>
    <rPh sb="9" eb="11">
      <t>チョウメ</t>
    </rPh>
    <phoneticPr fontId="6"/>
  </si>
  <si>
    <t>北札福第200号</t>
    <rPh sb="0" eb="1">
      <t>キタ</t>
    </rPh>
    <rPh sb="1" eb="2">
      <t>サツ</t>
    </rPh>
    <rPh sb="2" eb="3">
      <t>フク</t>
    </rPh>
    <rPh sb="3" eb="4">
      <t>ダイ</t>
    </rPh>
    <rPh sb="7" eb="8">
      <t>ゴウ</t>
    </rPh>
    <phoneticPr fontId="6"/>
  </si>
  <si>
    <t>社会福祉法人厚仁会</t>
    <rPh sb="0" eb="2">
      <t>シャカイ</t>
    </rPh>
    <rPh sb="2" eb="4">
      <t>フクシ</t>
    </rPh>
    <rPh sb="4" eb="6">
      <t>ホウジン</t>
    </rPh>
    <rPh sb="6" eb="8">
      <t>コウジン</t>
    </rPh>
    <rPh sb="8" eb="9">
      <t>カイ</t>
    </rPh>
    <phoneticPr fontId="6"/>
  </si>
  <si>
    <t>三上　一成</t>
    <rPh sb="0" eb="2">
      <t>ミカミ</t>
    </rPh>
    <rPh sb="3" eb="5">
      <t>カズナリ</t>
    </rPh>
    <phoneticPr fontId="6"/>
  </si>
  <si>
    <t>〒004-0867</t>
    <phoneticPr fontId="6"/>
  </si>
  <si>
    <t>札幌市清田区北野７条４丁目８番２５号</t>
    <rPh sb="0" eb="3">
      <t>サッポロシ</t>
    </rPh>
    <rPh sb="3" eb="6">
      <t>キヨタク</t>
    </rPh>
    <rPh sb="6" eb="8">
      <t>キタノ</t>
    </rPh>
    <rPh sb="9" eb="10">
      <t>ジョウ</t>
    </rPh>
    <rPh sb="11" eb="13">
      <t>チョウメ</t>
    </rPh>
    <rPh sb="14" eb="15">
      <t>バン</t>
    </rPh>
    <rPh sb="17" eb="18">
      <t>ゴウ</t>
    </rPh>
    <phoneticPr fontId="6"/>
  </si>
  <si>
    <t>厚仁会</t>
    <rPh sb="0" eb="2">
      <t>コウジン</t>
    </rPh>
    <rPh sb="2" eb="3">
      <t>カイ</t>
    </rPh>
    <phoneticPr fontId="6"/>
  </si>
  <si>
    <t>北札福第20１号</t>
    <rPh sb="0" eb="1">
      <t>キタ</t>
    </rPh>
    <rPh sb="1" eb="2">
      <t>サツ</t>
    </rPh>
    <rPh sb="2" eb="3">
      <t>フク</t>
    </rPh>
    <rPh sb="3" eb="4">
      <t>ダイ</t>
    </rPh>
    <rPh sb="7" eb="8">
      <t>ゴウ</t>
    </rPh>
    <phoneticPr fontId="6"/>
  </si>
  <si>
    <t>一般社団法人Ｗｅａｐｏｎ　ｔｏ　ｌｉｖｅ</t>
    <rPh sb="0" eb="2">
      <t>イッパン</t>
    </rPh>
    <rPh sb="2" eb="6">
      <t>シャダンホウジン</t>
    </rPh>
    <phoneticPr fontId="6"/>
  </si>
  <si>
    <t>加藤　美幸</t>
    <rPh sb="0" eb="2">
      <t>カトウ</t>
    </rPh>
    <rPh sb="3" eb="5">
      <t>ミユキ</t>
    </rPh>
    <phoneticPr fontId="6"/>
  </si>
  <si>
    <t>〒069ｰ0815</t>
    <phoneticPr fontId="6"/>
  </si>
  <si>
    <t>江別市野幌末広町３９番地５の１０６</t>
    <rPh sb="0" eb="3">
      <t>エベツシ</t>
    </rPh>
    <rPh sb="3" eb="5">
      <t>ノッポロ</t>
    </rPh>
    <rPh sb="5" eb="7">
      <t>スエヒロ</t>
    </rPh>
    <rPh sb="7" eb="8">
      <t>チョウ</t>
    </rPh>
    <rPh sb="10" eb="12">
      <t>バンチ</t>
    </rPh>
    <phoneticPr fontId="6"/>
  </si>
  <si>
    <t>福祉有償運送　ＷＴＬ</t>
    <rPh sb="0" eb="2">
      <t>フクシ</t>
    </rPh>
    <rPh sb="2" eb="4">
      <t>ユウショウ</t>
    </rPh>
    <rPh sb="4" eb="6">
      <t>ウンソウ</t>
    </rPh>
    <phoneticPr fontId="6"/>
  </si>
  <si>
    <t>江別市，石狩市、札幌市</t>
    <rPh sb="0" eb="3">
      <t>エベツシ</t>
    </rPh>
    <rPh sb="4" eb="7">
      <t>イシカリシ</t>
    </rPh>
    <rPh sb="8" eb="11">
      <t>サッポロシ</t>
    </rPh>
    <phoneticPr fontId="6"/>
  </si>
  <si>
    <t>【新】イ　ハ二</t>
    <rPh sb="1" eb="2">
      <t>シン</t>
    </rPh>
    <rPh sb="6" eb="7">
      <t>ニ</t>
    </rPh>
    <phoneticPr fontId="6"/>
  </si>
  <si>
    <t>北札福第202号</t>
    <rPh sb="0" eb="1">
      <t>キタ</t>
    </rPh>
    <rPh sb="1" eb="2">
      <t>サツ</t>
    </rPh>
    <rPh sb="2" eb="3">
      <t>フク</t>
    </rPh>
    <rPh sb="3" eb="4">
      <t>ダイ</t>
    </rPh>
    <rPh sb="7" eb="8">
      <t>ゴウ</t>
    </rPh>
    <phoneticPr fontId="6"/>
  </si>
  <si>
    <t>特定非営利活動法人　ＹＯＫＡネット．コム</t>
    <rPh sb="0" eb="2">
      <t>トクテイ</t>
    </rPh>
    <rPh sb="2" eb="5">
      <t>ヒエイリ</t>
    </rPh>
    <rPh sb="5" eb="7">
      <t>カツドウ</t>
    </rPh>
    <rPh sb="7" eb="9">
      <t>ホウジン</t>
    </rPh>
    <phoneticPr fontId="6"/>
  </si>
  <si>
    <t>内山　幸恵</t>
    <rPh sb="0" eb="2">
      <t>ウチヤマ</t>
    </rPh>
    <rPh sb="3" eb="5">
      <t>サチエ</t>
    </rPh>
    <phoneticPr fontId="6"/>
  </si>
  <si>
    <t>〒001ｰ0031</t>
    <phoneticPr fontId="6"/>
  </si>
  <si>
    <t>札幌市北区北３１条西２丁目１番１８－２０５号</t>
    <rPh sb="0" eb="3">
      <t>サッポロシ</t>
    </rPh>
    <rPh sb="3" eb="5">
      <t>キタク</t>
    </rPh>
    <rPh sb="5" eb="6">
      <t>キタ</t>
    </rPh>
    <rPh sb="8" eb="9">
      <t>ジョウ</t>
    </rPh>
    <rPh sb="9" eb="10">
      <t>ニシ</t>
    </rPh>
    <rPh sb="11" eb="13">
      <t>チョウメ</t>
    </rPh>
    <rPh sb="14" eb="15">
      <t>バン</t>
    </rPh>
    <rPh sb="21" eb="22">
      <t>ゴウ</t>
    </rPh>
    <phoneticPr fontId="6"/>
  </si>
  <si>
    <t>山本山</t>
    <rPh sb="0" eb="2">
      <t>ヤマモト</t>
    </rPh>
    <rPh sb="2" eb="3">
      <t>ヤマ</t>
    </rPh>
    <phoneticPr fontId="6"/>
  </si>
  <si>
    <t>札幌市北区北３１条西２丁目１番１８－２０５号</t>
    <phoneticPr fontId="6"/>
  </si>
  <si>
    <t>【新】イロ　ニホ　ト</t>
    <rPh sb="1" eb="2">
      <t>シン</t>
    </rPh>
    <phoneticPr fontId="6"/>
  </si>
  <si>
    <t>北札福第203号</t>
    <rPh sb="0" eb="1">
      <t>キタ</t>
    </rPh>
    <rPh sb="1" eb="2">
      <t>サツ</t>
    </rPh>
    <rPh sb="2" eb="3">
      <t>フク</t>
    </rPh>
    <rPh sb="3" eb="4">
      <t>ダイ</t>
    </rPh>
    <rPh sb="7" eb="8">
      <t>ゴウ</t>
    </rPh>
    <phoneticPr fontId="6"/>
  </si>
  <si>
    <t>特定非営利活動法人　北海道自立支援センター</t>
    <rPh sb="0" eb="2">
      <t>トクテイ</t>
    </rPh>
    <rPh sb="2" eb="5">
      <t>ヒエイリ</t>
    </rPh>
    <rPh sb="5" eb="7">
      <t>カツドウ</t>
    </rPh>
    <rPh sb="7" eb="9">
      <t>ホウジン</t>
    </rPh>
    <rPh sb="10" eb="13">
      <t>ホッカイドウ</t>
    </rPh>
    <rPh sb="13" eb="15">
      <t>ジリツ</t>
    </rPh>
    <rPh sb="15" eb="17">
      <t>シエン</t>
    </rPh>
    <phoneticPr fontId="6"/>
  </si>
  <si>
    <t>水島　裕一</t>
    <rPh sb="0" eb="2">
      <t>ミズシマ</t>
    </rPh>
    <rPh sb="3" eb="5">
      <t>ユウイチ</t>
    </rPh>
    <phoneticPr fontId="6"/>
  </si>
  <si>
    <t>〒062ｰ0003</t>
    <phoneticPr fontId="6"/>
  </si>
  <si>
    <t>札幌市豊平区美園３条８丁目４番１号　キャンパスビル３Ｆ</t>
    <rPh sb="0" eb="3">
      <t>サッポロシ</t>
    </rPh>
    <rPh sb="3" eb="6">
      <t>トヨヒラク</t>
    </rPh>
    <rPh sb="6" eb="8">
      <t>ミソノ</t>
    </rPh>
    <rPh sb="9" eb="10">
      <t>ジョウ</t>
    </rPh>
    <rPh sb="11" eb="13">
      <t>チョウメ</t>
    </rPh>
    <rPh sb="14" eb="15">
      <t>バン</t>
    </rPh>
    <rPh sb="16" eb="17">
      <t>ゴウ</t>
    </rPh>
    <phoneticPr fontId="6"/>
  </si>
  <si>
    <t>有償運送事業所ひらく</t>
    <rPh sb="0" eb="2">
      <t>ユウショウ</t>
    </rPh>
    <rPh sb="2" eb="4">
      <t>ウンソウ</t>
    </rPh>
    <rPh sb="4" eb="7">
      <t>ジギョウショ</t>
    </rPh>
    <phoneticPr fontId="6"/>
  </si>
  <si>
    <t>札幌市豊平区美園３条８丁目４番１号　キャンパスビル３Ｆ</t>
    <phoneticPr fontId="6"/>
  </si>
  <si>
    <t>北札福第204号</t>
    <rPh sb="0" eb="1">
      <t>キタ</t>
    </rPh>
    <rPh sb="1" eb="2">
      <t>サツ</t>
    </rPh>
    <rPh sb="2" eb="3">
      <t>フク</t>
    </rPh>
    <rPh sb="3" eb="4">
      <t>ダイ</t>
    </rPh>
    <rPh sb="7" eb="8">
      <t>ゴウ</t>
    </rPh>
    <phoneticPr fontId="6"/>
  </si>
  <si>
    <t>一般社団法人あしすと</t>
    <rPh sb="0" eb="2">
      <t>イッパン</t>
    </rPh>
    <rPh sb="2" eb="6">
      <t>シャダンホウジン</t>
    </rPh>
    <phoneticPr fontId="6"/>
  </si>
  <si>
    <t>田中　敏樹</t>
    <rPh sb="0" eb="2">
      <t>タナカ</t>
    </rPh>
    <rPh sb="3" eb="5">
      <t>トシキ</t>
    </rPh>
    <phoneticPr fontId="6"/>
  </si>
  <si>
    <t>〒004－0841</t>
    <phoneticPr fontId="6"/>
  </si>
  <si>
    <t>札幌市清田区清田１条４丁目１番５５号</t>
    <rPh sb="0" eb="3">
      <t>サッポロシ</t>
    </rPh>
    <rPh sb="3" eb="6">
      <t>キヨタク</t>
    </rPh>
    <rPh sb="6" eb="8">
      <t>キヨタ</t>
    </rPh>
    <rPh sb="9" eb="10">
      <t>ジョウ</t>
    </rPh>
    <rPh sb="11" eb="13">
      <t>チョウメ</t>
    </rPh>
    <rPh sb="14" eb="15">
      <t>バン</t>
    </rPh>
    <rPh sb="17" eb="18">
      <t>ゴウ</t>
    </rPh>
    <phoneticPr fontId="6"/>
  </si>
  <si>
    <t>清田リハビリセンター</t>
    <rPh sb="0" eb="2">
      <t>キヨタ</t>
    </rPh>
    <phoneticPr fontId="6"/>
  </si>
  <si>
    <t>札幌市清田区清田１条４丁目１－５５</t>
    <rPh sb="0" eb="3">
      <t>サッポロシ</t>
    </rPh>
    <rPh sb="3" eb="6">
      <t>キヨタク</t>
    </rPh>
    <rPh sb="6" eb="8">
      <t>キヨタ</t>
    </rPh>
    <rPh sb="9" eb="10">
      <t>ジョウ</t>
    </rPh>
    <rPh sb="11" eb="13">
      <t>チョウメ</t>
    </rPh>
    <phoneticPr fontId="6"/>
  </si>
  <si>
    <t>北広島市</t>
    <rPh sb="0" eb="4">
      <t>キタヒロシマシ</t>
    </rPh>
    <phoneticPr fontId="6"/>
  </si>
  <si>
    <t>北札福第205号</t>
    <rPh sb="0" eb="1">
      <t>キタ</t>
    </rPh>
    <rPh sb="1" eb="2">
      <t>サツ</t>
    </rPh>
    <rPh sb="2" eb="3">
      <t>フク</t>
    </rPh>
    <rPh sb="3" eb="4">
      <t>ダイ</t>
    </rPh>
    <rPh sb="7" eb="8">
      <t>ゴウ</t>
    </rPh>
    <phoneticPr fontId="6"/>
  </si>
  <si>
    <t>特定非営利活動法人　ソルウェイズ</t>
    <rPh sb="0" eb="9">
      <t>トクテイヒエイリカツドウホウジン</t>
    </rPh>
    <phoneticPr fontId="6"/>
  </si>
  <si>
    <t>運上　佳江</t>
    <rPh sb="0" eb="2">
      <t>ウンジョウ</t>
    </rPh>
    <rPh sb="3" eb="5">
      <t>ヨシエ</t>
    </rPh>
    <phoneticPr fontId="6"/>
  </si>
  <si>
    <t>〒060－0010</t>
    <phoneticPr fontId="6"/>
  </si>
  <si>
    <t>札幌市中央区北１０条西１９丁目１番１号</t>
    <rPh sb="0" eb="3">
      <t>サッポロシ</t>
    </rPh>
    <rPh sb="3" eb="5">
      <t>チュウオウ</t>
    </rPh>
    <rPh sb="5" eb="6">
      <t>ク</t>
    </rPh>
    <rPh sb="6" eb="7">
      <t>キタ</t>
    </rPh>
    <phoneticPr fontId="6"/>
  </si>
  <si>
    <t>移動支援事業所　リマ</t>
    <rPh sb="0" eb="7">
      <t>イドウシエンジギョウショ</t>
    </rPh>
    <phoneticPr fontId="6"/>
  </si>
  <si>
    <t>札幌市北区新琴似９条５丁目３－６－１０２</t>
    <rPh sb="0" eb="3">
      <t>サッポロシ</t>
    </rPh>
    <rPh sb="3" eb="5">
      <t>キタク</t>
    </rPh>
    <rPh sb="5" eb="8">
      <t>シンコトニ</t>
    </rPh>
    <rPh sb="9" eb="10">
      <t>ジョウ</t>
    </rPh>
    <rPh sb="11" eb="13">
      <t>チョウメ</t>
    </rPh>
    <phoneticPr fontId="6"/>
  </si>
  <si>
    <t>北札福第206号</t>
    <rPh sb="0" eb="1">
      <t>キタ</t>
    </rPh>
    <rPh sb="1" eb="2">
      <t>サツ</t>
    </rPh>
    <rPh sb="2" eb="3">
      <t>フク</t>
    </rPh>
    <rPh sb="3" eb="4">
      <t>ダイ</t>
    </rPh>
    <rPh sb="7" eb="8">
      <t>ゴウ</t>
    </rPh>
    <phoneticPr fontId="6"/>
  </si>
  <si>
    <t>一般社団法人　在宅生活支援連携協会</t>
    <rPh sb="0" eb="2">
      <t>イッパン</t>
    </rPh>
    <rPh sb="2" eb="4">
      <t>シャダン</t>
    </rPh>
    <rPh sb="4" eb="6">
      <t>ホウジン</t>
    </rPh>
    <rPh sb="7" eb="9">
      <t>ザイタク</t>
    </rPh>
    <rPh sb="9" eb="11">
      <t>セイカツ</t>
    </rPh>
    <rPh sb="11" eb="13">
      <t>シエン</t>
    </rPh>
    <rPh sb="13" eb="15">
      <t>レンケイ</t>
    </rPh>
    <rPh sb="15" eb="17">
      <t>キョウカイ</t>
    </rPh>
    <phoneticPr fontId="6"/>
  </si>
  <si>
    <t>菅原　聡太郎</t>
    <rPh sb="0" eb="2">
      <t>スガハラ</t>
    </rPh>
    <rPh sb="3" eb="6">
      <t>ソウタロウ</t>
    </rPh>
    <phoneticPr fontId="6"/>
  </si>
  <si>
    <t>〒062-0052</t>
    <phoneticPr fontId="6"/>
  </si>
  <si>
    <t>札幌市豊平区月寒東２条１９丁目５番２６－４０３号</t>
    <phoneticPr fontId="6"/>
  </si>
  <si>
    <t>楽</t>
    <rPh sb="0" eb="1">
      <t>ラク</t>
    </rPh>
    <phoneticPr fontId="6"/>
  </si>
  <si>
    <t>北札福第207号</t>
    <rPh sb="0" eb="1">
      <t>キタ</t>
    </rPh>
    <rPh sb="1" eb="2">
      <t>サツ</t>
    </rPh>
    <rPh sb="2" eb="3">
      <t>フク</t>
    </rPh>
    <rPh sb="3" eb="4">
      <t>ダイ</t>
    </rPh>
    <rPh sb="7" eb="8">
      <t>ゴウ</t>
    </rPh>
    <phoneticPr fontId="6"/>
  </si>
  <si>
    <t>一般社団法人　藤秀会</t>
    <rPh sb="0" eb="2">
      <t>イッパン</t>
    </rPh>
    <rPh sb="2" eb="4">
      <t>シャダン</t>
    </rPh>
    <rPh sb="4" eb="6">
      <t>ホウジン</t>
    </rPh>
    <rPh sb="7" eb="8">
      <t>フジ</t>
    </rPh>
    <rPh sb="8" eb="10">
      <t>シュウカイ</t>
    </rPh>
    <phoneticPr fontId="6"/>
  </si>
  <si>
    <t>菅山　雅秀</t>
    <rPh sb="0" eb="2">
      <t>スガヤマ</t>
    </rPh>
    <rPh sb="3" eb="5">
      <t>マサヒデ</t>
    </rPh>
    <phoneticPr fontId="6"/>
  </si>
  <si>
    <t>〒061-2283</t>
    <phoneticPr fontId="6"/>
  </si>
  <si>
    <t>札幌市南区藤野３条１丁目２番１号　はまなすビル２階</t>
    <rPh sb="0" eb="3">
      <t>サッポロシ</t>
    </rPh>
    <rPh sb="3" eb="5">
      <t>ミナミク</t>
    </rPh>
    <rPh sb="5" eb="7">
      <t>フジノ</t>
    </rPh>
    <rPh sb="8" eb="9">
      <t>ジョウ</t>
    </rPh>
    <rPh sb="10" eb="12">
      <t>チョウメ</t>
    </rPh>
    <rPh sb="13" eb="14">
      <t>バン</t>
    </rPh>
    <rPh sb="15" eb="16">
      <t>ゴウ</t>
    </rPh>
    <rPh sb="24" eb="25">
      <t>カイ</t>
    </rPh>
    <phoneticPr fontId="6"/>
  </si>
  <si>
    <t>ＯＮＥ　ＳＴＥＰ</t>
    <phoneticPr fontId="6"/>
  </si>
  <si>
    <t>札幌市南区藤野３条１丁目２番１号　はまなすビル２階</t>
    <phoneticPr fontId="6"/>
  </si>
  <si>
    <t>運送する旅客の範囲（福祉）</t>
  </si>
  <si>
    <t>新</t>
    <rPh sb="0" eb="1">
      <t>シン</t>
    </rPh>
    <phoneticPr fontId="6"/>
  </si>
  <si>
    <r>
      <t>身体障害者福祉法第４条に規定する</t>
    </r>
    <r>
      <rPr>
        <sz val="11"/>
        <color rgb="FFFF0000"/>
        <rFont val="游ゴシック"/>
        <family val="3"/>
        <charset val="128"/>
        <scheme val="minor"/>
      </rPr>
      <t>身体障害者</t>
    </r>
    <rPh sb="0" eb="2">
      <t>シンタイ</t>
    </rPh>
    <rPh sb="2" eb="4">
      <t>ショウガイ</t>
    </rPh>
    <rPh sb="4" eb="5">
      <t>シャ</t>
    </rPh>
    <rPh sb="5" eb="7">
      <t>フクシ</t>
    </rPh>
    <rPh sb="7" eb="8">
      <t>ホウ</t>
    </rPh>
    <rPh sb="8" eb="9">
      <t>ダイ</t>
    </rPh>
    <rPh sb="10" eb="11">
      <t>ジョウ</t>
    </rPh>
    <rPh sb="12" eb="14">
      <t>キテイ</t>
    </rPh>
    <rPh sb="16" eb="18">
      <t>シンタイ</t>
    </rPh>
    <rPh sb="18" eb="20">
      <t>ショウガイ</t>
    </rPh>
    <rPh sb="20" eb="21">
      <t>シャ</t>
    </rPh>
    <phoneticPr fontId="6"/>
  </si>
  <si>
    <t>ロ</t>
    <phoneticPr fontId="6"/>
  </si>
  <si>
    <r>
      <t>精神保健及び精神障害者福祉に関する法律第５条に規定する</t>
    </r>
    <r>
      <rPr>
        <sz val="11"/>
        <color rgb="FFFF0000"/>
        <rFont val="游ゴシック"/>
        <family val="3"/>
        <charset val="128"/>
        <scheme val="minor"/>
      </rPr>
      <t>精神障害者</t>
    </r>
    <rPh sb="2" eb="4">
      <t>ホケン</t>
    </rPh>
    <rPh sb="4" eb="5">
      <t>オヨ</t>
    </rPh>
    <rPh sb="6" eb="8">
      <t>セイシン</t>
    </rPh>
    <rPh sb="10" eb="11">
      <t>シャ</t>
    </rPh>
    <rPh sb="11" eb="13">
      <t>フクシ</t>
    </rPh>
    <rPh sb="14" eb="15">
      <t>カン</t>
    </rPh>
    <rPh sb="17" eb="19">
      <t>ホウリツ</t>
    </rPh>
    <rPh sb="19" eb="20">
      <t>ダイ</t>
    </rPh>
    <rPh sb="21" eb="22">
      <t>ジョウ</t>
    </rPh>
    <rPh sb="23" eb="25">
      <t>キテイ</t>
    </rPh>
    <rPh sb="27" eb="29">
      <t>セイシン</t>
    </rPh>
    <rPh sb="29" eb="32">
      <t>ショウガイシャ</t>
    </rPh>
    <phoneticPr fontId="6"/>
  </si>
  <si>
    <t>ハ</t>
    <phoneticPr fontId="6"/>
  </si>
  <si>
    <r>
      <t>障害者の雇用の促進等に関する法律第２条第４号に規定する</t>
    </r>
    <r>
      <rPr>
        <sz val="11"/>
        <color rgb="FFFF0000"/>
        <rFont val="游ゴシック"/>
        <family val="3"/>
        <charset val="128"/>
        <scheme val="minor"/>
      </rPr>
      <t>知的障害者</t>
    </r>
    <rPh sb="0" eb="3">
      <t>ショウガイシャ</t>
    </rPh>
    <rPh sb="4" eb="6">
      <t>コヨウ</t>
    </rPh>
    <rPh sb="7" eb="9">
      <t>ソクシン</t>
    </rPh>
    <rPh sb="9" eb="10">
      <t>トウ</t>
    </rPh>
    <rPh sb="11" eb="12">
      <t>カン</t>
    </rPh>
    <rPh sb="14" eb="16">
      <t>ホウリツ</t>
    </rPh>
    <rPh sb="16" eb="17">
      <t>ダイ</t>
    </rPh>
    <rPh sb="18" eb="19">
      <t>ジョウ</t>
    </rPh>
    <rPh sb="19" eb="20">
      <t>ダイ</t>
    </rPh>
    <rPh sb="21" eb="22">
      <t>ゴウ</t>
    </rPh>
    <rPh sb="23" eb="25">
      <t>キテイ</t>
    </rPh>
    <rPh sb="27" eb="29">
      <t>チテキ</t>
    </rPh>
    <rPh sb="29" eb="31">
      <t>ショウガイ</t>
    </rPh>
    <rPh sb="31" eb="32">
      <t>シャ</t>
    </rPh>
    <phoneticPr fontId="6"/>
  </si>
  <si>
    <t>ニ</t>
    <phoneticPr fontId="6"/>
  </si>
  <si>
    <r>
      <t>介護保険法第十九条第一項に規定する</t>
    </r>
    <r>
      <rPr>
        <sz val="11"/>
        <color rgb="FFFF0000"/>
        <rFont val="ＭＳ Ｐゴシック"/>
        <family val="3"/>
        <charset val="128"/>
      </rPr>
      <t>要介護認定を受けている者</t>
    </r>
    <phoneticPr fontId="6"/>
  </si>
  <si>
    <t>ホ</t>
    <phoneticPr fontId="6"/>
  </si>
  <si>
    <r>
      <t>介護保険法第十九条第二項に規定する</t>
    </r>
    <r>
      <rPr>
        <sz val="11"/>
        <color rgb="FFFF0000"/>
        <rFont val="游ゴシック"/>
        <family val="3"/>
        <charset val="128"/>
        <scheme val="minor"/>
      </rPr>
      <t>要支援認定を受けている者</t>
    </r>
    <phoneticPr fontId="6"/>
  </si>
  <si>
    <t>ヘ</t>
    <phoneticPr fontId="6"/>
  </si>
  <si>
    <r>
      <t>介護保険施行規則第１４０条の６２の４第２号の</t>
    </r>
    <r>
      <rPr>
        <sz val="11"/>
        <color rgb="FFFF0000"/>
        <rFont val="游ゴシック"/>
        <family val="3"/>
        <charset val="128"/>
        <scheme val="minor"/>
      </rPr>
      <t>厚生労働大臣が定める基準に該当する者（基本チェックリスト該当者）</t>
    </r>
    <rPh sb="0" eb="2">
      <t>カイゴ</t>
    </rPh>
    <rPh sb="2" eb="4">
      <t>ホケン</t>
    </rPh>
    <rPh sb="4" eb="6">
      <t>セコウ</t>
    </rPh>
    <rPh sb="6" eb="8">
      <t>キソク</t>
    </rPh>
    <rPh sb="8" eb="9">
      <t>ダイ</t>
    </rPh>
    <rPh sb="12" eb="13">
      <t>ジョウ</t>
    </rPh>
    <rPh sb="18" eb="19">
      <t>ダイ</t>
    </rPh>
    <rPh sb="20" eb="21">
      <t>ゴウ</t>
    </rPh>
    <rPh sb="22" eb="24">
      <t>コウセイ</t>
    </rPh>
    <rPh sb="24" eb="26">
      <t>ロウドウ</t>
    </rPh>
    <rPh sb="26" eb="28">
      <t>ダイジン</t>
    </rPh>
    <rPh sb="29" eb="30">
      <t>サダ</t>
    </rPh>
    <rPh sb="32" eb="34">
      <t>キジュン</t>
    </rPh>
    <rPh sb="35" eb="37">
      <t>ガイトウ</t>
    </rPh>
    <rPh sb="39" eb="40">
      <t>モノ</t>
    </rPh>
    <rPh sb="41" eb="43">
      <t>キホン</t>
    </rPh>
    <rPh sb="50" eb="53">
      <t>ガイトウシャ</t>
    </rPh>
    <phoneticPr fontId="6"/>
  </si>
  <si>
    <t>ト</t>
    <phoneticPr fontId="6"/>
  </si>
  <si>
    <r>
      <t>その他肢体不自由、内部障害、知的障害、精神障害</t>
    </r>
    <r>
      <rPr>
        <sz val="11"/>
        <color rgb="FFFF0000"/>
        <rFont val="游ゴシック"/>
        <family val="3"/>
        <charset val="128"/>
        <scheme val="minor"/>
      </rPr>
      <t>その他の障害を有する者</t>
    </r>
    <phoneticPr fontId="6"/>
  </si>
  <si>
    <t>旧</t>
    <rPh sb="0" eb="1">
      <t>キュウ</t>
    </rPh>
    <phoneticPr fontId="6"/>
  </si>
  <si>
    <t>自家用有償旅客運送者登録簿</t>
    <rPh sb="0" eb="3">
      <t>ジカヨウ</t>
    </rPh>
    <rPh sb="3" eb="5">
      <t>ユウショウ</t>
    </rPh>
    <rPh sb="5" eb="7">
      <t>リョカク</t>
    </rPh>
    <rPh sb="7" eb="9">
      <t>ウンソウ</t>
    </rPh>
    <rPh sb="9" eb="10">
      <t>シャ</t>
    </rPh>
    <rPh sb="10" eb="13">
      <t>トウロクボ</t>
    </rPh>
    <phoneticPr fontId="6"/>
  </si>
  <si>
    <t>目次</t>
    <rPh sb="0" eb="2">
      <t>モクジ</t>
    </rPh>
    <phoneticPr fontId="6"/>
  </si>
  <si>
    <t>登録番号</t>
    <rPh sb="0" eb="1">
      <t>ノボル</t>
    </rPh>
    <rPh sb="1" eb="2">
      <t>ロク</t>
    </rPh>
    <rPh sb="2" eb="3">
      <t>バン</t>
    </rPh>
    <rPh sb="3" eb="4">
      <t>ゴウ</t>
    </rPh>
    <phoneticPr fontId="6"/>
  </si>
  <si>
    <t>北札市福第4号</t>
    <phoneticPr fontId="6"/>
  </si>
  <si>
    <t>登録年月日</t>
    <rPh sb="0" eb="2">
      <t>トウロク</t>
    </rPh>
    <rPh sb="2" eb="5">
      <t>ネンガッピ</t>
    </rPh>
    <phoneticPr fontId="6"/>
  </si>
  <si>
    <t>更新登録年月日</t>
    <rPh sb="0" eb="2">
      <t>コウシン</t>
    </rPh>
    <rPh sb="2" eb="4">
      <t>トウロク</t>
    </rPh>
    <rPh sb="4" eb="7">
      <t>ネンガッピ</t>
    </rPh>
    <phoneticPr fontId="6"/>
  </si>
  <si>
    <t>有効期間</t>
    <rPh sb="0" eb="2">
      <t>ユウコウ</t>
    </rPh>
    <rPh sb="2" eb="4">
      <t>キカン</t>
    </rPh>
    <phoneticPr fontId="6"/>
  </si>
  <si>
    <t>名称</t>
    <rPh sb="0" eb="1">
      <t>ナ</t>
    </rPh>
    <rPh sb="1" eb="2">
      <t>ショウ</t>
    </rPh>
    <phoneticPr fontId="6"/>
  </si>
  <si>
    <t>代表者の氏名</t>
    <rPh sb="0" eb="3">
      <t>ダイヒョウシャ</t>
    </rPh>
    <rPh sb="4" eb="6">
      <t>シメイ</t>
    </rPh>
    <phoneticPr fontId="6"/>
  </si>
  <si>
    <t>住所</t>
    <rPh sb="0" eb="1">
      <t>ジュウ</t>
    </rPh>
    <rPh sb="1" eb="2">
      <t>ショ</t>
    </rPh>
    <phoneticPr fontId="6"/>
  </si>
  <si>
    <t>運送の種別</t>
    <rPh sb="0" eb="1">
      <t>ウン</t>
    </rPh>
    <rPh sb="1" eb="2">
      <t>ソウ</t>
    </rPh>
    <rPh sb="3" eb="4">
      <t>タネ</t>
    </rPh>
    <rPh sb="4" eb="5">
      <t>ベツ</t>
    </rPh>
    <phoneticPr fontId="6"/>
  </si>
  <si>
    <t>福祉有償運送</t>
    <rPh sb="0" eb="2">
      <t>フクシ</t>
    </rPh>
    <rPh sb="2" eb="4">
      <t>ユウショウ</t>
    </rPh>
    <rPh sb="4" eb="6">
      <t>ウンソウ</t>
    </rPh>
    <phoneticPr fontId="6"/>
  </si>
  <si>
    <t>○</t>
  </si>
  <si>
    <t>事務所の名称及び位置</t>
    <rPh sb="0" eb="3">
      <t>ジムショ</t>
    </rPh>
    <rPh sb="4" eb="6">
      <t>メイショウ</t>
    </rPh>
    <rPh sb="6" eb="7">
      <t>オヨ</t>
    </rPh>
    <rPh sb="8" eb="9">
      <t>クライ</t>
    </rPh>
    <rPh sb="9" eb="10">
      <t>オキ</t>
    </rPh>
    <phoneticPr fontId="6"/>
  </si>
  <si>
    <t>名　　　　称</t>
    <rPh sb="0" eb="1">
      <t>ナ</t>
    </rPh>
    <rPh sb="5" eb="6">
      <t>ショウ</t>
    </rPh>
    <phoneticPr fontId="6"/>
  </si>
  <si>
    <t>位　　　　　置</t>
    <rPh sb="0" eb="1">
      <t>クライ</t>
    </rPh>
    <rPh sb="6" eb="7">
      <t>オキ</t>
    </rPh>
    <phoneticPr fontId="6"/>
  </si>
  <si>
    <t>路線又は運送の区域</t>
    <rPh sb="0" eb="1">
      <t>ミチ</t>
    </rPh>
    <rPh sb="1" eb="2">
      <t>セン</t>
    </rPh>
    <rPh sb="2" eb="3">
      <t>マタ</t>
    </rPh>
    <rPh sb="4" eb="5">
      <t>ウン</t>
    </rPh>
    <rPh sb="5" eb="6">
      <t>ソウ</t>
    </rPh>
    <rPh sb="7" eb="8">
      <t>ク</t>
    </rPh>
    <rPh sb="8" eb="9">
      <t>イキ</t>
    </rPh>
    <phoneticPr fontId="6"/>
  </si>
  <si>
    <t>運送する旅客の範囲</t>
    <rPh sb="0" eb="2">
      <t>ウンソウ</t>
    </rPh>
    <rPh sb="4" eb="6">
      <t>リョカク</t>
    </rPh>
    <rPh sb="7" eb="9">
      <t>ハンイ</t>
    </rPh>
    <phoneticPr fontId="6"/>
  </si>
  <si>
    <t>事業者協力型自家用有償旅客運送を行うときは協力を得る一般旅客自動車運送事業者の氏名又は名称及び住所</t>
    <rPh sb="0" eb="3">
      <t>ジギョウシャ</t>
    </rPh>
    <rPh sb="3" eb="6">
      <t>キョウリョクガタ</t>
    </rPh>
    <rPh sb="6" eb="8">
      <t>ジカ</t>
    </rPh>
    <rPh sb="8" eb="9">
      <t>ヨウ</t>
    </rPh>
    <rPh sb="9" eb="11">
      <t>ユウショウ</t>
    </rPh>
    <rPh sb="11" eb="13">
      <t>リョカク</t>
    </rPh>
    <rPh sb="13" eb="15">
      <t>ウンソウ</t>
    </rPh>
    <rPh sb="16" eb="17">
      <t>オコナ</t>
    </rPh>
    <rPh sb="21" eb="23">
      <t>キョウリョク</t>
    </rPh>
    <rPh sb="24" eb="25">
      <t>エ</t>
    </rPh>
    <rPh sb="26" eb="28">
      <t>イッパン</t>
    </rPh>
    <rPh sb="28" eb="30">
      <t>リョカク</t>
    </rPh>
    <rPh sb="30" eb="33">
      <t>ジドウシャ</t>
    </rPh>
    <rPh sb="33" eb="35">
      <t>ウンソウ</t>
    </rPh>
    <rPh sb="35" eb="38">
      <t>ジギョウシャ</t>
    </rPh>
    <rPh sb="39" eb="41">
      <t>シメイ</t>
    </rPh>
    <rPh sb="41" eb="42">
      <t>マタ</t>
    </rPh>
    <rPh sb="43" eb="45">
      <t>メイショウ</t>
    </rPh>
    <rPh sb="45" eb="46">
      <t>オヨ</t>
    </rPh>
    <rPh sb="47" eb="49">
      <t>ジュウショ</t>
    </rPh>
    <phoneticPr fontId="6"/>
  </si>
  <si>
    <t>氏名又は名称</t>
    <rPh sb="0" eb="2">
      <t>シメイ</t>
    </rPh>
    <rPh sb="2" eb="3">
      <t>マタ</t>
    </rPh>
    <rPh sb="4" eb="6">
      <t>メイショウ</t>
    </rPh>
    <phoneticPr fontId="6"/>
  </si>
  <si>
    <t>住　　　　所</t>
    <rPh sb="0" eb="1">
      <t>ジュウ</t>
    </rPh>
    <rPh sb="5" eb="6">
      <t>ショ</t>
    </rPh>
    <phoneticPr fontId="6"/>
  </si>
  <si>
    <t>備考</t>
    <rPh sb="0" eb="1">
      <t>ソナエ</t>
    </rPh>
    <rPh sb="1" eb="2">
      <t>コウ</t>
    </rPh>
    <phoneticPr fontId="6"/>
  </si>
  <si>
    <t>事務所</t>
    <rPh sb="0" eb="1">
      <t>コト</t>
    </rPh>
    <rPh sb="1" eb="2">
      <t>ツトム</t>
    </rPh>
    <rPh sb="2" eb="3">
      <t>ショ</t>
    </rPh>
    <phoneticPr fontId="6"/>
  </si>
  <si>
    <t>　　自家用有償旅客運送自動車の数</t>
    <rPh sb="2" eb="3">
      <t>ジ</t>
    </rPh>
    <rPh sb="3" eb="4">
      <t>イエ</t>
    </rPh>
    <rPh sb="4" eb="5">
      <t>ヨウ</t>
    </rPh>
    <rPh sb="5" eb="6">
      <t>ユウ</t>
    </rPh>
    <rPh sb="6" eb="7">
      <t>ショウ</t>
    </rPh>
    <rPh sb="7" eb="8">
      <t>タビ</t>
    </rPh>
    <rPh sb="8" eb="9">
      <t>キャク</t>
    </rPh>
    <rPh sb="9" eb="10">
      <t>ウン</t>
    </rPh>
    <rPh sb="10" eb="11">
      <t>ソウ</t>
    </rPh>
    <rPh sb="11" eb="12">
      <t>ジ</t>
    </rPh>
    <rPh sb="12" eb="13">
      <t>ドウ</t>
    </rPh>
    <rPh sb="13" eb="14">
      <t>クルマ</t>
    </rPh>
    <rPh sb="15" eb="16">
      <t>カズ</t>
    </rPh>
    <phoneticPr fontId="6"/>
  </si>
  <si>
    <t>寝台車</t>
    <rPh sb="0" eb="3">
      <t>シンダイシャ</t>
    </rPh>
    <phoneticPr fontId="6"/>
  </si>
  <si>
    <t>車いす車</t>
    <rPh sb="0" eb="1">
      <t>クルマ</t>
    </rPh>
    <rPh sb="3" eb="4">
      <t>グルマ</t>
    </rPh>
    <phoneticPr fontId="6"/>
  </si>
  <si>
    <t>兼用車</t>
    <rPh sb="0" eb="2">
      <t>ケンヨウ</t>
    </rPh>
    <rPh sb="2" eb="3">
      <t>クルマ</t>
    </rPh>
    <phoneticPr fontId="6"/>
  </si>
  <si>
    <t>回転シート車</t>
    <rPh sb="0" eb="2">
      <t>カイテン</t>
    </rPh>
    <rPh sb="5" eb="6">
      <t>シャ</t>
    </rPh>
    <phoneticPr fontId="6"/>
  </si>
  <si>
    <t>セダン等</t>
    <rPh sb="3" eb="4">
      <t>トウ</t>
    </rPh>
    <phoneticPr fontId="6"/>
  </si>
  <si>
    <t>バ　ス</t>
    <phoneticPr fontId="6"/>
  </si>
  <si>
    <t>合　計</t>
    <rPh sb="0" eb="1">
      <t>ゴウ</t>
    </rPh>
    <rPh sb="2" eb="3">
      <t>ケイ</t>
    </rPh>
    <phoneticPr fontId="6"/>
  </si>
  <si>
    <t>（軽自動車）</t>
    <rPh sb="1" eb="5">
      <t>ケイジドウシャ</t>
    </rPh>
    <phoneticPr fontId="6"/>
  </si>
  <si>
    <t>福祉有償運送</t>
  </si>
  <si>
    <t>合計</t>
    <rPh sb="0" eb="2">
      <t>ゴウケイ</t>
    </rPh>
    <phoneticPr fontId="6"/>
  </si>
  <si>
    <t>北札市福第7号</t>
    <phoneticPr fontId="6"/>
  </si>
  <si>
    <t>北札福第4号</t>
    <phoneticPr fontId="6"/>
  </si>
  <si>
    <t>北札福第5号</t>
    <phoneticPr fontId="6"/>
  </si>
  <si>
    <t>北札福第6号</t>
    <phoneticPr fontId="6"/>
  </si>
  <si>
    <t>北札福第9号</t>
    <phoneticPr fontId="6"/>
  </si>
  <si>
    <t>北札福第10号</t>
    <phoneticPr fontId="6"/>
  </si>
  <si>
    <t>北札福第11号</t>
    <phoneticPr fontId="6"/>
  </si>
  <si>
    <t>北札福第12号</t>
    <phoneticPr fontId="6"/>
  </si>
  <si>
    <t>北札福第13号</t>
    <phoneticPr fontId="6"/>
  </si>
  <si>
    <t>北札福第17号</t>
    <phoneticPr fontId="6"/>
  </si>
  <si>
    <t>北札福第19号</t>
    <phoneticPr fontId="6"/>
  </si>
  <si>
    <t>北札福第20号</t>
    <phoneticPr fontId="6"/>
  </si>
  <si>
    <t>北札福第25号</t>
    <phoneticPr fontId="6"/>
  </si>
  <si>
    <t>北札福第27号</t>
    <phoneticPr fontId="6"/>
  </si>
  <si>
    <t>北札福第29号</t>
    <phoneticPr fontId="6"/>
  </si>
  <si>
    <t>北札福第30号</t>
    <phoneticPr fontId="6"/>
  </si>
  <si>
    <t>北札福第33号</t>
    <phoneticPr fontId="6"/>
  </si>
  <si>
    <t>北札福第34号</t>
    <phoneticPr fontId="6"/>
  </si>
  <si>
    <t>北札福第35号</t>
    <phoneticPr fontId="6"/>
  </si>
  <si>
    <t>北札福第38号</t>
    <phoneticPr fontId="6"/>
  </si>
  <si>
    <t>北札福第40号</t>
    <phoneticPr fontId="6"/>
  </si>
  <si>
    <t>北札福第43号</t>
    <phoneticPr fontId="6"/>
  </si>
  <si>
    <t>北札福第44号</t>
    <phoneticPr fontId="6"/>
  </si>
  <si>
    <t>北札福第45号</t>
    <phoneticPr fontId="6"/>
  </si>
  <si>
    <t>北札福第46号</t>
    <phoneticPr fontId="6"/>
  </si>
  <si>
    <t>北札福第47号</t>
    <phoneticPr fontId="6"/>
  </si>
  <si>
    <t>北札福第48号</t>
    <phoneticPr fontId="6"/>
  </si>
  <si>
    <t>北札福第49号</t>
    <phoneticPr fontId="6"/>
  </si>
  <si>
    <t>北札福第50号</t>
    <phoneticPr fontId="6"/>
  </si>
  <si>
    <t>北札福第51号</t>
    <phoneticPr fontId="6"/>
  </si>
  <si>
    <t>北札福第53号</t>
    <phoneticPr fontId="6"/>
  </si>
  <si>
    <t>北札福第55号</t>
    <phoneticPr fontId="6"/>
  </si>
  <si>
    <t>北札福第56号</t>
    <phoneticPr fontId="6"/>
  </si>
  <si>
    <t>北札福第57号</t>
    <phoneticPr fontId="6"/>
  </si>
  <si>
    <t>北札福第58号</t>
    <phoneticPr fontId="6"/>
  </si>
  <si>
    <t>北札福第59号</t>
    <phoneticPr fontId="6"/>
  </si>
  <si>
    <t>北札福第60号</t>
    <phoneticPr fontId="6"/>
  </si>
  <si>
    <t>北札福第62号</t>
    <phoneticPr fontId="6"/>
  </si>
  <si>
    <t>北札福第63号</t>
    <phoneticPr fontId="6"/>
  </si>
  <si>
    <t>北札福第64号</t>
    <phoneticPr fontId="6"/>
  </si>
  <si>
    <t>北札福第66号</t>
    <phoneticPr fontId="6"/>
  </si>
  <si>
    <t>北札福第67号</t>
    <phoneticPr fontId="6"/>
  </si>
  <si>
    <t>北札福第69号</t>
    <phoneticPr fontId="6"/>
  </si>
  <si>
    <t>北札福第70号</t>
    <phoneticPr fontId="6"/>
  </si>
  <si>
    <t>北札福第71号</t>
    <phoneticPr fontId="6"/>
  </si>
  <si>
    <t>北札福第73号</t>
    <phoneticPr fontId="6"/>
  </si>
  <si>
    <t>北札福第74号</t>
    <phoneticPr fontId="6"/>
  </si>
  <si>
    <t>北札福第75号</t>
    <phoneticPr fontId="6"/>
  </si>
  <si>
    <t>北札福第78号</t>
    <phoneticPr fontId="6"/>
  </si>
  <si>
    <t>北札福第79号</t>
    <phoneticPr fontId="6"/>
  </si>
  <si>
    <t>北札福第80号</t>
    <phoneticPr fontId="6"/>
  </si>
  <si>
    <t>北札福第81号</t>
    <phoneticPr fontId="6"/>
  </si>
  <si>
    <t>北札福第84号</t>
    <phoneticPr fontId="6"/>
  </si>
  <si>
    <t>北札福第88号</t>
    <phoneticPr fontId="6"/>
  </si>
  <si>
    <t>北札福第92号</t>
    <phoneticPr fontId="6"/>
  </si>
  <si>
    <t>北札福第94号</t>
    <phoneticPr fontId="6"/>
  </si>
  <si>
    <t>北札福第96号</t>
    <phoneticPr fontId="6"/>
  </si>
  <si>
    <t>北札福第100号</t>
    <phoneticPr fontId="6"/>
  </si>
  <si>
    <t>北札福第101号</t>
    <phoneticPr fontId="6"/>
  </si>
  <si>
    <t>北札福第103号</t>
    <phoneticPr fontId="6"/>
  </si>
  <si>
    <t>北札福第104号</t>
    <phoneticPr fontId="6"/>
  </si>
  <si>
    <t>北札福第106号</t>
    <phoneticPr fontId="6"/>
  </si>
  <si>
    <t>北札福第111号</t>
    <phoneticPr fontId="6"/>
  </si>
  <si>
    <t>北札福第112号</t>
    <phoneticPr fontId="6"/>
  </si>
  <si>
    <t>北札福第114号</t>
    <phoneticPr fontId="6"/>
  </si>
  <si>
    <t>北札福第115号</t>
    <phoneticPr fontId="6"/>
  </si>
  <si>
    <t>北札福第116号</t>
    <phoneticPr fontId="6"/>
  </si>
  <si>
    <t>北札福第117号</t>
    <phoneticPr fontId="6"/>
  </si>
  <si>
    <t>北札福第118号</t>
    <phoneticPr fontId="6"/>
  </si>
  <si>
    <t>北札福第119号</t>
    <phoneticPr fontId="6"/>
  </si>
  <si>
    <t>北札福第121号</t>
    <phoneticPr fontId="6"/>
  </si>
  <si>
    <t>北札福第125号</t>
    <phoneticPr fontId="6"/>
  </si>
  <si>
    <t>北札福第127号</t>
    <phoneticPr fontId="6"/>
  </si>
  <si>
    <t>北札福第128号</t>
    <phoneticPr fontId="6"/>
  </si>
  <si>
    <t>北札福第130号</t>
    <phoneticPr fontId="6"/>
  </si>
  <si>
    <t>北札福第131号</t>
    <phoneticPr fontId="6"/>
  </si>
  <si>
    <t>北札福第133号</t>
    <phoneticPr fontId="6"/>
  </si>
  <si>
    <t>北札福第134号</t>
    <phoneticPr fontId="6"/>
  </si>
  <si>
    <t>北札福第136号</t>
    <phoneticPr fontId="6"/>
  </si>
  <si>
    <t>北札福第138号</t>
    <phoneticPr fontId="6"/>
  </si>
  <si>
    <t>北札福第139号</t>
    <phoneticPr fontId="6"/>
  </si>
  <si>
    <t>北札福第140号</t>
    <phoneticPr fontId="6"/>
  </si>
  <si>
    <t>北札福第141号</t>
    <phoneticPr fontId="6"/>
  </si>
  <si>
    <t>北札福第142号</t>
    <phoneticPr fontId="6"/>
  </si>
  <si>
    <t>北札福第144号</t>
    <phoneticPr fontId="6"/>
  </si>
  <si>
    <t>北札福第145号</t>
    <phoneticPr fontId="6"/>
  </si>
  <si>
    <t>北札福第147号</t>
    <phoneticPr fontId="6"/>
  </si>
  <si>
    <t>北札福第154号</t>
    <phoneticPr fontId="6"/>
  </si>
  <si>
    <t>北札福第155号</t>
    <phoneticPr fontId="6"/>
  </si>
  <si>
    <t>北札福第156号</t>
    <phoneticPr fontId="6"/>
  </si>
  <si>
    <t>北札福第159号</t>
    <phoneticPr fontId="6"/>
  </si>
  <si>
    <t>北札福第161号</t>
    <phoneticPr fontId="6"/>
  </si>
  <si>
    <t>北札福第162号</t>
    <phoneticPr fontId="6"/>
  </si>
  <si>
    <t>北札福第163号</t>
    <phoneticPr fontId="6"/>
  </si>
  <si>
    <t>北札福第164号</t>
    <phoneticPr fontId="6"/>
  </si>
  <si>
    <t>北札福第165号</t>
    <phoneticPr fontId="6"/>
  </si>
  <si>
    <t>北札福第167号</t>
    <phoneticPr fontId="6"/>
  </si>
  <si>
    <t>北札福第169号</t>
    <phoneticPr fontId="6"/>
  </si>
  <si>
    <t>北札福第170号</t>
    <phoneticPr fontId="6"/>
  </si>
  <si>
    <t>北札福第172号</t>
    <phoneticPr fontId="6"/>
  </si>
  <si>
    <t>北札福第173号</t>
    <phoneticPr fontId="6"/>
  </si>
  <si>
    <t>北札福第174号</t>
    <phoneticPr fontId="6"/>
  </si>
  <si>
    <t>北札福第176号</t>
    <phoneticPr fontId="6"/>
  </si>
  <si>
    <t>北札福第177号</t>
    <phoneticPr fontId="6"/>
  </si>
  <si>
    <t>北札福第178号</t>
    <phoneticPr fontId="6"/>
  </si>
  <si>
    <t>北札福第180号</t>
    <phoneticPr fontId="6"/>
  </si>
  <si>
    <t>北札福第181号</t>
    <phoneticPr fontId="6"/>
  </si>
  <si>
    <t>北札福第182号</t>
    <phoneticPr fontId="6"/>
  </si>
  <si>
    <t>北札福第183号</t>
    <phoneticPr fontId="6"/>
  </si>
  <si>
    <t>北札福第184号</t>
    <phoneticPr fontId="6"/>
  </si>
  <si>
    <t>北札福第186号</t>
    <phoneticPr fontId="6"/>
  </si>
  <si>
    <t>北札福第187号</t>
    <phoneticPr fontId="6"/>
  </si>
  <si>
    <t>北札福第190号</t>
    <phoneticPr fontId="6"/>
  </si>
  <si>
    <t>北札福第191号</t>
    <phoneticPr fontId="6"/>
  </si>
  <si>
    <t>北札福第193号</t>
    <phoneticPr fontId="6"/>
  </si>
  <si>
    <t>北札福第194号</t>
    <phoneticPr fontId="6"/>
  </si>
  <si>
    <t>北札福第195号</t>
    <phoneticPr fontId="6"/>
  </si>
  <si>
    <t>北札福第196号</t>
    <phoneticPr fontId="6"/>
  </si>
  <si>
    <t>北札福第197号</t>
    <phoneticPr fontId="6"/>
  </si>
  <si>
    <t>北札福第198号</t>
    <phoneticPr fontId="6"/>
  </si>
  <si>
    <t>北札福第199号</t>
    <phoneticPr fontId="6"/>
  </si>
  <si>
    <t>北札福第200号</t>
    <phoneticPr fontId="6"/>
  </si>
  <si>
    <t>北札福第207号</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</si>
</sst>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E+00"/>
    <numFmt numFmtId="177" formatCode="0;;"/>
    <numFmt numFmtId="178" formatCode="\(0\);;"/>
    <numFmt numFmtId="179" formatCode="&quot;北&quot;&quot;札&quot;&quot;市&quot;&quot;交&quot;&quot;第&quot;##&quot;号&quot;"/>
  </numFmts>
  <fonts count="29"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6"/>
      <name val="游ゴシック"/>
      <family val="2"/>
      <charset val="128"/>
      <scheme val="minor"/>
    </font>
    <font>
      <sz val="10"/>
      <color theme="1"/>
      <name val="游ゴシック"/>
      <family val="3"/>
      <charset val="128"/>
      <scheme val="minor"/>
    </font>
    <font>
      <sz val="6"/>
      <name val="ＭＳ Ｐゴシック"/>
      <family val="3"/>
      <charset val="128"/>
    </font>
    <font>
      <sz val="11"/>
      <name val="ＭＳ Ｐゴシック"/>
      <family val="3"/>
      <charset val="128"/>
    </font>
    <font>
      <sz val="8"/>
      <name val="ＭＳ ゴシック"/>
      <family val="3"/>
      <charset val="128"/>
    </font>
    <font>
      <sz val="6"/>
      <name val="標準ゴシック"/>
      <family val="3"/>
      <charset val="128"/>
    </font>
    <font>
      <sz val="8"/>
      <name val="標準ゴシック"/>
      <family val="3"/>
      <charset val="128"/>
    </font>
    <font>
      <sz val="10"/>
      <color theme="1"/>
      <name val="游ゴシック"/>
      <family val="2"/>
      <charset val="128"/>
      <scheme val="minor"/>
    </font>
    <font>
      <sz val="9"/>
      <color theme="1"/>
      <name val="游ゴシック"/>
      <family val="3"/>
      <charset val="128"/>
      <scheme val="minor"/>
    </font>
    <font>
      <sz val="11"/>
      <name val="ＭＳ ゴシック"/>
      <family val="3"/>
      <charset val="128"/>
    </font>
    <font>
      <sz val="10"/>
      <name val="游ゴシック"/>
      <family val="3"/>
      <charset val="128"/>
      <scheme val="minor"/>
    </font>
    <font>
      <sz val="11"/>
      <color theme="1"/>
      <name val="游ゴシック"/>
      <family val="3"/>
      <charset val="128"/>
      <scheme val="minor"/>
    </font>
    <font>
      <sz val="11"/>
      <name val="游ゴシック"/>
      <family val="2"/>
      <charset val="128"/>
      <scheme val="minor"/>
    </font>
    <font>
      <sz val="14"/>
      <name val="游ゴシック"/>
      <family val="3"/>
      <charset val="128"/>
      <scheme val="minor"/>
    </font>
    <font>
      <sz val="11"/>
      <name val="游ゴシック"/>
      <family val="3"/>
      <charset val="128"/>
      <scheme val="minor"/>
    </font>
    <font>
      <sz val="11"/>
      <color rgb="FFFF0000"/>
      <name val="游ゴシック"/>
      <family val="3"/>
      <charset val="128"/>
      <scheme val="minor"/>
    </font>
    <font>
      <sz val="11"/>
      <color rgb="FFFF0000"/>
      <name val="ＭＳ Ｐゴシック"/>
      <family val="3"/>
      <charset val="128"/>
    </font>
    <font>
      <sz val="16"/>
      <name val="游ゴシック"/>
      <family val="3"/>
      <charset val="128"/>
      <scheme val="minor"/>
    </font>
    <font>
      <u/>
      <sz val="18"/>
      <color theme="10"/>
      <name val="游ゴシック"/>
      <family val="2"/>
      <charset val="128"/>
      <scheme val="minor"/>
    </font>
    <font>
      <u/>
      <sz val="18"/>
      <color theme="10"/>
      <name val="游ゴシック"/>
      <family val="3"/>
      <charset val="128"/>
      <scheme val="minor"/>
    </font>
    <font>
      <sz val="12"/>
      <name val="游ゴシック"/>
      <family val="3"/>
      <charset val="128"/>
      <scheme val="minor"/>
    </font>
    <font>
      <sz val="9"/>
      <name val="游ゴシック"/>
      <family val="3"/>
      <charset val="128"/>
      <scheme val="minor"/>
    </font>
    <font>
      <sz val="12"/>
      <color theme="1"/>
      <name val="游ゴシック"/>
      <family val="3"/>
      <charset val="128"/>
      <scheme val="minor"/>
    </font>
    <font>
      <sz val="8"/>
      <name val="游ゴシック"/>
      <family val="3"/>
      <charset val="128"/>
      <scheme val="minor"/>
    </font>
    <font>
      <b/>
      <u/>
      <sz val="18"/>
      <color theme="10"/>
      <name val="游ゴシック"/>
      <family val="3"/>
      <charset val="128"/>
      <scheme val="minor"/>
    </font>
  </fonts>
  <fills count="6">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9" tint="0.399975585192419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diagonalUp="1">
      <left style="medium">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diagonal style="thin">
        <color indexed="64"/>
      </diagonal>
    </border>
    <border diagonalUp="1">
      <left/>
      <right style="thin">
        <color indexed="64"/>
      </right>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5">
    <xf numFmtId="0" fontId="0" fillId="0" borderId="0">
      <alignment vertical="center"/>
    </xf>
    <xf numFmtId="0" fontId="3" fillId="0" borderId="0" applyNumberFormat="0" applyFill="0" applyBorder="0" applyAlignment="0" applyProtection="0">
      <alignment vertical="center"/>
    </xf>
    <xf numFmtId="0" fontId="2" fillId="0" borderId="0">
      <alignment vertical="center"/>
    </xf>
    <xf numFmtId="0" fontId="1" fillId="0" borderId="0">
      <alignment vertical="center"/>
    </xf>
    <xf numFmtId="0" fontId="7" fillId="0" borderId="0"/>
  </cellStyleXfs>
  <cellXfs count="174">
    <xf numFmtId="0" fontId="0" fillId="0" borderId="0" xfId="0">
      <alignment vertical="center"/>
    </xf>
    <xf numFmtId="0" fontId="2" fillId="0" borderId="1" xfId="1" applyFont="1" applyBorder="1" applyAlignment="1" applyProtection="1">
      <alignment horizontal="right" vertical="center" shrinkToFit="1"/>
      <protection hidden="1"/>
    </xf>
    <xf numFmtId="0" fontId="5" fillId="2" borderId="1" xfId="2" applyFont="1" applyFill="1" applyBorder="1" applyAlignment="1" applyProtection="1">
      <alignment horizontal="center" vertical="center" shrinkToFit="1"/>
      <protection hidden="1"/>
    </xf>
    <xf numFmtId="0" fontId="5" fillId="0" borderId="1" xfId="2" applyFont="1" applyBorder="1" applyAlignment="1" applyProtection="1">
      <alignment horizontal="center" vertical="center" shrinkToFit="1"/>
      <protection hidden="1"/>
    </xf>
    <xf numFmtId="176" fontId="5" fillId="2" borderId="1" xfId="2" applyNumberFormat="1" applyFont="1" applyFill="1" applyBorder="1" applyAlignment="1" applyProtection="1">
      <alignment horizontal="center" vertical="center" shrinkToFit="1"/>
      <protection hidden="1"/>
    </xf>
    <xf numFmtId="176" fontId="5" fillId="3" borderId="1" xfId="2" applyNumberFormat="1" applyFont="1" applyFill="1" applyBorder="1" applyAlignment="1" applyProtection="1">
      <alignment horizontal="center" vertical="center" shrinkToFit="1"/>
      <protection hidden="1"/>
    </xf>
    <xf numFmtId="176" fontId="5" fillId="2" borderId="1" xfId="2" applyNumberFormat="1" applyFont="1" applyFill="1" applyBorder="1" applyAlignment="1" applyProtection="1">
      <alignment horizontal="center" vertical="center" wrapText="1" shrinkToFit="1"/>
      <protection hidden="1"/>
    </xf>
    <xf numFmtId="176" fontId="5" fillId="2" borderId="2" xfId="2" applyNumberFormat="1" applyFont="1" applyFill="1" applyBorder="1" applyAlignment="1" applyProtection="1">
      <alignment horizontal="center" vertical="center" wrapText="1" shrinkToFit="1"/>
      <protection hidden="1"/>
    </xf>
    <xf numFmtId="0" fontId="8" fillId="2" borderId="3" xfId="0" applyFont="1" applyFill="1" applyBorder="1" applyAlignment="1" applyProtection="1">
      <alignment horizontal="distributed" vertical="center" wrapText="1" justifyLastLine="1"/>
      <protection hidden="1"/>
    </xf>
    <xf numFmtId="0" fontId="10" fillId="2" borderId="4" xfId="0" applyFont="1" applyFill="1" applyBorder="1" applyAlignment="1" applyProtection="1">
      <alignment horizontal="distributed" vertical="center" justifyLastLine="1"/>
      <protection hidden="1"/>
    </xf>
    <xf numFmtId="0" fontId="5" fillId="0" borderId="0" xfId="2" applyFont="1" applyAlignment="1" applyProtection="1">
      <alignment horizontal="center" vertical="center" shrinkToFit="1"/>
      <protection hidden="1"/>
    </xf>
    <xf numFmtId="0" fontId="0" fillId="0" borderId="5" xfId="0" applyBorder="1" applyProtection="1">
      <alignment vertical="center"/>
      <protection hidden="1"/>
    </xf>
    <xf numFmtId="0" fontId="11" fillId="4" borderId="1" xfId="1" applyFont="1" applyFill="1" applyBorder="1" applyAlignment="1" applyProtection="1">
      <alignment horizontal="left" vertical="center" shrinkToFit="1"/>
      <protection hidden="1"/>
    </xf>
    <xf numFmtId="57" fontId="5" fillId="0" borderId="1" xfId="2" applyNumberFormat="1" applyFont="1" applyBorder="1" applyAlignment="1" applyProtection="1">
      <alignment horizontal="center" vertical="center" shrinkToFit="1"/>
      <protection hidden="1"/>
    </xf>
    <xf numFmtId="0" fontId="5" fillId="0" borderId="1" xfId="3" applyFont="1" applyBorder="1" applyAlignment="1" applyProtection="1">
      <alignment horizontal="left" vertical="center" wrapText="1" shrinkToFit="1"/>
      <protection hidden="1"/>
    </xf>
    <xf numFmtId="0" fontId="5" fillId="0" borderId="1" xfId="3" applyFont="1" applyBorder="1" applyAlignment="1" applyProtection="1">
      <alignment horizontal="left" vertical="center" shrinkToFit="1"/>
      <protection hidden="1"/>
    </xf>
    <xf numFmtId="0" fontId="5" fillId="0" borderId="1" xfId="2" applyFont="1" applyBorder="1" applyAlignment="1" applyProtection="1">
      <alignment horizontal="left" vertical="center" wrapText="1" shrinkToFit="1"/>
      <protection hidden="1"/>
    </xf>
    <xf numFmtId="0" fontId="5" fillId="3" borderId="1" xfId="2" applyFont="1" applyFill="1" applyBorder="1" applyAlignment="1" applyProtection="1">
      <alignment horizontal="left" vertical="center" wrapText="1" shrinkToFit="1"/>
      <protection hidden="1"/>
    </xf>
    <xf numFmtId="0" fontId="5" fillId="0" borderId="1" xfId="2" applyFont="1" applyBorder="1" applyAlignment="1" applyProtection="1">
      <alignment vertical="center" shrinkToFit="1"/>
      <protection hidden="1"/>
    </xf>
    <xf numFmtId="0" fontId="12" fillId="0" borderId="1" xfId="2" applyFont="1" applyBorder="1" applyAlignment="1" applyProtection="1">
      <alignment horizontal="left" vertical="center" wrapText="1" shrinkToFit="1"/>
      <protection hidden="1"/>
    </xf>
    <xf numFmtId="0" fontId="5" fillId="0" borderId="1" xfId="2" applyFont="1" applyBorder="1" applyAlignment="1" applyProtection="1">
      <alignment shrinkToFit="1"/>
      <protection hidden="1"/>
    </xf>
    <xf numFmtId="0" fontId="5" fillId="0" borderId="6" xfId="2" applyFont="1" applyBorder="1" applyAlignment="1" applyProtection="1">
      <alignment shrinkToFit="1"/>
      <protection hidden="1"/>
    </xf>
    <xf numFmtId="177" fontId="13" fillId="0" borderId="5" xfId="0" applyNumberFormat="1" applyFont="1" applyBorder="1" applyProtection="1">
      <alignment vertical="center"/>
      <protection hidden="1"/>
    </xf>
    <xf numFmtId="178" fontId="13" fillId="0" borderId="7" xfId="0" applyNumberFormat="1" applyFont="1" applyBorder="1" applyProtection="1">
      <alignment vertical="center"/>
      <protection hidden="1"/>
    </xf>
    <xf numFmtId="0" fontId="5" fillId="0" borderId="0" xfId="2" applyFont="1" applyAlignment="1" applyProtection="1">
      <alignment vertical="center" shrinkToFit="1"/>
      <protection hidden="1"/>
    </xf>
    <xf numFmtId="0" fontId="1" fillId="0" borderId="1" xfId="1" applyFont="1" applyBorder="1" applyAlignment="1" applyProtection="1">
      <alignment horizontal="right" vertical="center" shrinkToFit="1"/>
      <protection hidden="1"/>
    </xf>
    <xf numFmtId="0" fontId="5" fillId="0" borderId="2" xfId="2" applyFont="1" applyBorder="1" applyAlignment="1" applyProtection="1">
      <alignment shrinkToFit="1"/>
      <protection hidden="1"/>
    </xf>
    <xf numFmtId="0" fontId="5" fillId="5" borderId="1" xfId="1" applyFont="1" applyFill="1" applyBorder="1" applyAlignment="1" applyProtection="1">
      <alignment horizontal="left" vertical="center" shrinkToFit="1"/>
      <protection hidden="1"/>
    </xf>
    <xf numFmtId="0" fontId="5" fillId="0" borderId="1" xfId="3" applyFont="1" applyBorder="1" applyAlignment="1" applyProtection="1">
      <alignment vertical="center" wrapText="1" shrinkToFit="1"/>
      <protection hidden="1"/>
    </xf>
    <xf numFmtId="0" fontId="5" fillId="0" borderId="1" xfId="3" applyFont="1" applyBorder="1" applyAlignment="1" applyProtection="1">
      <alignment vertical="center" shrinkToFit="1"/>
      <protection hidden="1"/>
    </xf>
    <xf numFmtId="177" fontId="13" fillId="0" borderId="2" xfId="0" applyNumberFormat="1" applyFont="1" applyBorder="1" applyProtection="1">
      <alignment vertical="center"/>
      <protection hidden="1"/>
    </xf>
    <xf numFmtId="178" fontId="13" fillId="0" borderId="8" xfId="0" applyNumberFormat="1" applyFont="1" applyBorder="1" applyProtection="1">
      <alignment vertical="center"/>
      <protection hidden="1"/>
    </xf>
    <xf numFmtId="0" fontId="14" fillId="0" borderId="1" xfId="4" applyFont="1" applyBorder="1" applyAlignment="1" applyProtection="1">
      <alignment horizontal="left" vertical="center" shrinkToFit="1"/>
      <protection hidden="1"/>
    </xf>
    <xf numFmtId="0" fontId="14" fillId="0" borderId="1" xfId="4" applyFont="1" applyBorder="1" applyAlignment="1" applyProtection="1">
      <alignment horizontal="left" vertical="center" wrapText="1" shrinkToFit="1"/>
      <protection hidden="1"/>
    </xf>
    <xf numFmtId="0" fontId="14" fillId="3" borderId="1" xfId="4" applyFont="1" applyFill="1" applyBorder="1" applyAlignment="1" applyProtection="1">
      <alignment horizontal="left" vertical="center" wrapText="1" shrinkToFit="1"/>
      <protection hidden="1"/>
    </xf>
    <xf numFmtId="0" fontId="14" fillId="0" borderId="2" xfId="4" applyFont="1" applyBorder="1" applyAlignment="1" applyProtection="1">
      <alignment horizontal="left" vertical="center" shrinkToFit="1"/>
      <protection hidden="1"/>
    </xf>
    <xf numFmtId="0" fontId="5" fillId="5" borderId="9" xfId="1" applyFont="1" applyFill="1" applyBorder="1" applyAlignment="1" applyProtection="1">
      <alignment horizontal="left" vertical="center" shrinkToFit="1"/>
      <protection hidden="1"/>
    </xf>
    <xf numFmtId="57" fontId="5" fillId="0" borderId="9" xfId="2" applyNumberFormat="1" applyFont="1" applyBorder="1" applyAlignment="1" applyProtection="1">
      <alignment horizontal="center" vertical="center" shrinkToFit="1"/>
      <protection hidden="1"/>
    </xf>
    <xf numFmtId="0" fontId="5" fillId="0" borderId="9" xfId="3" applyFont="1" applyBorder="1" applyAlignment="1" applyProtection="1">
      <alignment vertical="center" wrapText="1" shrinkToFit="1"/>
      <protection hidden="1"/>
    </xf>
    <xf numFmtId="0" fontId="14" fillId="0" borderId="9" xfId="4" applyFont="1" applyBorder="1" applyAlignment="1" applyProtection="1">
      <alignment horizontal="left" vertical="center" shrinkToFit="1"/>
      <protection hidden="1"/>
    </xf>
    <xf numFmtId="0" fontId="5" fillId="0" borderId="9" xfId="3" applyFont="1" applyBorder="1" applyAlignment="1" applyProtection="1">
      <alignment vertical="center" shrinkToFit="1"/>
      <protection hidden="1"/>
    </xf>
    <xf numFmtId="0" fontId="14" fillId="0" borderId="9" xfId="4" applyFont="1" applyBorder="1" applyAlignment="1" applyProtection="1">
      <alignment horizontal="left" vertical="center" wrapText="1" shrinkToFit="1"/>
      <protection hidden="1"/>
    </xf>
    <xf numFmtId="0" fontId="14" fillId="3" borderId="9" xfId="4" applyFont="1" applyFill="1" applyBorder="1" applyAlignment="1" applyProtection="1">
      <alignment horizontal="left" vertical="center" wrapText="1" shrinkToFit="1"/>
      <protection hidden="1"/>
    </xf>
    <xf numFmtId="0" fontId="5" fillId="0" borderId="9" xfId="3" applyFont="1" applyBorder="1" applyAlignment="1" applyProtection="1">
      <alignment horizontal="left" vertical="center" shrinkToFit="1"/>
      <protection hidden="1"/>
    </xf>
    <xf numFmtId="0" fontId="5" fillId="0" borderId="9" xfId="2" applyFont="1" applyBorder="1" applyAlignment="1" applyProtection="1">
      <alignment vertical="center" shrinkToFit="1"/>
      <protection hidden="1"/>
    </xf>
    <xf numFmtId="0" fontId="14" fillId="0" borderId="6" xfId="4" applyFont="1" applyBorder="1" applyAlignment="1" applyProtection="1">
      <alignment horizontal="left" vertical="center" shrinkToFit="1"/>
      <protection hidden="1"/>
    </xf>
    <xf numFmtId="0" fontId="5" fillId="0" borderId="2" xfId="2" applyFont="1" applyBorder="1" applyAlignment="1" applyProtection="1">
      <alignment vertical="center" shrinkToFit="1"/>
      <protection hidden="1"/>
    </xf>
    <xf numFmtId="0" fontId="5" fillId="0" borderId="11" xfId="2" applyFont="1" applyBorder="1" applyAlignment="1" applyProtection="1">
      <alignment vertical="center" shrinkToFit="1"/>
      <protection hidden="1"/>
    </xf>
    <xf numFmtId="0" fontId="5" fillId="0" borderId="9" xfId="2" applyFont="1" applyBorder="1" applyAlignment="1" applyProtection="1">
      <alignment horizontal="left" vertical="center" wrapText="1" shrinkToFit="1"/>
      <protection hidden="1"/>
    </xf>
    <xf numFmtId="0" fontId="5" fillId="3" borderId="9" xfId="2" applyFont="1" applyFill="1" applyBorder="1" applyAlignment="1" applyProtection="1">
      <alignment horizontal="left" vertical="center" wrapText="1" shrinkToFit="1"/>
      <protection hidden="1"/>
    </xf>
    <xf numFmtId="0" fontId="5" fillId="0" borderId="6" xfId="2" applyFont="1" applyBorder="1" applyAlignment="1" applyProtection="1">
      <alignment vertical="center" shrinkToFit="1"/>
      <protection hidden="1"/>
    </xf>
    <xf numFmtId="177" fontId="13" fillId="0" borderId="6" xfId="0" applyNumberFormat="1" applyFont="1" applyBorder="1" applyProtection="1">
      <alignment vertical="center"/>
      <protection hidden="1"/>
    </xf>
    <xf numFmtId="178" fontId="13" fillId="0" borderId="10" xfId="0" applyNumberFormat="1" applyFont="1" applyBorder="1" applyProtection="1">
      <alignment vertical="center"/>
      <protection hidden="1"/>
    </xf>
    <xf numFmtId="0" fontId="5" fillId="5" borderId="1" xfId="1" quotePrefix="1" applyFont="1" applyFill="1" applyBorder="1" applyAlignment="1" applyProtection="1">
      <alignment horizontal="left" vertical="center" shrinkToFit="1"/>
      <protection hidden="1"/>
    </xf>
    <xf numFmtId="0" fontId="1" fillId="0" borderId="1" xfId="1" quotePrefix="1" applyFont="1" applyBorder="1" applyAlignment="1" applyProtection="1">
      <alignment horizontal="right" vertical="center" shrinkToFit="1"/>
      <protection hidden="1"/>
    </xf>
    <xf numFmtId="0" fontId="0" fillId="0" borderId="1" xfId="0" quotePrefix="1" applyBorder="1" applyProtection="1">
      <alignment vertical="center"/>
      <protection hidden="1"/>
    </xf>
    <xf numFmtId="0" fontId="1" fillId="5" borderId="1" xfId="1" applyFont="1" applyFill="1" applyBorder="1" applyAlignment="1" applyProtection="1">
      <alignment horizontal="left" vertical="center" shrinkToFit="1"/>
      <protection hidden="1"/>
    </xf>
    <xf numFmtId="0" fontId="1" fillId="0" borderId="5" xfId="1" applyFont="1" applyBorder="1" applyAlignment="1" applyProtection="1">
      <alignment horizontal="right" vertical="center" shrinkToFit="1"/>
      <protection hidden="1"/>
    </xf>
    <xf numFmtId="0" fontId="5" fillId="0" borderId="9" xfId="2" applyFont="1" applyBorder="1" applyAlignment="1" applyProtection="1">
      <alignment vertical="center" wrapText="1" shrinkToFit="1"/>
      <protection hidden="1"/>
    </xf>
    <xf numFmtId="0" fontId="5" fillId="0" borderId="1" xfId="2" applyFont="1" applyBorder="1" applyAlignment="1" applyProtection="1">
      <alignment vertical="center" wrapText="1" shrinkToFit="1"/>
      <protection hidden="1"/>
    </xf>
    <xf numFmtId="0" fontId="15" fillId="5" borderId="1" xfId="1" applyFont="1" applyFill="1" applyBorder="1" applyAlignment="1" applyProtection="1">
      <alignment horizontal="left" vertical="center" shrinkToFit="1"/>
      <protection hidden="1"/>
    </xf>
    <xf numFmtId="0" fontId="16" fillId="5" borderId="1" xfId="1" applyFont="1" applyFill="1" applyBorder="1" applyAlignment="1" applyProtection="1">
      <alignment horizontal="left" vertical="center" shrinkToFit="1"/>
      <protection hidden="1"/>
    </xf>
    <xf numFmtId="0" fontId="0" fillId="5" borderId="1" xfId="1" applyFont="1" applyFill="1" applyBorder="1" applyAlignment="1" applyProtection="1">
      <alignment horizontal="left" vertical="center" shrinkToFit="1"/>
      <protection hidden="1"/>
    </xf>
    <xf numFmtId="0" fontId="5" fillId="3" borderId="0" xfId="2" applyFont="1" applyFill="1" applyAlignment="1" applyProtection="1">
      <alignment vertical="center" shrinkToFit="1"/>
      <protection hidden="1"/>
    </xf>
    <xf numFmtId="177" fontId="5" fillId="0" borderId="0" xfId="2" applyNumberFormat="1" applyFont="1" applyAlignment="1" applyProtection="1">
      <alignment vertical="center" shrinkToFit="1"/>
      <protection hidden="1"/>
    </xf>
    <xf numFmtId="178" fontId="5" fillId="0" borderId="0" xfId="2" applyNumberFormat="1" applyFont="1" applyAlignment="1" applyProtection="1">
      <alignment vertical="center" shrinkToFit="1"/>
      <protection hidden="1"/>
    </xf>
    <xf numFmtId="0" fontId="17" fillId="0" borderId="0" xfId="0" applyFont="1" applyProtection="1">
      <alignment vertical="center"/>
      <protection hidden="1"/>
    </xf>
    <xf numFmtId="0" fontId="18" fillId="0" borderId="0" xfId="0" applyFont="1" applyProtection="1">
      <alignment vertical="center"/>
      <protection hidden="1"/>
    </xf>
    <xf numFmtId="0" fontId="17" fillId="0" borderId="0" xfId="0" applyFont="1" applyAlignment="1" applyProtection="1">
      <alignment horizontal="center" vertical="center"/>
      <protection hidden="1"/>
    </xf>
    <xf numFmtId="0" fontId="18" fillId="0" borderId="1" xfId="0" applyFont="1" applyBorder="1" applyAlignment="1" applyProtection="1">
      <alignment horizontal="center" vertical="center"/>
      <protection hidden="1"/>
    </xf>
    <xf numFmtId="0" fontId="18" fillId="0" borderId="1" xfId="0" applyFont="1" applyBorder="1" applyAlignment="1" applyProtection="1">
      <alignment horizontal="left" vertical="center"/>
      <protection hidden="1"/>
    </xf>
    <xf numFmtId="0" fontId="0" fillId="0" borderId="1" xfId="0" applyBorder="1" applyAlignment="1" applyProtection="1">
      <alignment horizontal="left" vertical="center"/>
      <protection hidden="1"/>
    </xf>
    <xf numFmtId="0" fontId="18" fillId="0" borderId="0" xfId="0" applyFont="1" applyAlignment="1" applyProtection="1">
      <alignment horizontal="center" vertical="center"/>
      <protection hidden="1"/>
    </xf>
    <xf numFmtId="0" fontId="18" fillId="0" borderId="0" xfId="0" applyFont="1" applyAlignment="1" applyProtection="1">
      <alignment horizontal="left" vertical="center"/>
      <protection hidden="1"/>
    </xf>
    <xf numFmtId="0" fontId="21" fillId="0" borderId="0" xfId="0" applyFont="1" applyAlignment="1" applyProtection="1">
      <alignment horizontal="center" vertical="center"/>
      <protection hidden="1"/>
    </xf>
    <xf numFmtId="0" fontId="21" fillId="0" borderId="0" xfId="0" applyFont="1" applyProtection="1">
      <alignment vertical="center"/>
      <protection hidden="1"/>
    </xf>
    <xf numFmtId="0" fontId="22" fillId="0" borderId="0" xfId="1" applyFont="1" applyAlignment="1" applyProtection="1">
      <alignment horizontal="center" vertical="center"/>
      <protection hidden="1"/>
    </xf>
    <xf numFmtId="0" fontId="23" fillId="0" borderId="0" xfId="1" applyFont="1" applyAlignment="1" applyProtection="1">
      <alignment horizontal="center" vertical="center"/>
      <protection hidden="1"/>
    </xf>
    <xf numFmtId="0" fontId="24" fillId="0" borderId="12" xfId="0" applyFont="1" applyBorder="1" applyAlignment="1" applyProtection="1">
      <alignment horizontal="distributed" vertical="center"/>
      <protection hidden="1"/>
    </xf>
    <xf numFmtId="0" fontId="24" fillId="0" borderId="13" xfId="0" applyFont="1" applyBorder="1" applyAlignment="1" applyProtection="1">
      <alignment horizontal="distributed" vertical="center"/>
      <protection hidden="1"/>
    </xf>
    <xf numFmtId="179" fontId="24" fillId="0" borderId="14" xfId="0" applyNumberFormat="1" applyFont="1" applyBorder="1" applyAlignment="1" applyProtection="1">
      <alignment horizontal="center" vertical="center"/>
      <protection hidden="1"/>
    </xf>
    <xf numFmtId="179" fontId="24" fillId="0" borderId="15" xfId="0" applyNumberFormat="1" applyFont="1" applyBorder="1" applyAlignment="1" applyProtection="1">
      <alignment horizontal="center" vertical="center"/>
      <protection hidden="1"/>
    </xf>
    <xf numFmtId="179" fontId="24" fillId="0" borderId="16" xfId="0" applyNumberFormat="1" applyFont="1" applyBorder="1" applyAlignment="1" applyProtection="1">
      <alignment horizontal="center" vertical="center"/>
      <protection hidden="1"/>
    </xf>
    <xf numFmtId="0" fontId="24" fillId="0" borderId="4" xfId="0" applyFont="1" applyBorder="1" applyAlignment="1" applyProtection="1">
      <alignment horizontal="distributed" vertical="center"/>
      <protection hidden="1"/>
    </xf>
    <xf numFmtId="0" fontId="24" fillId="0" borderId="1" xfId="0" applyFont="1" applyBorder="1" applyAlignment="1" applyProtection="1">
      <alignment horizontal="distributed" vertical="center"/>
      <protection hidden="1"/>
    </xf>
    <xf numFmtId="58" fontId="24" fillId="0" borderId="2" xfId="0" applyNumberFormat="1" applyFont="1" applyBorder="1" applyAlignment="1" applyProtection="1">
      <alignment horizontal="center" vertical="center"/>
      <protection hidden="1"/>
    </xf>
    <xf numFmtId="0" fontId="24" fillId="0" borderId="17" xfId="0" applyFont="1" applyBorder="1" applyAlignment="1" applyProtection="1">
      <alignment horizontal="center" vertical="center"/>
      <protection hidden="1"/>
    </xf>
    <xf numFmtId="0" fontId="24" fillId="0" borderId="18" xfId="0" applyFont="1" applyBorder="1" applyAlignment="1" applyProtection="1">
      <alignment horizontal="center" vertical="center"/>
      <protection hidden="1"/>
    </xf>
    <xf numFmtId="0" fontId="24" fillId="0" borderId="19" xfId="0" applyFont="1" applyBorder="1" applyAlignment="1" applyProtection="1">
      <alignment horizontal="distributed" vertical="center"/>
      <protection hidden="1"/>
    </xf>
    <xf numFmtId="0" fontId="24" fillId="0" borderId="20" xfId="0" applyFont="1" applyBorder="1" applyAlignment="1" applyProtection="1">
      <alignment horizontal="distributed" vertical="center"/>
      <protection hidden="1"/>
    </xf>
    <xf numFmtId="0" fontId="24" fillId="0" borderId="21" xfId="0" applyFont="1" applyBorder="1" applyAlignment="1" applyProtection="1">
      <alignment horizontal="distributed" vertical="center"/>
      <protection hidden="1"/>
    </xf>
    <xf numFmtId="0" fontId="24" fillId="0" borderId="2" xfId="0" applyFont="1" applyBorder="1" applyAlignment="1" applyProtection="1">
      <alignment horizontal="center" vertical="center"/>
      <protection hidden="1"/>
    </xf>
    <xf numFmtId="0" fontId="24" fillId="0" borderId="22" xfId="0" applyFont="1" applyBorder="1" applyAlignment="1" applyProtection="1">
      <alignment horizontal="distributed" vertical="center"/>
      <protection hidden="1"/>
    </xf>
    <xf numFmtId="0" fontId="24" fillId="0" borderId="0" xfId="0" applyFont="1" applyAlignment="1" applyProtection="1">
      <alignment horizontal="distributed" vertical="center"/>
      <protection hidden="1"/>
    </xf>
    <xf numFmtId="0" fontId="24" fillId="0" borderId="7" xfId="0" applyFont="1" applyBorder="1" applyAlignment="1" applyProtection="1">
      <alignment horizontal="distributed" vertical="center"/>
      <protection hidden="1"/>
    </xf>
    <xf numFmtId="0" fontId="24" fillId="0" borderId="19" xfId="0" applyFont="1" applyBorder="1" applyAlignment="1" applyProtection="1">
      <alignment horizontal="distributed" vertical="center" wrapText="1"/>
      <protection hidden="1"/>
    </xf>
    <xf numFmtId="0" fontId="24" fillId="0" borderId="20" xfId="0" applyFont="1" applyBorder="1" applyAlignment="1" applyProtection="1">
      <alignment horizontal="distributed" vertical="center" wrapText="1"/>
      <protection hidden="1"/>
    </xf>
    <xf numFmtId="0" fontId="24" fillId="0" borderId="21" xfId="0" applyFont="1" applyBorder="1" applyAlignment="1" applyProtection="1">
      <alignment horizontal="distributed" vertical="center" wrapText="1"/>
      <protection hidden="1"/>
    </xf>
    <xf numFmtId="0" fontId="24" fillId="0" borderId="1" xfId="0" applyFont="1" applyBorder="1" applyAlignment="1" applyProtection="1">
      <alignment horizontal="center" vertical="center"/>
      <protection hidden="1"/>
    </xf>
    <xf numFmtId="0" fontId="24" fillId="0" borderId="3" xfId="0" applyFont="1" applyBorder="1" applyAlignment="1" applyProtection="1">
      <alignment horizontal="center" vertical="center"/>
      <protection hidden="1"/>
    </xf>
    <xf numFmtId="0" fontId="24" fillId="0" borderId="22" xfId="0" applyFont="1" applyBorder="1" applyAlignment="1" applyProtection="1">
      <alignment horizontal="distributed" vertical="center" wrapText="1"/>
      <protection hidden="1"/>
    </xf>
    <xf numFmtId="0" fontId="24" fillId="0" borderId="0" xfId="0" applyFont="1" applyAlignment="1" applyProtection="1">
      <alignment horizontal="distributed" vertical="center" wrapText="1"/>
      <protection hidden="1"/>
    </xf>
    <xf numFmtId="0" fontId="24" fillId="0" borderId="7" xfId="0" applyFont="1" applyBorder="1" applyAlignment="1" applyProtection="1">
      <alignment horizontal="distributed" vertical="center" wrapText="1"/>
      <protection hidden="1"/>
    </xf>
    <xf numFmtId="177" fontId="24" fillId="0" borderId="1" xfId="0" applyNumberFormat="1" applyFont="1" applyBorder="1" applyAlignment="1" applyProtection="1">
      <alignment horizontal="left" vertical="center" wrapText="1"/>
      <protection hidden="1"/>
    </xf>
    <xf numFmtId="0" fontId="24" fillId="0" borderId="23" xfId="0" applyFont="1" applyBorder="1" applyAlignment="1" applyProtection="1">
      <alignment horizontal="distributed" vertical="center" wrapText="1"/>
      <protection hidden="1"/>
    </xf>
    <xf numFmtId="0" fontId="24" fillId="0" borderId="11" xfId="0" applyFont="1" applyBorder="1" applyAlignment="1" applyProtection="1">
      <alignment horizontal="distributed" vertical="center" wrapText="1"/>
      <protection hidden="1"/>
    </xf>
    <xf numFmtId="0" fontId="24" fillId="0" borderId="10" xfId="0" applyFont="1" applyBorder="1" applyAlignment="1" applyProtection="1">
      <alignment horizontal="distributed" vertical="center" wrapText="1"/>
      <protection hidden="1"/>
    </xf>
    <xf numFmtId="0" fontId="0" fillId="0" borderId="0" xfId="0" applyProtection="1">
      <alignment vertical="center"/>
      <protection hidden="1"/>
    </xf>
    <xf numFmtId="0" fontId="25" fillId="0" borderId="1" xfId="0" applyFont="1" applyBorder="1" applyAlignment="1" applyProtection="1">
      <alignment horizontal="left" vertical="center" wrapText="1"/>
      <protection hidden="1"/>
    </xf>
    <xf numFmtId="0" fontId="26" fillId="0" borderId="4" xfId="0" applyFont="1" applyBorder="1" applyAlignment="1" applyProtection="1">
      <alignment horizontal="distributed" vertical="center" wrapText="1"/>
      <protection hidden="1"/>
    </xf>
    <xf numFmtId="0" fontId="26" fillId="0" borderId="1" xfId="0" applyFont="1" applyBorder="1" applyAlignment="1" applyProtection="1">
      <alignment horizontal="distributed" vertical="center" wrapText="1"/>
      <protection hidden="1"/>
    </xf>
    <xf numFmtId="0" fontId="24" fillId="0" borderId="24" xfId="0" applyFont="1" applyBorder="1" applyAlignment="1" applyProtection="1">
      <alignment horizontal="center" vertical="center"/>
      <protection hidden="1"/>
    </xf>
    <xf numFmtId="0" fontId="24" fillId="0" borderId="21" xfId="0" applyFont="1" applyBorder="1" applyAlignment="1" applyProtection="1">
      <alignment horizontal="center" vertical="center"/>
      <protection hidden="1"/>
    </xf>
    <xf numFmtId="0" fontId="24" fillId="0" borderId="25" xfId="0" applyFont="1" applyBorder="1" applyAlignment="1" applyProtection="1">
      <alignment horizontal="center" vertical="center"/>
      <protection hidden="1"/>
    </xf>
    <xf numFmtId="0" fontId="24" fillId="0" borderId="24" xfId="0" applyFont="1" applyBorder="1" applyAlignment="1" applyProtection="1">
      <alignment horizontal="distributed" vertical="center"/>
      <protection hidden="1"/>
    </xf>
    <xf numFmtId="0" fontId="18" fillId="0" borderId="1" xfId="0" applyFont="1" applyBorder="1" applyAlignment="1" applyProtection="1">
      <alignment horizontal="center" vertical="center"/>
      <protection hidden="1"/>
    </xf>
    <xf numFmtId="0" fontId="18" fillId="0" borderId="3" xfId="0" applyFont="1" applyBorder="1" applyAlignment="1" applyProtection="1">
      <alignment horizontal="center" vertical="center"/>
      <protection hidden="1"/>
    </xf>
    <xf numFmtId="0" fontId="24" fillId="0" borderId="5" xfId="0" applyFont="1" applyBorder="1" applyAlignment="1" applyProtection="1">
      <alignment horizontal="distributed" vertical="center"/>
      <protection hidden="1"/>
    </xf>
    <xf numFmtId="0" fontId="24" fillId="0" borderId="26" xfId="0" applyFont="1" applyBorder="1" applyAlignment="1" applyProtection="1">
      <alignment horizontal="center" vertical="center" shrinkToFit="1"/>
      <protection hidden="1"/>
    </xf>
    <xf numFmtId="0" fontId="18" fillId="0" borderId="26" xfId="0" applyFont="1" applyBorder="1" applyAlignment="1" applyProtection="1">
      <alignment vertical="center" shrinkToFit="1"/>
      <protection hidden="1"/>
    </xf>
    <xf numFmtId="0" fontId="24" fillId="0" borderId="27" xfId="0" applyFont="1" applyBorder="1" applyAlignment="1" applyProtection="1">
      <alignment horizontal="center" vertical="center" shrinkToFit="1"/>
      <protection hidden="1"/>
    </xf>
    <xf numFmtId="0" fontId="24" fillId="0" borderId="23" xfId="0" applyFont="1" applyBorder="1" applyAlignment="1" applyProtection="1">
      <alignment horizontal="distributed" vertical="center"/>
      <protection hidden="1"/>
    </xf>
    <xf numFmtId="0" fontId="24" fillId="0" borderId="10" xfId="0" applyFont="1" applyBorder="1" applyAlignment="1" applyProtection="1">
      <alignment horizontal="distributed" vertical="center"/>
      <protection hidden="1"/>
    </xf>
    <xf numFmtId="0" fontId="24" fillId="0" borderId="6" xfId="0" applyFont="1" applyBorder="1" applyAlignment="1" applyProtection="1">
      <alignment horizontal="distributed" vertical="center"/>
      <protection hidden="1"/>
    </xf>
    <xf numFmtId="0" fontId="27" fillId="0" borderId="26" xfId="0" applyFont="1" applyBorder="1" applyAlignment="1" applyProtection="1">
      <alignment horizontal="center" vertical="center" shrinkToFit="1"/>
      <protection hidden="1"/>
    </xf>
    <xf numFmtId="0" fontId="27" fillId="0" borderId="27" xfId="0" applyFont="1" applyBorder="1" applyAlignment="1" applyProtection="1">
      <alignment horizontal="center" vertical="center" shrinkToFit="1"/>
      <protection hidden="1"/>
    </xf>
    <xf numFmtId="0" fontId="24" fillId="0" borderId="19" xfId="0" applyFont="1" applyBorder="1" applyAlignment="1" applyProtection="1">
      <alignment horizontal="center" vertical="center" shrinkToFit="1"/>
      <protection hidden="1"/>
    </xf>
    <xf numFmtId="0" fontId="24" fillId="0" borderId="21" xfId="0" applyFont="1" applyBorder="1" applyAlignment="1" applyProtection="1">
      <alignment horizontal="center" vertical="center" shrinkToFit="1"/>
      <protection hidden="1"/>
    </xf>
    <xf numFmtId="177" fontId="24" fillId="0" borderId="24" xfId="0" applyNumberFormat="1" applyFont="1" applyBorder="1" applyAlignment="1" applyProtection="1">
      <alignment horizontal="left" vertical="center" wrapText="1"/>
      <protection hidden="1"/>
    </xf>
    <xf numFmtId="177" fontId="24" fillId="0" borderId="21" xfId="0" applyNumberFormat="1" applyFont="1" applyBorder="1" applyAlignment="1" applyProtection="1">
      <alignment horizontal="left" vertical="center" wrapText="1"/>
      <protection hidden="1"/>
    </xf>
    <xf numFmtId="177" fontId="24" fillId="0" borderId="28" xfId="0" applyNumberFormat="1" applyFont="1" applyBorder="1" applyAlignment="1" applyProtection="1">
      <alignment horizontal="center" vertical="center"/>
      <protection hidden="1"/>
    </xf>
    <xf numFmtId="177" fontId="24" fillId="0" borderId="29" xfId="0" applyNumberFormat="1" applyFont="1" applyBorder="1" applyAlignment="1" applyProtection="1">
      <alignment horizontal="center" vertical="center"/>
      <protection hidden="1"/>
    </xf>
    <xf numFmtId="0" fontId="24" fillId="0" borderId="22" xfId="0" applyFont="1" applyBorder="1" applyAlignment="1" applyProtection="1">
      <alignment horizontal="center" vertical="center" shrinkToFit="1"/>
      <protection hidden="1"/>
    </xf>
    <xf numFmtId="0" fontId="24" fillId="0" borderId="7" xfId="0" applyFont="1" applyBorder="1" applyAlignment="1" applyProtection="1">
      <alignment horizontal="center" vertical="center" shrinkToFit="1"/>
      <protection hidden="1"/>
    </xf>
    <xf numFmtId="177" fontId="24" fillId="0" borderId="5" xfId="0" applyNumberFormat="1" applyFont="1" applyBorder="1" applyAlignment="1" applyProtection="1">
      <alignment horizontal="left" vertical="center" wrapText="1"/>
      <protection hidden="1"/>
    </xf>
    <xf numFmtId="177" fontId="24" fillId="0" borderId="7" xfId="0" applyNumberFormat="1" applyFont="1" applyBorder="1" applyAlignment="1" applyProtection="1">
      <alignment horizontal="left" vertical="center" wrapText="1"/>
      <protection hidden="1"/>
    </xf>
    <xf numFmtId="177" fontId="24" fillId="0" borderId="26" xfId="0" applyNumberFormat="1" applyFont="1" applyBorder="1" applyAlignment="1" applyProtection="1">
      <alignment horizontal="center" vertical="center"/>
      <protection hidden="1"/>
    </xf>
    <xf numFmtId="177" fontId="24" fillId="0" borderId="27" xfId="0" applyNumberFormat="1" applyFont="1" applyBorder="1" applyAlignment="1" applyProtection="1">
      <alignment horizontal="center" vertical="center"/>
      <protection hidden="1"/>
    </xf>
    <xf numFmtId="177" fontId="24" fillId="0" borderId="6" xfId="0" applyNumberFormat="1" applyFont="1" applyBorder="1" applyAlignment="1" applyProtection="1">
      <alignment horizontal="left" vertical="center" wrapText="1"/>
      <protection hidden="1"/>
    </xf>
    <xf numFmtId="177" fontId="24" fillId="0" borderId="10" xfId="0" applyNumberFormat="1" applyFont="1" applyBorder="1" applyAlignment="1" applyProtection="1">
      <alignment horizontal="left" vertical="center" wrapText="1"/>
      <protection hidden="1"/>
    </xf>
    <xf numFmtId="178" fontId="24" fillId="0" borderId="6" xfId="0" quotePrefix="1" applyNumberFormat="1" applyFont="1" applyBorder="1" applyAlignment="1" applyProtection="1">
      <alignment horizontal="center" vertical="center"/>
      <protection hidden="1"/>
    </xf>
    <xf numFmtId="178" fontId="24" fillId="0" borderId="9" xfId="0" applyNumberFormat="1" applyFont="1" applyBorder="1" applyAlignment="1" applyProtection="1">
      <alignment horizontal="center" vertical="center"/>
      <protection hidden="1"/>
    </xf>
    <xf numFmtId="178" fontId="24" fillId="0" borderId="30" xfId="0" quotePrefix="1" applyNumberFormat="1" applyFont="1" applyBorder="1" applyAlignment="1" applyProtection="1">
      <alignment horizontal="center" vertical="center"/>
      <protection hidden="1"/>
    </xf>
    <xf numFmtId="178" fontId="18" fillId="0" borderId="0" xfId="0" applyNumberFormat="1" applyFont="1" applyProtection="1">
      <alignment vertical="center"/>
      <protection hidden="1"/>
    </xf>
    <xf numFmtId="0" fontId="24" fillId="0" borderId="23" xfId="0" applyFont="1" applyBorder="1" applyAlignment="1" applyProtection="1">
      <alignment horizontal="center" vertical="center" shrinkToFit="1"/>
      <protection hidden="1"/>
    </xf>
    <xf numFmtId="0" fontId="24" fillId="0" borderId="10" xfId="0" applyFont="1" applyBorder="1" applyAlignment="1" applyProtection="1">
      <alignment horizontal="center" vertical="center" shrinkToFit="1"/>
      <protection hidden="1"/>
    </xf>
    <xf numFmtId="0" fontId="24" fillId="0" borderId="19" xfId="0" applyFont="1" applyBorder="1" applyAlignment="1" applyProtection="1">
      <alignment horizontal="center" vertical="center"/>
      <protection hidden="1"/>
    </xf>
    <xf numFmtId="0" fontId="24" fillId="0" borderId="22" xfId="0" applyFont="1" applyBorder="1" applyAlignment="1" applyProtection="1">
      <alignment horizontal="center" vertical="center"/>
      <protection hidden="1"/>
    </xf>
    <xf numFmtId="0" fontId="24" fillId="0" borderId="7" xfId="0" applyFont="1" applyBorder="1" applyAlignment="1" applyProtection="1">
      <alignment horizontal="center" vertical="center"/>
      <protection hidden="1"/>
    </xf>
    <xf numFmtId="0" fontId="24" fillId="0" borderId="23" xfId="0" applyFont="1" applyBorder="1" applyAlignment="1" applyProtection="1">
      <alignment horizontal="center" vertical="center"/>
      <protection hidden="1"/>
    </xf>
    <xf numFmtId="0" fontId="24" fillId="0" borderId="10" xfId="0" applyFont="1" applyBorder="1" applyAlignment="1" applyProtection="1">
      <alignment horizontal="center" vertical="center"/>
      <protection hidden="1"/>
    </xf>
    <xf numFmtId="0" fontId="24" fillId="0" borderId="31" xfId="0" applyFont="1" applyBorder="1" applyAlignment="1" applyProtection="1">
      <alignment horizontal="center" vertical="center"/>
      <protection hidden="1"/>
    </xf>
    <xf numFmtId="0" fontId="24" fillId="0" borderId="32" xfId="0" applyFont="1" applyBorder="1" applyAlignment="1" applyProtection="1">
      <alignment horizontal="center" vertical="center"/>
      <protection hidden="1"/>
    </xf>
    <xf numFmtId="177" fontId="24" fillId="0" borderId="24" xfId="0" applyNumberFormat="1" applyFont="1" applyBorder="1" applyAlignment="1" applyProtection="1">
      <alignment horizontal="distributed" vertical="center"/>
      <protection hidden="1"/>
    </xf>
    <xf numFmtId="177" fontId="24" fillId="0" borderId="21" xfId="0" applyNumberFormat="1" applyFont="1" applyBorder="1" applyAlignment="1" applyProtection="1">
      <alignment horizontal="distributed" vertical="center"/>
      <protection hidden="1"/>
    </xf>
    <xf numFmtId="0" fontId="24" fillId="0" borderId="33" xfId="0" applyFont="1" applyBorder="1" applyAlignment="1" applyProtection="1">
      <alignment horizontal="center" vertical="center"/>
      <protection hidden="1"/>
    </xf>
    <xf numFmtId="0" fontId="24" fillId="0" borderId="34" xfId="0" applyFont="1" applyBorder="1" applyAlignment="1" applyProtection="1">
      <alignment horizontal="center" vertical="center"/>
      <protection hidden="1"/>
    </xf>
    <xf numFmtId="177" fontId="24" fillId="0" borderId="5" xfId="0" applyNumberFormat="1" applyFont="1" applyBorder="1" applyAlignment="1" applyProtection="1">
      <alignment horizontal="distributed" vertical="center"/>
      <protection hidden="1"/>
    </xf>
    <xf numFmtId="177" fontId="24" fillId="0" borderId="7" xfId="0" applyNumberFormat="1" applyFont="1" applyBorder="1" applyAlignment="1" applyProtection="1">
      <alignment horizontal="distributed" vertical="center"/>
      <protection hidden="1"/>
    </xf>
    <xf numFmtId="0" fontId="24" fillId="0" borderId="35" xfId="0" applyFont="1" applyBorder="1" applyAlignment="1" applyProtection="1">
      <alignment horizontal="center" vertical="center"/>
      <protection hidden="1"/>
    </xf>
    <xf numFmtId="0" fontId="24" fillId="0" borderId="36" xfId="0" applyFont="1" applyBorder="1" applyAlignment="1" applyProtection="1">
      <alignment horizontal="center" vertical="center"/>
      <protection hidden="1"/>
    </xf>
    <xf numFmtId="177" fontId="24" fillId="0" borderId="37" xfId="0" applyNumberFormat="1" applyFont="1" applyBorder="1" applyAlignment="1" applyProtection="1">
      <alignment horizontal="distributed" vertical="center"/>
      <protection hidden="1"/>
    </xf>
    <xf numFmtId="177" fontId="24" fillId="0" borderId="38" xfId="0" applyNumberFormat="1" applyFont="1" applyBorder="1" applyAlignment="1" applyProtection="1">
      <alignment horizontal="distributed" vertical="center"/>
      <protection hidden="1"/>
    </xf>
    <xf numFmtId="178" fontId="24" fillId="0" borderId="39" xfId="0" quotePrefix="1" applyNumberFormat="1" applyFont="1" applyBorder="1" applyAlignment="1" applyProtection="1">
      <alignment horizontal="center" vertical="center"/>
      <protection hidden="1"/>
    </xf>
    <xf numFmtId="178" fontId="24" fillId="0" borderId="39" xfId="0" applyNumberFormat="1" applyFont="1" applyBorder="1" applyAlignment="1" applyProtection="1">
      <alignment horizontal="center" vertical="center"/>
      <protection hidden="1"/>
    </xf>
    <xf numFmtId="178" fontId="24" fillId="0" borderId="40" xfId="0" quotePrefix="1" applyNumberFormat="1" applyFont="1" applyBorder="1" applyAlignment="1" applyProtection="1">
      <alignment horizontal="center" vertical="center"/>
      <protection hidden="1"/>
    </xf>
    <xf numFmtId="0" fontId="24" fillId="0" borderId="0" xfId="0" applyFont="1" applyProtection="1">
      <alignment vertical="center"/>
      <protection hidden="1"/>
    </xf>
    <xf numFmtId="0" fontId="28" fillId="0" borderId="41" xfId="1" applyFont="1" applyBorder="1" applyAlignment="1" applyProtection="1">
      <alignment horizontal="center" vertical="center"/>
      <protection hidden="1"/>
    </xf>
    <xf numFmtId="0" fontId="28" fillId="0" borderId="42" xfId="1" applyFont="1" applyBorder="1" applyAlignment="1" applyProtection="1">
      <alignment horizontal="center" vertical="center"/>
      <protection hidden="1"/>
    </xf>
    <xf numFmtId="0" fontId="28" fillId="0" borderId="43" xfId="1" applyFont="1" applyBorder="1" applyAlignment="1" applyProtection="1">
      <alignment horizontal="center" vertical="center"/>
      <protection hidden="1"/>
    </xf>
    <xf numFmtId="0" fontId="21" fillId="0" borderId="44" xfId="0" applyFont="1" applyBorder="1" applyAlignment="1" applyProtection="1">
      <alignment horizontal="center" vertical="center"/>
      <protection hidden="1"/>
    </xf>
    <xf numFmtId="0" fontId="21" fillId="0" borderId="45" xfId="0" applyFont="1" applyBorder="1" applyProtection="1">
      <alignment vertical="center"/>
      <protection hidden="1"/>
    </xf>
    <xf numFmtId="0" fontId="21" fillId="0" borderId="46" xfId="0" applyFont="1" applyBorder="1" applyProtection="1">
      <alignment vertical="center"/>
      <protection hidden="1"/>
    </xf>
    <xf numFmtId="177" fontId="24" fillId="0" borderId="3" xfId="0" applyNumberFormat="1" applyFont="1" applyBorder="1" applyAlignment="1" applyProtection="1">
      <alignment horizontal="left" vertical="center" wrapText="1"/>
      <protection hidden="1"/>
    </xf>
  </cellXfs>
  <cellStyles count="5">
    <cellStyle name="ハイパーリンク" xfId="1" builtinId="8"/>
    <cellStyle name="標準" xfId="0" builtinId="0"/>
    <cellStyle name="標準 3" xfId="2" xr:uid="{CB856566-6ECA-4152-ABB6-58349E629EA5}"/>
    <cellStyle name="標準 4" xfId="3" xr:uid="{26FCCFA2-1114-4964-9334-B4D1464A33FD}"/>
    <cellStyle name="標準_台帳番号(患者限定)" xfId="4" xr:uid="{096CC35F-E493-4E8A-9FD2-A9F3899A1A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sharedStrings" Target="sharedString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868B9-D97F-4199-B3C3-16936038FF07}">
  <sheetPr codeName="Sheet1">
    <tabColor rgb="FFFF0000"/>
  </sheetPr>
  <dimension ref="A1:AI144"/>
  <sheetViews>
    <sheetView tabSelected="1" zoomScaleNormal="100" zoomScaleSheetLayoutView="75" workbookViewId="0">
      <pane xSplit="6" ySplit="1" topLeftCell="G82" activePane="bottomRight" state="frozen"/>
      <selection pane="topRight" activeCell="G1" sqref="G1"/>
      <selection pane="bottomLeft" activeCell="A2" sqref="A2"/>
      <selection pane="bottomRight" activeCell="AI102" sqref="AI102"/>
    </sheetView>
  </sheetViews>
  <sheetFormatPr defaultColWidth="9" defaultRowHeight="16.5" x14ac:dyDescent="0.15"/>
  <cols>
    <col min="1" max="1" width="4.875" style="10" customWidth="1"/>
    <col min="2" max="2" width="12.75" style="10" customWidth="1"/>
    <col min="3" max="5" width="9.625" style="10" customWidth="1"/>
    <col min="6" max="6" width="35.375" style="24" customWidth="1"/>
    <col min="7" max="7" width="12.75" style="24" customWidth="1"/>
    <col min="8" max="8" width="10.375" style="24" customWidth="1"/>
    <col min="9" max="9" width="35.125" style="24" customWidth="1"/>
    <col min="10" max="10" width="15.625" style="24" customWidth="1"/>
    <col min="11" max="11" width="25.625" style="24" customWidth="1"/>
    <col min="12" max="12" width="15.625" style="63" hidden="1" customWidth="1"/>
    <col min="13" max="13" width="25.625" style="63" hidden="1" customWidth="1"/>
    <col min="14" max="14" width="15.625" style="63" hidden="1" customWidth="1"/>
    <col min="15" max="15" width="25.625" style="63" hidden="1" customWidth="1"/>
    <col min="16" max="16" width="17.625" style="24" customWidth="1"/>
    <col min="17" max="17" width="40.625" style="24" customWidth="1"/>
    <col min="18" max="18" width="19.875" style="24" customWidth="1"/>
    <col min="19" max="19" width="19.5" style="24" customWidth="1"/>
    <col min="20" max="20" width="4.625" style="64" customWidth="1"/>
    <col min="21" max="21" width="4.625" style="65" customWidth="1"/>
    <col min="22" max="22" width="4.625" style="64" customWidth="1"/>
    <col min="23" max="23" width="4.625" style="65" customWidth="1"/>
    <col min="24" max="24" width="4.625" style="64" customWidth="1"/>
    <col min="25" max="25" width="4.625" style="65" customWidth="1"/>
    <col min="26" max="26" width="4.625" style="64" customWidth="1"/>
    <col min="27" max="27" width="4.625" style="65" customWidth="1"/>
    <col min="28" max="28" width="4.625" style="64" customWidth="1"/>
    <col min="29" max="29" width="4.625" style="65" customWidth="1"/>
    <col min="30" max="30" width="4.625" style="64" customWidth="1"/>
    <col min="31" max="31" width="4.625" style="65" customWidth="1"/>
    <col min="32" max="32" width="4.625" style="64" customWidth="1"/>
    <col min="33" max="33" width="4.625" style="65" customWidth="1"/>
    <col min="34" max="34" width="9" style="24"/>
    <col min="35" max="35" width="0" style="24" hidden="1" customWidth="1"/>
    <col min="36" max="16384" width="9" style="24"/>
  </cols>
  <sheetData>
    <row r="1" spans="1:35" s="10" customFormat="1" ht="37.5" customHeight="1" x14ac:dyDescent="0.15">
      <c r="A1" s="1">
        <v>0</v>
      </c>
      <c r="B1" s="2" t="s">
        <v>0</v>
      </c>
      <c r="C1" s="2" t="s">
        <v>1</v>
      </c>
      <c r="D1" s="2" t="s">
        <v>2</v>
      </c>
      <c r="E1" s="2" t="s">
        <v>3</v>
      </c>
      <c r="F1" s="2" t="s">
        <v>4</v>
      </c>
      <c r="G1" s="2" t="s">
        <v>5</v>
      </c>
      <c r="H1" s="3" t="s">
        <v>6</v>
      </c>
      <c r="I1" s="4" t="s">
        <v>7</v>
      </c>
      <c r="J1" s="4" t="s">
        <v>8</v>
      </c>
      <c r="K1" s="4" t="s">
        <v>9</v>
      </c>
      <c r="L1" s="5" t="s">
        <v>10</v>
      </c>
      <c r="M1" s="5" t="s">
        <v>11</v>
      </c>
      <c r="N1" s="5" t="s">
        <v>10</v>
      </c>
      <c r="O1" s="5" t="s">
        <v>11</v>
      </c>
      <c r="P1" s="4" t="s">
        <v>12</v>
      </c>
      <c r="Q1" s="4" t="s">
        <v>13</v>
      </c>
      <c r="R1" s="6" t="s">
        <v>14</v>
      </c>
      <c r="S1" s="7" t="s">
        <v>15</v>
      </c>
      <c r="T1" s="8" t="s">
        <v>16</v>
      </c>
      <c r="U1" s="9"/>
      <c r="V1" s="8" t="s">
        <v>17</v>
      </c>
      <c r="W1" s="9"/>
      <c r="X1" s="8" t="s">
        <v>18</v>
      </c>
      <c r="Y1" s="9"/>
      <c r="Z1" s="8" t="s">
        <v>19</v>
      </c>
      <c r="AA1" s="9"/>
      <c r="AB1" s="8" t="s">
        <v>20</v>
      </c>
      <c r="AC1" s="9"/>
      <c r="AD1" s="8" t="s">
        <v>21</v>
      </c>
      <c r="AE1" s="9"/>
      <c r="AF1" s="8" t="s">
        <v>22</v>
      </c>
      <c r="AG1" s="9"/>
    </row>
    <row r="2" spans="1:35" ht="30" customHeight="1" x14ac:dyDescent="0.35">
      <c r="A2" s="11">
        <v>1</v>
      </c>
      <c r="B2" s="12" t="s">
        <v>23</v>
      </c>
      <c r="C2" s="13">
        <v>38991</v>
      </c>
      <c r="D2" s="13">
        <v>45222</v>
      </c>
      <c r="E2" s="13">
        <v>46295</v>
      </c>
      <c r="F2" s="14" t="s">
        <v>24</v>
      </c>
      <c r="G2" s="15" t="s">
        <v>25</v>
      </c>
      <c r="H2" s="15" t="s">
        <v>26</v>
      </c>
      <c r="I2" s="14" t="s">
        <v>27</v>
      </c>
      <c r="J2" s="16" t="s">
        <v>28</v>
      </c>
      <c r="K2" s="16" t="s">
        <v>29</v>
      </c>
      <c r="L2" s="17"/>
      <c r="M2" s="17"/>
      <c r="N2" s="17"/>
      <c r="O2" s="17"/>
      <c r="P2" s="18" t="s">
        <v>30</v>
      </c>
      <c r="Q2" s="19" t="s">
        <v>31</v>
      </c>
      <c r="R2" s="20"/>
      <c r="S2" s="21"/>
      <c r="T2" s="22">
        <v>0</v>
      </c>
      <c r="U2" s="23">
        <v>0</v>
      </c>
      <c r="V2" s="22">
        <v>2</v>
      </c>
      <c r="W2" s="23">
        <v>1</v>
      </c>
      <c r="X2" s="22">
        <v>0</v>
      </c>
      <c r="Y2" s="23">
        <v>0</v>
      </c>
      <c r="Z2" s="22">
        <v>0</v>
      </c>
      <c r="AA2" s="23">
        <v>0</v>
      </c>
      <c r="AB2" s="22">
        <v>0</v>
      </c>
      <c r="AC2" s="23">
        <v>0</v>
      </c>
      <c r="AD2" s="22">
        <v>0</v>
      </c>
      <c r="AE2" s="23">
        <v>0</v>
      </c>
      <c r="AF2" s="22">
        <f t="shared" ref="AF2:AF27" si="0">SUM(T2,V2,X2,Z2,AB2,AD2)</f>
        <v>2</v>
      </c>
      <c r="AG2" s="23">
        <f t="shared" ref="AG2:AG65" si="1">SUM(U2,W2,Y2,AA2,AC2)</f>
        <v>1</v>
      </c>
      <c r="AH2" s="18" t="s">
        <v>32</v>
      </c>
      <c r="AI2" s="24" t="s">
        <v>32</v>
      </c>
    </row>
    <row r="3" spans="1:35" ht="30" customHeight="1" x14ac:dyDescent="0.35">
      <c r="A3" s="25">
        <f t="shared" ref="A3:A28" si="2">A2+1</f>
        <v>2</v>
      </c>
      <c r="B3" s="12" t="s">
        <v>33</v>
      </c>
      <c r="C3" s="13">
        <v>41722</v>
      </c>
      <c r="D3" s="13">
        <v>44650</v>
      </c>
      <c r="E3" s="13">
        <v>45747</v>
      </c>
      <c r="F3" s="14" t="s">
        <v>34</v>
      </c>
      <c r="G3" s="15" t="s">
        <v>35</v>
      </c>
      <c r="H3" s="15" t="s">
        <v>36</v>
      </c>
      <c r="I3" s="14" t="s">
        <v>37</v>
      </c>
      <c r="J3" s="16" t="s">
        <v>38</v>
      </c>
      <c r="K3" s="16" t="s">
        <v>39</v>
      </c>
      <c r="L3" s="17"/>
      <c r="M3" s="17"/>
      <c r="N3" s="17"/>
      <c r="O3" s="17"/>
      <c r="P3" s="18" t="s">
        <v>40</v>
      </c>
      <c r="Q3" s="19" t="s">
        <v>41</v>
      </c>
      <c r="R3" s="20"/>
      <c r="S3" s="26"/>
      <c r="T3" s="22">
        <v>0</v>
      </c>
      <c r="U3" s="23">
        <v>0</v>
      </c>
      <c r="V3" s="22">
        <v>1</v>
      </c>
      <c r="W3" s="23">
        <v>1</v>
      </c>
      <c r="X3" s="22">
        <v>0</v>
      </c>
      <c r="Y3" s="23">
        <v>0</v>
      </c>
      <c r="Z3" s="22">
        <v>1</v>
      </c>
      <c r="AA3" s="23">
        <v>0</v>
      </c>
      <c r="AB3" s="22">
        <v>1</v>
      </c>
      <c r="AC3" s="23">
        <v>0</v>
      </c>
      <c r="AD3" s="22">
        <v>0</v>
      </c>
      <c r="AE3" s="23">
        <v>0</v>
      </c>
      <c r="AF3" s="22">
        <f t="shared" si="0"/>
        <v>3</v>
      </c>
      <c r="AG3" s="23">
        <f t="shared" si="1"/>
        <v>1</v>
      </c>
      <c r="AH3" s="18" t="s">
        <v>32</v>
      </c>
      <c r="AI3" s="24" t="s">
        <v>42</v>
      </c>
    </row>
    <row r="4" spans="1:35" ht="30" customHeight="1" x14ac:dyDescent="0.35">
      <c r="A4" s="25">
        <f t="shared" si="2"/>
        <v>3</v>
      </c>
      <c r="B4" s="27" t="s">
        <v>43</v>
      </c>
      <c r="C4" s="13">
        <v>38991</v>
      </c>
      <c r="D4" s="13">
        <v>45219</v>
      </c>
      <c r="E4" s="13">
        <v>46295</v>
      </c>
      <c r="F4" s="28" t="s">
        <v>44</v>
      </c>
      <c r="G4" s="18" t="s">
        <v>45</v>
      </c>
      <c r="H4" s="29" t="s">
        <v>46</v>
      </c>
      <c r="I4" s="28" t="s">
        <v>47</v>
      </c>
      <c r="J4" s="16" t="s">
        <v>48</v>
      </c>
      <c r="K4" s="16" t="s">
        <v>49</v>
      </c>
      <c r="L4" s="17"/>
      <c r="M4" s="17"/>
      <c r="N4" s="17"/>
      <c r="O4" s="17"/>
      <c r="P4" s="15" t="s">
        <v>50</v>
      </c>
      <c r="Q4" s="18" t="s">
        <v>51</v>
      </c>
      <c r="R4" s="20"/>
      <c r="S4" s="26"/>
      <c r="T4" s="30">
        <v>0</v>
      </c>
      <c r="U4" s="31">
        <v>0</v>
      </c>
      <c r="V4" s="30"/>
      <c r="W4" s="31">
        <v>0</v>
      </c>
      <c r="X4" s="30">
        <v>0</v>
      </c>
      <c r="Y4" s="31">
        <v>0</v>
      </c>
      <c r="Z4" s="30">
        <v>1</v>
      </c>
      <c r="AA4" s="31">
        <v>0</v>
      </c>
      <c r="AB4" s="30">
        <v>2</v>
      </c>
      <c r="AC4" s="31">
        <v>1</v>
      </c>
      <c r="AD4" s="30">
        <v>0</v>
      </c>
      <c r="AE4" s="31">
        <v>0</v>
      </c>
      <c r="AF4" s="30">
        <f t="shared" si="0"/>
        <v>3</v>
      </c>
      <c r="AG4" s="31">
        <f t="shared" si="1"/>
        <v>1</v>
      </c>
      <c r="AH4" s="18" t="s">
        <v>52</v>
      </c>
      <c r="AI4" s="24" t="s">
        <v>53</v>
      </c>
    </row>
    <row r="5" spans="1:35" ht="30" customHeight="1" x14ac:dyDescent="0.35">
      <c r="A5" s="25">
        <f t="shared" si="2"/>
        <v>4</v>
      </c>
      <c r="B5" s="27" t="s">
        <v>54</v>
      </c>
      <c r="C5" s="13">
        <v>38991</v>
      </c>
      <c r="D5" s="13">
        <v>45029</v>
      </c>
      <c r="E5" s="13">
        <v>46112</v>
      </c>
      <c r="F5" s="28" t="s">
        <v>55</v>
      </c>
      <c r="G5" s="18" t="s">
        <v>56</v>
      </c>
      <c r="H5" s="29" t="s">
        <v>57</v>
      </c>
      <c r="I5" s="28" t="s">
        <v>58</v>
      </c>
      <c r="J5" s="16" t="s">
        <v>59</v>
      </c>
      <c r="K5" s="16" t="s">
        <v>60</v>
      </c>
      <c r="L5" s="17"/>
      <c r="M5" s="17"/>
      <c r="N5" s="17"/>
      <c r="O5" s="17"/>
      <c r="P5" s="15" t="s">
        <v>61</v>
      </c>
      <c r="Q5" s="18" t="s">
        <v>62</v>
      </c>
      <c r="R5" s="20"/>
      <c r="S5" s="26"/>
      <c r="T5" s="30">
        <v>0</v>
      </c>
      <c r="U5" s="31">
        <v>0</v>
      </c>
      <c r="V5" s="30">
        <v>2</v>
      </c>
      <c r="W5" s="31">
        <v>1</v>
      </c>
      <c r="X5" s="30">
        <v>0</v>
      </c>
      <c r="Y5" s="31">
        <v>0</v>
      </c>
      <c r="Z5" s="30">
        <v>0</v>
      </c>
      <c r="AA5" s="31">
        <v>0</v>
      </c>
      <c r="AB5" s="30">
        <v>6</v>
      </c>
      <c r="AC5" s="31">
        <v>5</v>
      </c>
      <c r="AD5" s="30">
        <v>0</v>
      </c>
      <c r="AE5" s="31">
        <v>0</v>
      </c>
      <c r="AF5" s="30">
        <f t="shared" si="0"/>
        <v>8</v>
      </c>
      <c r="AG5" s="31">
        <f t="shared" si="1"/>
        <v>6</v>
      </c>
      <c r="AH5" s="18" t="s">
        <v>52</v>
      </c>
      <c r="AI5" s="24" t="s">
        <v>63</v>
      </c>
    </row>
    <row r="6" spans="1:35" ht="30" customHeight="1" x14ac:dyDescent="0.35">
      <c r="A6" s="25">
        <f t="shared" si="2"/>
        <v>5</v>
      </c>
      <c r="B6" s="27" t="s">
        <v>64</v>
      </c>
      <c r="C6" s="13">
        <v>38991</v>
      </c>
      <c r="D6" s="13">
        <v>45216</v>
      </c>
      <c r="E6" s="13">
        <v>46295</v>
      </c>
      <c r="F6" s="28" t="s">
        <v>65</v>
      </c>
      <c r="G6" s="18" t="s">
        <v>66</v>
      </c>
      <c r="H6" s="29" t="s">
        <v>67</v>
      </c>
      <c r="I6" s="28" t="s">
        <v>68</v>
      </c>
      <c r="J6" s="16" t="s">
        <v>69</v>
      </c>
      <c r="K6" s="16" t="s">
        <v>70</v>
      </c>
      <c r="L6" s="17"/>
      <c r="M6" s="17"/>
      <c r="N6" s="17"/>
      <c r="O6" s="17"/>
      <c r="P6" s="15" t="s">
        <v>50</v>
      </c>
      <c r="Q6" s="18" t="s">
        <v>71</v>
      </c>
      <c r="R6" s="20"/>
      <c r="S6" s="26"/>
      <c r="T6" s="30">
        <v>0</v>
      </c>
      <c r="U6" s="31">
        <v>0</v>
      </c>
      <c r="V6" s="30">
        <v>2</v>
      </c>
      <c r="W6" s="31">
        <v>1</v>
      </c>
      <c r="X6" s="30">
        <v>0</v>
      </c>
      <c r="Y6" s="31">
        <v>0</v>
      </c>
      <c r="Z6" s="30">
        <v>0</v>
      </c>
      <c r="AA6" s="31">
        <v>0</v>
      </c>
      <c r="AB6" s="30"/>
      <c r="AC6" s="31"/>
      <c r="AD6" s="30">
        <v>0</v>
      </c>
      <c r="AE6" s="31">
        <v>0</v>
      </c>
      <c r="AF6" s="30">
        <f t="shared" si="0"/>
        <v>2</v>
      </c>
      <c r="AG6" s="31">
        <f t="shared" si="1"/>
        <v>1</v>
      </c>
      <c r="AH6" s="18" t="s">
        <v>52</v>
      </c>
      <c r="AI6" s="24" t="s">
        <v>72</v>
      </c>
    </row>
    <row r="7" spans="1:35" ht="30" customHeight="1" x14ac:dyDescent="0.35">
      <c r="A7" s="25">
        <f t="shared" si="2"/>
        <v>6</v>
      </c>
      <c r="B7" s="27" t="s">
        <v>73</v>
      </c>
      <c r="C7" s="13">
        <v>38991</v>
      </c>
      <c r="D7" s="13">
        <v>45212</v>
      </c>
      <c r="E7" s="13">
        <v>46295</v>
      </c>
      <c r="F7" s="28" t="s">
        <v>74</v>
      </c>
      <c r="G7" s="18" t="s">
        <v>75</v>
      </c>
      <c r="H7" s="29" t="s">
        <v>76</v>
      </c>
      <c r="I7" s="28" t="s">
        <v>77</v>
      </c>
      <c r="J7" s="16" t="s">
        <v>78</v>
      </c>
      <c r="K7" s="16" t="s">
        <v>79</v>
      </c>
      <c r="L7" s="17"/>
      <c r="M7" s="17"/>
      <c r="N7" s="17"/>
      <c r="O7" s="17"/>
      <c r="P7" s="15" t="s">
        <v>50</v>
      </c>
      <c r="Q7" s="18" t="s">
        <v>71</v>
      </c>
      <c r="R7" s="20"/>
      <c r="S7" s="26"/>
      <c r="T7" s="30">
        <v>0</v>
      </c>
      <c r="U7" s="31">
        <v>0</v>
      </c>
      <c r="V7" s="30">
        <v>3</v>
      </c>
      <c r="W7" s="31">
        <v>1</v>
      </c>
      <c r="X7" s="30">
        <v>0</v>
      </c>
      <c r="Y7" s="31">
        <v>0</v>
      </c>
      <c r="Z7" s="30">
        <v>0</v>
      </c>
      <c r="AA7" s="31">
        <v>0</v>
      </c>
      <c r="AB7" s="30">
        <v>3</v>
      </c>
      <c r="AC7" s="31">
        <v>2</v>
      </c>
      <c r="AD7" s="30">
        <v>0</v>
      </c>
      <c r="AE7" s="31">
        <v>0</v>
      </c>
      <c r="AF7" s="30">
        <f t="shared" si="0"/>
        <v>6</v>
      </c>
      <c r="AG7" s="31">
        <f t="shared" si="1"/>
        <v>3</v>
      </c>
      <c r="AH7" s="18" t="s">
        <v>52</v>
      </c>
      <c r="AI7" s="24" t="s">
        <v>80</v>
      </c>
    </row>
    <row r="8" spans="1:35" ht="30" customHeight="1" x14ac:dyDescent="0.35">
      <c r="A8" s="25">
        <f t="shared" si="2"/>
        <v>7</v>
      </c>
      <c r="B8" s="27" t="s">
        <v>81</v>
      </c>
      <c r="C8" s="13">
        <v>39301</v>
      </c>
      <c r="D8" s="13">
        <v>44477</v>
      </c>
      <c r="E8" s="13">
        <v>45565</v>
      </c>
      <c r="F8" s="28" t="s">
        <v>82</v>
      </c>
      <c r="G8" s="18" t="s">
        <v>83</v>
      </c>
      <c r="H8" s="29" t="s">
        <v>84</v>
      </c>
      <c r="I8" s="28" t="s">
        <v>85</v>
      </c>
      <c r="J8" s="16" t="s">
        <v>86</v>
      </c>
      <c r="K8" s="16" t="s">
        <v>87</v>
      </c>
      <c r="L8" s="17"/>
      <c r="M8" s="17"/>
      <c r="N8" s="17"/>
      <c r="O8" s="17"/>
      <c r="P8" s="15" t="s">
        <v>50</v>
      </c>
      <c r="Q8" s="18" t="s">
        <v>88</v>
      </c>
      <c r="R8" s="20"/>
      <c r="S8" s="26"/>
      <c r="T8" s="22">
        <v>0</v>
      </c>
      <c r="U8" s="23">
        <v>0</v>
      </c>
      <c r="V8" s="22">
        <v>3</v>
      </c>
      <c r="W8" s="23">
        <v>3</v>
      </c>
      <c r="X8" s="22">
        <v>1</v>
      </c>
      <c r="Y8" s="23">
        <v>0</v>
      </c>
      <c r="Z8" s="22">
        <v>1</v>
      </c>
      <c r="AA8" s="23">
        <v>0</v>
      </c>
      <c r="AB8" s="22">
        <v>4</v>
      </c>
      <c r="AC8" s="23">
        <v>2</v>
      </c>
      <c r="AD8" s="22">
        <v>0</v>
      </c>
      <c r="AE8" s="23">
        <v>0</v>
      </c>
      <c r="AF8" s="22">
        <f t="shared" si="0"/>
        <v>9</v>
      </c>
      <c r="AG8" s="23">
        <f t="shared" si="1"/>
        <v>5</v>
      </c>
      <c r="AH8" s="18" t="s">
        <v>52</v>
      </c>
      <c r="AI8" s="24" t="s">
        <v>89</v>
      </c>
    </row>
    <row r="9" spans="1:35" ht="30" customHeight="1" x14ac:dyDescent="0.35">
      <c r="A9" s="25">
        <f t="shared" si="2"/>
        <v>8</v>
      </c>
      <c r="B9" s="27" t="s">
        <v>90</v>
      </c>
      <c r="C9" s="13">
        <v>39302</v>
      </c>
      <c r="D9" s="13">
        <v>44476</v>
      </c>
      <c r="E9" s="13">
        <v>45565</v>
      </c>
      <c r="F9" s="28" t="s">
        <v>91</v>
      </c>
      <c r="G9" s="18" t="s">
        <v>92</v>
      </c>
      <c r="H9" s="29" t="s">
        <v>93</v>
      </c>
      <c r="I9" s="28" t="s">
        <v>94</v>
      </c>
      <c r="J9" s="16" t="s">
        <v>95</v>
      </c>
      <c r="K9" s="16" t="s">
        <v>96</v>
      </c>
      <c r="L9" s="17"/>
      <c r="M9" s="17"/>
      <c r="N9" s="17"/>
      <c r="O9" s="17"/>
      <c r="P9" s="15" t="s">
        <v>50</v>
      </c>
      <c r="Q9" s="18" t="s">
        <v>97</v>
      </c>
      <c r="R9" s="20"/>
      <c r="S9" s="26"/>
      <c r="T9" s="30">
        <v>0</v>
      </c>
      <c r="U9" s="31">
        <v>0</v>
      </c>
      <c r="V9" s="30">
        <v>1</v>
      </c>
      <c r="W9" s="31">
        <v>0</v>
      </c>
      <c r="X9" s="30">
        <v>0</v>
      </c>
      <c r="Y9" s="31">
        <v>0</v>
      </c>
      <c r="Z9" s="30">
        <v>0</v>
      </c>
      <c r="AA9" s="31">
        <v>0</v>
      </c>
      <c r="AB9" s="30">
        <v>4</v>
      </c>
      <c r="AC9" s="31">
        <v>1</v>
      </c>
      <c r="AD9" s="30">
        <v>0</v>
      </c>
      <c r="AE9" s="31">
        <v>0</v>
      </c>
      <c r="AF9" s="30">
        <f t="shared" si="0"/>
        <v>5</v>
      </c>
      <c r="AG9" s="31">
        <f t="shared" si="1"/>
        <v>1</v>
      </c>
      <c r="AH9" s="18" t="s">
        <v>89</v>
      </c>
      <c r="AI9" s="24" t="s">
        <v>98</v>
      </c>
    </row>
    <row r="10" spans="1:35" ht="30" customHeight="1" x14ac:dyDescent="0.35">
      <c r="A10" s="25">
        <f t="shared" si="2"/>
        <v>9</v>
      </c>
      <c r="B10" s="27" t="s">
        <v>99</v>
      </c>
      <c r="C10" s="13">
        <v>39310</v>
      </c>
      <c r="D10" s="13">
        <v>44477</v>
      </c>
      <c r="E10" s="13">
        <v>45565</v>
      </c>
      <c r="F10" s="28" t="s">
        <v>100</v>
      </c>
      <c r="G10" s="18" t="s">
        <v>101</v>
      </c>
      <c r="H10" s="29" t="s">
        <v>102</v>
      </c>
      <c r="I10" s="28" t="s">
        <v>103</v>
      </c>
      <c r="J10" s="16" t="s">
        <v>104</v>
      </c>
      <c r="K10" s="16" t="s">
        <v>105</v>
      </c>
      <c r="L10" s="17"/>
      <c r="M10" s="17"/>
      <c r="N10" s="17"/>
      <c r="O10" s="17"/>
      <c r="P10" s="15" t="s">
        <v>50</v>
      </c>
      <c r="Q10" s="18" t="s">
        <v>106</v>
      </c>
      <c r="R10" s="20"/>
      <c r="S10" s="26"/>
      <c r="T10" s="30">
        <v>0</v>
      </c>
      <c r="U10" s="31">
        <v>0</v>
      </c>
      <c r="V10" s="30">
        <v>1</v>
      </c>
      <c r="W10" s="31">
        <v>1</v>
      </c>
      <c r="X10" s="30">
        <v>0</v>
      </c>
      <c r="Y10" s="31">
        <v>0</v>
      </c>
      <c r="Z10" s="30">
        <v>0</v>
      </c>
      <c r="AA10" s="31">
        <v>0</v>
      </c>
      <c r="AB10" s="30">
        <v>3</v>
      </c>
      <c r="AC10" s="31">
        <v>2</v>
      </c>
      <c r="AD10" s="30">
        <v>0</v>
      </c>
      <c r="AE10" s="31">
        <v>0</v>
      </c>
      <c r="AF10" s="30">
        <f t="shared" si="0"/>
        <v>4</v>
      </c>
      <c r="AG10" s="31">
        <f t="shared" si="1"/>
        <v>3</v>
      </c>
      <c r="AH10" s="18" t="s">
        <v>89</v>
      </c>
      <c r="AI10" s="24" t="s">
        <v>107</v>
      </c>
    </row>
    <row r="11" spans="1:35" ht="30" customHeight="1" x14ac:dyDescent="0.15">
      <c r="A11" s="25">
        <f t="shared" si="2"/>
        <v>10</v>
      </c>
      <c r="B11" s="27" t="s">
        <v>108</v>
      </c>
      <c r="C11" s="13">
        <v>38991</v>
      </c>
      <c r="D11" s="13">
        <v>45111</v>
      </c>
      <c r="E11" s="13">
        <v>46203</v>
      </c>
      <c r="F11" s="28" t="s">
        <v>109</v>
      </c>
      <c r="G11" s="32" t="s">
        <v>110</v>
      </c>
      <c r="H11" s="29" t="s">
        <v>93</v>
      </c>
      <c r="I11" s="28" t="s">
        <v>111</v>
      </c>
      <c r="J11" s="33" t="s">
        <v>112</v>
      </c>
      <c r="K11" s="33" t="s">
        <v>113</v>
      </c>
      <c r="L11" s="34"/>
      <c r="M11" s="34"/>
      <c r="N11" s="34"/>
      <c r="O11" s="34"/>
      <c r="P11" s="15" t="s">
        <v>114</v>
      </c>
      <c r="Q11" s="18" t="s">
        <v>115</v>
      </c>
      <c r="R11" s="32"/>
      <c r="S11" s="35"/>
      <c r="T11" s="30">
        <v>0</v>
      </c>
      <c r="U11" s="31">
        <v>0</v>
      </c>
      <c r="V11" s="30">
        <v>1</v>
      </c>
      <c r="W11" s="31">
        <v>1</v>
      </c>
      <c r="X11" s="30">
        <v>0</v>
      </c>
      <c r="Y11" s="31">
        <v>0</v>
      </c>
      <c r="Z11" s="30">
        <v>0</v>
      </c>
      <c r="AA11" s="31">
        <v>0</v>
      </c>
      <c r="AB11" s="30">
        <v>3</v>
      </c>
      <c r="AC11" s="31">
        <v>1</v>
      </c>
      <c r="AD11" s="30">
        <v>0</v>
      </c>
      <c r="AE11" s="31">
        <v>0</v>
      </c>
      <c r="AF11" s="30">
        <f t="shared" si="0"/>
        <v>4</v>
      </c>
      <c r="AG11" s="31">
        <f t="shared" si="1"/>
        <v>2</v>
      </c>
      <c r="AH11" s="18" t="s">
        <v>52</v>
      </c>
      <c r="AI11" s="24" t="s">
        <v>116</v>
      </c>
    </row>
    <row r="12" spans="1:35" ht="30" customHeight="1" x14ac:dyDescent="0.15">
      <c r="A12" s="25">
        <f t="shared" si="2"/>
        <v>11</v>
      </c>
      <c r="B12" s="36" t="s">
        <v>117</v>
      </c>
      <c r="C12" s="37">
        <v>39331</v>
      </c>
      <c r="D12" s="37">
        <v>44476</v>
      </c>
      <c r="E12" s="37">
        <v>45565</v>
      </c>
      <c r="F12" s="38" t="s">
        <v>118</v>
      </c>
      <c r="G12" s="39" t="s">
        <v>119</v>
      </c>
      <c r="H12" s="40" t="s">
        <v>120</v>
      </c>
      <c r="I12" s="38" t="s">
        <v>121</v>
      </c>
      <c r="J12" s="41" t="s">
        <v>122</v>
      </c>
      <c r="K12" s="41" t="s">
        <v>123</v>
      </c>
      <c r="L12" s="42"/>
      <c r="M12" s="42"/>
      <c r="N12" s="42"/>
      <c r="O12" s="42"/>
      <c r="P12" s="43" t="s">
        <v>50</v>
      </c>
      <c r="Q12" s="44" t="s">
        <v>124</v>
      </c>
      <c r="R12" s="39"/>
      <c r="S12" s="45"/>
      <c r="T12" s="22">
        <v>0</v>
      </c>
      <c r="U12" s="23">
        <v>0</v>
      </c>
      <c r="V12" s="22">
        <v>2</v>
      </c>
      <c r="W12" s="23">
        <v>1</v>
      </c>
      <c r="X12" s="22">
        <v>0</v>
      </c>
      <c r="Y12" s="23">
        <v>0</v>
      </c>
      <c r="Z12" s="22">
        <v>0</v>
      </c>
      <c r="AA12" s="23">
        <v>0</v>
      </c>
      <c r="AB12" s="22">
        <v>2</v>
      </c>
      <c r="AC12" s="23">
        <v>2</v>
      </c>
      <c r="AD12" s="22">
        <v>0</v>
      </c>
      <c r="AE12" s="23">
        <v>0</v>
      </c>
      <c r="AF12" s="22">
        <f t="shared" si="0"/>
        <v>4</v>
      </c>
      <c r="AG12" s="23">
        <f t="shared" si="1"/>
        <v>3</v>
      </c>
      <c r="AH12" s="18" t="s">
        <v>52</v>
      </c>
    </row>
    <row r="13" spans="1:35" ht="30" customHeight="1" x14ac:dyDescent="0.15">
      <c r="A13" s="25">
        <f t="shared" si="2"/>
        <v>12</v>
      </c>
      <c r="B13" s="27" t="s">
        <v>125</v>
      </c>
      <c r="C13" s="13">
        <v>38991</v>
      </c>
      <c r="D13" s="13">
        <v>45112</v>
      </c>
      <c r="E13" s="13">
        <v>46203</v>
      </c>
      <c r="F13" s="28" t="s">
        <v>126</v>
      </c>
      <c r="G13" s="32" t="s">
        <v>127</v>
      </c>
      <c r="H13" s="29" t="s">
        <v>128</v>
      </c>
      <c r="I13" s="28" t="s">
        <v>129</v>
      </c>
      <c r="J13" s="33" t="s">
        <v>130</v>
      </c>
      <c r="K13" s="33" t="s">
        <v>131</v>
      </c>
      <c r="L13" s="34"/>
      <c r="M13" s="34"/>
      <c r="N13" s="34"/>
      <c r="O13" s="34"/>
      <c r="P13" s="15" t="s">
        <v>132</v>
      </c>
      <c r="Q13" s="18" t="s">
        <v>133</v>
      </c>
      <c r="R13" s="32"/>
      <c r="S13" s="35"/>
      <c r="T13" s="30">
        <v>0</v>
      </c>
      <c r="U13" s="31">
        <v>0</v>
      </c>
      <c r="V13" s="30">
        <v>5</v>
      </c>
      <c r="W13" s="31">
        <v>1</v>
      </c>
      <c r="X13" s="30">
        <v>0</v>
      </c>
      <c r="Y13" s="31">
        <v>0</v>
      </c>
      <c r="Z13" s="30">
        <v>0</v>
      </c>
      <c r="AA13" s="31">
        <v>0</v>
      </c>
      <c r="AB13" s="30">
        <v>1</v>
      </c>
      <c r="AC13" s="31">
        <v>0</v>
      </c>
      <c r="AD13" s="30">
        <v>0</v>
      </c>
      <c r="AE13" s="31">
        <v>0</v>
      </c>
      <c r="AF13" s="30">
        <f t="shared" si="0"/>
        <v>6</v>
      </c>
      <c r="AG13" s="31">
        <f t="shared" si="1"/>
        <v>1</v>
      </c>
      <c r="AH13" s="18" t="s">
        <v>89</v>
      </c>
    </row>
    <row r="14" spans="1:35" ht="30" customHeight="1" x14ac:dyDescent="0.15">
      <c r="A14" s="25">
        <f t="shared" si="2"/>
        <v>13</v>
      </c>
      <c r="B14" s="27" t="s">
        <v>134</v>
      </c>
      <c r="C14" s="13">
        <v>38991</v>
      </c>
      <c r="D14" s="13">
        <v>45112</v>
      </c>
      <c r="E14" s="13">
        <v>46203</v>
      </c>
      <c r="F14" s="28" t="s">
        <v>135</v>
      </c>
      <c r="G14" s="18" t="s">
        <v>136</v>
      </c>
      <c r="H14" s="29" t="s">
        <v>137</v>
      </c>
      <c r="I14" s="28" t="s">
        <v>138</v>
      </c>
      <c r="J14" s="16" t="s">
        <v>139</v>
      </c>
      <c r="K14" s="16" t="s">
        <v>140</v>
      </c>
      <c r="L14" s="17"/>
      <c r="M14" s="17"/>
      <c r="N14" s="17"/>
      <c r="O14" s="17"/>
      <c r="P14" s="15" t="s">
        <v>141</v>
      </c>
      <c r="Q14" s="18" t="s">
        <v>142</v>
      </c>
      <c r="R14" s="18"/>
      <c r="S14" s="46"/>
      <c r="T14" s="30">
        <v>0</v>
      </c>
      <c r="U14" s="31">
        <v>0</v>
      </c>
      <c r="V14" s="30">
        <v>1</v>
      </c>
      <c r="W14" s="31">
        <v>1</v>
      </c>
      <c r="X14" s="30">
        <v>0</v>
      </c>
      <c r="Y14" s="31">
        <v>0</v>
      </c>
      <c r="Z14" s="30"/>
      <c r="AA14" s="31">
        <v>0</v>
      </c>
      <c r="AB14" s="30">
        <v>3</v>
      </c>
      <c r="AC14" s="31">
        <v>1</v>
      </c>
      <c r="AD14" s="30">
        <v>0</v>
      </c>
      <c r="AE14" s="31">
        <v>0</v>
      </c>
      <c r="AF14" s="30">
        <f t="shared" si="0"/>
        <v>4</v>
      </c>
      <c r="AG14" s="31">
        <f t="shared" si="1"/>
        <v>2</v>
      </c>
      <c r="AH14" s="18" t="s">
        <v>89</v>
      </c>
    </row>
    <row r="15" spans="1:35" ht="30" customHeight="1" x14ac:dyDescent="0.15">
      <c r="A15" s="25">
        <f t="shared" si="2"/>
        <v>14</v>
      </c>
      <c r="B15" s="27" t="s">
        <v>143</v>
      </c>
      <c r="C15" s="13">
        <v>38991</v>
      </c>
      <c r="D15" s="13">
        <v>45121</v>
      </c>
      <c r="E15" s="13">
        <v>46203</v>
      </c>
      <c r="F15" s="28" t="s">
        <v>144</v>
      </c>
      <c r="G15" s="18" t="s">
        <v>145</v>
      </c>
      <c r="H15" s="29" t="s">
        <v>146</v>
      </c>
      <c r="I15" s="28" t="s">
        <v>147</v>
      </c>
      <c r="J15" s="16" t="s">
        <v>148</v>
      </c>
      <c r="K15" s="16" t="s">
        <v>149</v>
      </c>
      <c r="L15" s="17"/>
      <c r="M15" s="17"/>
      <c r="N15" s="17"/>
      <c r="O15" s="17"/>
      <c r="P15" s="15" t="s">
        <v>150</v>
      </c>
      <c r="Q15" s="18" t="s">
        <v>151</v>
      </c>
      <c r="R15" s="18"/>
      <c r="S15" s="46"/>
      <c r="T15" s="30">
        <v>0</v>
      </c>
      <c r="U15" s="31">
        <v>0</v>
      </c>
      <c r="V15" s="30">
        <v>4</v>
      </c>
      <c r="W15" s="31">
        <v>1</v>
      </c>
      <c r="X15" s="30">
        <v>0</v>
      </c>
      <c r="Y15" s="31">
        <v>0</v>
      </c>
      <c r="Z15" s="30">
        <v>0</v>
      </c>
      <c r="AA15" s="31">
        <v>0</v>
      </c>
      <c r="AB15" s="30">
        <v>11</v>
      </c>
      <c r="AC15" s="31">
        <v>1</v>
      </c>
      <c r="AD15" s="30">
        <v>0</v>
      </c>
      <c r="AE15" s="31">
        <v>0</v>
      </c>
      <c r="AF15" s="30">
        <f t="shared" si="0"/>
        <v>15</v>
      </c>
      <c r="AG15" s="31">
        <f t="shared" si="1"/>
        <v>2</v>
      </c>
      <c r="AH15" s="18" t="s">
        <v>89</v>
      </c>
    </row>
    <row r="16" spans="1:35" ht="30" customHeight="1" x14ac:dyDescent="0.15">
      <c r="A16" s="25">
        <f t="shared" si="2"/>
        <v>15</v>
      </c>
      <c r="B16" s="27" t="s">
        <v>152</v>
      </c>
      <c r="C16" s="13">
        <v>38991</v>
      </c>
      <c r="D16" s="13">
        <v>45219</v>
      </c>
      <c r="E16" s="13">
        <v>46295</v>
      </c>
      <c r="F16" s="28" t="s">
        <v>153</v>
      </c>
      <c r="G16" s="18" t="s">
        <v>154</v>
      </c>
      <c r="H16" s="29" t="s">
        <v>155</v>
      </c>
      <c r="I16" s="28" t="s">
        <v>156</v>
      </c>
      <c r="J16" s="16" t="s">
        <v>157</v>
      </c>
      <c r="K16" s="16" t="s">
        <v>158</v>
      </c>
      <c r="L16" s="17"/>
      <c r="M16" s="17"/>
      <c r="N16" s="17"/>
      <c r="O16" s="17"/>
      <c r="P16" s="15" t="s">
        <v>132</v>
      </c>
      <c r="Q16" s="18" t="s">
        <v>159</v>
      </c>
      <c r="R16" s="18"/>
      <c r="S16" s="46"/>
      <c r="T16" s="30">
        <v>0</v>
      </c>
      <c r="U16" s="31">
        <v>0</v>
      </c>
      <c r="V16" s="30">
        <v>2</v>
      </c>
      <c r="W16" s="31">
        <v>0</v>
      </c>
      <c r="X16" s="30">
        <v>0</v>
      </c>
      <c r="Y16" s="31">
        <v>0</v>
      </c>
      <c r="Z16" s="30">
        <v>0</v>
      </c>
      <c r="AA16" s="31">
        <v>0</v>
      </c>
      <c r="AB16" s="30">
        <v>2</v>
      </c>
      <c r="AC16" s="31">
        <v>0</v>
      </c>
      <c r="AD16" s="30">
        <v>0</v>
      </c>
      <c r="AE16" s="31">
        <v>0</v>
      </c>
      <c r="AF16" s="30">
        <f t="shared" si="0"/>
        <v>4</v>
      </c>
      <c r="AG16" s="31">
        <f t="shared" si="1"/>
        <v>0</v>
      </c>
      <c r="AH16" s="18" t="s">
        <v>89</v>
      </c>
    </row>
    <row r="17" spans="1:35" ht="30" customHeight="1" x14ac:dyDescent="0.15">
      <c r="A17" s="25">
        <f t="shared" si="2"/>
        <v>16</v>
      </c>
      <c r="B17" s="27" t="s">
        <v>160</v>
      </c>
      <c r="C17" s="13">
        <v>38991</v>
      </c>
      <c r="D17" s="13">
        <v>44012</v>
      </c>
      <c r="E17" s="13">
        <v>45199</v>
      </c>
      <c r="F17" s="28" t="s">
        <v>161</v>
      </c>
      <c r="G17" s="18" t="s">
        <v>162</v>
      </c>
      <c r="H17" s="29" t="s">
        <v>163</v>
      </c>
      <c r="I17" s="28" t="s">
        <v>164</v>
      </c>
      <c r="J17" s="16" t="s">
        <v>165</v>
      </c>
      <c r="K17" s="16" t="s">
        <v>166</v>
      </c>
      <c r="L17" s="17"/>
      <c r="M17" s="17"/>
      <c r="N17" s="17"/>
      <c r="O17" s="17"/>
      <c r="P17" s="15" t="s">
        <v>167</v>
      </c>
      <c r="Q17" s="18" t="s">
        <v>168</v>
      </c>
      <c r="R17" s="18"/>
      <c r="S17" s="46"/>
      <c r="T17" s="30">
        <v>0</v>
      </c>
      <c r="U17" s="31">
        <v>0</v>
      </c>
      <c r="V17" s="30">
        <v>1</v>
      </c>
      <c r="W17" s="31">
        <v>0</v>
      </c>
      <c r="X17" s="30">
        <v>0</v>
      </c>
      <c r="Y17" s="31">
        <v>0</v>
      </c>
      <c r="Z17" s="30">
        <v>0</v>
      </c>
      <c r="AA17" s="31">
        <v>0</v>
      </c>
      <c r="AB17" s="30">
        <v>0</v>
      </c>
      <c r="AC17" s="31">
        <v>0</v>
      </c>
      <c r="AD17" s="30">
        <v>0</v>
      </c>
      <c r="AE17" s="31">
        <v>0</v>
      </c>
      <c r="AF17" s="30">
        <f t="shared" si="0"/>
        <v>1</v>
      </c>
      <c r="AG17" s="31">
        <f t="shared" si="1"/>
        <v>0</v>
      </c>
      <c r="AH17" s="18" t="s">
        <v>89</v>
      </c>
    </row>
    <row r="18" spans="1:35" ht="30" customHeight="1" x14ac:dyDescent="0.15">
      <c r="A18" s="25">
        <f t="shared" si="2"/>
        <v>17</v>
      </c>
      <c r="B18" s="27" t="s">
        <v>169</v>
      </c>
      <c r="C18" s="13">
        <v>38991</v>
      </c>
      <c r="D18" s="13">
        <v>45126</v>
      </c>
      <c r="E18" s="13">
        <v>46203</v>
      </c>
      <c r="F18" s="28" t="s">
        <v>170</v>
      </c>
      <c r="G18" s="18" t="s">
        <v>171</v>
      </c>
      <c r="H18" s="29" t="s">
        <v>172</v>
      </c>
      <c r="I18" s="28" t="s">
        <v>173</v>
      </c>
      <c r="J18" s="16" t="s">
        <v>174</v>
      </c>
      <c r="K18" s="16" t="s">
        <v>175</v>
      </c>
      <c r="L18" s="17"/>
      <c r="M18" s="17"/>
      <c r="N18" s="17"/>
      <c r="O18" s="17"/>
      <c r="P18" s="15" t="s">
        <v>61</v>
      </c>
      <c r="Q18" s="18" t="s">
        <v>176</v>
      </c>
      <c r="R18" s="18"/>
      <c r="S18" s="46"/>
      <c r="T18" s="30">
        <v>0</v>
      </c>
      <c r="U18" s="31">
        <v>0</v>
      </c>
      <c r="V18" s="30">
        <v>2</v>
      </c>
      <c r="W18" s="31">
        <v>0</v>
      </c>
      <c r="X18" s="30">
        <v>0</v>
      </c>
      <c r="Y18" s="31">
        <v>0</v>
      </c>
      <c r="Z18" s="30">
        <v>0</v>
      </c>
      <c r="AA18" s="31">
        <v>0</v>
      </c>
      <c r="AB18" s="30">
        <v>4</v>
      </c>
      <c r="AC18" s="31">
        <v>0</v>
      </c>
      <c r="AD18" s="30">
        <v>0</v>
      </c>
      <c r="AE18" s="31">
        <v>0</v>
      </c>
      <c r="AF18" s="30">
        <f t="shared" si="0"/>
        <v>6</v>
      </c>
      <c r="AG18" s="31">
        <f t="shared" si="1"/>
        <v>0</v>
      </c>
      <c r="AH18" s="18" t="s">
        <v>52</v>
      </c>
    </row>
    <row r="19" spans="1:35" ht="30" customHeight="1" x14ac:dyDescent="0.15">
      <c r="A19" s="25">
        <f t="shared" si="2"/>
        <v>18</v>
      </c>
      <c r="B19" s="27" t="s">
        <v>177</v>
      </c>
      <c r="C19" s="13">
        <v>38991</v>
      </c>
      <c r="D19" s="13">
        <v>44749</v>
      </c>
      <c r="E19" s="13">
        <v>45838</v>
      </c>
      <c r="F19" s="28" t="s">
        <v>178</v>
      </c>
      <c r="G19" s="18" t="s">
        <v>179</v>
      </c>
      <c r="H19" s="29" t="s">
        <v>180</v>
      </c>
      <c r="I19" s="28" t="s">
        <v>181</v>
      </c>
      <c r="J19" s="16" t="s">
        <v>182</v>
      </c>
      <c r="K19" s="16" t="s">
        <v>183</v>
      </c>
      <c r="L19" s="17"/>
      <c r="M19" s="17"/>
      <c r="N19" s="17"/>
      <c r="O19" s="17"/>
      <c r="P19" s="15" t="s">
        <v>184</v>
      </c>
      <c r="Q19" s="18" t="s">
        <v>185</v>
      </c>
      <c r="R19" s="18"/>
      <c r="S19" s="46"/>
      <c r="T19" s="30">
        <v>0</v>
      </c>
      <c r="U19" s="31">
        <v>0</v>
      </c>
      <c r="V19" s="30">
        <v>5</v>
      </c>
      <c r="W19" s="31">
        <v>2</v>
      </c>
      <c r="X19" s="30">
        <v>1</v>
      </c>
      <c r="Y19" s="31">
        <v>0</v>
      </c>
      <c r="Z19" s="30">
        <v>1</v>
      </c>
      <c r="AA19" s="31">
        <v>0</v>
      </c>
      <c r="AB19" s="30">
        <v>22</v>
      </c>
      <c r="AC19" s="31">
        <v>5</v>
      </c>
      <c r="AD19" s="30">
        <v>0</v>
      </c>
      <c r="AE19" s="31">
        <v>0</v>
      </c>
      <c r="AF19" s="30">
        <f t="shared" si="0"/>
        <v>29</v>
      </c>
      <c r="AG19" s="31">
        <f t="shared" si="1"/>
        <v>7</v>
      </c>
      <c r="AH19" s="18" t="s">
        <v>89</v>
      </c>
    </row>
    <row r="20" spans="1:35" ht="30" customHeight="1" x14ac:dyDescent="0.15">
      <c r="A20" s="25">
        <f t="shared" si="2"/>
        <v>19</v>
      </c>
      <c r="B20" s="27" t="s">
        <v>186</v>
      </c>
      <c r="C20" s="13">
        <v>38991</v>
      </c>
      <c r="D20" s="13">
        <v>45131</v>
      </c>
      <c r="E20" s="13">
        <v>46203</v>
      </c>
      <c r="F20" s="28" t="s">
        <v>187</v>
      </c>
      <c r="G20" s="18" t="s">
        <v>188</v>
      </c>
      <c r="H20" s="29" t="s">
        <v>189</v>
      </c>
      <c r="I20" s="28" t="s">
        <v>190</v>
      </c>
      <c r="J20" s="16" t="s">
        <v>191</v>
      </c>
      <c r="K20" s="16" t="s">
        <v>192</v>
      </c>
      <c r="L20" s="17"/>
      <c r="M20" s="17"/>
      <c r="N20" s="17"/>
      <c r="O20" s="17"/>
      <c r="P20" s="15" t="s">
        <v>193</v>
      </c>
      <c r="Q20" s="18" t="s">
        <v>106</v>
      </c>
      <c r="R20" s="18"/>
      <c r="S20" s="46"/>
      <c r="T20" s="30">
        <v>0</v>
      </c>
      <c r="U20" s="31">
        <v>0</v>
      </c>
      <c r="V20" s="30">
        <v>0</v>
      </c>
      <c r="W20" s="31">
        <v>0</v>
      </c>
      <c r="X20" s="30">
        <v>0</v>
      </c>
      <c r="Y20" s="31">
        <v>0</v>
      </c>
      <c r="Z20" s="30">
        <v>0</v>
      </c>
      <c r="AA20" s="31">
        <v>0</v>
      </c>
      <c r="AB20" s="30">
        <v>14</v>
      </c>
      <c r="AC20" s="31">
        <v>6</v>
      </c>
      <c r="AD20" s="30">
        <v>0</v>
      </c>
      <c r="AE20" s="31">
        <v>0</v>
      </c>
      <c r="AF20" s="30">
        <f t="shared" si="0"/>
        <v>14</v>
      </c>
      <c r="AG20" s="31">
        <f t="shared" si="1"/>
        <v>6</v>
      </c>
      <c r="AH20" s="18" t="s">
        <v>52</v>
      </c>
    </row>
    <row r="21" spans="1:35" ht="30" customHeight="1" x14ac:dyDescent="0.15">
      <c r="A21" s="25">
        <f t="shared" si="2"/>
        <v>20</v>
      </c>
      <c r="B21" s="27" t="s">
        <v>194</v>
      </c>
      <c r="C21" s="13">
        <v>38991</v>
      </c>
      <c r="D21" s="13">
        <v>45216</v>
      </c>
      <c r="E21" s="13">
        <v>46295</v>
      </c>
      <c r="F21" s="28" t="s">
        <v>195</v>
      </c>
      <c r="G21" s="18" t="s">
        <v>196</v>
      </c>
      <c r="H21" s="29" t="s">
        <v>197</v>
      </c>
      <c r="I21" s="28" t="s">
        <v>198</v>
      </c>
      <c r="J21" s="16" t="s">
        <v>199</v>
      </c>
      <c r="K21" s="16" t="s">
        <v>200</v>
      </c>
      <c r="L21" s="17"/>
      <c r="M21" s="17"/>
      <c r="N21" s="17"/>
      <c r="O21" s="17"/>
      <c r="P21" s="15" t="s">
        <v>50</v>
      </c>
      <c r="Q21" s="18" t="s">
        <v>201</v>
      </c>
      <c r="R21" s="18"/>
      <c r="S21" s="46"/>
      <c r="T21" s="30">
        <v>0</v>
      </c>
      <c r="U21" s="31">
        <v>0</v>
      </c>
      <c r="V21" s="30">
        <v>4</v>
      </c>
      <c r="W21" s="31">
        <v>2</v>
      </c>
      <c r="X21" s="30">
        <v>0</v>
      </c>
      <c r="Y21" s="31">
        <v>0</v>
      </c>
      <c r="Z21" s="30">
        <v>0</v>
      </c>
      <c r="AA21" s="31">
        <v>0</v>
      </c>
      <c r="AB21" s="30">
        <v>0</v>
      </c>
      <c r="AC21" s="31">
        <v>0</v>
      </c>
      <c r="AD21" s="30">
        <v>0</v>
      </c>
      <c r="AE21" s="31">
        <v>0</v>
      </c>
      <c r="AF21" s="30">
        <f t="shared" si="0"/>
        <v>4</v>
      </c>
      <c r="AG21" s="31">
        <f t="shared" si="1"/>
        <v>2</v>
      </c>
      <c r="AH21" s="18" t="s">
        <v>52</v>
      </c>
    </row>
    <row r="22" spans="1:35" s="47" customFormat="1" ht="30" customHeight="1" x14ac:dyDescent="0.15">
      <c r="A22" s="25">
        <f t="shared" si="2"/>
        <v>21</v>
      </c>
      <c r="B22" s="27" t="s">
        <v>202</v>
      </c>
      <c r="C22" s="13">
        <v>39420</v>
      </c>
      <c r="D22" s="13">
        <v>44582</v>
      </c>
      <c r="E22" s="13">
        <v>45657</v>
      </c>
      <c r="F22" s="28" t="s">
        <v>203</v>
      </c>
      <c r="G22" s="18" t="s">
        <v>204</v>
      </c>
      <c r="H22" s="29" t="s">
        <v>205</v>
      </c>
      <c r="I22" s="28" t="s">
        <v>206</v>
      </c>
      <c r="J22" s="16" t="s">
        <v>207</v>
      </c>
      <c r="K22" s="16" t="s">
        <v>208</v>
      </c>
      <c r="L22" s="17"/>
      <c r="M22" s="17"/>
      <c r="N22" s="17"/>
      <c r="O22" s="17"/>
      <c r="P22" s="15" t="s">
        <v>50</v>
      </c>
      <c r="Q22" s="18" t="s">
        <v>209</v>
      </c>
      <c r="R22" s="18"/>
      <c r="S22" s="46"/>
      <c r="T22" s="30">
        <v>0</v>
      </c>
      <c r="U22" s="31">
        <v>0</v>
      </c>
      <c r="V22" s="30">
        <v>0</v>
      </c>
      <c r="W22" s="31">
        <v>0</v>
      </c>
      <c r="X22" s="30">
        <v>0</v>
      </c>
      <c r="Y22" s="31">
        <v>0</v>
      </c>
      <c r="Z22" s="30">
        <v>1</v>
      </c>
      <c r="AA22" s="31">
        <v>1</v>
      </c>
      <c r="AB22" s="30">
        <v>6</v>
      </c>
      <c r="AC22" s="31">
        <v>2</v>
      </c>
      <c r="AD22" s="30">
        <v>0</v>
      </c>
      <c r="AE22" s="31">
        <v>0</v>
      </c>
      <c r="AF22" s="30">
        <f t="shared" si="0"/>
        <v>7</v>
      </c>
      <c r="AG22" s="31">
        <f t="shared" si="1"/>
        <v>3</v>
      </c>
      <c r="AH22" s="18" t="s">
        <v>52</v>
      </c>
    </row>
    <row r="23" spans="1:35" ht="30" customHeight="1" x14ac:dyDescent="0.15">
      <c r="A23" s="25">
        <f t="shared" si="2"/>
        <v>22</v>
      </c>
      <c r="B23" s="36" t="s">
        <v>210</v>
      </c>
      <c r="C23" s="37">
        <v>38991</v>
      </c>
      <c r="D23" s="37">
        <v>45013</v>
      </c>
      <c r="E23" s="37">
        <v>46112</v>
      </c>
      <c r="F23" s="38" t="s">
        <v>211</v>
      </c>
      <c r="G23" s="44" t="s">
        <v>212</v>
      </c>
      <c r="H23" s="40" t="s">
        <v>213</v>
      </c>
      <c r="I23" s="38" t="s">
        <v>214</v>
      </c>
      <c r="J23" s="48" t="s">
        <v>215</v>
      </c>
      <c r="K23" s="48" t="s">
        <v>216</v>
      </c>
      <c r="L23" s="49"/>
      <c r="M23" s="49"/>
      <c r="N23" s="49"/>
      <c r="O23" s="49"/>
      <c r="P23" s="43" t="s">
        <v>217</v>
      </c>
      <c r="Q23" s="44" t="s">
        <v>185</v>
      </c>
      <c r="R23" s="44"/>
      <c r="S23" s="50"/>
      <c r="T23" s="51">
        <v>0</v>
      </c>
      <c r="U23" s="52">
        <v>0</v>
      </c>
      <c r="V23" s="51">
        <v>1</v>
      </c>
      <c r="W23" s="52">
        <v>1</v>
      </c>
      <c r="X23" s="51">
        <v>1</v>
      </c>
      <c r="Y23" s="52">
        <v>0</v>
      </c>
      <c r="Z23" s="51">
        <v>0</v>
      </c>
      <c r="AA23" s="52">
        <v>0</v>
      </c>
      <c r="AB23" s="51">
        <v>4</v>
      </c>
      <c r="AC23" s="52">
        <v>0</v>
      </c>
      <c r="AD23" s="51">
        <v>0</v>
      </c>
      <c r="AE23" s="52">
        <v>0</v>
      </c>
      <c r="AF23" s="51">
        <f t="shared" si="0"/>
        <v>6</v>
      </c>
      <c r="AG23" s="52">
        <f t="shared" si="1"/>
        <v>1</v>
      </c>
      <c r="AH23" s="18" t="s">
        <v>89</v>
      </c>
    </row>
    <row r="24" spans="1:35" ht="30" customHeight="1" x14ac:dyDescent="0.15">
      <c r="A24" s="25">
        <f t="shared" si="2"/>
        <v>23</v>
      </c>
      <c r="B24" s="27" t="s">
        <v>218</v>
      </c>
      <c r="C24" s="13">
        <v>38991</v>
      </c>
      <c r="D24" s="13">
        <v>45222</v>
      </c>
      <c r="E24" s="13">
        <v>46295</v>
      </c>
      <c r="F24" s="28" t="s">
        <v>219</v>
      </c>
      <c r="G24" s="18" t="s">
        <v>220</v>
      </c>
      <c r="H24" s="29" t="s">
        <v>221</v>
      </c>
      <c r="I24" s="28" t="s">
        <v>222</v>
      </c>
      <c r="J24" s="16" t="s">
        <v>223</v>
      </c>
      <c r="K24" s="16" t="s">
        <v>224</v>
      </c>
      <c r="L24" s="17"/>
      <c r="M24" s="17"/>
      <c r="N24" s="17"/>
      <c r="O24" s="17"/>
      <c r="P24" s="15" t="s">
        <v>50</v>
      </c>
      <c r="Q24" s="18" t="s">
        <v>41</v>
      </c>
      <c r="R24" s="18"/>
      <c r="S24" s="46"/>
      <c r="T24" s="30">
        <v>0</v>
      </c>
      <c r="U24" s="31">
        <v>0</v>
      </c>
      <c r="V24" s="30">
        <v>1</v>
      </c>
      <c r="W24" s="31">
        <v>1</v>
      </c>
      <c r="X24" s="30">
        <v>0</v>
      </c>
      <c r="Y24" s="31">
        <v>0</v>
      </c>
      <c r="Z24" s="30">
        <v>0</v>
      </c>
      <c r="AA24" s="31">
        <v>0</v>
      </c>
      <c r="AB24" s="30">
        <v>4</v>
      </c>
      <c r="AC24" s="31">
        <v>1</v>
      </c>
      <c r="AD24" s="30">
        <v>0</v>
      </c>
      <c r="AE24" s="31">
        <v>0</v>
      </c>
      <c r="AF24" s="30">
        <f t="shared" si="0"/>
        <v>5</v>
      </c>
      <c r="AG24" s="31">
        <f t="shared" si="1"/>
        <v>2</v>
      </c>
      <c r="AH24" s="18" t="s">
        <v>52</v>
      </c>
    </row>
    <row r="25" spans="1:35" ht="30" customHeight="1" x14ac:dyDescent="0.15">
      <c r="A25" s="25">
        <f t="shared" si="2"/>
        <v>24</v>
      </c>
      <c r="B25" s="27" t="s">
        <v>225</v>
      </c>
      <c r="C25" s="13">
        <v>38991</v>
      </c>
      <c r="D25" s="13">
        <v>45142</v>
      </c>
      <c r="E25" s="13">
        <v>46203</v>
      </c>
      <c r="F25" s="28" t="s">
        <v>226</v>
      </c>
      <c r="G25" s="18" t="s">
        <v>227</v>
      </c>
      <c r="H25" s="29" t="s">
        <v>228</v>
      </c>
      <c r="I25" s="28" t="s">
        <v>229</v>
      </c>
      <c r="J25" s="16" t="s">
        <v>230</v>
      </c>
      <c r="K25" s="16" t="s">
        <v>231</v>
      </c>
      <c r="L25" s="17"/>
      <c r="M25" s="17"/>
      <c r="N25" s="17"/>
      <c r="O25" s="17"/>
      <c r="P25" s="15" t="s">
        <v>50</v>
      </c>
      <c r="Q25" s="18" t="s">
        <v>232</v>
      </c>
      <c r="R25" s="18"/>
      <c r="S25" s="46"/>
      <c r="T25" s="30">
        <v>0</v>
      </c>
      <c r="U25" s="31">
        <v>0</v>
      </c>
      <c r="V25" s="30">
        <v>3</v>
      </c>
      <c r="W25" s="31">
        <v>2</v>
      </c>
      <c r="X25" s="30">
        <v>0</v>
      </c>
      <c r="Y25" s="31">
        <v>0</v>
      </c>
      <c r="Z25" s="30">
        <v>1</v>
      </c>
      <c r="AA25" s="31">
        <v>0</v>
      </c>
      <c r="AB25" s="30">
        <v>3</v>
      </c>
      <c r="AC25" s="31">
        <v>1</v>
      </c>
      <c r="AD25" s="30">
        <v>0</v>
      </c>
      <c r="AE25" s="31">
        <v>0</v>
      </c>
      <c r="AF25" s="30">
        <f t="shared" si="0"/>
        <v>7</v>
      </c>
      <c r="AG25" s="31">
        <f t="shared" si="1"/>
        <v>3</v>
      </c>
      <c r="AH25" s="18" t="s">
        <v>52</v>
      </c>
    </row>
    <row r="26" spans="1:35" ht="30" customHeight="1" x14ac:dyDescent="0.15">
      <c r="A26" s="25">
        <f t="shared" si="2"/>
        <v>25</v>
      </c>
      <c r="B26" s="27" t="s">
        <v>233</v>
      </c>
      <c r="C26" s="13">
        <v>38991</v>
      </c>
      <c r="D26" s="13">
        <v>45013</v>
      </c>
      <c r="E26" s="13">
        <v>46112</v>
      </c>
      <c r="F26" s="28" t="s">
        <v>234</v>
      </c>
      <c r="G26" s="18" t="s">
        <v>235</v>
      </c>
      <c r="H26" s="29" t="s">
        <v>221</v>
      </c>
      <c r="I26" s="28" t="s">
        <v>236</v>
      </c>
      <c r="J26" s="16" t="s">
        <v>237</v>
      </c>
      <c r="K26" s="16" t="s">
        <v>238</v>
      </c>
      <c r="L26" s="17"/>
      <c r="M26" s="17"/>
      <c r="N26" s="17"/>
      <c r="O26" s="17"/>
      <c r="P26" s="15" t="s">
        <v>239</v>
      </c>
      <c r="Q26" s="18" t="s">
        <v>240</v>
      </c>
      <c r="R26" s="18"/>
      <c r="S26" s="46"/>
      <c r="T26" s="30">
        <v>0</v>
      </c>
      <c r="U26" s="31">
        <v>0</v>
      </c>
      <c r="V26" s="30">
        <v>1</v>
      </c>
      <c r="W26" s="31">
        <v>1</v>
      </c>
      <c r="X26" s="30">
        <v>0</v>
      </c>
      <c r="Y26" s="31">
        <v>0</v>
      </c>
      <c r="Z26" s="30">
        <v>2</v>
      </c>
      <c r="AA26" s="31">
        <v>2</v>
      </c>
      <c r="AB26" s="30">
        <v>0</v>
      </c>
      <c r="AC26" s="31">
        <v>0</v>
      </c>
      <c r="AD26" s="30">
        <v>0</v>
      </c>
      <c r="AE26" s="31">
        <v>0</v>
      </c>
      <c r="AF26" s="30">
        <f t="shared" si="0"/>
        <v>3</v>
      </c>
      <c r="AG26" s="31">
        <f t="shared" si="1"/>
        <v>3</v>
      </c>
      <c r="AH26" s="18" t="s">
        <v>89</v>
      </c>
    </row>
    <row r="27" spans="1:35" s="10" customFormat="1" ht="30" customHeight="1" x14ac:dyDescent="0.15">
      <c r="A27" s="25">
        <f t="shared" si="2"/>
        <v>26</v>
      </c>
      <c r="B27" s="27" t="s">
        <v>241</v>
      </c>
      <c r="C27" s="13">
        <v>38991</v>
      </c>
      <c r="D27" s="13">
        <v>45014</v>
      </c>
      <c r="E27" s="13">
        <v>46112</v>
      </c>
      <c r="F27" s="28" t="s">
        <v>242</v>
      </c>
      <c r="G27" s="18" t="s">
        <v>243</v>
      </c>
      <c r="H27" s="29" t="s">
        <v>244</v>
      </c>
      <c r="I27" s="28" t="s">
        <v>245</v>
      </c>
      <c r="J27" s="16" t="s">
        <v>246</v>
      </c>
      <c r="K27" s="16" t="s">
        <v>247</v>
      </c>
      <c r="L27" s="17"/>
      <c r="M27" s="17"/>
      <c r="N27" s="17"/>
      <c r="O27" s="17"/>
      <c r="P27" s="15" t="s">
        <v>248</v>
      </c>
      <c r="Q27" s="18" t="s">
        <v>249</v>
      </c>
      <c r="R27" s="18"/>
      <c r="S27" s="46"/>
      <c r="T27" s="30">
        <v>0</v>
      </c>
      <c r="U27" s="31">
        <v>0</v>
      </c>
      <c r="V27" s="30">
        <v>1</v>
      </c>
      <c r="W27" s="31">
        <v>1</v>
      </c>
      <c r="X27" s="30">
        <v>0</v>
      </c>
      <c r="Y27" s="31">
        <v>0</v>
      </c>
      <c r="Z27" s="30">
        <v>0</v>
      </c>
      <c r="AA27" s="31">
        <v>0</v>
      </c>
      <c r="AB27" s="30">
        <v>1</v>
      </c>
      <c r="AC27" s="31">
        <v>0</v>
      </c>
      <c r="AD27" s="30">
        <v>0</v>
      </c>
      <c r="AE27" s="31">
        <v>0</v>
      </c>
      <c r="AF27" s="30">
        <f t="shared" si="0"/>
        <v>2</v>
      </c>
      <c r="AG27" s="31">
        <f t="shared" si="1"/>
        <v>1</v>
      </c>
      <c r="AH27" s="18" t="s">
        <v>89</v>
      </c>
      <c r="AI27" s="24"/>
    </row>
    <row r="28" spans="1:35" ht="30" customHeight="1" x14ac:dyDescent="0.15">
      <c r="A28" s="25">
        <f t="shared" si="2"/>
        <v>27</v>
      </c>
      <c r="B28" s="27" t="s">
        <v>250</v>
      </c>
      <c r="C28" s="13">
        <v>39519</v>
      </c>
      <c r="D28" s="13">
        <v>44651</v>
      </c>
      <c r="E28" s="13">
        <v>45747</v>
      </c>
      <c r="F28" s="28" t="s">
        <v>251</v>
      </c>
      <c r="G28" s="18" t="s">
        <v>252</v>
      </c>
      <c r="H28" s="29" t="s">
        <v>253</v>
      </c>
      <c r="I28" s="28" t="s">
        <v>254</v>
      </c>
      <c r="J28" s="16" t="s">
        <v>255</v>
      </c>
      <c r="K28" s="16" t="s">
        <v>256</v>
      </c>
      <c r="L28" s="17" t="s">
        <v>257</v>
      </c>
      <c r="M28" s="17" t="s">
        <v>258</v>
      </c>
      <c r="N28" s="17" t="s">
        <v>259</v>
      </c>
      <c r="O28" s="17" t="s">
        <v>260</v>
      </c>
      <c r="P28" s="15" t="s">
        <v>50</v>
      </c>
      <c r="Q28" s="18" t="s">
        <v>97</v>
      </c>
      <c r="R28" s="18"/>
      <c r="S28" s="46"/>
      <c r="T28" s="30">
        <v>0</v>
      </c>
      <c r="U28" s="31">
        <v>0</v>
      </c>
      <c r="V28" s="30">
        <v>0</v>
      </c>
      <c r="W28" s="31">
        <v>0</v>
      </c>
      <c r="X28" s="30">
        <v>0</v>
      </c>
      <c r="Y28" s="31">
        <v>0</v>
      </c>
      <c r="Z28" s="30">
        <v>0</v>
      </c>
      <c r="AA28" s="31">
        <v>0</v>
      </c>
      <c r="AB28" s="30">
        <v>4</v>
      </c>
      <c r="AC28" s="31">
        <v>0</v>
      </c>
      <c r="AD28" s="30">
        <v>0</v>
      </c>
      <c r="AE28" s="31">
        <v>0</v>
      </c>
      <c r="AF28" s="30">
        <v>4</v>
      </c>
      <c r="AG28" s="31">
        <f t="shared" si="1"/>
        <v>0</v>
      </c>
      <c r="AH28" s="18" t="s">
        <v>52</v>
      </c>
    </row>
    <row r="29" spans="1:35" ht="30" customHeight="1" x14ac:dyDescent="0.15">
      <c r="A29" s="25"/>
      <c r="B29" s="53" t="s">
        <v>261</v>
      </c>
      <c r="C29" s="13">
        <v>39519</v>
      </c>
      <c r="D29" s="13">
        <v>44651</v>
      </c>
      <c r="E29" s="13">
        <v>45747</v>
      </c>
      <c r="F29" s="28" t="s">
        <v>251</v>
      </c>
      <c r="G29" s="18" t="s">
        <v>262</v>
      </c>
      <c r="H29" s="29" t="s">
        <v>253</v>
      </c>
      <c r="I29" s="28" t="s">
        <v>254</v>
      </c>
      <c r="J29" s="16" t="s">
        <v>263</v>
      </c>
      <c r="K29" s="16" t="s">
        <v>264</v>
      </c>
      <c r="L29" s="17"/>
      <c r="M29" s="17"/>
      <c r="N29" s="17"/>
      <c r="O29" s="17"/>
      <c r="P29" s="15" t="s">
        <v>50</v>
      </c>
      <c r="Q29" s="18" t="s">
        <v>97</v>
      </c>
      <c r="R29" s="18"/>
      <c r="S29" s="46"/>
      <c r="T29" s="30">
        <v>0</v>
      </c>
      <c r="U29" s="31">
        <v>0</v>
      </c>
      <c r="V29" s="30">
        <v>0</v>
      </c>
      <c r="W29" s="31">
        <v>0</v>
      </c>
      <c r="X29" s="30">
        <v>0</v>
      </c>
      <c r="Y29" s="31">
        <v>0</v>
      </c>
      <c r="Z29" s="30">
        <v>0</v>
      </c>
      <c r="AA29" s="31">
        <v>0</v>
      </c>
      <c r="AB29" s="30">
        <v>2</v>
      </c>
      <c r="AC29" s="31">
        <v>0</v>
      </c>
      <c r="AD29" s="30">
        <v>0</v>
      </c>
      <c r="AE29" s="31">
        <v>0</v>
      </c>
      <c r="AF29" s="30">
        <f t="shared" ref="AF29:AF88" si="3">SUM(T29,V29,X29,Z29,AB29,AD29)</f>
        <v>2</v>
      </c>
      <c r="AG29" s="31">
        <f t="shared" si="1"/>
        <v>0</v>
      </c>
      <c r="AH29" s="18"/>
    </row>
    <row r="30" spans="1:35" ht="30" customHeight="1" x14ac:dyDescent="0.15">
      <c r="A30" s="25">
        <f>A28+1</f>
        <v>28</v>
      </c>
      <c r="B30" s="27" t="s">
        <v>265</v>
      </c>
      <c r="C30" s="13">
        <v>38991</v>
      </c>
      <c r="D30" s="13">
        <v>45030</v>
      </c>
      <c r="E30" s="13">
        <v>46112</v>
      </c>
      <c r="F30" s="28" t="s">
        <v>266</v>
      </c>
      <c r="G30" s="18" t="s">
        <v>267</v>
      </c>
      <c r="H30" s="29" t="s">
        <v>268</v>
      </c>
      <c r="I30" s="28" t="s">
        <v>269</v>
      </c>
      <c r="J30" s="16" t="s">
        <v>270</v>
      </c>
      <c r="K30" s="16" t="s">
        <v>271</v>
      </c>
      <c r="L30" s="17"/>
      <c r="M30" s="17"/>
      <c r="N30" s="17"/>
      <c r="O30" s="17"/>
      <c r="P30" s="15" t="s">
        <v>272</v>
      </c>
      <c r="Q30" s="18" t="s">
        <v>159</v>
      </c>
      <c r="R30" s="18"/>
      <c r="S30" s="46"/>
      <c r="T30" s="30">
        <v>0</v>
      </c>
      <c r="U30" s="31">
        <v>0</v>
      </c>
      <c r="V30" s="30">
        <v>0</v>
      </c>
      <c r="W30" s="31">
        <v>0</v>
      </c>
      <c r="X30" s="30">
        <v>2</v>
      </c>
      <c r="Y30" s="31">
        <v>0</v>
      </c>
      <c r="Z30" s="30">
        <v>0</v>
      </c>
      <c r="AA30" s="31">
        <v>0</v>
      </c>
      <c r="AB30" s="30">
        <v>6</v>
      </c>
      <c r="AC30" s="31">
        <v>3</v>
      </c>
      <c r="AD30" s="30">
        <v>0</v>
      </c>
      <c r="AE30" s="31">
        <v>0</v>
      </c>
      <c r="AF30" s="30">
        <f t="shared" si="3"/>
        <v>8</v>
      </c>
      <c r="AG30" s="31">
        <f t="shared" si="1"/>
        <v>3</v>
      </c>
      <c r="AH30" s="18" t="s">
        <v>89</v>
      </c>
    </row>
    <row r="31" spans="1:35" ht="30" customHeight="1" x14ac:dyDescent="0.15">
      <c r="A31" s="25">
        <f>A30+1</f>
        <v>29</v>
      </c>
      <c r="B31" s="27" t="s">
        <v>273</v>
      </c>
      <c r="C31" s="13">
        <v>38991</v>
      </c>
      <c r="D31" s="13">
        <v>44746</v>
      </c>
      <c r="E31" s="13">
        <v>45838</v>
      </c>
      <c r="F31" s="28" t="s">
        <v>274</v>
      </c>
      <c r="G31" s="18" t="s">
        <v>275</v>
      </c>
      <c r="H31" s="29" t="s">
        <v>276</v>
      </c>
      <c r="I31" s="28" t="s">
        <v>277</v>
      </c>
      <c r="J31" s="16" t="s">
        <v>278</v>
      </c>
      <c r="K31" s="16" t="s">
        <v>279</v>
      </c>
      <c r="L31" s="17"/>
      <c r="M31" s="17"/>
      <c r="N31" s="17"/>
      <c r="O31" s="17"/>
      <c r="P31" s="15" t="s">
        <v>184</v>
      </c>
      <c r="Q31" s="18" t="s">
        <v>280</v>
      </c>
      <c r="R31" s="18"/>
      <c r="S31" s="46"/>
      <c r="T31" s="30">
        <v>0</v>
      </c>
      <c r="U31" s="31">
        <v>0</v>
      </c>
      <c r="V31" s="30">
        <v>1</v>
      </c>
      <c r="W31" s="31">
        <v>1</v>
      </c>
      <c r="X31" s="30">
        <v>0</v>
      </c>
      <c r="Y31" s="31">
        <v>0</v>
      </c>
      <c r="Z31" s="30">
        <v>0</v>
      </c>
      <c r="AA31" s="31">
        <v>0</v>
      </c>
      <c r="AB31" s="30">
        <v>2</v>
      </c>
      <c r="AC31" s="31">
        <v>0</v>
      </c>
      <c r="AD31" s="30">
        <v>0</v>
      </c>
      <c r="AE31" s="31">
        <v>0</v>
      </c>
      <c r="AF31" s="30">
        <f t="shared" si="3"/>
        <v>3</v>
      </c>
      <c r="AG31" s="31">
        <f t="shared" si="1"/>
        <v>1</v>
      </c>
      <c r="AH31" s="18" t="s">
        <v>89</v>
      </c>
    </row>
    <row r="32" spans="1:35" ht="30" customHeight="1" x14ac:dyDescent="0.15">
      <c r="A32" s="25">
        <f>A31+1</f>
        <v>30</v>
      </c>
      <c r="B32" s="27" t="s">
        <v>281</v>
      </c>
      <c r="C32" s="13">
        <v>38991</v>
      </c>
      <c r="D32" s="13">
        <v>45012</v>
      </c>
      <c r="E32" s="13">
        <v>46112</v>
      </c>
      <c r="F32" s="28" t="s">
        <v>282</v>
      </c>
      <c r="G32" s="18" t="s">
        <v>283</v>
      </c>
      <c r="H32" s="29" t="s">
        <v>284</v>
      </c>
      <c r="I32" s="28" t="s">
        <v>285</v>
      </c>
      <c r="J32" s="16" t="s">
        <v>286</v>
      </c>
      <c r="K32" s="16" t="s">
        <v>287</v>
      </c>
      <c r="L32" s="17"/>
      <c r="M32" s="17"/>
      <c r="N32" s="17"/>
      <c r="O32" s="17"/>
      <c r="P32" s="15" t="s">
        <v>288</v>
      </c>
      <c r="Q32" s="18" t="s">
        <v>289</v>
      </c>
      <c r="R32" s="18"/>
      <c r="S32" s="46"/>
      <c r="T32" s="30">
        <v>0</v>
      </c>
      <c r="U32" s="31">
        <v>0</v>
      </c>
      <c r="V32" s="30">
        <v>3</v>
      </c>
      <c r="W32" s="31"/>
      <c r="X32" s="30">
        <v>0</v>
      </c>
      <c r="Y32" s="31">
        <v>0</v>
      </c>
      <c r="Z32" s="30"/>
      <c r="AA32" s="31">
        <v>0</v>
      </c>
      <c r="AB32" s="30">
        <v>3</v>
      </c>
      <c r="AC32" s="31">
        <v>0</v>
      </c>
      <c r="AD32" s="30">
        <v>0</v>
      </c>
      <c r="AE32" s="31">
        <v>0</v>
      </c>
      <c r="AF32" s="30">
        <f t="shared" si="3"/>
        <v>6</v>
      </c>
      <c r="AG32" s="31">
        <f t="shared" si="1"/>
        <v>0</v>
      </c>
      <c r="AH32" s="18" t="s">
        <v>89</v>
      </c>
    </row>
    <row r="33" spans="1:34" ht="30" customHeight="1" x14ac:dyDescent="0.15">
      <c r="A33" s="25">
        <f>A32+1</f>
        <v>31</v>
      </c>
      <c r="B33" s="27" t="s">
        <v>290</v>
      </c>
      <c r="C33" s="13">
        <v>38991</v>
      </c>
      <c r="D33" s="13">
        <v>45036</v>
      </c>
      <c r="E33" s="13">
        <v>46112</v>
      </c>
      <c r="F33" s="28" t="s">
        <v>291</v>
      </c>
      <c r="G33" s="18" t="s">
        <v>292</v>
      </c>
      <c r="H33" s="29" t="s">
        <v>293</v>
      </c>
      <c r="I33" s="28" t="s">
        <v>294</v>
      </c>
      <c r="J33" s="16" t="s">
        <v>295</v>
      </c>
      <c r="K33" s="16" t="s">
        <v>296</v>
      </c>
      <c r="L33" s="17" t="s">
        <v>295</v>
      </c>
      <c r="M33" s="17" t="s">
        <v>297</v>
      </c>
      <c r="N33" s="17"/>
      <c r="O33" s="17"/>
      <c r="P33" s="15" t="s">
        <v>298</v>
      </c>
      <c r="Q33" s="18" t="s">
        <v>299</v>
      </c>
      <c r="R33" s="18"/>
      <c r="S33" s="46"/>
      <c r="T33" s="30">
        <v>0</v>
      </c>
      <c r="U33" s="31">
        <v>0</v>
      </c>
      <c r="V33" s="30"/>
      <c r="W33" s="31">
        <v>0</v>
      </c>
      <c r="X33" s="30">
        <v>0</v>
      </c>
      <c r="Y33" s="31">
        <v>0</v>
      </c>
      <c r="Z33" s="30">
        <v>1</v>
      </c>
      <c r="AA33" s="31">
        <v>1</v>
      </c>
      <c r="AB33" s="30">
        <v>0</v>
      </c>
      <c r="AC33" s="31"/>
      <c r="AD33" s="30">
        <v>0</v>
      </c>
      <c r="AE33" s="31">
        <v>0</v>
      </c>
      <c r="AF33" s="30">
        <f t="shared" si="3"/>
        <v>1</v>
      </c>
      <c r="AG33" s="31">
        <f t="shared" si="1"/>
        <v>1</v>
      </c>
      <c r="AH33" s="18" t="s">
        <v>52</v>
      </c>
    </row>
    <row r="34" spans="1:34" ht="30" customHeight="1" x14ac:dyDescent="0.15">
      <c r="A34" s="54"/>
      <c r="B34" s="53" t="s">
        <v>300</v>
      </c>
      <c r="C34" s="13">
        <v>38991</v>
      </c>
      <c r="D34" s="13">
        <v>45036</v>
      </c>
      <c r="E34" s="13">
        <v>46112</v>
      </c>
      <c r="F34" s="28" t="s">
        <v>291</v>
      </c>
      <c r="G34" s="18" t="s">
        <v>292</v>
      </c>
      <c r="H34" s="29" t="s">
        <v>293</v>
      </c>
      <c r="I34" s="28" t="s">
        <v>294</v>
      </c>
      <c r="J34" s="16" t="s">
        <v>301</v>
      </c>
      <c r="K34" s="16" t="s">
        <v>302</v>
      </c>
      <c r="L34" s="17"/>
      <c r="M34" s="17"/>
      <c r="N34" s="17"/>
      <c r="O34" s="17"/>
      <c r="P34" s="15" t="s">
        <v>298</v>
      </c>
      <c r="Q34" s="18" t="s">
        <v>299</v>
      </c>
      <c r="R34" s="18"/>
      <c r="S34" s="46"/>
      <c r="T34" s="30">
        <v>0</v>
      </c>
      <c r="U34" s="31">
        <v>0</v>
      </c>
      <c r="V34" s="30"/>
      <c r="W34" s="31">
        <v>0</v>
      </c>
      <c r="X34" s="30">
        <v>0</v>
      </c>
      <c r="Y34" s="31">
        <v>0</v>
      </c>
      <c r="Z34" s="30">
        <v>2</v>
      </c>
      <c r="AA34" s="31">
        <v>1</v>
      </c>
      <c r="AB34" s="30">
        <v>1</v>
      </c>
      <c r="AC34" s="31">
        <v>1</v>
      </c>
      <c r="AD34" s="30">
        <v>0</v>
      </c>
      <c r="AE34" s="31">
        <v>0</v>
      </c>
      <c r="AF34" s="30">
        <f t="shared" si="3"/>
        <v>3</v>
      </c>
      <c r="AG34" s="31">
        <f t="shared" si="1"/>
        <v>2</v>
      </c>
      <c r="AH34" s="18"/>
    </row>
    <row r="35" spans="1:34" ht="30" customHeight="1" x14ac:dyDescent="0.15">
      <c r="A35" s="25">
        <f>A33+1</f>
        <v>32</v>
      </c>
      <c r="B35" s="27" t="s">
        <v>303</v>
      </c>
      <c r="C35" s="13">
        <v>38991</v>
      </c>
      <c r="D35" s="13">
        <v>45029</v>
      </c>
      <c r="E35" s="13">
        <v>46112</v>
      </c>
      <c r="F35" s="28" t="s">
        <v>304</v>
      </c>
      <c r="G35" s="18" t="s">
        <v>305</v>
      </c>
      <c r="H35" s="29" t="s">
        <v>306</v>
      </c>
      <c r="I35" s="28" t="s">
        <v>307</v>
      </c>
      <c r="J35" s="16" t="s">
        <v>308</v>
      </c>
      <c r="K35" s="16" t="s">
        <v>309</v>
      </c>
      <c r="L35" s="17"/>
      <c r="M35" s="17"/>
      <c r="N35" s="17"/>
      <c r="O35" s="17"/>
      <c r="P35" s="15" t="s">
        <v>50</v>
      </c>
      <c r="Q35" s="18" t="s">
        <v>41</v>
      </c>
      <c r="R35" s="18"/>
      <c r="S35" s="46"/>
      <c r="T35" s="30">
        <v>0</v>
      </c>
      <c r="U35" s="31">
        <v>0</v>
      </c>
      <c r="V35" s="30">
        <v>1</v>
      </c>
      <c r="W35" s="31">
        <v>0</v>
      </c>
      <c r="X35" s="30">
        <v>0</v>
      </c>
      <c r="Y35" s="31">
        <v>0</v>
      </c>
      <c r="Z35" s="30">
        <v>1</v>
      </c>
      <c r="AA35" s="31">
        <v>0</v>
      </c>
      <c r="AB35" s="30">
        <v>0</v>
      </c>
      <c r="AC35" s="31">
        <v>0</v>
      </c>
      <c r="AD35" s="30">
        <v>0</v>
      </c>
      <c r="AE35" s="31">
        <v>0</v>
      </c>
      <c r="AF35" s="30">
        <f t="shared" si="3"/>
        <v>2</v>
      </c>
      <c r="AG35" s="31">
        <f t="shared" si="1"/>
        <v>0</v>
      </c>
      <c r="AH35" s="18" t="s">
        <v>52</v>
      </c>
    </row>
    <row r="36" spans="1:34" ht="30" customHeight="1" x14ac:dyDescent="0.15">
      <c r="A36" s="25">
        <f t="shared" ref="A36:A45" si="4">A35+1</f>
        <v>33</v>
      </c>
      <c r="B36" s="27" t="s">
        <v>310</v>
      </c>
      <c r="C36" s="13">
        <v>38991</v>
      </c>
      <c r="D36" s="13">
        <v>45000</v>
      </c>
      <c r="E36" s="13">
        <v>46112</v>
      </c>
      <c r="F36" s="28" t="s">
        <v>311</v>
      </c>
      <c r="G36" s="18" t="s">
        <v>312</v>
      </c>
      <c r="H36" s="29" t="s">
        <v>313</v>
      </c>
      <c r="I36" s="28" t="s">
        <v>314</v>
      </c>
      <c r="J36" s="16" t="s">
        <v>315</v>
      </c>
      <c r="K36" s="16" t="s">
        <v>316</v>
      </c>
      <c r="L36" s="17"/>
      <c r="M36" s="17"/>
      <c r="N36" s="17"/>
      <c r="O36" s="17"/>
      <c r="P36" s="15" t="s">
        <v>317</v>
      </c>
      <c r="Q36" s="18" t="s">
        <v>201</v>
      </c>
      <c r="R36" s="18"/>
      <c r="S36" s="46"/>
      <c r="T36" s="30">
        <v>0</v>
      </c>
      <c r="U36" s="31">
        <v>0</v>
      </c>
      <c r="V36" s="30">
        <v>2</v>
      </c>
      <c r="W36" s="31">
        <v>0</v>
      </c>
      <c r="X36" s="30">
        <v>0</v>
      </c>
      <c r="Y36" s="31">
        <v>0</v>
      </c>
      <c r="Z36" s="30">
        <v>0</v>
      </c>
      <c r="AA36" s="31">
        <v>0</v>
      </c>
      <c r="AB36" s="30">
        <v>0</v>
      </c>
      <c r="AC36" s="31">
        <v>0</v>
      </c>
      <c r="AD36" s="30">
        <v>0</v>
      </c>
      <c r="AE36" s="31">
        <v>0</v>
      </c>
      <c r="AF36" s="30">
        <f t="shared" si="3"/>
        <v>2</v>
      </c>
      <c r="AG36" s="31">
        <f t="shared" si="1"/>
        <v>0</v>
      </c>
      <c r="AH36" s="18" t="s">
        <v>89</v>
      </c>
    </row>
    <row r="37" spans="1:34" ht="30" customHeight="1" x14ac:dyDescent="0.15">
      <c r="A37" s="25">
        <f t="shared" si="4"/>
        <v>34</v>
      </c>
      <c r="B37" s="27" t="s">
        <v>318</v>
      </c>
      <c r="C37" s="13">
        <v>38991</v>
      </c>
      <c r="D37" s="13">
        <v>45216</v>
      </c>
      <c r="E37" s="13">
        <v>46295</v>
      </c>
      <c r="F37" s="28" t="s">
        <v>319</v>
      </c>
      <c r="G37" s="18" t="s">
        <v>320</v>
      </c>
      <c r="H37" s="29" t="s">
        <v>321</v>
      </c>
      <c r="I37" s="28" t="s">
        <v>322</v>
      </c>
      <c r="J37" s="16" t="s">
        <v>323</v>
      </c>
      <c r="K37" s="16" t="s">
        <v>324</v>
      </c>
      <c r="L37" s="17"/>
      <c r="M37" s="17"/>
      <c r="N37" s="17"/>
      <c r="O37" s="17"/>
      <c r="P37" s="15" t="s">
        <v>325</v>
      </c>
      <c r="Q37" s="18" t="s">
        <v>326</v>
      </c>
      <c r="R37" s="18"/>
      <c r="S37" s="46"/>
      <c r="T37" s="30">
        <v>0</v>
      </c>
      <c r="U37" s="31">
        <v>0</v>
      </c>
      <c r="V37" s="30"/>
      <c r="W37" s="31">
        <v>0</v>
      </c>
      <c r="X37" s="30">
        <v>0</v>
      </c>
      <c r="Y37" s="31">
        <v>0</v>
      </c>
      <c r="Z37" s="30">
        <v>0</v>
      </c>
      <c r="AA37" s="31">
        <v>0</v>
      </c>
      <c r="AB37" s="30">
        <v>3</v>
      </c>
      <c r="AC37" s="31">
        <v>0</v>
      </c>
      <c r="AD37" s="30">
        <v>0</v>
      </c>
      <c r="AE37" s="31">
        <v>0</v>
      </c>
      <c r="AF37" s="30">
        <f t="shared" si="3"/>
        <v>3</v>
      </c>
      <c r="AG37" s="31">
        <f t="shared" si="1"/>
        <v>0</v>
      </c>
      <c r="AH37" s="18" t="s">
        <v>89</v>
      </c>
    </row>
    <row r="38" spans="1:34" ht="30" customHeight="1" x14ac:dyDescent="0.15">
      <c r="A38" s="25">
        <f t="shared" si="4"/>
        <v>35</v>
      </c>
      <c r="B38" s="27" t="s">
        <v>327</v>
      </c>
      <c r="C38" s="13">
        <v>38991</v>
      </c>
      <c r="D38" s="13">
        <v>45012</v>
      </c>
      <c r="E38" s="13">
        <v>46112</v>
      </c>
      <c r="F38" s="28" t="s">
        <v>328</v>
      </c>
      <c r="G38" s="18" t="s">
        <v>329</v>
      </c>
      <c r="H38" s="29" t="s">
        <v>330</v>
      </c>
      <c r="I38" s="28" t="s">
        <v>331</v>
      </c>
      <c r="J38" s="16" t="s">
        <v>332</v>
      </c>
      <c r="K38" s="16" t="s">
        <v>333</v>
      </c>
      <c r="L38" s="17"/>
      <c r="M38" s="17"/>
      <c r="N38" s="17"/>
      <c r="O38" s="17"/>
      <c r="P38" s="15" t="s">
        <v>334</v>
      </c>
      <c r="Q38" s="18" t="s">
        <v>335</v>
      </c>
      <c r="R38" s="18"/>
      <c r="S38" s="46"/>
      <c r="T38" s="30">
        <v>0</v>
      </c>
      <c r="U38" s="31">
        <v>0</v>
      </c>
      <c r="V38" s="30">
        <v>1</v>
      </c>
      <c r="W38" s="31"/>
      <c r="X38" s="30">
        <v>0</v>
      </c>
      <c r="Y38" s="31">
        <v>0</v>
      </c>
      <c r="Z38" s="30">
        <v>1</v>
      </c>
      <c r="AA38" s="31">
        <v>1</v>
      </c>
      <c r="AB38" s="30">
        <v>4</v>
      </c>
      <c r="AC38" s="31">
        <v>3</v>
      </c>
      <c r="AD38" s="30">
        <v>0</v>
      </c>
      <c r="AE38" s="31">
        <v>0</v>
      </c>
      <c r="AF38" s="30">
        <f t="shared" si="3"/>
        <v>6</v>
      </c>
      <c r="AG38" s="31">
        <f t="shared" si="1"/>
        <v>4</v>
      </c>
      <c r="AH38" s="18" t="s">
        <v>89</v>
      </c>
    </row>
    <row r="39" spans="1:34" ht="30" customHeight="1" x14ac:dyDescent="0.15">
      <c r="A39" s="25">
        <f t="shared" si="4"/>
        <v>36</v>
      </c>
      <c r="B39" s="27" t="s">
        <v>336</v>
      </c>
      <c r="C39" s="13">
        <v>38991</v>
      </c>
      <c r="D39" s="13">
        <v>44546</v>
      </c>
      <c r="E39" s="13">
        <v>45657</v>
      </c>
      <c r="F39" s="28" t="s">
        <v>337</v>
      </c>
      <c r="G39" s="18" t="s">
        <v>338</v>
      </c>
      <c r="H39" s="29" t="s">
        <v>339</v>
      </c>
      <c r="I39" s="28" t="s">
        <v>340</v>
      </c>
      <c r="J39" s="16" t="s">
        <v>341</v>
      </c>
      <c r="K39" s="16" t="s">
        <v>342</v>
      </c>
      <c r="L39" s="17"/>
      <c r="M39" s="17"/>
      <c r="N39" s="17"/>
      <c r="O39" s="17"/>
      <c r="P39" s="15" t="s">
        <v>343</v>
      </c>
      <c r="Q39" s="18" t="s">
        <v>335</v>
      </c>
      <c r="R39" s="18"/>
      <c r="S39" s="46"/>
      <c r="T39" s="30">
        <v>0</v>
      </c>
      <c r="U39" s="31">
        <v>0</v>
      </c>
      <c r="V39" s="30">
        <v>1</v>
      </c>
      <c r="W39" s="31">
        <v>1</v>
      </c>
      <c r="X39" s="30">
        <v>0</v>
      </c>
      <c r="Y39" s="31">
        <v>0</v>
      </c>
      <c r="Z39" s="30">
        <v>1</v>
      </c>
      <c r="AA39" s="31">
        <v>1</v>
      </c>
      <c r="AB39" s="30">
        <v>0</v>
      </c>
      <c r="AC39" s="31">
        <v>0</v>
      </c>
      <c r="AD39" s="30">
        <v>0</v>
      </c>
      <c r="AE39" s="31">
        <v>0</v>
      </c>
      <c r="AF39" s="30">
        <f t="shared" si="3"/>
        <v>2</v>
      </c>
      <c r="AG39" s="31">
        <f t="shared" si="1"/>
        <v>2</v>
      </c>
      <c r="AH39" s="18" t="s">
        <v>89</v>
      </c>
    </row>
    <row r="40" spans="1:34" ht="30" customHeight="1" x14ac:dyDescent="0.15">
      <c r="A40" s="25">
        <f t="shared" si="4"/>
        <v>37</v>
      </c>
      <c r="B40" s="27" t="s">
        <v>344</v>
      </c>
      <c r="C40" s="13">
        <v>38991</v>
      </c>
      <c r="D40" s="13">
        <v>44097</v>
      </c>
      <c r="E40" s="13">
        <v>45199</v>
      </c>
      <c r="F40" s="28" t="s">
        <v>345</v>
      </c>
      <c r="G40" s="18" t="s">
        <v>346</v>
      </c>
      <c r="H40" s="29" t="s">
        <v>347</v>
      </c>
      <c r="I40" s="28" t="s">
        <v>348</v>
      </c>
      <c r="J40" s="16" t="s">
        <v>349</v>
      </c>
      <c r="K40" s="16" t="s">
        <v>350</v>
      </c>
      <c r="L40" s="17"/>
      <c r="M40" s="17"/>
      <c r="N40" s="17"/>
      <c r="O40" s="17"/>
      <c r="P40" s="15" t="s">
        <v>351</v>
      </c>
      <c r="Q40" s="18" t="s">
        <v>352</v>
      </c>
      <c r="R40" s="18"/>
      <c r="S40" s="46"/>
      <c r="T40" s="30">
        <v>0</v>
      </c>
      <c r="U40" s="31">
        <v>0</v>
      </c>
      <c r="V40" s="30">
        <v>1</v>
      </c>
      <c r="W40" s="31">
        <v>1</v>
      </c>
      <c r="X40" s="30">
        <v>0</v>
      </c>
      <c r="Y40" s="31">
        <v>0</v>
      </c>
      <c r="Z40" s="30">
        <v>0</v>
      </c>
      <c r="AA40" s="31">
        <v>0</v>
      </c>
      <c r="AB40" s="30">
        <v>1</v>
      </c>
      <c r="AC40" s="31">
        <v>1</v>
      </c>
      <c r="AD40" s="30">
        <v>0</v>
      </c>
      <c r="AE40" s="31">
        <v>0</v>
      </c>
      <c r="AF40" s="30">
        <f t="shared" si="3"/>
        <v>2</v>
      </c>
      <c r="AG40" s="31">
        <f t="shared" si="1"/>
        <v>2</v>
      </c>
      <c r="AH40" s="18" t="s">
        <v>89</v>
      </c>
    </row>
    <row r="41" spans="1:34" ht="30" customHeight="1" x14ac:dyDescent="0.15">
      <c r="A41" s="25">
        <f t="shared" si="4"/>
        <v>38</v>
      </c>
      <c r="B41" s="27" t="s">
        <v>353</v>
      </c>
      <c r="C41" s="13">
        <v>38991</v>
      </c>
      <c r="D41" s="13">
        <v>45219</v>
      </c>
      <c r="E41" s="13">
        <v>46295</v>
      </c>
      <c r="F41" s="28" t="s">
        <v>354</v>
      </c>
      <c r="G41" s="18" t="s">
        <v>355</v>
      </c>
      <c r="H41" s="29" t="s">
        <v>356</v>
      </c>
      <c r="I41" s="28" t="s">
        <v>357</v>
      </c>
      <c r="J41" s="16" t="s">
        <v>358</v>
      </c>
      <c r="K41" s="16" t="s">
        <v>359</v>
      </c>
      <c r="L41" s="17"/>
      <c r="M41" s="17"/>
      <c r="N41" s="17"/>
      <c r="O41" s="17"/>
      <c r="P41" s="15" t="s">
        <v>360</v>
      </c>
      <c r="Q41" s="18" t="s">
        <v>289</v>
      </c>
      <c r="R41" s="18"/>
      <c r="S41" s="46"/>
      <c r="T41" s="30">
        <v>0</v>
      </c>
      <c r="U41" s="31">
        <v>0</v>
      </c>
      <c r="V41" s="30">
        <v>2</v>
      </c>
      <c r="W41" s="31">
        <v>2</v>
      </c>
      <c r="X41" s="30">
        <v>0</v>
      </c>
      <c r="Y41" s="31">
        <v>0</v>
      </c>
      <c r="Z41" s="30">
        <v>0</v>
      </c>
      <c r="AA41" s="31">
        <v>0</v>
      </c>
      <c r="AB41" s="30">
        <v>1</v>
      </c>
      <c r="AC41" s="31"/>
      <c r="AD41" s="30">
        <v>0</v>
      </c>
      <c r="AE41" s="31">
        <v>0</v>
      </c>
      <c r="AF41" s="30">
        <f t="shared" si="3"/>
        <v>3</v>
      </c>
      <c r="AG41" s="31">
        <f t="shared" si="1"/>
        <v>2</v>
      </c>
      <c r="AH41" s="18" t="s">
        <v>89</v>
      </c>
    </row>
    <row r="42" spans="1:34" ht="30" customHeight="1" x14ac:dyDescent="0.15">
      <c r="A42" s="25">
        <f t="shared" si="4"/>
        <v>39</v>
      </c>
      <c r="B42" s="27" t="s">
        <v>361</v>
      </c>
      <c r="C42" s="13">
        <v>39583</v>
      </c>
      <c r="D42" s="13">
        <v>44764</v>
      </c>
      <c r="E42" s="13">
        <v>45838</v>
      </c>
      <c r="F42" s="28" t="s">
        <v>362</v>
      </c>
      <c r="G42" s="18" t="s">
        <v>363</v>
      </c>
      <c r="H42" s="29" t="s">
        <v>364</v>
      </c>
      <c r="I42" s="28" t="s">
        <v>365</v>
      </c>
      <c r="J42" s="16" t="s">
        <v>366</v>
      </c>
      <c r="K42" s="16" t="s">
        <v>367</v>
      </c>
      <c r="L42" s="17"/>
      <c r="M42" s="17"/>
      <c r="N42" s="17"/>
      <c r="O42" s="17"/>
      <c r="P42" s="15" t="s">
        <v>50</v>
      </c>
      <c r="Q42" s="18" t="s">
        <v>368</v>
      </c>
      <c r="R42" s="18"/>
      <c r="S42" s="46"/>
      <c r="T42" s="30">
        <v>0</v>
      </c>
      <c r="U42" s="31">
        <v>0</v>
      </c>
      <c r="V42" s="30">
        <v>4</v>
      </c>
      <c r="W42" s="31">
        <v>2</v>
      </c>
      <c r="X42" s="30">
        <v>0</v>
      </c>
      <c r="Y42" s="31">
        <v>0</v>
      </c>
      <c r="Z42" s="30">
        <v>0</v>
      </c>
      <c r="AA42" s="31">
        <v>0</v>
      </c>
      <c r="AB42" s="30">
        <v>22</v>
      </c>
      <c r="AC42" s="31">
        <v>9</v>
      </c>
      <c r="AD42" s="30">
        <v>0</v>
      </c>
      <c r="AE42" s="31">
        <v>0</v>
      </c>
      <c r="AF42" s="30">
        <f t="shared" si="3"/>
        <v>26</v>
      </c>
      <c r="AG42" s="31">
        <f t="shared" si="1"/>
        <v>11</v>
      </c>
      <c r="AH42" s="18" t="s">
        <v>52</v>
      </c>
    </row>
    <row r="43" spans="1:34" ht="30" customHeight="1" x14ac:dyDescent="0.15">
      <c r="A43" s="25">
        <f t="shared" si="4"/>
        <v>40</v>
      </c>
      <c r="B43" s="27" t="s">
        <v>369</v>
      </c>
      <c r="C43" s="13">
        <v>38991</v>
      </c>
      <c r="D43" s="13">
        <v>45127</v>
      </c>
      <c r="E43" s="13">
        <v>46203</v>
      </c>
      <c r="F43" s="28" t="s">
        <v>370</v>
      </c>
      <c r="G43" s="18" t="s">
        <v>371</v>
      </c>
      <c r="H43" s="29" t="s">
        <v>372</v>
      </c>
      <c r="I43" s="28" t="s">
        <v>373</v>
      </c>
      <c r="J43" s="16" t="s">
        <v>374</v>
      </c>
      <c r="K43" s="16" t="s">
        <v>375</v>
      </c>
      <c r="L43" s="17"/>
      <c r="M43" s="17"/>
      <c r="N43" s="17"/>
      <c r="O43" s="17"/>
      <c r="P43" s="15" t="s">
        <v>376</v>
      </c>
      <c r="Q43" s="18" t="s">
        <v>377</v>
      </c>
      <c r="R43" s="18"/>
      <c r="S43" s="46"/>
      <c r="T43" s="30">
        <v>0</v>
      </c>
      <c r="U43" s="31">
        <v>0</v>
      </c>
      <c r="V43" s="30">
        <v>3</v>
      </c>
      <c r="W43" s="31">
        <v>3</v>
      </c>
      <c r="X43" s="30">
        <v>0</v>
      </c>
      <c r="Y43" s="31">
        <v>0</v>
      </c>
      <c r="Z43" s="30">
        <v>0</v>
      </c>
      <c r="AA43" s="31">
        <v>0</v>
      </c>
      <c r="AB43" s="30">
        <v>0</v>
      </c>
      <c r="AC43" s="31">
        <v>0</v>
      </c>
      <c r="AD43" s="30">
        <v>0</v>
      </c>
      <c r="AE43" s="31">
        <v>0</v>
      </c>
      <c r="AF43" s="30">
        <f t="shared" si="3"/>
        <v>3</v>
      </c>
      <c r="AG43" s="31">
        <f t="shared" si="1"/>
        <v>3</v>
      </c>
      <c r="AH43" s="18" t="s">
        <v>89</v>
      </c>
    </row>
    <row r="44" spans="1:34" ht="30" customHeight="1" x14ac:dyDescent="0.15">
      <c r="A44" s="25">
        <f t="shared" si="4"/>
        <v>41</v>
      </c>
      <c r="B44" s="27" t="s">
        <v>378</v>
      </c>
      <c r="C44" s="13">
        <v>39594</v>
      </c>
      <c r="D44" s="13">
        <v>44557</v>
      </c>
      <c r="E44" s="13">
        <v>45657</v>
      </c>
      <c r="F44" s="28" t="s">
        <v>379</v>
      </c>
      <c r="G44" s="18" t="s">
        <v>380</v>
      </c>
      <c r="H44" s="29" t="s">
        <v>381</v>
      </c>
      <c r="I44" s="28" t="s">
        <v>382</v>
      </c>
      <c r="J44" s="16" t="s">
        <v>383</v>
      </c>
      <c r="K44" s="16" t="s">
        <v>384</v>
      </c>
      <c r="L44" s="17"/>
      <c r="M44" s="17"/>
      <c r="N44" s="17"/>
      <c r="O44" s="17"/>
      <c r="P44" s="15" t="s">
        <v>50</v>
      </c>
      <c r="Q44" s="18" t="s">
        <v>385</v>
      </c>
      <c r="R44" s="18"/>
      <c r="S44" s="46"/>
      <c r="T44" s="30">
        <v>0</v>
      </c>
      <c r="U44" s="31">
        <v>0</v>
      </c>
      <c r="V44" s="30">
        <v>2</v>
      </c>
      <c r="W44" s="31">
        <v>1</v>
      </c>
      <c r="X44" s="30">
        <v>0</v>
      </c>
      <c r="Y44" s="31">
        <v>0</v>
      </c>
      <c r="Z44" s="30">
        <v>1</v>
      </c>
      <c r="AA44" s="31">
        <v>0</v>
      </c>
      <c r="AB44" s="30">
        <v>0</v>
      </c>
      <c r="AC44" s="31">
        <v>0</v>
      </c>
      <c r="AD44" s="30">
        <v>0</v>
      </c>
      <c r="AE44" s="31">
        <v>0</v>
      </c>
      <c r="AF44" s="30">
        <f t="shared" si="3"/>
        <v>3</v>
      </c>
      <c r="AG44" s="31">
        <f t="shared" si="1"/>
        <v>1</v>
      </c>
      <c r="AH44" s="18" t="s">
        <v>52</v>
      </c>
    </row>
    <row r="45" spans="1:34" ht="30" customHeight="1" x14ac:dyDescent="0.15">
      <c r="A45" s="25">
        <f t="shared" si="4"/>
        <v>42</v>
      </c>
      <c r="B45" s="27" t="s">
        <v>386</v>
      </c>
      <c r="C45" s="13">
        <v>39612</v>
      </c>
      <c r="D45" s="13">
        <v>44592</v>
      </c>
      <c r="E45" s="13">
        <v>45657</v>
      </c>
      <c r="F45" s="28" t="s">
        <v>387</v>
      </c>
      <c r="G45" s="18" t="s">
        <v>388</v>
      </c>
      <c r="H45" s="29" t="s">
        <v>389</v>
      </c>
      <c r="I45" s="28" t="s">
        <v>390</v>
      </c>
      <c r="J45" s="16" t="s">
        <v>391</v>
      </c>
      <c r="K45" s="16" t="s">
        <v>392</v>
      </c>
      <c r="L45" s="17" t="s">
        <v>393</v>
      </c>
      <c r="M45" s="17" t="s">
        <v>394</v>
      </c>
      <c r="N45" s="17"/>
      <c r="O45" s="17"/>
      <c r="P45" s="15" t="s">
        <v>50</v>
      </c>
      <c r="Q45" s="18" t="s">
        <v>395</v>
      </c>
      <c r="R45" s="18"/>
      <c r="S45" s="46"/>
      <c r="T45" s="30">
        <v>0</v>
      </c>
      <c r="U45" s="31">
        <v>0</v>
      </c>
      <c r="V45" s="30">
        <v>1</v>
      </c>
      <c r="W45" s="31">
        <v>0</v>
      </c>
      <c r="X45" s="30">
        <v>0</v>
      </c>
      <c r="Y45" s="31">
        <v>0</v>
      </c>
      <c r="Z45" s="30">
        <v>0</v>
      </c>
      <c r="AA45" s="31">
        <v>0</v>
      </c>
      <c r="AB45" s="30">
        <v>17</v>
      </c>
      <c r="AC45" s="31">
        <v>0</v>
      </c>
      <c r="AD45" s="30">
        <v>0</v>
      </c>
      <c r="AE45" s="31">
        <v>0</v>
      </c>
      <c r="AF45" s="30">
        <f t="shared" si="3"/>
        <v>18</v>
      </c>
      <c r="AG45" s="31">
        <f t="shared" si="1"/>
        <v>0</v>
      </c>
      <c r="AH45" s="18" t="s">
        <v>89</v>
      </c>
    </row>
    <row r="46" spans="1:34" ht="30" customHeight="1" x14ac:dyDescent="0.15">
      <c r="A46" s="55"/>
      <c r="B46" s="53" t="s">
        <v>396</v>
      </c>
      <c r="C46" s="13">
        <v>39612</v>
      </c>
      <c r="D46" s="13">
        <v>44592</v>
      </c>
      <c r="E46" s="13">
        <v>45657</v>
      </c>
      <c r="F46" s="28" t="s">
        <v>387</v>
      </c>
      <c r="G46" s="18" t="s">
        <v>388</v>
      </c>
      <c r="H46" s="29" t="s">
        <v>389</v>
      </c>
      <c r="I46" s="28" t="s">
        <v>390</v>
      </c>
      <c r="J46" s="16" t="s">
        <v>397</v>
      </c>
      <c r="K46" s="16" t="s">
        <v>398</v>
      </c>
      <c r="L46" s="17"/>
      <c r="M46" s="17"/>
      <c r="N46" s="17"/>
      <c r="O46" s="17"/>
      <c r="P46" s="15" t="s">
        <v>50</v>
      </c>
      <c r="Q46" s="18" t="s">
        <v>395</v>
      </c>
      <c r="R46" s="18"/>
      <c r="S46" s="46"/>
      <c r="T46" s="30">
        <v>0</v>
      </c>
      <c r="U46" s="31">
        <v>0</v>
      </c>
      <c r="V46" s="30"/>
      <c r="W46" s="31">
        <v>0</v>
      </c>
      <c r="X46" s="30">
        <v>0</v>
      </c>
      <c r="Y46" s="31">
        <v>0</v>
      </c>
      <c r="Z46" s="30">
        <v>0</v>
      </c>
      <c r="AA46" s="31">
        <v>0</v>
      </c>
      <c r="AB46" s="30">
        <v>4</v>
      </c>
      <c r="AC46" s="31">
        <v>2</v>
      </c>
      <c r="AD46" s="30">
        <v>0</v>
      </c>
      <c r="AE46" s="31">
        <v>0</v>
      </c>
      <c r="AF46" s="30">
        <f t="shared" si="3"/>
        <v>4</v>
      </c>
      <c r="AG46" s="31">
        <f t="shared" si="1"/>
        <v>2</v>
      </c>
      <c r="AH46" s="18"/>
    </row>
    <row r="47" spans="1:34" ht="30" customHeight="1" x14ac:dyDescent="0.15">
      <c r="A47" s="55"/>
      <c r="B47" s="53" t="s">
        <v>399</v>
      </c>
      <c r="C47" s="13">
        <v>39612</v>
      </c>
      <c r="D47" s="13">
        <v>44592</v>
      </c>
      <c r="E47" s="13">
        <v>45657</v>
      </c>
      <c r="F47" s="28" t="s">
        <v>387</v>
      </c>
      <c r="G47" s="18" t="s">
        <v>388</v>
      </c>
      <c r="H47" s="29" t="s">
        <v>389</v>
      </c>
      <c r="I47" s="28" t="s">
        <v>390</v>
      </c>
      <c r="J47" s="16" t="s">
        <v>400</v>
      </c>
      <c r="K47" s="16" t="s">
        <v>401</v>
      </c>
      <c r="L47" s="17"/>
      <c r="M47" s="17"/>
      <c r="N47" s="17"/>
      <c r="O47" s="17"/>
      <c r="P47" s="15" t="s">
        <v>50</v>
      </c>
      <c r="Q47" s="18" t="s">
        <v>395</v>
      </c>
      <c r="R47" s="18"/>
      <c r="S47" s="46"/>
      <c r="T47" s="30">
        <v>0</v>
      </c>
      <c r="U47" s="31">
        <v>0</v>
      </c>
      <c r="V47" s="30">
        <v>1</v>
      </c>
      <c r="W47" s="31">
        <v>0</v>
      </c>
      <c r="X47" s="30">
        <v>0</v>
      </c>
      <c r="Y47" s="31">
        <v>0</v>
      </c>
      <c r="Z47" s="30">
        <v>0</v>
      </c>
      <c r="AA47" s="31">
        <v>0</v>
      </c>
      <c r="AB47" s="30">
        <v>6</v>
      </c>
      <c r="AC47" s="31">
        <v>1</v>
      </c>
      <c r="AD47" s="30">
        <v>0</v>
      </c>
      <c r="AE47" s="31">
        <v>0</v>
      </c>
      <c r="AF47" s="30">
        <f t="shared" si="3"/>
        <v>7</v>
      </c>
      <c r="AG47" s="31">
        <f t="shared" si="1"/>
        <v>1</v>
      </c>
      <c r="AH47" s="18"/>
    </row>
    <row r="48" spans="1:34" ht="30" customHeight="1" x14ac:dyDescent="0.15">
      <c r="A48" s="25">
        <f>A45+1</f>
        <v>43</v>
      </c>
      <c r="B48" s="27" t="s">
        <v>402</v>
      </c>
      <c r="C48" s="13">
        <v>38854</v>
      </c>
      <c r="D48" s="13">
        <v>45112</v>
      </c>
      <c r="E48" s="13">
        <v>46203</v>
      </c>
      <c r="F48" s="28" t="s">
        <v>403</v>
      </c>
      <c r="G48" s="18" t="s">
        <v>404</v>
      </c>
      <c r="H48" s="29" t="s">
        <v>405</v>
      </c>
      <c r="I48" s="28" t="s">
        <v>406</v>
      </c>
      <c r="J48" s="16" t="s">
        <v>407</v>
      </c>
      <c r="K48" s="16" t="s">
        <v>408</v>
      </c>
      <c r="L48" s="17"/>
      <c r="M48" s="17"/>
      <c r="N48" s="17"/>
      <c r="O48" s="17"/>
      <c r="P48" s="15" t="s">
        <v>409</v>
      </c>
      <c r="Q48" s="18" t="s">
        <v>289</v>
      </c>
      <c r="R48" s="18"/>
      <c r="S48" s="46"/>
      <c r="T48" s="30">
        <v>0</v>
      </c>
      <c r="U48" s="31">
        <v>0</v>
      </c>
      <c r="V48" s="30">
        <v>1</v>
      </c>
      <c r="W48" s="31">
        <v>1</v>
      </c>
      <c r="X48" s="30">
        <v>0</v>
      </c>
      <c r="Y48" s="31">
        <v>0</v>
      </c>
      <c r="Z48" s="30">
        <v>0</v>
      </c>
      <c r="AA48" s="31">
        <v>0</v>
      </c>
      <c r="AB48" s="30">
        <v>3</v>
      </c>
      <c r="AC48" s="31">
        <v>2</v>
      </c>
      <c r="AD48" s="30">
        <v>0</v>
      </c>
      <c r="AE48" s="31">
        <v>0</v>
      </c>
      <c r="AF48" s="30">
        <f t="shared" si="3"/>
        <v>4</v>
      </c>
      <c r="AG48" s="31">
        <f t="shared" si="1"/>
        <v>3</v>
      </c>
      <c r="AH48" s="18" t="s">
        <v>89</v>
      </c>
    </row>
    <row r="49" spans="1:34" ht="30" customHeight="1" x14ac:dyDescent="0.15">
      <c r="A49" s="25">
        <f>A48+1</f>
        <v>44</v>
      </c>
      <c r="B49" s="27" t="s">
        <v>410</v>
      </c>
      <c r="C49" s="13">
        <v>38991</v>
      </c>
      <c r="D49" s="13">
        <v>45112</v>
      </c>
      <c r="E49" s="13">
        <v>46203</v>
      </c>
      <c r="F49" s="28" t="s">
        <v>411</v>
      </c>
      <c r="G49" s="18" t="s">
        <v>412</v>
      </c>
      <c r="H49" s="29" t="s">
        <v>413</v>
      </c>
      <c r="I49" s="28" t="s">
        <v>414</v>
      </c>
      <c r="J49" s="16" t="s">
        <v>415</v>
      </c>
      <c r="K49" s="16" t="s">
        <v>416</v>
      </c>
      <c r="L49" s="17"/>
      <c r="M49" s="17"/>
      <c r="N49" s="17"/>
      <c r="O49" s="17"/>
      <c r="P49" s="15" t="s">
        <v>50</v>
      </c>
      <c r="Q49" s="18" t="s">
        <v>417</v>
      </c>
      <c r="R49" s="18"/>
      <c r="S49" s="46"/>
      <c r="T49" s="30">
        <v>0</v>
      </c>
      <c r="U49" s="31">
        <v>0</v>
      </c>
      <c r="V49" s="30">
        <v>1</v>
      </c>
      <c r="W49" s="31">
        <v>1</v>
      </c>
      <c r="X49" s="30">
        <v>0</v>
      </c>
      <c r="Y49" s="31">
        <v>0</v>
      </c>
      <c r="Z49" s="30">
        <v>0</v>
      </c>
      <c r="AA49" s="31">
        <v>0</v>
      </c>
      <c r="AB49" s="30">
        <v>0</v>
      </c>
      <c r="AC49" s="31">
        <v>0</v>
      </c>
      <c r="AD49" s="30">
        <v>0</v>
      </c>
      <c r="AE49" s="31">
        <v>0</v>
      </c>
      <c r="AF49" s="30">
        <f t="shared" si="3"/>
        <v>1</v>
      </c>
      <c r="AG49" s="31">
        <f t="shared" si="1"/>
        <v>1</v>
      </c>
      <c r="AH49" s="18" t="s">
        <v>52</v>
      </c>
    </row>
    <row r="50" spans="1:34" ht="30" customHeight="1" x14ac:dyDescent="0.15">
      <c r="A50" s="25">
        <f>A49+1</f>
        <v>45</v>
      </c>
      <c r="B50" s="27" t="s">
        <v>418</v>
      </c>
      <c r="C50" s="13">
        <v>38991</v>
      </c>
      <c r="D50" s="13">
        <v>45126</v>
      </c>
      <c r="E50" s="13">
        <v>46203</v>
      </c>
      <c r="F50" s="28" t="s">
        <v>419</v>
      </c>
      <c r="G50" s="18" t="s">
        <v>420</v>
      </c>
      <c r="H50" s="29" t="s">
        <v>421</v>
      </c>
      <c r="I50" s="28" t="s">
        <v>422</v>
      </c>
      <c r="J50" s="16" t="s">
        <v>423</v>
      </c>
      <c r="K50" s="16" t="s">
        <v>424</v>
      </c>
      <c r="L50" s="17" t="s">
        <v>425</v>
      </c>
      <c r="M50" s="17" t="s">
        <v>426</v>
      </c>
      <c r="N50" s="17"/>
      <c r="O50" s="17"/>
      <c r="P50" s="15" t="s">
        <v>61</v>
      </c>
      <c r="Q50" s="18" t="s">
        <v>427</v>
      </c>
      <c r="R50" s="18"/>
      <c r="S50" s="46"/>
      <c r="T50" s="30">
        <v>0</v>
      </c>
      <c r="U50" s="31">
        <v>0</v>
      </c>
      <c r="V50" s="30">
        <v>0</v>
      </c>
      <c r="W50" s="31">
        <v>0</v>
      </c>
      <c r="X50" s="30">
        <v>0</v>
      </c>
      <c r="Y50" s="31">
        <v>0</v>
      </c>
      <c r="Z50" s="30">
        <v>0</v>
      </c>
      <c r="AA50" s="31">
        <v>0</v>
      </c>
      <c r="AB50" s="30">
        <v>11</v>
      </c>
      <c r="AC50" s="31">
        <v>9</v>
      </c>
      <c r="AD50" s="30">
        <v>0</v>
      </c>
      <c r="AE50" s="31">
        <v>0</v>
      </c>
      <c r="AF50" s="30">
        <f t="shared" si="3"/>
        <v>11</v>
      </c>
      <c r="AG50" s="31">
        <f t="shared" si="1"/>
        <v>9</v>
      </c>
      <c r="AH50" s="18" t="s">
        <v>89</v>
      </c>
    </row>
    <row r="51" spans="1:34" ht="30" customHeight="1" x14ac:dyDescent="0.15">
      <c r="A51" s="25"/>
      <c r="B51" s="53" t="s">
        <v>428</v>
      </c>
      <c r="C51" s="13">
        <v>38991</v>
      </c>
      <c r="D51" s="13">
        <v>45126</v>
      </c>
      <c r="E51" s="13">
        <v>46203</v>
      </c>
      <c r="F51" s="28" t="s">
        <v>419</v>
      </c>
      <c r="G51" s="18" t="s">
        <v>420</v>
      </c>
      <c r="H51" s="29" t="s">
        <v>421</v>
      </c>
      <c r="I51" s="28" t="s">
        <v>422</v>
      </c>
      <c r="J51" s="16" t="s">
        <v>429</v>
      </c>
      <c r="K51" s="16" t="s">
        <v>430</v>
      </c>
      <c r="L51" s="17"/>
      <c r="M51" s="17"/>
      <c r="N51" s="17"/>
      <c r="O51" s="17"/>
      <c r="P51" s="15" t="s">
        <v>61</v>
      </c>
      <c r="Q51" s="18" t="s">
        <v>427</v>
      </c>
      <c r="R51" s="18"/>
      <c r="S51" s="46"/>
      <c r="T51" s="30">
        <v>0</v>
      </c>
      <c r="U51" s="31">
        <v>0</v>
      </c>
      <c r="V51" s="30">
        <v>0</v>
      </c>
      <c r="W51" s="31">
        <v>0</v>
      </c>
      <c r="X51" s="30">
        <v>0</v>
      </c>
      <c r="Y51" s="31">
        <v>0</v>
      </c>
      <c r="Z51" s="30">
        <v>0</v>
      </c>
      <c r="AA51" s="31">
        <v>0</v>
      </c>
      <c r="AB51" s="30">
        <v>6</v>
      </c>
      <c r="AC51" s="31">
        <v>6</v>
      </c>
      <c r="AD51" s="30">
        <v>0</v>
      </c>
      <c r="AE51" s="31">
        <v>0</v>
      </c>
      <c r="AF51" s="30">
        <f t="shared" si="3"/>
        <v>6</v>
      </c>
      <c r="AG51" s="31">
        <f t="shared" si="1"/>
        <v>6</v>
      </c>
      <c r="AH51" s="18"/>
    </row>
    <row r="52" spans="1:34" ht="30" customHeight="1" x14ac:dyDescent="0.15">
      <c r="A52" s="25">
        <f>A50+1</f>
        <v>46</v>
      </c>
      <c r="B52" s="27" t="s">
        <v>431</v>
      </c>
      <c r="C52" s="13">
        <v>38991</v>
      </c>
      <c r="D52" s="13">
        <v>45113</v>
      </c>
      <c r="E52" s="13">
        <v>46203</v>
      </c>
      <c r="F52" s="28" t="s">
        <v>432</v>
      </c>
      <c r="G52" s="18" t="s">
        <v>433</v>
      </c>
      <c r="H52" s="29" t="s">
        <v>434</v>
      </c>
      <c r="I52" s="28" t="s">
        <v>435</v>
      </c>
      <c r="J52" s="16" t="s">
        <v>436</v>
      </c>
      <c r="K52" s="16" t="s">
        <v>437</v>
      </c>
      <c r="L52" s="17"/>
      <c r="M52" s="17"/>
      <c r="N52" s="17"/>
      <c r="O52" s="17"/>
      <c r="P52" s="15" t="s">
        <v>438</v>
      </c>
      <c r="Q52" s="18" t="s">
        <v>439</v>
      </c>
      <c r="R52" s="18"/>
      <c r="S52" s="46"/>
      <c r="T52" s="30">
        <v>0</v>
      </c>
      <c r="U52" s="31">
        <v>0</v>
      </c>
      <c r="V52" s="30">
        <v>3</v>
      </c>
      <c r="W52" s="31">
        <v>1</v>
      </c>
      <c r="X52" s="30"/>
      <c r="Y52" s="31"/>
      <c r="Z52" s="30">
        <v>0</v>
      </c>
      <c r="AA52" s="31">
        <v>0</v>
      </c>
      <c r="AB52" s="30">
        <v>4</v>
      </c>
      <c r="AC52" s="31">
        <v>2</v>
      </c>
      <c r="AD52" s="30">
        <v>0</v>
      </c>
      <c r="AE52" s="31">
        <v>0</v>
      </c>
      <c r="AF52" s="30">
        <f t="shared" si="3"/>
        <v>7</v>
      </c>
      <c r="AG52" s="31">
        <f t="shared" si="1"/>
        <v>3</v>
      </c>
      <c r="AH52" s="18" t="s">
        <v>89</v>
      </c>
    </row>
    <row r="53" spans="1:34" ht="30" customHeight="1" x14ac:dyDescent="0.15">
      <c r="A53" s="25">
        <f>A52+1</f>
        <v>47</v>
      </c>
      <c r="B53" s="27" t="s">
        <v>440</v>
      </c>
      <c r="C53" s="13">
        <v>38991</v>
      </c>
      <c r="D53" s="13">
        <v>45113</v>
      </c>
      <c r="E53" s="13">
        <v>46203</v>
      </c>
      <c r="F53" s="28" t="s">
        <v>441</v>
      </c>
      <c r="G53" s="18" t="s">
        <v>442</v>
      </c>
      <c r="H53" s="29" t="s">
        <v>443</v>
      </c>
      <c r="I53" s="28" t="s">
        <v>444</v>
      </c>
      <c r="J53" s="16" t="s">
        <v>445</v>
      </c>
      <c r="K53" s="16" t="s">
        <v>446</v>
      </c>
      <c r="L53" s="17"/>
      <c r="M53" s="17"/>
      <c r="N53" s="17"/>
      <c r="O53" s="17"/>
      <c r="P53" s="15" t="s">
        <v>447</v>
      </c>
      <c r="Q53" s="18" t="s">
        <v>185</v>
      </c>
      <c r="R53" s="18"/>
      <c r="S53" s="46"/>
      <c r="T53" s="30">
        <v>0</v>
      </c>
      <c r="U53" s="31">
        <v>0</v>
      </c>
      <c r="V53" s="30">
        <v>1</v>
      </c>
      <c r="W53" s="31">
        <v>1</v>
      </c>
      <c r="X53" s="30">
        <v>1</v>
      </c>
      <c r="Y53" s="31">
        <v>0</v>
      </c>
      <c r="Z53" s="30">
        <v>1</v>
      </c>
      <c r="AA53" s="31">
        <v>1</v>
      </c>
      <c r="AB53" s="30">
        <v>6</v>
      </c>
      <c r="AC53" s="31">
        <v>3</v>
      </c>
      <c r="AD53" s="30">
        <v>0</v>
      </c>
      <c r="AE53" s="31">
        <v>0</v>
      </c>
      <c r="AF53" s="30">
        <f t="shared" si="3"/>
        <v>9</v>
      </c>
      <c r="AG53" s="31">
        <f t="shared" si="1"/>
        <v>5</v>
      </c>
      <c r="AH53" s="18" t="s">
        <v>89</v>
      </c>
    </row>
    <row r="54" spans="1:34" ht="30" customHeight="1" x14ac:dyDescent="0.15">
      <c r="A54" s="25">
        <f>A53+1</f>
        <v>48</v>
      </c>
      <c r="B54" s="27" t="s">
        <v>448</v>
      </c>
      <c r="C54" s="13">
        <v>38991</v>
      </c>
      <c r="D54" s="13">
        <v>45121</v>
      </c>
      <c r="E54" s="13">
        <v>46203</v>
      </c>
      <c r="F54" s="28" t="s">
        <v>449</v>
      </c>
      <c r="G54" s="18" t="s">
        <v>450</v>
      </c>
      <c r="H54" s="29" t="s">
        <v>451</v>
      </c>
      <c r="I54" s="28" t="s">
        <v>452</v>
      </c>
      <c r="J54" s="16" t="s">
        <v>453</v>
      </c>
      <c r="K54" s="16" t="s">
        <v>454</v>
      </c>
      <c r="L54" s="17"/>
      <c r="M54" s="17"/>
      <c r="N54" s="17"/>
      <c r="O54" s="17"/>
      <c r="P54" s="15" t="s">
        <v>193</v>
      </c>
      <c r="Q54" s="18" t="s">
        <v>455</v>
      </c>
      <c r="R54" s="18"/>
      <c r="S54" s="46"/>
      <c r="T54" s="30">
        <v>0</v>
      </c>
      <c r="U54" s="31">
        <v>0</v>
      </c>
      <c r="V54" s="30">
        <v>1</v>
      </c>
      <c r="W54" s="31">
        <v>0</v>
      </c>
      <c r="X54" s="30">
        <v>0</v>
      </c>
      <c r="Y54" s="31">
        <v>0</v>
      </c>
      <c r="Z54" s="30">
        <v>0</v>
      </c>
      <c r="AA54" s="31">
        <v>0</v>
      </c>
      <c r="AB54" s="30">
        <v>3</v>
      </c>
      <c r="AC54" s="31">
        <v>0</v>
      </c>
      <c r="AD54" s="30">
        <v>0</v>
      </c>
      <c r="AE54" s="31">
        <v>0</v>
      </c>
      <c r="AF54" s="30">
        <f t="shared" si="3"/>
        <v>4</v>
      </c>
      <c r="AG54" s="31">
        <f t="shared" si="1"/>
        <v>0</v>
      </c>
      <c r="AH54" s="18" t="s">
        <v>89</v>
      </c>
    </row>
    <row r="55" spans="1:34" ht="30" customHeight="1" x14ac:dyDescent="0.15">
      <c r="A55" s="25">
        <f>A54+1</f>
        <v>49</v>
      </c>
      <c r="B55" s="27" t="s">
        <v>456</v>
      </c>
      <c r="C55" s="13">
        <v>39629</v>
      </c>
      <c r="D55" s="13">
        <v>43651</v>
      </c>
      <c r="E55" s="13">
        <v>44742</v>
      </c>
      <c r="F55" s="28" t="s">
        <v>457</v>
      </c>
      <c r="G55" s="18" t="s">
        <v>458</v>
      </c>
      <c r="H55" s="29" t="s">
        <v>459</v>
      </c>
      <c r="I55" s="28" t="s">
        <v>460</v>
      </c>
      <c r="J55" s="16" t="s">
        <v>461</v>
      </c>
      <c r="K55" s="16" t="s">
        <v>462</v>
      </c>
      <c r="L55" s="17"/>
      <c r="M55" s="17"/>
      <c r="N55" s="17"/>
      <c r="O55" s="17"/>
      <c r="P55" s="15" t="s">
        <v>50</v>
      </c>
      <c r="Q55" s="18" t="s">
        <v>463</v>
      </c>
      <c r="R55" s="18"/>
      <c r="S55" s="46"/>
      <c r="T55" s="30">
        <v>0</v>
      </c>
      <c r="U55" s="31">
        <v>0</v>
      </c>
      <c r="V55" s="30">
        <v>1</v>
      </c>
      <c r="W55" s="31">
        <v>1</v>
      </c>
      <c r="X55" s="30">
        <v>0</v>
      </c>
      <c r="Y55" s="31">
        <v>0</v>
      </c>
      <c r="Z55" s="30">
        <v>0</v>
      </c>
      <c r="AA55" s="31">
        <v>0</v>
      </c>
      <c r="AB55" s="30">
        <v>0</v>
      </c>
      <c r="AC55" s="31">
        <v>0</v>
      </c>
      <c r="AD55" s="30">
        <v>0</v>
      </c>
      <c r="AE55" s="31">
        <v>0</v>
      </c>
      <c r="AF55" s="30">
        <f t="shared" si="3"/>
        <v>1</v>
      </c>
      <c r="AG55" s="31">
        <f t="shared" si="1"/>
        <v>1</v>
      </c>
      <c r="AH55" s="18" t="s">
        <v>89</v>
      </c>
    </row>
    <row r="56" spans="1:34" ht="30" customHeight="1" x14ac:dyDescent="0.15">
      <c r="A56" s="25">
        <f>A55+1</f>
        <v>50</v>
      </c>
      <c r="B56" s="27" t="s">
        <v>464</v>
      </c>
      <c r="C56" s="13">
        <v>39629</v>
      </c>
      <c r="D56" s="13">
        <v>44769</v>
      </c>
      <c r="E56" s="13">
        <v>45838</v>
      </c>
      <c r="F56" s="28" t="s">
        <v>465</v>
      </c>
      <c r="G56" s="18" t="s">
        <v>466</v>
      </c>
      <c r="H56" s="29" t="s">
        <v>467</v>
      </c>
      <c r="I56" s="28" t="s">
        <v>468</v>
      </c>
      <c r="J56" s="16" t="s">
        <v>469</v>
      </c>
      <c r="K56" s="16" t="s">
        <v>470</v>
      </c>
      <c r="L56" s="17" t="s">
        <v>471</v>
      </c>
      <c r="M56" s="17" t="s">
        <v>472</v>
      </c>
      <c r="N56" s="17"/>
      <c r="O56" s="17"/>
      <c r="P56" s="15" t="s">
        <v>50</v>
      </c>
      <c r="Q56" s="18" t="s">
        <v>473</v>
      </c>
      <c r="R56" s="18"/>
      <c r="S56" s="46"/>
      <c r="T56" s="30">
        <v>0</v>
      </c>
      <c r="U56" s="31">
        <v>0</v>
      </c>
      <c r="V56" s="30">
        <v>4</v>
      </c>
      <c r="W56" s="31">
        <v>0</v>
      </c>
      <c r="X56" s="30">
        <v>0</v>
      </c>
      <c r="Y56" s="31">
        <v>0</v>
      </c>
      <c r="Z56" s="30">
        <v>0</v>
      </c>
      <c r="AA56" s="31">
        <v>0</v>
      </c>
      <c r="AB56" s="30">
        <v>9</v>
      </c>
      <c r="AC56" s="31">
        <v>2</v>
      </c>
      <c r="AD56" s="30">
        <v>0</v>
      </c>
      <c r="AE56" s="31">
        <v>0</v>
      </c>
      <c r="AF56" s="30">
        <f t="shared" si="3"/>
        <v>13</v>
      </c>
      <c r="AG56" s="31">
        <f t="shared" si="1"/>
        <v>2</v>
      </c>
      <c r="AH56" s="18" t="s">
        <v>89</v>
      </c>
    </row>
    <row r="57" spans="1:34" ht="30" customHeight="1" x14ac:dyDescent="0.15">
      <c r="A57" s="25"/>
      <c r="B57" s="53" t="s">
        <v>474</v>
      </c>
      <c r="C57" s="13">
        <v>39629</v>
      </c>
      <c r="D57" s="13">
        <v>44769</v>
      </c>
      <c r="E57" s="13">
        <v>45838</v>
      </c>
      <c r="F57" s="28" t="s">
        <v>465</v>
      </c>
      <c r="G57" s="18" t="s">
        <v>466</v>
      </c>
      <c r="H57" s="29" t="s">
        <v>467</v>
      </c>
      <c r="I57" s="28" t="s">
        <v>468</v>
      </c>
      <c r="J57" s="16" t="s">
        <v>475</v>
      </c>
      <c r="K57" s="16" t="s">
        <v>476</v>
      </c>
      <c r="L57" s="17"/>
      <c r="M57" s="17"/>
      <c r="N57" s="17"/>
      <c r="O57" s="17"/>
      <c r="P57" s="15" t="s">
        <v>50</v>
      </c>
      <c r="Q57" s="18" t="s">
        <v>473</v>
      </c>
      <c r="R57" s="18"/>
      <c r="S57" s="46"/>
      <c r="T57" s="30">
        <v>0</v>
      </c>
      <c r="U57" s="31">
        <v>0</v>
      </c>
      <c r="V57" s="30">
        <v>1</v>
      </c>
      <c r="W57" s="31">
        <v>0</v>
      </c>
      <c r="X57" s="30">
        <v>0</v>
      </c>
      <c r="Y57" s="31">
        <v>0</v>
      </c>
      <c r="Z57" s="30">
        <v>0</v>
      </c>
      <c r="AA57" s="31">
        <v>0</v>
      </c>
      <c r="AB57" s="30">
        <v>1</v>
      </c>
      <c r="AC57" s="31">
        <v>1</v>
      </c>
      <c r="AD57" s="30">
        <v>0</v>
      </c>
      <c r="AE57" s="31">
        <v>0</v>
      </c>
      <c r="AF57" s="30">
        <f t="shared" si="3"/>
        <v>2</v>
      </c>
      <c r="AG57" s="31">
        <f t="shared" si="1"/>
        <v>1</v>
      </c>
      <c r="AH57" s="18"/>
    </row>
    <row r="58" spans="1:34" ht="30" customHeight="1" x14ac:dyDescent="0.15">
      <c r="A58" s="25">
        <f>A56+1</f>
        <v>51</v>
      </c>
      <c r="B58" s="27" t="s">
        <v>477</v>
      </c>
      <c r="C58" s="13">
        <v>38991</v>
      </c>
      <c r="D58" s="13">
        <v>45120</v>
      </c>
      <c r="E58" s="13">
        <v>46203</v>
      </c>
      <c r="F58" s="28" t="s">
        <v>478</v>
      </c>
      <c r="G58" s="18" t="s">
        <v>479</v>
      </c>
      <c r="H58" s="29" t="s">
        <v>480</v>
      </c>
      <c r="I58" s="28" t="s">
        <v>481</v>
      </c>
      <c r="J58" s="19" t="s">
        <v>482</v>
      </c>
      <c r="K58" s="16" t="s">
        <v>483</v>
      </c>
      <c r="L58" s="17"/>
      <c r="M58" s="17"/>
      <c r="N58" s="17"/>
      <c r="O58" s="17"/>
      <c r="P58" s="15" t="s">
        <v>193</v>
      </c>
      <c r="Q58" s="18" t="s">
        <v>484</v>
      </c>
      <c r="R58" s="18"/>
      <c r="S58" s="46"/>
      <c r="T58" s="30">
        <v>0</v>
      </c>
      <c r="U58" s="31">
        <v>0</v>
      </c>
      <c r="V58" s="30">
        <v>1</v>
      </c>
      <c r="W58" s="31"/>
      <c r="X58" s="30">
        <v>0</v>
      </c>
      <c r="Y58" s="31">
        <v>0</v>
      </c>
      <c r="Z58" s="30">
        <v>0</v>
      </c>
      <c r="AA58" s="31">
        <v>0</v>
      </c>
      <c r="AB58" s="30">
        <v>2</v>
      </c>
      <c r="AC58" s="31">
        <v>1</v>
      </c>
      <c r="AD58" s="30">
        <v>0</v>
      </c>
      <c r="AE58" s="31">
        <v>0</v>
      </c>
      <c r="AF58" s="30">
        <f t="shared" si="3"/>
        <v>3</v>
      </c>
      <c r="AG58" s="31">
        <f t="shared" si="1"/>
        <v>1</v>
      </c>
      <c r="AH58" s="18" t="s">
        <v>89</v>
      </c>
    </row>
    <row r="59" spans="1:34" ht="30" customHeight="1" x14ac:dyDescent="0.15">
      <c r="A59" s="25">
        <f>A58+1</f>
        <v>52</v>
      </c>
      <c r="B59" s="27" t="s">
        <v>485</v>
      </c>
      <c r="C59" s="13">
        <v>38824</v>
      </c>
      <c r="D59" s="13">
        <v>45112</v>
      </c>
      <c r="E59" s="13">
        <v>46203</v>
      </c>
      <c r="F59" s="28" t="s">
        <v>486</v>
      </c>
      <c r="G59" s="18" t="s">
        <v>487</v>
      </c>
      <c r="H59" s="29" t="s">
        <v>488</v>
      </c>
      <c r="I59" s="28" t="s">
        <v>489</v>
      </c>
      <c r="J59" s="16" t="s">
        <v>490</v>
      </c>
      <c r="K59" s="16" t="s">
        <v>491</v>
      </c>
      <c r="L59" s="17"/>
      <c r="M59" s="17"/>
      <c r="N59" s="17"/>
      <c r="O59" s="17"/>
      <c r="P59" s="15" t="s">
        <v>50</v>
      </c>
      <c r="Q59" s="18" t="s">
        <v>492</v>
      </c>
      <c r="R59" s="18"/>
      <c r="S59" s="46"/>
      <c r="T59" s="30">
        <v>0</v>
      </c>
      <c r="U59" s="31">
        <v>0</v>
      </c>
      <c r="V59" s="30">
        <v>1</v>
      </c>
      <c r="W59" s="31">
        <v>1</v>
      </c>
      <c r="X59" s="30">
        <v>0</v>
      </c>
      <c r="Y59" s="31">
        <v>0</v>
      </c>
      <c r="Z59" s="30">
        <v>1</v>
      </c>
      <c r="AA59" s="31">
        <v>0</v>
      </c>
      <c r="AB59" s="30">
        <v>3</v>
      </c>
      <c r="AC59" s="31"/>
      <c r="AD59" s="30">
        <v>0</v>
      </c>
      <c r="AE59" s="31">
        <v>0</v>
      </c>
      <c r="AF59" s="30">
        <f t="shared" si="3"/>
        <v>5</v>
      </c>
      <c r="AG59" s="31">
        <f t="shared" si="1"/>
        <v>1</v>
      </c>
      <c r="AH59" s="18" t="s">
        <v>52</v>
      </c>
    </row>
    <row r="60" spans="1:34" ht="30" customHeight="1" x14ac:dyDescent="0.15">
      <c r="A60" s="25">
        <f>A59+1</f>
        <v>53</v>
      </c>
      <c r="B60" s="27" t="s">
        <v>493</v>
      </c>
      <c r="C60" s="13">
        <v>38991</v>
      </c>
      <c r="D60" s="13">
        <v>45112</v>
      </c>
      <c r="E60" s="13">
        <v>46203</v>
      </c>
      <c r="F60" s="28" t="s">
        <v>494</v>
      </c>
      <c r="G60" s="18" t="s">
        <v>495</v>
      </c>
      <c r="H60" s="29" t="s">
        <v>496</v>
      </c>
      <c r="I60" s="28" t="s">
        <v>497</v>
      </c>
      <c r="J60" s="16" t="s">
        <v>498</v>
      </c>
      <c r="K60" s="16" t="s">
        <v>499</v>
      </c>
      <c r="L60" s="17" t="s">
        <v>500</v>
      </c>
      <c r="M60" s="17" t="s">
        <v>501</v>
      </c>
      <c r="N60" s="17"/>
      <c r="O60" s="17"/>
      <c r="P60" s="15" t="s">
        <v>50</v>
      </c>
      <c r="Q60" s="18" t="s">
        <v>502</v>
      </c>
      <c r="R60" s="18"/>
      <c r="S60" s="46"/>
      <c r="T60" s="30">
        <v>0</v>
      </c>
      <c r="U60" s="31">
        <v>0</v>
      </c>
      <c r="V60" s="30">
        <v>6</v>
      </c>
      <c r="W60" s="31">
        <v>5</v>
      </c>
      <c r="X60" s="30">
        <v>2</v>
      </c>
      <c r="Y60" s="31">
        <v>0</v>
      </c>
      <c r="Z60" s="30">
        <v>0</v>
      </c>
      <c r="AA60" s="31">
        <v>0</v>
      </c>
      <c r="AB60" s="30">
        <v>1</v>
      </c>
      <c r="AC60" s="31">
        <v>0</v>
      </c>
      <c r="AD60" s="30">
        <v>0</v>
      </c>
      <c r="AE60" s="31">
        <v>0</v>
      </c>
      <c r="AF60" s="30">
        <f t="shared" si="3"/>
        <v>9</v>
      </c>
      <c r="AG60" s="31">
        <f t="shared" si="1"/>
        <v>5</v>
      </c>
      <c r="AH60" s="18" t="s">
        <v>89</v>
      </c>
    </row>
    <row r="61" spans="1:34" ht="30" customHeight="1" x14ac:dyDescent="0.15">
      <c r="A61" s="25"/>
      <c r="B61" s="53" t="s">
        <v>503</v>
      </c>
      <c r="C61" s="13">
        <v>38991</v>
      </c>
      <c r="D61" s="13">
        <v>45112</v>
      </c>
      <c r="E61" s="13">
        <v>46203</v>
      </c>
      <c r="F61" s="28" t="s">
        <v>494</v>
      </c>
      <c r="G61" s="18" t="s">
        <v>504</v>
      </c>
      <c r="H61" s="29" t="s">
        <v>496</v>
      </c>
      <c r="I61" s="28" t="s">
        <v>497</v>
      </c>
      <c r="J61" s="16" t="s">
        <v>505</v>
      </c>
      <c r="K61" s="16" t="s">
        <v>506</v>
      </c>
      <c r="L61" s="17"/>
      <c r="M61" s="17"/>
      <c r="N61" s="17"/>
      <c r="O61" s="17"/>
      <c r="P61" s="15" t="s">
        <v>50</v>
      </c>
      <c r="Q61" s="18" t="s">
        <v>502</v>
      </c>
      <c r="R61" s="18"/>
      <c r="S61" s="46"/>
      <c r="T61" s="30">
        <v>0</v>
      </c>
      <c r="U61" s="31">
        <v>0</v>
      </c>
      <c r="V61" s="30">
        <v>4</v>
      </c>
      <c r="W61" s="31">
        <v>1</v>
      </c>
      <c r="X61" s="30"/>
      <c r="Y61" s="31">
        <v>0</v>
      </c>
      <c r="Z61" s="30">
        <v>0</v>
      </c>
      <c r="AA61" s="31">
        <v>0</v>
      </c>
      <c r="AB61" s="30">
        <v>3</v>
      </c>
      <c r="AC61" s="31">
        <v>1</v>
      </c>
      <c r="AD61" s="30">
        <v>0</v>
      </c>
      <c r="AE61" s="31">
        <v>0</v>
      </c>
      <c r="AF61" s="30">
        <f t="shared" si="3"/>
        <v>7</v>
      </c>
      <c r="AG61" s="31">
        <f t="shared" si="1"/>
        <v>2</v>
      </c>
      <c r="AH61" s="18"/>
    </row>
    <row r="62" spans="1:34" ht="30" customHeight="1" x14ac:dyDescent="0.15">
      <c r="A62" s="25">
        <f>A60+1</f>
        <v>54</v>
      </c>
      <c r="B62" s="27" t="s">
        <v>507</v>
      </c>
      <c r="C62" s="13">
        <v>38991</v>
      </c>
      <c r="D62" s="13">
        <v>45121</v>
      </c>
      <c r="E62" s="13">
        <v>46203</v>
      </c>
      <c r="F62" s="28" t="s">
        <v>508</v>
      </c>
      <c r="G62" s="18" t="s">
        <v>509</v>
      </c>
      <c r="H62" s="29" t="s">
        <v>510</v>
      </c>
      <c r="I62" s="28" t="s">
        <v>511</v>
      </c>
      <c r="J62" s="16" t="s">
        <v>512</v>
      </c>
      <c r="K62" s="16" t="s">
        <v>513</v>
      </c>
      <c r="L62" s="17"/>
      <c r="M62" s="17"/>
      <c r="N62" s="17"/>
      <c r="O62" s="17"/>
      <c r="P62" s="15" t="s">
        <v>514</v>
      </c>
      <c r="Q62" s="18" t="s">
        <v>159</v>
      </c>
      <c r="R62" s="18"/>
      <c r="S62" s="46"/>
      <c r="T62" s="30">
        <v>0</v>
      </c>
      <c r="U62" s="31">
        <v>0</v>
      </c>
      <c r="V62" s="30">
        <v>1</v>
      </c>
      <c r="W62" s="31">
        <v>1</v>
      </c>
      <c r="X62" s="30">
        <v>0</v>
      </c>
      <c r="Y62" s="31">
        <v>0</v>
      </c>
      <c r="Z62" s="30"/>
      <c r="AA62" s="31">
        <v>0</v>
      </c>
      <c r="AB62" s="30">
        <v>3</v>
      </c>
      <c r="AC62" s="31">
        <v>1</v>
      </c>
      <c r="AD62" s="30">
        <v>0</v>
      </c>
      <c r="AE62" s="31">
        <v>0</v>
      </c>
      <c r="AF62" s="30">
        <f t="shared" si="3"/>
        <v>4</v>
      </c>
      <c r="AG62" s="31">
        <f t="shared" si="1"/>
        <v>2</v>
      </c>
      <c r="AH62" s="18" t="s">
        <v>52</v>
      </c>
    </row>
    <row r="63" spans="1:34" ht="30" customHeight="1" x14ac:dyDescent="0.15">
      <c r="A63" s="25">
        <f t="shared" ref="A63:A69" si="5">A62+1</f>
        <v>55</v>
      </c>
      <c r="B63" s="27" t="s">
        <v>515</v>
      </c>
      <c r="C63" s="13">
        <v>39721</v>
      </c>
      <c r="D63" s="13">
        <v>45222</v>
      </c>
      <c r="E63" s="13">
        <v>46295</v>
      </c>
      <c r="F63" s="28" t="s">
        <v>516</v>
      </c>
      <c r="G63" s="18" t="s">
        <v>517</v>
      </c>
      <c r="H63" s="29" t="s">
        <v>518</v>
      </c>
      <c r="I63" s="28" t="s">
        <v>519</v>
      </c>
      <c r="J63" s="16" t="s">
        <v>520</v>
      </c>
      <c r="K63" s="16" t="s">
        <v>521</v>
      </c>
      <c r="L63" s="17"/>
      <c r="M63" s="17"/>
      <c r="N63" s="17"/>
      <c r="O63" s="17"/>
      <c r="P63" s="15" t="s">
        <v>50</v>
      </c>
      <c r="Q63" s="18" t="s">
        <v>41</v>
      </c>
      <c r="R63" s="18"/>
      <c r="S63" s="46"/>
      <c r="T63" s="30">
        <v>0</v>
      </c>
      <c r="U63" s="31">
        <v>0</v>
      </c>
      <c r="V63" s="30">
        <v>10</v>
      </c>
      <c r="W63" s="31">
        <v>5</v>
      </c>
      <c r="X63" s="30">
        <v>2</v>
      </c>
      <c r="Y63" s="31">
        <v>0</v>
      </c>
      <c r="Z63" s="30">
        <v>0</v>
      </c>
      <c r="AA63" s="31">
        <v>0</v>
      </c>
      <c r="AB63" s="30">
        <v>2</v>
      </c>
      <c r="AC63" s="31">
        <v>1</v>
      </c>
      <c r="AD63" s="30">
        <v>0</v>
      </c>
      <c r="AE63" s="31">
        <v>0</v>
      </c>
      <c r="AF63" s="30">
        <f t="shared" si="3"/>
        <v>14</v>
      </c>
      <c r="AG63" s="31">
        <f t="shared" si="1"/>
        <v>6</v>
      </c>
      <c r="AH63" s="18" t="s">
        <v>52</v>
      </c>
    </row>
    <row r="64" spans="1:34" ht="30" customHeight="1" x14ac:dyDescent="0.15">
      <c r="A64" s="25">
        <f>A63+1</f>
        <v>56</v>
      </c>
      <c r="B64" s="27" t="s">
        <v>522</v>
      </c>
      <c r="C64" s="13">
        <v>39721</v>
      </c>
      <c r="D64" s="13">
        <v>45218</v>
      </c>
      <c r="E64" s="13">
        <v>46295</v>
      </c>
      <c r="F64" s="28" t="s">
        <v>523</v>
      </c>
      <c r="G64" s="18" t="s">
        <v>524</v>
      </c>
      <c r="H64" s="29" t="s">
        <v>525</v>
      </c>
      <c r="I64" s="28" t="s">
        <v>526</v>
      </c>
      <c r="J64" s="16" t="s">
        <v>527</v>
      </c>
      <c r="K64" s="16" t="s">
        <v>528</v>
      </c>
      <c r="L64" s="17"/>
      <c r="M64" s="17"/>
      <c r="N64" s="17"/>
      <c r="O64" s="17"/>
      <c r="P64" s="15" t="s">
        <v>50</v>
      </c>
      <c r="Q64" s="18" t="s">
        <v>529</v>
      </c>
      <c r="R64" s="18"/>
      <c r="S64" s="46"/>
      <c r="T64" s="30">
        <v>0</v>
      </c>
      <c r="U64" s="31">
        <v>0</v>
      </c>
      <c r="V64" s="30">
        <v>4</v>
      </c>
      <c r="W64" s="31">
        <v>3</v>
      </c>
      <c r="X64" s="30">
        <v>0</v>
      </c>
      <c r="Y64" s="31">
        <v>0</v>
      </c>
      <c r="Z64" s="30">
        <v>0</v>
      </c>
      <c r="AA64" s="31">
        <v>0</v>
      </c>
      <c r="AB64" s="30">
        <v>0</v>
      </c>
      <c r="AC64" s="31">
        <v>0</v>
      </c>
      <c r="AD64" s="30">
        <v>0</v>
      </c>
      <c r="AE64" s="31">
        <v>0</v>
      </c>
      <c r="AF64" s="30">
        <f t="shared" si="3"/>
        <v>4</v>
      </c>
      <c r="AG64" s="31">
        <f t="shared" si="1"/>
        <v>3</v>
      </c>
      <c r="AH64" s="18" t="s">
        <v>89</v>
      </c>
    </row>
    <row r="65" spans="1:34" s="47" customFormat="1" ht="30" customHeight="1" x14ac:dyDescent="0.15">
      <c r="A65" s="25">
        <f t="shared" si="5"/>
        <v>57</v>
      </c>
      <c r="B65" s="27" t="s">
        <v>530</v>
      </c>
      <c r="C65" s="13">
        <v>39721</v>
      </c>
      <c r="D65" s="13">
        <v>44854</v>
      </c>
      <c r="E65" s="13">
        <v>45930</v>
      </c>
      <c r="F65" s="28" t="s">
        <v>531</v>
      </c>
      <c r="G65" s="18" t="s">
        <v>532</v>
      </c>
      <c r="H65" s="29" t="s">
        <v>533</v>
      </c>
      <c r="I65" s="28" t="s">
        <v>534</v>
      </c>
      <c r="J65" s="16" t="s">
        <v>535</v>
      </c>
      <c r="K65" s="16" t="s">
        <v>536</v>
      </c>
      <c r="L65" s="17"/>
      <c r="M65" s="17"/>
      <c r="N65" s="17"/>
      <c r="O65" s="17"/>
      <c r="P65" s="15" t="s">
        <v>50</v>
      </c>
      <c r="Q65" s="18" t="s">
        <v>537</v>
      </c>
      <c r="R65" s="18"/>
      <c r="S65" s="46"/>
      <c r="T65" s="30">
        <v>0</v>
      </c>
      <c r="U65" s="31">
        <v>0</v>
      </c>
      <c r="V65" s="30">
        <v>2</v>
      </c>
      <c r="W65" s="31">
        <v>0</v>
      </c>
      <c r="X65" s="30">
        <v>0</v>
      </c>
      <c r="Y65" s="31">
        <v>0</v>
      </c>
      <c r="Z65" s="30">
        <v>0</v>
      </c>
      <c r="AA65" s="31">
        <v>0</v>
      </c>
      <c r="AB65" s="30">
        <v>1</v>
      </c>
      <c r="AC65" s="31">
        <v>0</v>
      </c>
      <c r="AD65" s="30">
        <v>0</v>
      </c>
      <c r="AE65" s="31">
        <v>0</v>
      </c>
      <c r="AF65" s="30">
        <f t="shared" si="3"/>
        <v>3</v>
      </c>
      <c r="AG65" s="31">
        <f t="shared" si="1"/>
        <v>0</v>
      </c>
      <c r="AH65" s="18" t="s">
        <v>89</v>
      </c>
    </row>
    <row r="66" spans="1:34" ht="30" customHeight="1" x14ac:dyDescent="0.15">
      <c r="A66" s="25">
        <f t="shared" si="5"/>
        <v>58</v>
      </c>
      <c r="B66" s="36" t="s">
        <v>538</v>
      </c>
      <c r="C66" s="37">
        <v>38991</v>
      </c>
      <c r="D66" s="37">
        <v>45202</v>
      </c>
      <c r="E66" s="37">
        <v>46295</v>
      </c>
      <c r="F66" s="38" t="s">
        <v>539</v>
      </c>
      <c r="G66" s="44" t="s">
        <v>540</v>
      </c>
      <c r="H66" s="40" t="s">
        <v>541</v>
      </c>
      <c r="I66" s="38" t="s">
        <v>542</v>
      </c>
      <c r="J66" s="48" t="s">
        <v>543</v>
      </c>
      <c r="K66" s="48" t="s">
        <v>544</v>
      </c>
      <c r="L66" s="49"/>
      <c r="M66" s="49"/>
      <c r="N66" s="49"/>
      <c r="O66" s="49"/>
      <c r="P66" s="43" t="s">
        <v>317</v>
      </c>
      <c r="Q66" s="44" t="s">
        <v>545</v>
      </c>
      <c r="R66" s="44"/>
      <c r="S66" s="50"/>
      <c r="T66" s="51">
        <v>0</v>
      </c>
      <c r="U66" s="52">
        <v>0</v>
      </c>
      <c r="V66" s="51">
        <v>1</v>
      </c>
      <c r="W66" s="52">
        <v>1</v>
      </c>
      <c r="X66" s="51">
        <v>0</v>
      </c>
      <c r="Y66" s="52">
        <v>0</v>
      </c>
      <c r="Z66" s="51">
        <v>2</v>
      </c>
      <c r="AA66" s="52">
        <v>0</v>
      </c>
      <c r="AB66" s="51">
        <v>2</v>
      </c>
      <c r="AC66" s="52">
        <v>0</v>
      </c>
      <c r="AD66" s="51">
        <v>0</v>
      </c>
      <c r="AE66" s="52">
        <v>0</v>
      </c>
      <c r="AF66" s="51">
        <f t="shared" si="3"/>
        <v>5</v>
      </c>
      <c r="AG66" s="52">
        <f t="shared" ref="AG66:AG90" si="6">SUM(U66,W66,Y66,AA66,AC66)</f>
        <v>1</v>
      </c>
      <c r="AH66" s="18" t="s">
        <v>89</v>
      </c>
    </row>
    <row r="67" spans="1:34" ht="30" customHeight="1" x14ac:dyDescent="0.15">
      <c r="A67" s="25">
        <f t="shared" si="5"/>
        <v>59</v>
      </c>
      <c r="B67" s="27" t="s">
        <v>546</v>
      </c>
      <c r="C67" s="13">
        <v>39790</v>
      </c>
      <c r="D67" s="13">
        <v>45219</v>
      </c>
      <c r="E67" s="13">
        <v>46295</v>
      </c>
      <c r="F67" s="28" t="s">
        <v>547</v>
      </c>
      <c r="G67" s="18" t="s">
        <v>548</v>
      </c>
      <c r="H67" s="29" t="s">
        <v>549</v>
      </c>
      <c r="I67" s="28" t="s">
        <v>550</v>
      </c>
      <c r="J67" s="16" t="s">
        <v>551</v>
      </c>
      <c r="K67" s="16" t="s">
        <v>552</v>
      </c>
      <c r="L67" s="17"/>
      <c r="M67" s="17"/>
      <c r="N67" s="17"/>
      <c r="O67" s="17"/>
      <c r="P67" s="15" t="s">
        <v>132</v>
      </c>
      <c r="Q67" s="18" t="s">
        <v>553</v>
      </c>
      <c r="R67" s="18"/>
      <c r="S67" s="46"/>
      <c r="T67" s="30">
        <v>0</v>
      </c>
      <c r="U67" s="31">
        <v>0</v>
      </c>
      <c r="V67" s="30">
        <v>1</v>
      </c>
      <c r="W67" s="31">
        <v>0</v>
      </c>
      <c r="X67" s="30">
        <v>1</v>
      </c>
      <c r="Y67" s="31">
        <v>0</v>
      </c>
      <c r="Z67" s="30">
        <v>2</v>
      </c>
      <c r="AA67" s="31">
        <v>2</v>
      </c>
      <c r="AB67" s="30">
        <v>0</v>
      </c>
      <c r="AC67" s="31">
        <v>0</v>
      </c>
      <c r="AD67" s="30">
        <v>0</v>
      </c>
      <c r="AE67" s="31">
        <v>0</v>
      </c>
      <c r="AF67" s="30">
        <f t="shared" si="3"/>
        <v>4</v>
      </c>
      <c r="AG67" s="31">
        <f t="shared" si="6"/>
        <v>2</v>
      </c>
      <c r="AH67" s="18" t="s">
        <v>89</v>
      </c>
    </row>
    <row r="68" spans="1:34" ht="30" customHeight="1" x14ac:dyDescent="0.15">
      <c r="A68" s="25">
        <f t="shared" si="5"/>
        <v>60</v>
      </c>
      <c r="B68" s="27" t="s">
        <v>554</v>
      </c>
      <c r="C68" s="13">
        <v>39903</v>
      </c>
      <c r="D68" s="13">
        <v>45017</v>
      </c>
      <c r="E68" s="13">
        <v>46112</v>
      </c>
      <c r="F68" s="28" t="s">
        <v>555</v>
      </c>
      <c r="G68" s="18" t="s">
        <v>556</v>
      </c>
      <c r="H68" s="29" t="s">
        <v>557</v>
      </c>
      <c r="I68" s="28" t="s">
        <v>558</v>
      </c>
      <c r="J68" s="16" t="s">
        <v>559</v>
      </c>
      <c r="K68" s="16" t="s">
        <v>560</v>
      </c>
      <c r="L68" s="17"/>
      <c r="M68" s="17"/>
      <c r="N68" s="17"/>
      <c r="O68" s="17"/>
      <c r="P68" s="15" t="s">
        <v>50</v>
      </c>
      <c r="Q68" s="18" t="s">
        <v>537</v>
      </c>
      <c r="R68" s="18"/>
      <c r="S68" s="46"/>
      <c r="T68" s="22">
        <v>0</v>
      </c>
      <c r="U68" s="23">
        <v>0</v>
      </c>
      <c r="V68" s="22">
        <v>3</v>
      </c>
      <c r="W68" s="23">
        <v>2</v>
      </c>
      <c r="X68" s="22">
        <v>0</v>
      </c>
      <c r="Y68" s="23">
        <v>0</v>
      </c>
      <c r="Z68" s="22">
        <v>1</v>
      </c>
      <c r="AA68" s="23">
        <v>0</v>
      </c>
      <c r="AB68" s="22">
        <v>9</v>
      </c>
      <c r="AC68" s="23">
        <v>4</v>
      </c>
      <c r="AD68" s="22">
        <v>0</v>
      </c>
      <c r="AE68" s="23">
        <v>0</v>
      </c>
      <c r="AF68" s="22">
        <f t="shared" si="3"/>
        <v>13</v>
      </c>
      <c r="AG68" s="23">
        <f t="shared" si="6"/>
        <v>6</v>
      </c>
      <c r="AH68" s="18" t="s">
        <v>89</v>
      </c>
    </row>
    <row r="69" spans="1:34" ht="30" customHeight="1" x14ac:dyDescent="0.15">
      <c r="A69" s="25">
        <f t="shared" si="5"/>
        <v>61</v>
      </c>
      <c r="B69" s="27" t="s">
        <v>561</v>
      </c>
      <c r="C69" s="13">
        <v>39918</v>
      </c>
      <c r="D69" s="13">
        <v>45133</v>
      </c>
      <c r="E69" s="13">
        <v>46203</v>
      </c>
      <c r="F69" s="28" t="s">
        <v>562</v>
      </c>
      <c r="G69" s="18" t="s">
        <v>563</v>
      </c>
      <c r="H69" s="29" t="s">
        <v>564</v>
      </c>
      <c r="I69" s="28" t="s">
        <v>565</v>
      </c>
      <c r="J69" s="16" t="s">
        <v>566</v>
      </c>
      <c r="K69" s="16" t="s">
        <v>567</v>
      </c>
      <c r="L69" s="17" t="s">
        <v>568</v>
      </c>
      <c r="M69" s="17" t="s">
        <v>569</v>
      </c>
      <c r="N69" s="17"/>
      <c r="O69" s="17"/>
      <c r="P69" s="15" t="s">
        <v>570</v>
      </c>
      <c r="Q69" s="18" t="s">
        <v>115</v>
      </c>
      <c r="R69" s="18"/>
      <c r="S69" s="46"/>
      <c r="T69" s="30">
        <v>0</v>
      </c>
      <c r="U69" s="31">
        <v>0</v>
      </c>
      <c r="V69" s="30">
        <v>0</v>
      </c>
      <c r="W69" s="31">
        <v>0</v>
      </c>
      <c r="X69" s="30">
        <v>0</v>
      </c>
      <c r="Y69" s="31">
        <v>0</v>
      </c>
      <c r="Z69" s="30">
        <v>0</v>
      </c>
      <c r="AA69" s="31">
        <v>0</v>
      </c>
      <c r="AB69" s="30">
        <v>4</v>
      </c>
      <c r="AC69" s="31">
        <v>3</v>
      </c>
      <c r="AD69" s="30">
        <v>0</v>
      </c>
      <c r="AE69" s="31">
        <v>0</v>
      </c>
      <c r="AF69" s="30">
        <f t="shared" si="3"/>
        <v>4</v>
      </c>
      <c r="AG69" s="31">
        <f t="shared" si="6"/>
        <v>3</v>
      </c>
      <c r="AH69" s="18" t="s">
        <v>52</v>
      </c>
    </row>
    <row r="70" spans="1:34" ht="30" customHeight="1" x14ac:dyDescent="0.15">
      <c r="A70" s="25"/>
      <c r="B70" s="53" t="s">
        <v>571</v>
      </c>
      <c r="C70" s="13">
        <v>39918</v>
      </c>
      <c r="D70" s="13">
        <v>45133</v>
      </c>
      <c r="E70" s="13">
        <v>46203</v>
      </c>
      <c r="F70" s="28" t="s">
        <v>562</v>
      </c>
      <c r="G70" s="18" t="s">
        <v>563</v>
      </c>
      <c r="H70" s="29" t="s">
        <v>564</v>
      </c>
      <c r="I70" s="28" t="s">
        <v>565</v>
      </c>
      <c r="J70" s="16" t="s">
        <v>572</v>
      </c>
      <c r="K70" s="16" t="s">
        <v>573</v>
      </c>
      <c r="L70" s="17"/>
      <c r="M70" s="17"/>
      <c r="N70" s="17"/>
      <c r="O70" s="17"/>
      <c r="P70" s="15" t="s">
        <v>570</v>
      </c>
      <c r="Q70" s="18" t="s">
        <v>115</v>
      </c>
      <c r="R70" s="18"/>
      <c r="S70" s="46"/>
      <c r="T70" s="30">
        <v>0</v>
      </c>
      <c r="U70" s="31">
        <v>0</v>
      </c>
      <c r="V70" s="30">
        <v>0</v>
      </c>
      <c r="W70" s="31">
        <v>0</v>
      </c>
      <c r="X70" s="30">
        <v>0</v>
      </c>
      <c r="Y70" s="31">
        <v>0</v>
      </c>
      <c r="Z70" s="30">
        <v>0</v>
      </c>
      <c r="AA70" s="31">
        <v>0</v>
      </c>
      <c r="AB70" s="30">
        <v>1</v>
      </c>
      <c r="AC70" s="31">
        <v>0</v>
      </c>
      <c r="AD70" s="30">
        <v>0</v>
      </c>
      <c r="AE70" s="31">
        <v>0</v>
      </c>
      <c r="AF70" s="30">
        <f t="shared" si="3"/>
        <v>1</v>
      </c>
      <c r="AG70" s="31">
        <f t="shared" si="6"/>
        <v>0</v>
      </c>
      <c r="AH70" s="18"/>
    </row>
    <row r="71" spans="1:34" ht="30" customHeight="1" x14ac:dyDescent="0.15">
      <c r="A71" s="25">
        <f>A69+1</f>
        <v>62</v>
      </c>
      <c r="B71" s="27" t="s">
        <v>574</v>
      </c>
      <c r="C71" s="13">
        <v>39918</v>
      </c>
      <c r="D71" s="13">
        <v>45112</v>
      </c>
      <c r="E71" s="13">
        <v>46203</v>
      </c>
      <c r="F71" s="28" t="s">
        <v>575</v>
      </c>
      <c r="G71" s="18" t="s">
        <v>576</v>
      </c>
      <c r="H71" s="29" t="s">
        <v>577</v>
      </c>
      <c r="I71" s="28" t="s">
        <v>578</v>
      </c>
      <c r="J71" s="16" t="s">
        <v>579</v>
      </c>
      <c r="K71" s="16" t="s">
        <v>580</v>
      </c>
      <c r="L71" s="17"/>
      <c r="M71" s="17"/>
      <c r="N71" s="17"/>
      <c r="O71" s="17"/>
      <c r="P71" s="15" t="s">
        <v>50</v>
      </c>
      <c r="Q71" s="18" t="s">
        <v>201</v>
      </c>
      <c r="R71" s="18"/>
      <c r="S71" s="46"/>
      <c r="T71" s="22">
        <v>0</v>
      </c>
      <c r="U71" s="23">
        <v>0</v>
      </c>
      <c r="V71" s="22">
        <v>2</v>
      </c>
      <c r="W71" s="23">
        <v>1</v>
      </c>
      <c r="X71" s="22">
        <v>0</v>
      </c>
      <c r="Y71" s="23">
        <v>0</v>
      </c>
      <c r="Z71" s="22">
        <v>0</v>
      </c>
      <c r="AA71" s="23">
        <v>0</v>
      </c>
      <c r="AB71" s="22">
        <v>0</v>
      </c>
      <c r="AC71" s="23">
        <v>0</v>
      </c>
      <c r="AD71" s="22">
        <v>0</v>
      </c>
      <c r="AE71" s="23">
        <v>0</v>
      </c>
      <c r="AF71" s="22">
        <f t="shared" si="3"/>
        <v>2</v>
      </c>
      <c r="AG71" s="23">
        <f t="shared" si="6"/>
        <v>1</v>
      </c>
      <c r="AH71" s="18" t="s">
        <v>52</v>
      </c>
    </row>
    <row r="72" spans="1:34" ht="30" customHeight="1" x14ac:dyDescent="0.15">
      <c r="A72" s="25">
        <f>A71+1</f>
        <v>63</v>
      </c>
      <c r="B72" s="27" t="s">
        <v>581</v>
      </c>
      <c r="C72" s="13">
        <v>39920</v>
      </c>
      <c r="D72" s="13">
        <v>45131</v>
      </c>
      <c r="E72" s="13">
        <v>46203</v>
      </c>
      <c r="F72" s="28" t="s">
        <v>582</v>
      </c>
      <c r="G72" s="18" t="s">
        <v>583</v>
      </c>
      <c r="H72" s="29" t="s">
        <v>584</v>
      </c>
      <c r="I72" s="28" t="s">
        <v>585</v>
      </c>
      <c r="J72" s="16" t="s">
        <v>586</v>
      </c>
      <c r="K72" s="16" t="s">
        <v>587</v>
      </c>
      <c r="L72" s="17"/>
      <c r="M72" s="17"/>
      <c r="N72" s="17"/>
      <c r="O72" s="17"/>
      <c r="P72" s="15" t="s">
        <v>50</v>
      </c>
      <c r="Q72" s="18" t="s">
        <v>537</v>
      </c>
      <c r="R72" s="18"/>
      <c r="S72" s="46"/>
      <c r="T72" s="30">
        <v>0</v>
      </c>
      <c r="U72" s="31">
        <v>0</v>
      </c>
      <c r="V72" s="30">
        <v>1</v>
      </c>
      <c r="W72" s="31">
        <v>1</v>
      </c>
      <c r="X72" s="30">
        <v>0</v>
      </c>
      <c r="Y72" s="31">
        <v>0</v>
      </c>
      <c r="Z72" s="30">
        <v>0</v>
      </c>
      <c r="AA72" s="31">
        <v>0</v>
      </c>
      <c r="AB72" s="30">
        <v>2</v>
      </c>
      <c r="AC72" s="31">
        <v>1</v>
      </c>
      <c r="AD72" s="30">
        <v>0</v>
      </c>
      <c r="AE72" s="31">
        <v>0</v>
      </c>
      <c r="AF72" s="30">
        <f t="shared" si="3"/>
        <v>3</v>
      </c>
      <c r="AG72" s="31">
        <f t="shared" si="6"/>
        <v>2</v>
      </c>
      <c r="AH72" s="18" t="s">
        <v>52</v>
      </c>
    </row>
    <row r="73" spans="1:34" ht="30" customHeight="1" x14ac:dyDescent="0.15">
      <c r="A73" s="25">
        <v>68</v>
      </c>
      <c r="B73" s="27" t="s">
        <v>588</v>
      </c>
      <c r="C73" s="13">
        <v>40267</v>
      </c>
      <c r="D73" s="13">
        <v>44284</v>
      </c>
      <c r="E73" s="13">
        <v>45382</v>
      </c>
      <c r="F73" s="28" t="s">
        <v>589</v>
      </c>
      <c r="G73" s="18" t="s">
        <v>590</v>
      </c>
      <c r="H73" s="29" t="s">
        <v>591</v>
      </c>
      <c r="I73" s="28" t="s">
        <v>592</v>
      </c>
      <c r="J73" s="16" t="s">
        <v>593</v>
      </c>
      <c r="K73" s="16" t="s">
        <v>594</v>
      </c>
      <c r="L73" s="17"/>
      <c r="M73" s="17"/>
      <c r="N73" s="17"/>
      <c r="O73" s="17"/>
      <c r="P73" s="15" t="s">
        <v>50</v>
      </c>
      <c r="Q73" s="18" t="s">
        <v>385</v>
      </c>
      <c r="R73" s="18"/>
      <c r="S73" s="46"/>
      <c r="T73" s="30">
        <v>0</v>
      </c>
      <c r="U73" s="31">
        <v>0</v>
      </c>
      <c r="V73" s="30">
        <v>0</v>
      </c>
      <c r="W73" s="31">
        <v>0</v>
      </c>
      <c r="X73" s="30">
        <v>0</v>
      </c>
      <c r="Y73" s="31">
        <v>0</v>
      </c>
      <c r="Z73" s="30">
        <v>1</v>
      </c>
      <c r="AA73" s="31">
        <v>0</v>
      </c>
      <c r="AB73" s="30">
        <v>0</v>
      </c>
      <c r="AC73" s="31">
        <v>0</v>
      </c>
      <c r="AD73" s="30">
        <v>0</v>
      </c>
      <c r="AE73" s="31">
        <v>0</v>
      </c>
      <c r="AF73" s="30">
        <f t="shared" si="3"/>
        <v>1</v>
      </c>
      <c r="AG73" s="31">
        <f t="shared" si="6"/>
        <v>0</v>
      </c>
      <c r="AH73" s="18" t="s">
        <v>52</v>
      </c>
    </row>
    <row r="74" spans="1:34" ht="30" customHeight="1" x14ac:dyDescent="0.15">
      <c r="A74" s="25">
        <f t="shared" ref="A74:A83" si="7">A73+1</f>
        <v>69</v>
      </c>
      <c r="B74" s="27" t="s">
        <v>595</v>
      </c>
      <c r="C74" s="13">
        <v>40317</v>
      </c>
      <c r="D74" s="13">
        <v>45036</v>
      </c>
      <c r="E74" s="13">
        <v>46112</v>
      </c>
      <c r="F74" s="28" t="s">
        <v>596</v>
      </c>
      <c r="G74" s="18" t="s">
        <v>597</v>
      </c>
      <c r="H74" s="29" t="s">
        <v>598</v>
      </c>
      <c r="I74" s="28" t="s">
        <v>599</v>
      </c>
      <c r="J74" s="16" t="s">
        <v>600</v>
      </c>
      <c r="K74" s="16" t="s">
        <v>601</v>
      </c>
      <c r="L74" s="17"/>
      <c r="M74" s="17"/>
      <c r="N74" s="17"/>
      <c r="O74" s="17"/>
      <c r="P74" s="15" t="s">
        <v>602</v>
      </c>
      <c r="Q74" s="18" t="s">
        <v>603</v>
      </c>
      <c r="R74" s="18"/>
      <c r="S74" s="46"/>
      <c r="T74" s="22">
        <v>0</v>
      </c>
      <c r="U74" s="23">
        <v>0</v>
      </c>
      <c r="V74" s="22">
        <v>1</v>
      </c>
      <c r="W74" s="23">
        <v>1</v>
      </c>
      <c r="X74" s="22">
        <v>0</v>
      </c>
      <c r="Y74" s="23">
        <v>0</v>
      </c>
      <c r="Z74" s="22">
        <v>2</v>
      </c>
      <c r="AA74" s="23">
        <v>1</v>
      </c>
      <c r="AB74" s="22">
        <v>0</v>
      </c>
      <c r="AC74" s="23">
        <v>0</v>
      </c>
      <c r="AD74" s="22">
        <v>0</v>
      </c>
      <c r="AE74" s="23">
        <v>0</v>
      </c>
      <c r="AF74" s="22">
        <f t="shared" si="3"/>
        <v>3</v>
      </c>
      <c r="AG74" s="23">
        <f t="shared" si="6"/>
        <v>2</v>
      </c>
      <c r="AH74" s="18" t="s">
        <v>89</v>
      </c>
    </row>
    <row r="75" spans="1:34" ht="30" customHeight="1" x14ac:dyDescent="0.15">
      <c r="A75" s="25">
        <f t="shared" si="7"/>
        <v>70</v>
      </c>
      <c r="B75" s="27" t="s">
        <v>604</v>
      </c>
      <c r="C75" s="13">
        <v>40434</v>
      </c>
      <c r="D75" s="13">
        <v>44477</v>
      </c>
      <c r="E75" s="13">
        <v>45565</v>
      </c>
      <c r="F75" s="28" t="s">
        <v>605</v>
      </c>
      <c r="G75" s="18" t="s">
        <v>606</v>
      </c>
      <c r="H75" s="29" t="s">
        <v>607</v>
      </c>
      <c r="I75" s="28" t="s">
        <v>608</v>
      </c>
      <c r="J75" s="16" t="s">
        <v>609</v>
      </c>
      <c r="K75" s="16" t="s">
        <v>610</v>
      </c>
      <c r="L75" s="17"/>
      <c r="M75" s="17"/>
      <c r="N75" s="17"/>
      <c r="O75" s="17"/>
      <c r="P75" s="15" t="s">
        <v>50</v>
      </c>
      <c r="Q75" s="18" t="s">
        <v>62</v>
      </c>
      <c r="R75" s="18"/>
      <c r="S75" s="46"/>
      <c r="T75" s="30">
        <v>0</v>
      </c>
      <c r="U75" s="31">
        <v>0</v>
      </c>
      <c r="V75" s="30">
        <v>1</v>
      </c>
      <c r="W75" s="31">
        <v>1</v>
      </c>
      <c r="X75" s="30">
        <v>0</v>
      </c>
      <c r="Y75" s="31">
        <v>0</v>
      </c>
      <c r="Z75" s="30">
        <v>0</v>
      </c>
      <c r="AA75" s="31">
        <v>0</v>
      </c>
      <c r="AB75" s="30">
        <v>2</v>
      </c>
      <c r="AC75" s="31">
        <v>2</v>
      </c>
      <c r="AD75" s="30">
        <v>0</v>
      </c>
      <c r="AE75" s="31">
        <v>0</v>
      </c>
      <c r="AF75" s="30">
        <f t="shared" si="3"/>
        <v>3</v>
      </c>
      <c r="AG75" s="31">
        <f t="shared" si="6"/>
        <v>3</v>
      </c>
      <c r="AH75" s="18" t="s">
        <v>52</v>
      </c>
    </row>
    <row r="76" spans="1:34" ht="30" customHeight="1" x14ac:dyDescent="0.15">
      <c r="A76" s="25">
        <f t="shared" si="7"/>
        <v>71</v>
      </c>
      <c r="B76" s="27" t="s">
        <v>611</v>
      </c>
      <c r="C76" s="13">
        <v>40534</v>
      </c>
      <c r="D76" s="13">
        <v>44565</v>
      </c>
      <c r="E76" s="13">
        <v>45657</v>
      </c>
      <c r="F76" s="28" t="s">
        <v>612</v>
      </c>
      <c r="G76" s="18" t="s">
        <v>613</v>
      </c>
      <c r="H76" s="29" t="s">
        <v>614</v>
      </c>
      <c r="I76" s="28" t="s">
        <v>615</v>
      </c>
      <c r="J76" s="16" t="s">
        <v>616</v>
      </c>
      <c r="K76" s="16" t="s">
        <v>617</v>
      </c>
      <c r="L76" s="17"/>
      <c r="M76" s="17"/>
      <c r="N76" s="17"/>
      <c r="O76" s="17"/>
      <c r="P76" s="15" t="s">
        <v>50</v>
      </c>
      <c r="Q76" s="18" t="s">
        <v>618</v>
      </c>
      <c r="R76" s="18"/>
      <c r="S76" s="46"/>
      <c r="T76" s="22">
        <v>0</v>
      </c>
      <c r="U76" s="23">
        <v>0</v>
      </c>
      <c r="V76" s="22">
        <v>2</v>
      </c>
      <c r="W76" s="23">
        <v>1</v>
      </c>
      <c r="X76" s="22">
        <v>0</v>
      </c>
      <c r="Y76" s="23">
        <v>0</v>
      </c>
      <c r="Z76" s="22">
        <v>0</v>
      </c>
      <c r="AA76" s="23">
        <v>0</v>
      </c>
      <c r="AB76" s="22">
        <v>2</v>
      </c>
      <c r="AC76" s="23">
        <v>1</v>
      </c>
      <c r="AD76" s="22">
        <v>0</v>
      </c>
      <c r="AE76" s="23">
        <v>0</v>
      </c>
      <c r="AF76" s="22">
        <f t="shared" si="3"/>
        <v>4</v>
      </c>
      <c r="AG76" s="23">
        <f t="shared" si="6"/>
        <v>2</v>
      </c>
      <c r="AH76" s="18" t="s">
        <v>52</v>
      </c>
    </row>
    <row r="77" spans="1:34" ht="30" customHeight="1" x14ac:dyDescent="0.15">
      <c r="A77" s="25">
        <f t="shared" si="7"/>
        <v>72</v>
      </c>
      <c r="B77" s="27" t="s">
        <v>619</v>
      </c>
      <c r="C77" s="13">
        <v>40627</v>
      </c>
      <c r="D77" s="13">
        <v>44650</v>
      </c>
      <c r="E77" s="13">
        <v>45747</v>
      </c>
      <c r="F77" s="28" t="s">
        <v>620</v>
      </c>
      <c r="G77" s="18" t="s">
        <v>621</v>
      </c>
      <c r="H77" s="29" t="s">
        <v>622</v>
      </c>
      <c r="I77" s="28" t="s">
        <v>623</v>
      </c>
      <c r="J77" s="16" t="s">
        <v>624</v>
      </c>
      <c r="K77" s="16" t="s">
        <v>625</v>
      </c>
      <c r="L77" s="17"/>
      <c r="M77" s="17"/>
      <c r="N77" s="17"/>
      <c r="O77" s="17"/>
      <c r="P77" s="15" t="s">
        <v>50</v>
      </c>
      <c r="Q77" s="18" t="s">
        <v>106</v>
      </c>
      <c r="R77" s="18"/>
      <c r="S77" s="46"/>
      <c r="T77" s="30">
        <v>0</v>
      </c>
      <c r="U77" s="31">
        <v>0</v>
      </c>
      <c r="V77" s="30">
        <v>0</v>
      </c>
      <c r="W77" s="31">
        <v>0</v>
      </c>
      <c r="X77" s="30">
        <v>0</v>
      </c>
      <c r="Y77" s="31">
        <v>0</v>
      </c>
      <c r="Z77" s="30">
        <v>0</v>
      </c>
      <c r="AA77" s="31">
        <v>0</v>
      </c>
      <c r="AB77" s="30">
        <v>4</v>
      </c>
      <c r="AC77" s="31">
        <v>3</v>
      </c>
      <c r="AD77" s="30">
        <v>0</v>
      </c>
      <c r="AE77" s="31">
        <v>0</v>
      </c>
      <c r="AF77" s="30">
        <f t="shared" si="3"/>
        <v>4</v>
      </c>
      <c r="AG77" s="31">
        <f t="shared" si="6"/>
        <v>3</v>
      </c>
      <c r="AH77" s="18" t="s">
        <v>52</v>
      </c>
    </row>
    <row r="78" spans="1:34" ht="30" customHeight="1" x14ac:dyDescent="0.15">
      <c r="A78" s="25">
        <f t="shared" si="7"/>
        <v>73</v>
      </c>
      <c r="B78" s="27" t="s">
        <v>626</v>
      </c>
      <c r="C78" s="13">
        <v>40718</v>
      </c>
      <c r="D78" s="13">
        <v>44750</v>
      </c>
      <c r="E78" s="13">
        <v>45838</v>
      </c>
      <c r="F78" s="28" t="s">
        <v>627</v>
      </c>
      <c r="G78" s="18" t="s">
        <v>628</v>
      </c>
      <c r="H78" s="29" t="s">
        <v>629</v>
      </c>
      <c r="I78" s="28" t="s">
        <v>630</v>
      </c>
      <c r="J78" s="16" t="s">
        <v>631</v>
      </c>
      <c r="K78" s="16" t="s">
        <v>632</v>
      </c>
      <c r="L78" s="17"/>
      <c r="M78" s="17"/>
      <c r="N78" s="17"/>
      <c r="O78" s="17"/>
      <c r="P78" s="15" t="s">
        <v>50</v>
      </c>
      <c r="Q78" s="18" t="s">
        <v>537</v>
      </c>
      <c r="R78" s="18"/>
      <c r="S78" s="46"/>
      <c r="T78" s="22">
        <v>0</v>
      </c>
      <c r="U78" s="23">
        <v>0</v>
      </c>
      <c r="V78" s="22">
        <v>6</v>
      </c>
      <c r="W78" s="23">
        <v>2</v>
      </c>
      <c r="X78" s="22">
        <v>0</v>
      </c>
      <c r="Y78" s="23">
        <v>0</v>
      </c>
      <c r="Z78" s="22">
        <v>0</v>
      </c>
      <c r="AA78" s="23">
        <v>0</v>
      </c>
      <c r="AB78" s="22">
        <v>3</v>
      </c>
      <c r="AC78" s="23"/>
      <c r="AD78" s="22">
        <v>0</v>
      </c>
      <c r="AE78" s="23">
        <v>0</v>
      </c>
      <c r="AF78" s="22">
        <f t="shared" si="3"/>
        <v>9</v>
      </c>
      <c r="AG78" s="23">
        <f t="shared" si="6"/>
        <v>2</v>
      </c>
      <c r="AH78" s="18" t="s">
        <v>52</v>
      </c>
    </row>
    <row r="79" spans="1:34" ht="30" customHeight="1" x14ac:dyDescent="0.15">
      <c r="A79" s="25">
        <f t="shared" si="7"/>
        <v>74</v>
      </c>
      <c r="B79" s="27" t="s">
        <v>633</v>
      </c>
      <c r="C79" s="13">
        <v>40714</v>
      </c>
      <c r="D79" s="13">
        <v>44761</v>
      </c>
      <c r="E79" s="13">
        <v>45838</v>
      </c>
      <c r="F79" s="28" t="s">
        <v>634</v>
      </c>
      <c r="G79" s="18" t="s">
        <v>635</v>
      </c>
      <c r="H79" s="29" t="s">
        <v>636</v>
      </c>
      <c r="I79" s="28" t="s">
        <v>637</v>
      </c>
      <c r="J79" s="16" t="s">
        <v>638</v>
      </c>
      <c r="K79" s="16" t="s">
        <v>639</v>
      </c>
      <c r="L79" s="17"/>
      <c r="M79" s="17"/>
      <c r="N79" s="17"/>
      <c r="O79" s="17"/>
      <c r="P79" s="15" t="s">
        <v>50</v>
      </c>
      <c r="Q79" s="18" t="s">
        <v>640</v>
      </c>
      <c r="R79" s="18"/>
      <c r="S79" s="46"/>
      <c r="T79" s="30">
        <v>0</v>
      </c>
      <c r="U79" s="31">
        <v>0</v>
      </c>
      <c r="V79" s="30">
        <v>4</v>
      </c>
      <c r="W79" s="31">
        <v>4</v>
      </c>
      <c r="X79" s="30">
        <v>0</v>
      </c>
      <c r="Y79" s="31">
        <v>0</v>
      </c>
      <c r="Z79" s="30">
        <v>0</v>
      </c>
      <c r="AA79" s="31">
        <v>0</v>
      </c>
      <c r="AB79" s="30">
        <v>0</v>
      </c>
      <c r="AC79" s="31">
        <v>0</v>
      </c>
      <c r="AD79" s="30">
        <v>0</v>
      </c>
      <c r="AE79" s="31">
        <v>0</v>
      </c>
      <c r="AF79" s="30">
        <f t="shared" si="3"/>
        <v>4</v>
      </c>
      <c r="AG79" s="31">
        <f t="shared" si="6"/>
        <v>4</v>
      </c>
      <c r="AH79" s="18" t="s">
        <v>89</v>
      </c>
    </row>
    <row r="80" spans="1:34" ht="30" customHeight="1" x14ac:dyDescent="0.15">
      <c r="A80" s="25">
        <f t="shared" si="7"/>
        <v>75</v>
      </c>
      <c r="B80" s="27" t="s">
        <v>641</v>
      </c>
      <c r="C80" s="13">
        <v>40899</v>
      </c>
      <c r="D80" s="13">
        <v>43846</v>
      </c>
      <c r="E80" s="13">
        <v>44926</v>
      </c>
      <c r="F80" s="28" t="s">
        <v>642</v>
      </c>
      <c r="G80" s="18" t="s">
        <v>643</v>
      </c>
      <c r="H80" s="29" t="s">
        <v>644</v>
      </c>
      <c r="I80" s="28" t="s">
        <v>645</v>
      </c>
      <c r="J80" s="16" t="s">
        <v>646</v>
      </c>
      <c r="K80" s="16" t="s">
        <v>647</v>
      </c>
      <c r="L80" s="17"/>
      <c r="M80" s="17"/>
      <c r="N80" s="17"/>
      <c r="O80" s="17"/>
      <c r="P80" s="15" t="s">
        <v>50</v>
      </c>
      <c r="Q80" s="18" t="s">
        <v>352</v>
      </c>
      <c r="R80" s="18"/>
      <c r="S80" s="46"/>
      <c r="T80" s="22">
        <v>0</v>
      </c>
      <c r="U80" s="23">
        <v>0</v>
      </c>
      <c r="V80" s="22">
        <v>0</v>
      </c>
      <c r="W80" s="23">
        <v>0</v>
      </c>
      <c r="X80" s="22">
        <v>0</v>
      </c>
      <c r="Y80" s="23">
        <v>0</v>
      </c>
      <c r="Z80" s="22">
        <v>0</v>
      </c>
      <c r="AA80" s="23">
        <v>0</v>
      </c>
      <c r="AB80" s="22">
        <v>2</v>
      </c>
      <c r="AC80" s="23">
        <v>1</v>
      </c>
      <c r="AD80" s="22">
        <v>0</v>
      </c>
      <c r="AE80" s="23">
        <v>0</v>
      </c>
      <c r="AF80" s="22">
        <f t="shared" si="3"/>
        <v>2</v>
      </c>
      <c r="AG80" s="23">
        <f t="shared" si="6"/>
        <v>1</v>
      </c>
      <c r="AH80" s="18" t="s">
        <v>89</v>
      </c>
    </row>
    <row r="81" spans="1:35" ht="30" customHeight="1" x14ac:dyDescent="0.15">
      <c r="A81" s="25">
        <f t="shared" si="7"/>
        <v>76</v>
      </c>
      <c r="B81" s="27" t="s">
        <v>648</v>
      </c>
      <c r="C81" s="13">
        <v>41110</v>
      </c>
      <c r="D81" s="13">
        <v>45132</v>
      </c>
      <c r="E81" s="13">
        <v>46203</v>
      </c>
      <c r="F81" s="28" t="s">
        <v>649</v>
      </c>
      <c r="G81" s="18" t="s">
        <v>650</v>
      </c>
      <c r="H81" s="29" t="s">
        <v>651</v>
      </c>
      <c r="I81" s="28" t="s">
        <v>652</v>
      </c>
      <c r="J81" s="16" t="s">
        <v>653</v>
      </c>
      <c r="K81" s="16" t="s">
        <v>654</v>
      </c>
      <c r="L81" s="17"/>
      <c r="M81" s="17"/>
      <c r="N81" s="17"/>
      <c r="O81" s="17"/>
      <c r="P81" s="15" t="s">
        <v>50</v>
      </c>
      <c r="Q81" s="18" t="s">
        <v>201</v>
      </c>
      <c r="R81" s="18"/>
      <c r="S81" s="46"/>
      <c r="T81" s="30">
        <v>0</v>
      </c>
      <c r="U81" s="31">
        <v>0</v>
      </c>
      <c r="V81" s="30">
        <v>4</v>
      </c>
      <c r="W81" s="31">
        <v>4</v>
      </c>
      <c r="X81" s="30">
        <v>0</v>
      </c>
      <c r="Y81" s="31">
        <v>0</v>
      </c>
      <c r="Z81" s="30">
        <v>0</v>
      </c>
      <c r="AA81" s="31">
        <v>0</v>
      </c>
      <c r="AB81" s="30"/>
      <c r="AC81" s="31"/>
      <c r="AD81" s="30">
        <v>0</v>
      </c>
      <c r="AE81" s="31">
        <v>0</v>
      </c>
      <c r="AF81" s="30">
        <f t="shared" si="3"/>
        <v>4</v>
      </c>
      <c r="AG81" s="31">
        <f t="shared" si="6"/>
        <v>4</v>
      </c>
      <c r="AH81" s="18" t="s">
        <v>52</v>
      </c>
    </row>
    <row r="82" spans="1:35" ht="30" customHeight="1" x14ac:dyDescent="0.15">
      <c r="A82" s="25">
        <f t="shared" si="7"/>
        <v>77</v>
      </c>
      <c r="B82" s="27" t="s">
        <v>655</v>
      </c>
      <c r="C82" s="13">
        <v>41246</v>
      </c>
      <c r="D82" s="13">
        <v>45306</v>
      </c>
      <c r="E82" s="13">
        <v>46387</v>
      </c>
      <c r="F82" s="28" t="s">
        <v>656</v>
      </c>
      <c r="G82" s="18" t="s">
        <v>657</v>
      </c>
      <c r="H82" s="29" t="s">
        <v>658</v>
      </c>
      <c r="I82" s="28" t="s">
        <v>659</v>
      </c>
      <c r="J82" s="16" t="s">
        <v>660</v>
      </c>
      <c r="K82" s="16" t="s">
        <v>661</v>
      </c>
      <c r="L82" s="17"/>
      <c r="M82" s="17"/>
      <c r="N82" s="17"/>
      <c r="O82" s="17"/>
      <c r="P82" s="15" t="s">
        <v>50</v>
      </c>
      <c r="Q82" s="18" t="s">
        <v>41</v>
      </c>
      <c r="R82" s="18"/>
      <c r="S82" s="46"/>
      <c r="T82" s="22">
        <v>0</v>
      </c>
      <c r="U82" s="23">
        <v>0</v>
      </c>
      <c r="V82" s="22">
        <v>3</v>
      </c>
      <c r="W82" s="23">
        <v>1</v>
      </c>
      <c r="X82" s="22">
        <v>0</v>
      </c>
      <c r="Y82" s="23">
        <v>0</v>
      </c>
      <c r="Z82" s="22">
        <v>0</v>
      </c>
      <c r="AA82" s="23">
        <v>0</v>
      </c>
      <c r="AB82" s="22">
        <v>2</v>
      </c>
      <c r="AC82" s="23">
        <v>2</v>
      </c>
      <c r="AD82" s="22">
        <v>0</v>
      </c>
      <c r="AE82" s="23">
        <v>0</v>
      </c>
      <c r="AF82" s="22">
        <f t="shared" si="3"/>
        <v>5</v>
      </c>
      <c r="AG82" s="23">
        <f t="shared" si="6"/>
        <v>3</v>
      </c>
      <c r="AH82" s="18" t="s">
        <v>52</v>
      </c>
    </row>
    <row r="83" spans="1:35" ht="30" customHeight="1" x14ac:dyDescent="0.15">
      <c r="A83" s="25">
        <f t="shared" si="7"/>
        <v>78</v>
      </c>
      <c r="B83" s="27" t="s">
        <v>662</v>
      </c>
      <c r="C83" s="13">
        <v>41254</v>
      </c>
      <c r="D83" s="13">
        <v>44201</v>
      </c>
      <c r="E83" s="13">
        <v>45291</v>
      </c>
      <c r="F83" s="28" t="s">
        <v>663</v>
      </c>
      <c r="G83" s="18" t="s">
        <v>664</v>
      </c>
      <c r="H83" s="29" t="s">
        <v>665</v>
      </c>
      <c r="I83" s="16" t="s">
        <v>666</v>
      </c>
      <c r="J83" s="16" t="s">
        <v>667</v>
      </c>
      <c r="K83" s="16" t="s">
        <v>666</v>
      </c>
      <c r="L83" s="17"/>
      <c r="M83" s="17"/>
      <c r="N83" s="17"/>
      <c r="O83" s="17"/>
      <c r="P83" s="15" t="s">
        <v>50</v>
      </c>
      <c r="Q83" s="18" t="s">
        <v>668</v>
      </c>
      <c r="R83" s="18"/>
      <c r="S83" s="46"/>
      <c r="T83" s="30">
        <v>0</v>
      </c>
      <c r="U83" s="31">
        <v>0</v>
      </c>
      <c r="V83" s="30">
        <v>2</v>
      </c>
      <c r="W83" s="31">
        <v>0</v>
      </c>
      <c r="X83" s="30">
        <v>0</v>
      </c>
      <c r="Y83" s="31">
        <v>0</v>
      </c>
      <c r="Z83" s="30">
        <v>0</v>
      </c>
      <c r="AA83" s="31">
        <v>0</v>
      </c>
      <c r="AB83" s="30">
        <v>0</v>
      </c>
      <c r="AC83" s="31">
        <v>0</v>
      </c>
      <c r="AD83" s="30">
        <v>0</v>
      </c>
      <c r="AE83" s="31">
        <v>0</v>
      </c>
      <c r="AF83" s="30">
        <f t="shared" si="3"/>
        <v>2</v>
      </c>
      <c r="AG83" s="31">
        <f t="shared" si="6"/>
        <v>0</v>
      </c>
      <c r="AH83" s="18" t="s">
        <v>52</v>
      </c>
    </row>
    <row r="84" spans="1:35" ht="30" customHeight="1" x14ac:dyDescent="0.15">
      <c r="A84" s="25">
        <v>79</v>
      </c>
      <c r="B84" s="27" t="s">
        <v>669</v>
      </c>
      <c r="C84" s="13">
        <v>41346</v>
      </c>
      <c r="D84" s="13">
        <v>45007</v>
      </c>
      <c r="E84" s="13">
        <v>46112</v>
      </c>
      <c r="F84" s="28" t="s">
        <v>670</v>
      </c>
      <c r="G84" s="18" t="s">
        <v>671</v>
      </c>
      <c r="H84" s="29" t="s">
        <v>293</v>
      </c>
      <c r="I84" s="28" t="s">
        <v>672</v>
      </c>
      <c r="J84" s="16" t="s">
        <v>673</v>
      </c>
      <c r="K84" s="16" t="s">
        <v>674</v>
      </c>
      <c r="L84" s="17"/>
      <c r="M84" s="17"/>
      <c r="N84" s="17"/>
      <c r="O84" s="17"/>
      <c r="P84" s="15" t="s">
        <v>675</v>
      </c>
      <c r="Q84" s="18" t="s">
        <v>676</v>
      </c>
      <c r="R84" s="18"/>
      <c r="S84" s="46"/>
      <c r="T84" s="22">
        <v>0</v>
      </c>
      <c r="U84" s="23">
        <v>0</v>
      </c>
      <c r="V84" s="22">
        <v>1</v>
      </c>
      <c r="W84" s="23">
        <v>1</v>
      </c>
      <c r="X84" s="22">
        <v>0</v>
      </c>
      <c r="Y84" s="23">
        <v>0</v>
      </c>
      <c r="Z84" s="22">
        <v>1</v>
      </c>
      <c r="AA84" s="23">
        <v>0</v>
      </c>
      <c r="AB84" s="22">
        <v>4</v>
      </c>
      <c r="AC84" s="23">
        <v>3</v>
      </c>
      <c r="AD84" s="22">
        <v>0</v>
      </c>
      <c r="AE84" s="23">
        <v>0</v>
      </c>
      <c r="AF84" s="22">
        <f t="shared" si="3"/>
        <v>6</v>
      </c>
      <c r="AG84" s="23">
        <f t="shared" si="6"/>
        <v>4</v>
      </c>
      <c r="AH84" s="18" t="s">
        <v>89</v>
      </c>
    </row>
    <row r="85" spans="1:35" ht="30" customHeight="1" x14ac:dyDescent="0.15">
      <c r="A85" s="25">
        <f>A84+1</f>
        <v>80</v>
      </c>
      <c r="B85" s="27" t="s">
        <v>677</v>
      </c>
      <c r="C85" s="13">
        <v>41463</v>
      </c>
      <c r="D85" s="13">
        <v>44386</v>
      </c>
      <c r="E85" s="13">
        <v>45504</v>
      </c>
      <c r="F85" s="28" t="s">
        <v>678</v>
      </c>
      <c r="G85" s="18" t="s">
        <v>679</v>
      </c>
      <c r="H85" s="29" t="s">
        <v>680</v>
      </c>
      <c r="I85" s="28" t="s">
        <v>681</v>
      </c>
      <c r="J85" s="16" t="s">
        <v>682</v>
      </c>
      <c r="K85" s="16" t="s">
        <v>683</v>
      </c>
      <c r="L85" s="17"/>
      <c r="M85" s="17"/>
      <c r="N85" s="17"/>
      <c r="O85" s="17"/>
      <c r="P85" s="15" t="s">
        <v>50</v>
      </c>
      <c r="Q85" s="18" t="s">
        <v>463</v>
      </c>
      <c r="R85" s="18"/>
      <c r="S85" s="46"/>
      <c r="T85" s="30">
        <v>0</v>
      </c>
      <c r="U85" s="31">
        <v>0</v>
      </c>
      <c r="V85" s="30">
        <v>1</v>
      </c>
      <c r="W85" s="31">
        <v>1</v>
      </c>
      <c r="X85" s="30">
        <v>0</v>
      </c>
      <c r="Y85" s="31">
        <v>0</v>
      </c>
      <c r="Z85" s="30">
        <v>0</v>
      </c>
      <c r="AA85" s="31">
        <v>0</v>
      </c>
      <c r="AB85" s="30">
        <v>1</v>
      </c>
      <c r="AC85" s="31">
        <v>1</v>
      </c>
      <c r="AD85" s="30">
        <v>0</v>
      </c>
      <c r="AE85" s="31">
        <v>0</v>
      </c>
      <c r="AF85" s="30">
        <f t="shared" si="3"/>
        <v>2</v>
      </c>
      <c r="AG85" s="31">
        <f t="shared" si="6"/>
        <v>2</v>
      </c>
      <c r="AH85" s="18" t="s">
        <v>52</v>
      </c>
    </row>
    <row r="86" spans="1:35" ht="30" customHeight="1" x14ac:dyDescent="0.15">
      <c r="A86" s="25">
        <f>A85+1</f>
        <v>81</v>
      </c>
      <c r="B86" s="27" t="s">
        <v>684</v>
      </c>
      <c r="C86" s="13">
        <v>41463</v>
      </c>
      <c r="D86" s="13">
        <v>44411</v>
      </c>
      <c r="E86" s="13">
        <v>45504</v>
      </c>
      <c r="F86" s="28" t="s">
        <v>685</v>
      </c>
      <c r="G86" s="18" t="s">
        <v>686</v>
      </c>
      <c r="H86" s="29" t="s">
        <v>687</v>
      </c>
      <c r="I86" s="28" t="s">
        <v>688</v>
      </c>
      <c r="J86" s="16" t="s">
        <v>689</v>
      </c>
      <c r="K86" s="16" t="s">
        <v>690</v>
      </c>
      <c r="L86" s="17"/>
      <c r="M86" s="17"/>
      <c r="N86" s="17"/>
      <c r="O86" s="17"/>
      <c r="P86" s="15" t="s">
        <v>50</v>
      </c>
      <c r="Q86" s="18" t="s">
        <v>691</v>
      </c>
      <c r="R86" s="18"/>
      <c r="S86" s="46"/>
      <c r="T86" s="30">
        <v>0</v>
      </c>
      <c r="U86" s="31">
        <v>0</v>
      </c>
      <c r="V86" s="30">
        <v>0</v>
      </c>
      <c r="W86" s="31">
        <v>0</v>
      </c>
      <c r="X86" s="30">
        <v>0</v>
      </c>
      <c r="Y86" s="31">
        <v>0</v>
      </c>
      <c r="Z86" s="30">
        <v>0</v>
      </c>
      <c r="AA86" s="31">
        <v>0</v>
      </c>
      <c r="AB86" s="30">
        <v>4</v>
      </c>
      <c r="AC86" s="31">
        <v>1</v>
      </c>
      <c r="AD86" s="30">
        <v>0</v>
      </c>
      <c r="AE86" s="31">
        <v>0</v>
      </c>
      <c r="AF86" s="30">
        <f t="shared" si="3"/>
        <v>4</v>
      </c>
      <c r="AG86" s="31">
        <f t="shared" si="6"/>
        <v>1</v>
      </c>
      <c r="AH86" s="18" t="s">
        <v>89</v>
      </c>
    </row>
    <row r="87" spans="1:35" ht="30" customHeight="1" x14ac:dyDescent="0.15">
      <c r="A87" s="25">
        <f>A86+1</f>
        <v>82</v>
      </c>
      <c r="B87" s="27" t="s">
        <v>692</v>
      </c>
      <c r="C87" s="13">
        <v>41541</v>
      </c>
      <c r="D87" s="13">
        <v>44477</v>
      </c>
      <c r="E87" s="13">
        <v>45565</v>
      </c>
      <c r="F87" s="28" t="s">
        <v>693</v>
      </c>
      <c r="G87" s="18" t="s">
        <v>694</v>
      </c>
      <c r="H87" s="29" t="s">
        <v>695</v>
      </c>
      <c r="I87" s="28" t="s">
        <v>696</v>
      </c>
      <c r="J87" s="16" t="s">
        <v>697</v>
      </c>
      <c r="K87" s="16" t="s">
        <v>698</v>
      </c>
      <c r="L87" s="17"/>
      <c r="M87" s="17"/>
      <c r="N87" s="17"/>
      <c r="O87" s="17"/>
      <c r="P87" s="15" t="s">
        <v>50</v>
      </c>
      <c r="Q87" s="18" t="s">
        <v>142</v>
      </c>
      <c r="R87" s="18"/>
      <c r="S87" s="46"/>
      <c r="T87" s="30">
        <v>0</v>
      </c>
      <c r="U87" s="31">
        <v>0</v>
      </c>
      <c r="V87" s="30">
        <v>0</v>
      </c>
      <c r="W87" s="31">
        <v>0</v>
      </c>
      <c r="X87" s="30">
        <v>0</v>
      </c>
      <c r="Y87" s="31">
        <v>0</v>
      </c>
      <c r="Z87" s="30">
        <v>2</v>
      </c>
      <c r="AA87" s="31">
        <v>0</v>
      </c>
      <c r="AB87" s="30">
        <v>1</v>
      </c>
      <c r="AC87" s="31">
        <v>1</v>
      </c>
      <c r="AD87" s="30">
        <v>0</v>
      </c>
      <c r="AE87" s="31">
        <v>0</v>
      </c>
      <c r="AF87" s="30">
        <f t="shared" si="3"/>
        <v>3</v>
      </c>
      <c r="AG87" s="31">
        <f t="shared" si="6"/>
        <v>1</v>
      </c>
      <c r="AH87" s="18" t="s">
        <v>42</v>
      </c>
      <c r="AI87" s="10"/>
    </row>
    <row r="88" spans="1:35" ht="30" customHeight="1" x14ac:dyDescent="0.15">
      <c r="A88" s="25">
        <f>A87+1</f>
        <v>83</v>
      </c>
      <c r="B88" s="56" t="s">
        <v>699</v>
      </c>
      <c r="C88" s="13">
        <v>41607</v>
      </c>
      <c r="D88" s="13">
        <v>44545</v>
      </c>
      <c r="E88" s="13">
        <v>45626</v>
      </c>
      <c r="F88" s="28" t="s">
        <v>700</v>
      </c>
      <c r="G88" s="18" t="s">
        <v>701</v>
      </c>
      <c r="H88" s="29" t="s">
        <v>702</v>
      </c>
      <c r="I88" s="28" t="s">
        <v>703</v>
      </c>
      <c r="J88" s="16" t="s">
        <v>704</v>
      </c>
      <c r="K88" s="16" t="s">
        <v>705</v>
      </c>
      <c r="L88" s="17"/>
      <c r="M88" s="17"/>
      <c r="N88" s="17"/>
      <c r="O88" s="17"/>
      <c r="P88" s="15" t="s">
        <v>706</v>
      </c>
      <c r="Q88" s="18" t="s">
        <v>707</v>
      </c>
      <c r="R88" s="18"/>
      <c r="S88" s="46"/>
      <c r="T88" s="22">
        <v>0</v>
      </c>
      <c r="U88" s="23">
        <v>0</v>
      </c>
      <c r="V88" s="22">
        <v>2</v>
      </c>
      <c r="W88" s="23">
        <v>1</v>
      </c>
      <c r="X88" s="22">
        <v>1</v>
      </c>
      <c r="Y88" s="23">
        <v>0</v>
      </c>
      <c r="Z88" s="22">
        <v>1</v>
      </c>
      <c r="AA88" s="23">
        <v>1</v>
      </c>
      <c r="AB88" s="22">
        <v>0</v>
      </c>
      <c r="AC88" s="23">
        <v>0</v>
      </c>
      <c r="AD88" s="22">
        <v>0</v>
      </c>
      <c r="AE88" s="23">
        <v>0</v>
      </c>
      <c r="AF88" s="22">
        <f t="shared" si="3"/>
        <v>4</v>
      </c>
      <c r="AG88" s="23">
        <f t="shared" si="6"/>
        <v>2</v>
      </c>
      <c r="AH88" s="18" t="s">
        <v>80</v>
      </c>
    </row>
    <row r="89" spans="1:35" ht="30" customHeight="1" x14ac:dyDescent="0.15">
      <c r="A89" s="25"/>
      <c r="B89" s="56" t="s">
        <v>708</v>
      </c>
      <c r="C89" s="13">
        <v>41607</v>
      </c>
      <c r="D89" s="13">
        <v>44545</v>
      </c>
      <c r="E89" s="13">
        <v>45626</v>
      </c>
      <c r="F89" s="28" t="s">
        <v>700</v>
      </c>
      <c r="G89" s="18" t="s">
        <v>701</v>
      </c>
      <c r="H89" s="29" t="s">
        <v>702</v>
      </c>
      <c r="I89" s="28" t="s">
        <v>703</v>
      </c>
      <c r="J89" s="16" t="s">
        <v>709</v>
      </c>
      <c r="K89" s="16" t="s">
        <v>710</v>
      </c>
      <c r="L89" s="17"/>
      <c r="M89" s="17"/>
      <c r="N89" s="17"/>
      <c r="O89" s="17"/>
      <c r="P89" s="15" t="s">
        <v>706</v>
      </c>
      <c r="Q89" s="18" t="s">
        <v>707</v>
      </c>
      <c r="R89" s="18"/>
      <c r="S89" s="46"/>
      <c r="T89" s="22"/>
      <c r="U89" s="23"/>
      <c r="V89" s="22">
        <v>1</v>
      </c>
      <c r="W89" s="23"/>
      <c r="X89" s="22"/>
      <c r="Y89" s="23"/>
      <c r="Z89" s="22"/>
      <c r="AA89" s="23"/>
      <c r="AB89" s="22">
        <v>2</v>
      </c>
      <c r="AC89" s="23"/>
      <c r="AD89" s="22"/>
      <c r="AE89" s="23"/>
      <c r="AF89" s="22">
        <v>3</v>
      </c>
      <c r="AG89" s="23"/>
      <c r="AH89" s="18"/>
    </row>
    <row r="90" spans="1:35" ht="30" customHeight="1" x14ac:dyDescent="0.15">
      <c r="A90" s="25">
        <f>A88+1</f>
        <v>84</v>
      </c>
      <c r="B90" s="27" t="s">
        <v>711</v>
      </c>
      <c r="C90" s="13">
        <v>41661</v>
      </c>
      <c r="D90" s="13">
        <v>44596</v>
      </c>
      <c r="E90" s="13">
        <v>45688</v>
      </c>
      <c r="F90" s="28" t="s">
        <v>712</v>
      </c>
      <c r="G90" s="18" t="s">
        <v>713</v>
      </c>
      <c r="H90" s="29" t="s">
        <v>714</v>
      </c>
      <c r="I90" s="28" t="s">
        <v>715</v>
      </c>
      <c r="J90" s="16" t="s">
        <v>716</v>
      </c>
      <c r="K90" s="16" t="s">
        <v>717</v>
      </c>
      <c r="L90" s="17"/>
      <c r="M90" s="17"/>
      <c r="N90" s="17"/>
      <c r="O90" s="17"/>
      <c r="P90" s="15" t="s">
        <v>50</v>
      </c>
      <c r="Q90" s="18" t="s">
        <v>537</v>
      </c>
      <c r="R90" s="18"/>
      <c r="S90" s="46"/>
      <c r="T90" s="30">
        <v>0</v>
      </c>
      <c r="U90" s="31">
        <v>0</v>
      </c>
      <c r="V90" s="30">
        <v>1</v>
      </c>
      <c r="W90" s="31">
        <v>1</v>
      </c>
      <c r="X90" s="30">
        <v>0</v>
      </c>
      <c r="Y90" s="31">
        <v>0</v>
      </c>
      <c r="Z90" s="30">
        <v>0</v>
      </c>
      <c r="AA90" s="31">
        <v>0</v>
      </c>
      <c r="AB90" s="30">
        <v>2</v>
      </c>
      <c r="AC90" s="31">
        <v>2</v>
      </c>
      <c r="AD90" s="30">
        <v>0</v>
      </c>
      <c r="AE90" s="31">
        <v>0</v>
      </c>
      <c r="AF90" s="30">
        <f t="shared" ref="AF90:AF129" si="8">SUM(T90,V90,X90,Z90,AB90,AD90)</f>
        <v>3</v>
      </c>
      <c r="AG90" s="31">
        <f t="shared" ref="AG90:AG129" si="9">SUM(U90,W90,Y90,AA90,AC90)</f>
        <v>3</v>
      </c>
      <c r="AH90" s="18" t="s">
        <v>52</v>
      </c>
    </row>
    <row r="91" spans="1:35" ht="30" customHeight="1" x14ac:dyDescent="0.15">
      <c r="A91" s="25">
        <f t="shared" ref="A91:A101" si="10">A90+1</f>
        <v>85</v>
      </c>
      <c r="B91" s="27" t="s">
        <v>718</v>
      </c>
      <c r="C91" s="13">
        <v>41722</v>
      </c>
      <c r="D91" s="13">
        <v>44645</v>
      </c>
      <c r="E91" s="13">
        <v>45747</v>
      </c>
      <c r="F91" s="28" t="s">
        <v>719</v>
      </c>
      <c r="G91" s="18" t="s">
        <v>720</v>
      </c>
      <c r="H91" s="29" t="s">
        <v>721</v>
      </c>
      <c r="I91" s="28" t="s">
        <v>722</v>
      </c>
      <c r="J91" s="16" t="s">
        <v>723</v>
      </c>
      <c r="K91" s="16" t="s">
        <v>724</v>
      </c>
      <c r="L91" s="17"/>
      <c r="M91" s="17"/>
      <c r="N91" s="17"/>
      <c r="O91" s="17"/>
      <c r="P91" s="15" t="s">
        <v>725</v>
      </c>
      <c r="Q91" s="18" t="s">
        <v>726</v>
      </c>
      <c r="R91" s="18"/>
      <c r="S91" s="46"/>
      <c r="T91" s="30">
        <v>0</v>
      </c>
      <c r="U91" s="31">
        <v>0</v>
      </c>
      <c r="V91" s="30">
        <v>3</v>
      </c>
      <c r="W91" s="31">
        <v>2</v>
      </c>
      <c r="X91" s="30">
        <v>2</v>
      </c>
      <c r="Y91" s="31">
        <v>0</v>
      </c>
      <c r="Z91" s="30">
        <v>0</v>
      </c>
      <c r="AA91" s="31">
        <v>0</v>
      </c>
      <c r="AB91" s="30">
        <v>0</v>
      </c>
      <c r="AC91" s="31">
        <v>0</v>
      </c>
      <c r="AD91" s="30">
        <v>0</v>
      </c>
      <c r="AE91" s="31">
        <v>0</v>
      </c>
      <c r="AF91" s="30">
        <f t="shared" si="8"/>
        <v>5</v>
      </c>
      <c r="AG91" s="31">
        <f t="shared" si="9"/>
        <v>2</v>
      </c>
      <c r="AH91" s="18" t="s">
        <v>89</v>
      </c>
    </row>
    <row r="92" spans="1:35" ht="30" customHeight="1" x14ac:dyDescent="0.15">
      <c r="A92" s="25">
        <f t="shared" si="10"/>
        <v>86</v>
      </c>
      <c r="B92" s="27" t="s">
        <v>727</v>
      </c>
      <c r="C92" s="13">
        <v>41733</v>
      </c>
      <c r="D92" s="13">
        <v>44750</v>
      </c>
      <c r="E92" s="13">
        <v>45838</v>
      </c>
      <c r="F92" s="28" t="s">
        <v>728</v>
      </c>
      <c r="G92" s="18" t="s">
        <v>729</v>
      </c>
      <c r="H92" s="29" t="s">
        <v>730</v>
      </c>
      <c r="I92" s="28" t="s">
        <v>731</v>
      </c>
      <c r="J92" s="16" t="s">
        <v>732</v>
      </c>
      <c r="K92" s="16" t="s">
        <v>733</v>
      </c>
      <c r="L92" s="17"/>
      <c r="M92" s="17"/>
      <c r="N92" s="17"/>
      <c r="O92" s="17"/>
      <c r="P92" s="15" t="s">
        <v>50</v>
      </c>
      <c r="Q92" s="18" t="s">
        <v>115</v>
      </c>
      <c r="R92" s="18"/>
      <c r="S92" s="46"/>
      <c r="T92" s="30">
        <v>0</v>
      </c>
      <c r="U92" s="31">
        <v>0</v>
      </c>
      <c r="V92" s="30">
        <v>1</v>
      </c>
      <c r="W92" s="31">
        <v>1</v>
      </c>
      <c r="X92" s="30">
        <v>0</v>
      </c>
      <c r="Y92" s="31">
        <v>0</v>
      </c>
      <c r="Z92" s="30">
        <v>0</v>
      </c>
      <c r="AA92" s="31">
        <v>0</v>
      </c>
      <c r="AB92" s="30">
        <v>0</v>
      </c>
      <c r="AC92" s="31">
        <v>0</v>
      </c>
      <c r="AD92" s="30">
        <v>0</v>
      </c>
      <c r="AE92" s="31">
        <v>0</v>
      </c>
      <c r="AF92" s="30">
        <f t="shared" si="8"/>
        <v>1</v>
      </c>
      <c r="AG92" s="31">
        <f t="shared" si="9"/>
        <v>1</v>
      </c>
      <c r="AH92" s="18" t="s">
        <v>80</v>
      </c>
    </row>
    <row r="93" spans="1:35" ht="30" customHeight="1" x14ac:dyDescent="0.15">
      <c r="A93" s="25">
        <f t="shared" si="10"/>
        <v>87</v>
      </c>
      <c r="B93" s="27" t="s">
        <v>734</v>
      </c>
      <c r="C93" s="13">
        <v>41817</v>
      </c>
      <c r="D93" s="13">
        <v>44743</v>
      </c>
      <c r="E93" s="13">
        <v>45838</v>
      </c>
      <c r="F93" s="28" t="s">
        <v>735</v>
      </c>
      <c r="G93" s="18" t="s">
        <v>736</v>
      </c>
      <c r="H93" s="29" t="s">
        <v>276</v>
      </c>
      <c r="I93" s="28" t="s">
        <v>737</v>
      </c>
      <c r="J93" s="16" t="s">
        <v>738</v>
      </c>
      <c r="K93" s="16" t="s">
        <v>739</v>
      </c>
      <c r="L93" s="17"/>
      <c r="M93" s="17"/>
      <c r="N93" s="17"/>
      <c r="O93" s="17"/>
      <c r="P93" s="15" t="s">
        <v>184</v>
      </c>
      <c r="Q93" s="18" t="s">
        <v>280</v>
      </c>
      <c r="R93" s="18"/>
      <c r="S93" s="46"/>
      <c r="T93" s="22">
        <v>0</v>
      </c>
      <c r="U93" s="23">
        <v>0</v>
      </c>
      <c r="V93" s="22">
        <v>1</v>
      </c>
      <c r="W93" s="23">
        <v>1</v>
      </c>
      <c r="X93" s="22">
        <v>0</v>
      </c>
      <c r="Y93" s="23">
        <v>0</v>
      </c>
      <c r="Z93" s="22">
        <v>0</v>
      </c>
      <c r="AA93" s="23">
        <v>0</v>
      </c>
      <c r="AB93" s="22">
        <v>3</v>
      </c>
      <c r="AC93" s="23">
        <v>3</v>
      </c>
      <c r="AD93" s="22">
        <v>0</v>
      </c>
      <c r="AE93" s="23">
        <v>0</v>
      </c>
      <c r="AF93" s="22">
        <f t="shared" si="8"/>
        <v>4</v>
      </c>
      <c r="AG93" s="23">
        <f t="shared" si="9"/>
        <v>4</v>
      </c>
      <c r="AH93" s="18" t="s">
        <v>42</v>
      </c>
    </row>
    <row r="94" spans="1:35" ht="30" customHeight="1" x14ac:dyDescent="0.15">
      <c r="A94" s="25">
        <f t="shared" si="10"/>
        <v>88</v>
      </c>
      <c r="B94" s="27" t="s">
        <v>740</v>
      </c>
      <c r="C94" s="13">
        <v>41830</v>
      </c>
      <c r="D94" s="13">
        <v>44777</v>
      </c>
      <c r="E94" s="13">
        <v>45838</v>
      </c>
      <c r="F94" s="28" t="s">
        <v>741</v>
      </c>
      <c r="G94" s="18" t="s">
        <v>742</v>
      </c>
      <c r="H94" s="29" t="s">
        <v>743</v>
      </c>
      <c r="I94" s="28" t="s">
        <v>744</v>
      </c>
      <c r="J94" s="16" t="s">
        <v>745</v>
      </c>
      <c r="K94" s="16" t="s">
        <v>746</v>
      </c>
      <c r="L94" s="17"/>
      <c r="M94" s="17"/>
      <c r="N94" s="17"/>
      <c r="O94" s="17"/>
      <c r="P94" s="15" t="s">
        <v>50</v>
      </c>
      <c r="Q94" s="18" t="s">
        <v>201</v>
      </c>
      <c r="R94" s="18"/>
      <c r="S94" s="46"/>
      <c r="T94" s="30">
        <v>0</v>
      </c>
      <c r="U94" s="31">
        <v>0</v>
      </c>
      <c r="V94" s="30">
        <v>3</v>
      </c>
      <c r="W94" s="31">
        <v>3</v>
      </c>
      <c r="X94" s="30">
        <v>0</v>
      </c>
      <c r="Y94" s="31">
        <v>0</v>
      </c>
      <c r="Z94" s="30">
        <v>0</v>
      </c>
      <c r="AA94" s="31">
        <v>0</v>
      </c>
      <c r="AB94" s="30">
        <v>0</v>
      </c>
      <c r="AC94" s="31">
        <v>0</v>
      </c>
      <c r="AD94" s="30">
        <v>0</v>
      </c>
      <c r="AE94" s="31">
        <v>0</v>
      </c>
      <c r="AF94" s="30">
        <f t="shared" si="8"/>
        <v>3</v>
      </c>
      <c r="AG94" s="31">
        <f t="shared" si="9"/>
        <v>3</v>
      </c>
      <c r="AH94" s="18" t="s">
        <v>52</v>
      </c>
    </row>
    <row r="95" spans="1:35" ht="30" customHeight="1" x14ac:dyDescent="0.15">
      <c r="A95" s="25">
        <f t="shared" si="10"/>
        <v>89</v>
      </c>
      <c r="B95" s="27" t="s">
        <v>747</v>
      </c>
      <c r="C95" s="13">
        <v>41831</v>
      </c>
      <c r="D95" s="13">
        <v>44778</v>
      </c>
      <c r="E95" s="13">
        <v>45838</v>
      </c>
      <c r="F95" s="28" t="s">
        <v>748</v>
      </c>
      <c r="G95" s="18" t="s">
        <v>749</v>
      </c>
      <c r="H95" s="29" t="s">
        <v>750</v>
      </c>
      <c r="I95" s="28" t="s">
        <v>751</v>
      </c>
      <c r="J95" s="16" t="s">
        <v>752</v>
      </c>
      <c r="K95" s="16" t="s">
        <v>753</v>
      </c>
      <c r="L95" s="17"/>
      <c r="M95" s="17"/>
      <c r="N95" s="17"/>
      <c r="O95" s="17"/>
      <c r="P95" s="15" t="s">
        <v>114</v>
      </c>
      <c r="Q95" s="18" t="s">
        <v>754</v>
      </c>
      <c r="R95" s="18"/>
      <c r="S95" s="46"/>
      <c r="T95" s="22">
        <v>0</v>
      </c>
      <c r="U95" s="23">
        <v>0</v>
      </c>
      <c r="V95" s="22">
        <v>0</v>
      </c>
      <c r="W95" s="23">
        <v>0</v>
      </c>
      <c r="X95" s="22">
        <v>0</v>
      </c>
      <c r="Y95" s="23">
        <v>0</v>
      </c>
      <c r="Z95" s="22">
        <v>0</v>
      </c>
      <c r="AA95" s="23">
        <v>0</v>
      </c>
      <c r="AB95" s="22">
        <v>10</v>
      </c>
      <c r="AC95" s="23">
        <v>0</v>
      </c>
      <c r="AD95" s="22">
        <v>0</v>
      </c>
      <c r="AE95" s="23">
        <v>0</v>
      </c>
      <c r="AF95" s="22">
        <f t="shared" si="8"/>
        <v>10</v>
      </c>
      <c r="AG95" s="23">
        <f t="shared" si="9"/>
        <v>0</v>
      </c>
      <c r="AH95" s="18" t="s">
        <v>80</v>
      </c>
    </row>
    <row r="96" spans="1:35" ht="30" customHeight="1" x14ac:dyDescent="0.15">
      <c r="A96" s="25">
        <f t="shared" si="10"/>
        <v>90</v>
      </c>
      <c r="B96" s="27" t="s">
        <v>755</v>
      </c>
      <c r="C96" s="13">
        <v>41836</v>
      </c>
      <c r="D96" s="13">
        <v>44743</v>
      </c>
      <c r="E96" s="13">
        <v>45838</v>
      </c>
      <c r="F96" s="28" t="s">
        <v>756</v>
      </c>
      <c r="G96" s="18" t="s">
        <v>757</v>
      </c>
      <c r="H96" s="29" t="s">
        <v>758</v>
      </c>
      <c r="I96" s="28" t="s">
        <v>759</v>
      </c>
      <c r="J96" s="16" t="s">
        <v>760</v>
      </c>
      <c r="K96" s="16" t="s">
        <v>761</v>
      </c>
      <c r="L96" s="17"/>
      <c r="M96" s="17"/>
      <c r="N96" s="17"/>
      <c r="O96" s="17"/>
      <c r="P96" s="15" t="s">
        <v>193</v>
      </c>
      <c r="Q96" s="18" t="s">
        <v>762</v>
      </c>
      <c r="R96" s="18"/>
      <c r="S96" s="46"/>
      <c r="T96" s="30">
        <v>0</v>
      </c>
      <c r="U96" s="31">
        <v>0</v>
      </c>
      <c r="V96" s="30">
        <v>0</v>
      </c>
      <c r="W96" s="31">
        <v>0</v>
      </c>
      <c r="X96" s="30">
        <v>0</v>
      </c>
      <c r="Y96" s="31">
        <v>0</v>
      </c>
      <c r="Z96" s="30">
        <v>0</v>
      </c>
      <c r="AA96" s="31">
        <v>0</v>
      </c>
      <c r="AB96" s="30">
        <v>1</v>
      </c>
      <c r="AC96" s="31">
        <v>1</v>
      </c>
      <c r="AD96" s="30">
        <v>0</v>
      </c>
      <c r="AE96" s="31">
        <v>0</v>
      </c>
      <c r="AF96" s="30">
        <f t="shared" si="8"/>
        <v>1</v>
      </c>
      <c r="AG96" s="31">
        <f t="shared" si="9"/>
        <v>1</v>
      </c>
      <c r="AH96" s="18" t="s">
        <v>52</v>
      </c>
    </row>
    <row r="97" spans="1:34" ht="30" customHeight="1" x14ac:dyDescent="0.15">
      <c r="A97" s="25">
        <f t="shared" si="10"/>
        <v>91</v>
      </c>
      <c r="B97" s="27" t="s">
        <v>763</v>
      </c>
      <c r="C97" s="13">
        <v>41919</v>
      </c>
      <c r="D97" s="13">
        <v>44860</v>
      </c>
      <c r="E97" s="13">
        <v>45930</v>
      </c>
      <c r="F97" s="28" t="s">
        <v>764</v>
      </c>
      <c r="G97" s="18" t="s">
        <v>765</v>
      </c>
      <c r="H97" s="29" t="s">
        <v>766</v>
      </c>
      <c r="I97" s="28" t="s">
        <v>767</v>
      </c>
      <c r="J97" s="16" t="s">
        <v>768</v>
      </c>
      <c r="K97" s="16" t="s">
        <v>769</v>
      </c>
      <c r="L97" s="17"/>
      <c r="M97" s="17"/>
      <c r="N97" s="17"/>
      <c r="O97" s="17"/>
      <c r="P97" s="15" t="s">
        <v>50</v>
      </c>
      <c r="Q97" s="18" t="s">
        <v>385</v>
      </c>
      <c r="R97" s="18"/>
      <c r="S97" s="46"/>
      <c r="T97" s="22">
        <v>0</v>
      </c>
      <c r="U97" s="23">
        <v>0</v>
      </c>
      <c r="V97" s="22">
        <v>0</v>
      </c>
      <c r="W97" s="23">
        <v>0</v>
      </c>
      <c r="X97" s="22">
        <v>0</v>
      </c>
      <c r="Y97" s="23">
        <v>0</v>
      </c>
      <c r="Z97" s="22">
        <v>0</v>
      </c>
      <c r="AA97" s="23">
        <v>0</v>
      </c>
      <c r="AB97" s="22">
        <v>3</v>
      </c>
      <c r="AC97" s="23">
        <v>1</v>
      </c>
      <c r="AD97" s="22">
        <v>0</v>
      </c>
      <c r="AE97" s="23">
        <v>0</v>
      </c>
      <c r="AF97" s="22">
        <f t="shared" si="8"/>
        <v>3</v>
      </c>
      <c r="AG97" s="23">
        <f t="shared" si="9"/>
        <v>1</v>
      </c>
      <c r="AH97" s="18" t="s">
        <v>42</v>
      </c>
    </row>
    <row r="98" spans="1:34" ht="30" customHeight="1" x14ac:dyDescent="0.15">
      <c r="A98" s="25">
        <f t="shared" si="10"/>
        <v>92</v>
      </c>
      <c r="B98" s="27" t="s">
        <v>770</v>
      </c>
      <c r="C98" s="13">
        <v>42277</v>
      </c>
      <c r="D98" s="13">
        <v>45215</v>
      </c>
      <c r="E98" s="13">
        <v>46295</v>
      </c>
      <c r="F98" s="28" t="s">
        <v>771</v>
      </c>
      <c r="G98" s="18" t="s">
        <v>772</v>
      </c>
      <c r="H98" s="29" t="s">
        <v>773</v>
      </c>
      <c r="I98" s="28" t="s">
        <v>774</v>
      </c>
      <c r="J98" s="16" t="s">
        <v>775</v>
      </c>
      <c r="K98" s="16" t="s">
        <v>776</v>
      </c>
      <c r="L98" s="17"/>
      <c r="M98" s="17"/>
      <c r="N98" s="17"/>
      <c r="O98" s="17"/>
      <c r="P98" s="15" t="s">
        <v>50</v>
      </c>
      <c r="Q98" s="18" t="s">
        <v>777</v>
      </c>
      <c r="R98" s="18"/>
      <c r="S98" s="46"/>
      <c r="T98" s="22">
        <v>0</v>
      </c>
      <c r="U98" s="23">
        <v>0</v>
      </c>
      <c r="V98" s="22">
        <v>2</v>
      </c>
      <c r="W98" s="23">
        <v>0</v>
      </c>
      <c r="X98" s="22">
        <v>0</v>
      </c>
      <c r="Y98" s="23">
        <v>0</v>
      </c>
      <c r="Z98" s="22">
        <v>3</v>
      </c>
      <c r="AA98" s="23">
        <v>0</v>
      </c>
      <c r="AB98" s="22">
        <v>1</v>
      </c>
      <c r="AC98" s="23">
        <v>0</v>
      </c>
      <c r="AD98" s="22">
        <v>0</v>
      </c>
      <c r="AE98" s="23">
        <v>0</v>
      </c>
      <c r="AF98" s="22">
        <f t="shared" si="8"/>
        <v>6</v>
      </c>
      <c r="AG98" s="23">
        <f t="shared" si="9"/>
        <v>0</v>
      </c>
      <c r="AH98" s="18" t="s">
        <v>52</v>
      </c>
    </row>
    <row r="99" spans="1:34" ht="30" customHeight="1" x14ac:dyDescent="0.15">
      <c r="A99" s="25">
        <f t="shared" si="10"/>
        <v>93</v>
      </c>
      <c r="B99" s="27" t="s">
        <v>778</v>
      </c>
      <c r="C99" s="13">
        <v>42277</v>
      </c>
      <c r="D99" s="13">
        <v>45215</v>
      </c>
      <c r="E99" s="13">
        <v>46295</v>
      </c>
      <c r="F99" s="28" t="s">
        <v>779</v>
      </c>
      <c r="G99" s="18" t="s">
        <v>780</v>
      </c>
      <c r="H99" s="29" t="s">
        <v>781</v>
      </c>
      <c r="I99" s="28" t="s">
        <v>782</v>
      </c>
      <c r="J99" s="16" t="s">
        <v>783</v>
      </c>
      <c r="K99" s="16" t="s">
        <v>784</v>
      </c>
      <c r="L99" s="17"/>
      <c r="M99" s="17"/>
      <c r="N99" s="17"/>
      <c r="O99" s="17"/>
      <c r="P99" s="15" t="s">
        <v>50</v>
      </c>
      <c r="Q99" s="18" t="s">
        <v>115</v>
      </c>
      <c r="R99" s="18"/>
      <c r="S99" s="46"/>
      <c r="T99" s="30">
        <v>0</v>
      </c>
      <c r="U99" s="31">
        <v>0</v>
      </c>
      <c r="V99" s="30"/>
      <c r="W99" s="31"/>
      <c r="X99" s="30">
        <v>0</v>
      </c>
      <c r="Y99" s="31">
        <v>0</v>
      </c>
      <c r="Z99" s="30">
        <v>0</v>
      </c>
      <c r="AA99" s="31">
        <v>0</v>
      </c>
      <c r="AB99" s="30">
        <v>2</v>
      </c>
      <c r="AC99" s="31">
        <v>2</v>
      </c>
      <c r="AD99" s="30">
        <v>0</v>
      </c>
      <c r="AE99" s="31">
        <v>0</v>
      </c>
      <c r="AF99" s="30">
        <f t="shared" si="8"/>
        <v>2</v>
      </c>
      <c r="AG99" s="31">
        <f t="shared" si="9"/>
        <v>2</v>
      </c>
      <c r="AH99" s="18" t="s">
        <v>80</v>
      </c>
    </row>
    <row r="100" spans="1:34" ht="30" customHeight="1" x14ac:dyDescent="0.15">
      <c r="A100" s="25">
        <f t="shared" si="10"/>
        <v>94</v>
      </c>
      <c r="B100" s="27" t="s">
        <v>785</v>
      </c>
      <c r="C100" s="13">
        <v>42277</v>
      </c>
      <c r="D100" s="13">
        <v>44109</v>
      </c>
      <c r="E100" s="13">
        <v>46295</v>
      </c>
      <c r="F100" s="28" t="s">
        <v>786</v>
      </c>
      <c r="G100" s="18" t="s">
        <v>787</v>
      </c>
      <c r="H100" s="29" t="s">
        <v>788</v>
      </c>
      <c r="I100" s="28" t="s">
        <v>789</v>
      </c>
      <c r="J100" s="16" t="s">
        <v>790</v>
      </c>
      <c r="K100" s="16" t="s">
        <v>791</v>
      </c>
      <c r="L100" s="17"/>
      <c r="M100" s="17"/>
      <c r="N100" s="17"/>
      <c r="O100" s="17"/>
      <c r="P100" s="15" t="s">
        <v>50</v>
      </c>
      <c r="Q100" s="18" t="s">
        <v>201</v>
      </c>
      <c r="R100" s="18"/>
      <c r="S100" s="46"/>
      <c r="T100" s="22">
        <v>0</v>
      </c>
      <c r="U100" s="23">
        <v>0</v>
      </c>
      <c r="V100" s="22">
        <v>1</v>
      </c>
      <c r="W100" s="23">
        <v>1</v>
      </c>
      <c r="X100" s="22">
        <v>0</v>
      </c>
      <c r="Y100" s="23">
        <v>0</v>
      </c>
      <c r="Z100" s="22">
        <v>0</v>
      </c>
      <c r="AA100" s="23">
        <v>0</v>
      </c>
      <c r="AB100" s="22">
        <v>1</v>
      </c>
      <c r="AC100" s="23"/>
      <c r="AD100" s="22">
        <v>0</v>
      </c>
      <c r="AE100" s="23">
        <v>0</v>
      </c>
      <c r="AF100" s="22">
        <f t="shared" si="8"/>
        <v>2</v>
      </c>
      <c r="AG100" s="23">
        <f t="shared" si="9"/>
        <v>1</v>
      </c>
      <c r="AH100" s="18" t="s">
        <v>52</v>
      </c>
    </row>
    <row r="101" spans="1:34" ht="30" customHeight="1" x14ac:dyDescent="0.15">
      <c r="A101" s="25">
        <f t="shared" si="10"/>
        <v>95</v>
      </c>
      <c r="B101" s="27" t="s">
        <v>792</v>
      </c>
      <c r="C101" s="13">
        <v>42459</v>
      </c>
      <c r="D101" s="13">
        <v>45379</v>
      </c>
      <c r="E101" s="13">
        <v>46477</v>
      </c>
      <c r="F101" s="28" t="s">
        <v>793</v>
      </c>
      <c r="G101" s="18" t="s">
        <v>794</v>
      </c>
      <c r="H101" s="29" t="s">
        <v>795</v>
      </c>
      <c r="I101" s="28" t="s">
        <v>796</v>
      </c>
      <c r="J101" s="16" t="s">
        <v>797</v>
      </c>
      <c r="K101" s="28" t="s">
        <v>798</v>
      </c>
      <c r="L101" s="17"/>
      <c r="M101" s="17"/>
      <c r="N101" s="17"/>
      <c r="O101" s="17"/>
      <c r="P101" s="15" t="s">
        <v>799</v>
      </c>
      <c r="Q101" s="18" t="s">
        <v>800</v>
      </c>
      <c r="R101" s="18"/>
      <c r="S101" s="46"/>
      <c r="T101" s="22">
        <v>0</v>
      </c>
      <c r="U101" s="23">
        <v>0</v>
      </c>
      <c r="V101" s="22">
        <v>0</v>
      </c>
      <c r="W101" s="23">
        <v>0</v>
      </c>
      <c r="X101" s="22">
        <v>0</v>
      </c>
      <c r="Y101" s="23">
        <v>0</v>
      </c>
      <c r="Z101" s="22">
        <v>0</v>
      </c>
      <c r="AA101" s="23">
        <v>0</v>
      </c>
      <c r="AB101" s="22">
        <v>3</v>
      </c>
      <c r="AC101" s="23">
        <v>1</v>
      </c>
      <c r="AD101" s="22">
        <v>0</v>
      </c>
      <c r="AE101" s="23">
        <v>0</v>
      </c>
      <c r="AF101" s="22">
        <f t="shared" si="8"/>
        <v>3</v>
      </c>
      <c r="AG101" s="23">
        <f t="shared" si="9"/>
        <v>1</v>
      </c>
      <c r="AH101" s="18" t="s">
        <v>52</v>
      </c>
    </row>
    <row r="102" spans="1:34" ht="30" customHeight="1" x14ac:dyDescent="0.15">
      <c r="A102" s="25"/>
      <c r="B102" s="27" t="s">
        <v>801</v>
      </c>
      <c r="C102" s="13">
        <v>42459</v>
      </c>
      <c r="D102" s="13">
        <v>45379</v>
      </c>
      <c r="E102" s="13">
        <v>46477</v>
      </c>
      <c r="F102" s="28" t="s">
        <v>793</v>
      </c>
      <c r="G102" s="18" t="s">
        <v>794</v>
      </c>
      <c r="H102" s="29" t="s">
        <v>802</v>
      </c>
      <c r="I102" s="28" t="s">
        <v>796</v>
      </c>
      <c r="J102" s="16" t="s">
        <v>803</v>
      </c>
      <c r="K102" s="28" t="s">
        <v>804</v>
      </c>
      <c r="L102" s="17"/>
      <c r="M102" s="17"/>
      <c r="N102" s="17"/>
      <c r="O102" s="17"/>
      <c r="P102" s="15" t="s">
        <v>799</v>
      </c>
      <c r="Q102" s="18" t="s">
        <v>800</v>
      </c>
      <c r="R102" s="18"/>
      <c r="S102" s="46"/>
      <c r="T102" s="30">
        <v>0</v>
      </c>
      <c r="U102" s="31">
        <v>0</v>
      </c>
      <c r="V102" s="30">
        <v>0</v>
      </c>
      <c r="W102" s="31">
        <v>0</v>
      </c>
      <c r="X102" s="30">
        <v>0</v>
      </c>
      <c r="Y102" s="31">
        <v>0</v>
      </c>
      <c r="Z102" s="30">
        <v>0</v>
      </c>
      <c r="AA102" s="31">
        <v>0</v>
      </c>
      <c r="AB102" s="30">
        <v>3</v>
      </c>
      <c r="AC102" s="31"/>
      <c r="AD102" s="30">
        <v>0</v>
      </c>
      <c r="AE102" s="31">
        <v>0</v>
      </c>
      <c r="AF102" s="30">
        <f t="shared" si="8"/>
        <v>3</v>
      </c>
      <c r="AG102" s="31">
        <f t="shared" si="9"/>
        <v>0</v>
      </c>
      <c r="AH102" s="18"/>
    </row>
    <row r="103" spans="1:34" ht="30" customHeight="1" x14ac:dyDescent="0.15">
      <c r="A103" s="25"/>
      <c r="B103" s="27" t="s">
        <v>805</v>
      </c>
      <c r="C103" s="13">
        <v>42459</v>
      </c>
      <c r="D103" s="13">
        <v>45379</v>
      </c>
      <c r="E103" s="13">
        <v>46477</v>
      </c>
      <c r="F103" s="28" t="s">
        <v>793</v>
      </c>
      <c r="G103" s="18" t="s">
        <v>794</v>
      </c>
      <c r="H103" s="29" t="s">
        <v>806</v>
      </c>
      <c r="I103" s="28" t="s">
        <v>796</v>
      </c>
      <c r="J103" s="16" t="s">
        <v>807</v>
      </c>
      <c r="K103" s="28" t="s">
        <v>808</v>
      </c>
      <c r="L103" s="17"/>
      <c r="M103" s="17"/>
      <c r="N103" s="17"/>
      <c r="O103" s="17"/>
      <c r="P103" s="15" t="s">
        <v>799</v>
      </c>
      <c r="Q103" s="18" t="s">
        <v>800</v>
      </c>
      <c r="R103" s="18"/>
      <c r="S103" s="46"/>
      <c r="T103" s="30">
        <v>0</v>
      </c>
      <c r="U103" s="31">
        <v>0</v>
      </c>
      <c r="V103" s="30">
        <v>0</v>
      </c>
      <c r="W103" s="31">
        <v>0</v>
      </c>
      <c r="X103" s="30">
        <v>0</v>
      </c>
      <c r="Y103" s="31">
        <v>0</v>
      </c>
      <c r="Z103" s="30">
        <v>0</v>
      </c>
      <c r="AA103" s="31">
        <v>0</v>
      </c>
      <c r="AB103" s="30">
        <v>2</v>
      </c>
      <c r="AC103" s="31">
        <v>1</v>
      </c>
      <c r="AD103" s="30">
        <v>0</v>
      </c>
      <c r="AE103" s="31">
        <v>0</v>
      </c>
      <c r="AF103" s="30">
        <f t="shared" si="8"/>
        <v>2</v>
      </c>
      <c r="AG103" s="31">
        <f t="shared" si="9"/>
        <v>1</v>
      </c>
      <c r="AH103" s="18"/>
    </row>
    <row r="104" spans="1:34" ht="30" customHeight="1" x14ac:dyDescent="0.15">
      <c r="A104" s="25"/>
      <c r="B104" s="27" t="s">
        <v>809</v>
      </c>
      <c r="C104" s="13">
        <v>42459</v>
      </c>
      <c r="D104" s="13">
        <v>45379</v>
      </c>
      <c r="E104" s="13">
        <v>46477</v>
      </c>
      <c r="F104" s="28" t="s">
        <v>793</v>
      </c>
      <c r="G104" s="18" t="s">
        <v>794</v>
      </c>
      <c r="H104" s="29" t="s">
        <v>810</v>
      </c>
      <c r="I104" s="28" t="s">
        <v>796</v>
      </c>
      <c r="J104" s="16" t="s">
        <v>811</v>
      </c>
      <c r="K104" s="28" t="s">
        <v>812</v>
      </c>
      <c r="L104" s="17"/>
      <c r="M104" s="17"/>
      <c r="N104" s="17"/>
      <c r="O104" s="17"/>
      <c r="P104" s="15" t="s">
        <v>799</v>
      </c>
      <c r="Q104" s="18" t="s">
        <v>800</v>
      </c>
      <c r="R104" s="18"/>
      <c r="S104" s="46"/>
      <c r="T104" s="30">
        <v>0</v>
      </c>
      <c r="U104" s="31">
        <v>0</v>
      </c>
      <c r="V104" s="30">
        <v>1</v>
      </c>
      <c r="W104" s="31">
        <v>0</v>
      </c>
      <c r="X104" s="30">
        <v>0</v>
      </c>
      <c r="Y104" s="31">
        <v>0</v>
      </c>
      <c r="Z104" s="30">
        <v>0</v>
      </c>
      <c r="AA104" s="31">
        <v>0</v>
      </c>
      <c r="AB104" s="30"/>
      <c r="AC104" s="31">
        <v>0</v>
      </c>
      <c r="AD104" s="30">
        <v>0</v>
      </c>
      <c r="AE104" s="31">
        <v>0</v>
      </c>
      <c r="AF104" s="30">
        <f t="shared" si="8"/>
        <v>1</v>
      </c>
      <c r="AG104" s="31">
        <f t="shared" si="9"/>
        <v>0</v>
      </c>
      <c r="AH104" s="18"/>
    </row>
    <row r="105" spans="1:34" ht="30" customHeight="1" x14ac:dyDescent="0.15">
      <c r="A105" s="57">
        <f>A101+1</f>
        <v>96</v>
      </c>
      <c r="B105" s="27" t="s">
        <v>813</v>
      </c>
      <c r="C105" s="13">
        <v>42460</v>
      </c>
      <c r="D105" s="13">
        <v>44299</v>
      </c>
      <c r="E105" s="13">
        <v>45382</v>
      </c>
      <c r="F105" s="28" t="s">
        <v>814</v>
      </c>
      <c r="G105" s="18" t="s">
        <v>815</v>
      </c>
      <c r="H105" s="29" t="s">
        <v>816</v>
      </c>
      <c r="I105" s="28" t="s">
        <v>817</v>
      </c>
      <c r="J105" s="16" t="s">
        <v>818</v>
      </c>
      <c r="K105" s="16" t="s">
        <v>819</v>
      </c>
      <c r="L105" s="17"/>
      <c r="M105" s="17"/>
      <c r="N105" s="17"/>
      <c r="O105" s="17"/>
      <c r="P105" s="15" t="s">
        <v>820</v>
      </c>
      <c r="Q105" s="18" t="s">
        <v>821</v>
      </c>
      <c r="R105" s="18"/>
      <c r="S105" s="46"/>
      <c r="T105" s="30">
        <v>0</v>
      </c>
      <c r="U105" s="31">
        <v>0</v>
      </c>
      <c r="V105" s="30">
        <v>1</v>
      </c>
      <c r="W105" s="31">
        <v>1</v>
      </c>
      <c r="X105" s="30">
        <v>0</v>
      </c>
      <c r="Y105" s="31">
        <v>0</v>
      </c>
      <c r="Z105" s="30">
        <v>0</v>
      </c>
      <c r="AA105" s="31">
        <v>0</v>
      </c>
      <c r="AB105" s="30">
        <v>3</v>
      </c>
      <c r="AC105" s="31">
        <v>3</v>
      </c>
      <c r="AD105" s="30">
        <v>0</v>
      </c>
      <c r="AE105" s="31">
        <v>0</v>
      </c>
      <c r="AF105" s="30">
        <f t="shared" si="8"/>
        <v>4</v>
      </c>
      <c r="AG105" s="31">
        <f t="shared" si="9"/>
        <v>4</v>
      </c>
      <c r="AH105" s="18" t="s">
        <v>89</v>
      </c>
    </row>
    <row r="106" spans="1:34" ht="30" customHeight="1" x14ac:dyDescent="0.15">
      <c r="A106" s="25">
        <f t="shared" ref="A106:A123" si="11">A105+1</f>
        <v>97</v>
      </c>
      <c r="B106" s="27" t="s">
        <v>822</v>
      </c>
      <c r="C106" s="13">
        <v>42460</v>
      </c>
      <c r="D106" s="13">
        <v>45379</v>
      </c>
      <c r="E106" s="13">
        <v>46477</v>
      </c>
      <c r="F106" s="28" t="s">
        <v>823</v>
      </c>
      <c r="G106" s="18" t="s">
        <v>824</v>
      </c>
      <c r="H106" s="29" t="s">
        <v>293</v>
      </c>
      <c r="I106" s="28" t="s">
        <v>825</v>
      </c>
      <c r="J106" s="16" t="s">
        <v>826</v>
      </c>
      <c r="K106" s="16" t="s">
        <v>827</v>
      </c>
      <c r="L106" s="17"/>
      <c r="M106" s="17"/>
      <c r="N106" s="17"/>
      <c r="O106" s="17"/>
      <c r="P106" s="15" t="s">
        <v>675</v>
      </c>
      <c r="Q106" s="18" t="s">
        <v>821</v>
      </c>
      <c r="R106" s="18"/>
      <c r="S106" s="46"/>
      <c r="T106" s="30">
        <v>0</v>
      </c>
      <c r="U106" s="31">
        <v>0</v>
      </c>
      <c r="V106" s="30">
        <v>0</v>
      </c>
      <c r="W106" s="31">
        <v>0</v>
      </c>
      <c r="X106" s="30">
        <v>0</v>
      </c>
      <c r="Y106" s="31">
        <v>0</v>
      </c>
      <c r="Z106" s="30">
        <v>1</v>
      </c>
      <c r="AA106" s="31">
        <v>0</v>
      </c>
      <c r="AB106" s="30">
        <v>0</v>
      </c>
      <c r="AC106" s="31">
        <v>0</v>
      </c>
      <c r="AD106" s="30">
        <v>0</v>
      </c>
      <c r="AE106" s="31">
        <v>0</v>
      </c>
      <c r="AF106" s="30">
        <f t="shared" si="8"/>
        <v>1</v>
      </c>
      <c r="AG106" s="31">
        <f t="shared" si="9"/>
        <v>0</v>
      </c>
      <c r="AH106" s="18" t="s">
        <v>80</v>
      </c>
    </row>
    <row r="107" spans="1:34" ht="30" customHeight="1" x14ac:dyDescent="0.15">
      <c r="A107" s="25">
        <f t="shared" si="11"/>
        <v>98</v>
      </c>
      <c r="B107" s="27" t="s">
        <v>828</v>
      </c>
      <c r="C107" s="13">
        <v>42488</v>
      </c>
      <c r="D107" s="13">
        <v>44385</v>
      </c>
      <c r="E107" s="13">
        <v>45473</v>
      </c>
      <c r="F107" s="28" t="s">
        <v>829</v>
      </c>
      <c r="G107" s="18" t="s">
        <v>830</v>
      </c>
      <c r="H107" s="29" t="s">
        <v>831</v>
      </c>
      <c r="I107" s="28" t="s">
        <v>832</v>
      </c>
      <c r="J107" s="16" t="s">
        <v>833</v>
      </c>
      <c r="K107" s="16" t="s">
        <v>834</v>
      </c>
      <c r="L107" s="17"/>
      <c r="M107" s="17"/>
      <c r="N107" s="17"/>
      <c r="O107" s="17"/>
      <c r="P107" s="15" t="s">
        <v>141</v>
      </c>
      <c r="Q107" s="18" t="s">
        <v>835</v>
      </c>
      <c r="R107" s="18"/>
      <c r="S107" s="46"/>
      <c r="T107" s="22">
        <v>0</v>
      </c>
      <c r="U107" s="23">
        <v>0</v>
      </c>
      <c r="V107" s="22">
        <v>0</v>
      </c>
      <c r="W107" s="23">
        <v>0</v>
      </c>
      <c r="X107" s="22">
        <v>0</v>
      </c>
      <c r="Y107" s="23">
        <v>0</v>
      </c>
      <c r="Z107" s="22">
        <v>0</v>
      </c>
      <c r="AA107" s="23">
        <v>0</v>
      </c>
      <c r="AB107" s="22">
        <v>2</v>
      </c>
      <c r="AC107" s="23">
        <v>0</v>
      </c>
      <c r="AD107" s="22">
        <v>0</v>
      </c>
      <c r="AE107" s="23">
        <v>0</v>
      </c>
      <c r="AF107" s="22">
        <f t="shared" si="8"/>
        <v>2</v>
      </c>
      <c r="AG107" s="23">
        <f t="shared" si="9"/>
        <v>0</v>
      </c>
      <c r="AH107" s="18" t="s">
        <v>52</v>
      </c>
    </row>
    <row r="108" spans="1:34" ht="30" customHeight="1" x14ac:dyDescent="0.15">
      <c r="A108" s="25">
        <f t="shared" si="11"/>
        <v>99</v>
      </c>
      <c r="B108" s="27" t="s">
        <v>836</v>
      </c>
      <c r="C108" s="13">
        <v>42640</v>
      </c>
      <c r="D108" s="13">
        <v>44484</v>
      </c>
      <c r="E108" s="13">
        <v>45565</v>
      </c>
      <c r="F108" s="28" t="s">
        <v>837</v>
      </c>
      <c r="G108" s="18" t="s">
        <v>838</v>
      </c>
      <c r="H108" s="29" t="s">
        <v>839</v>
      </c>
      <c r="I108" s="28" t="s">
        <v>840</v>
      </c>
      <c r="J108" s="16" t="s">
        <v>841</v>
      </c>
      <c r="K108" s="16" t="s">
        <v>842</v>
      </c>
      <c r="L108" s="17"/>
      <c r="M108" s="17"/>
      <c r="N108" s="17"/>
      <c r="O108" s="17"/>
      <c r="P108" s="15" t="s">
        <v>50</v>
      </c>
      <c r="Q108" s="18" t="s">
        <v>209</v>
      </c>
      <c r="R108" s="18"/>
      <c r="S108" s="46"/>
      <c r="T108" s="30">
        <v>0</v>
      </c>
      <c r="U108" s="31">
        <v>0</v>
      </c>
      <c r="V108" s="30">
        <v>0</v>
      </c>
      <c r="W108" s="31">
        <v>0</v>
      </c>
      <c r="X108" s="30">
        <v>0</v>
      </c>
      <c r="Y108" s="31">
        <v>0</v>
      </c>
      <c r="Z108" s="30">
        <v>0</v>
      </c>
      <c r="AA108" s="31">
        <v>0</v>
      </c>
      <c r="AB108" s="30">
        <v>3</v>
      </c>
      <c r="AC108" s="31">
        <v>2</v>
      </c>
      <c r="AD108" s="30">
        <v>0</v>
      </c>
      <c r="AE108" s="31">
        <v>0</v>
      </c>
      <c r="AF108" s="30">
        <f t="shared" si="8"/>
        <v>3</v>
      </c>
      <c r="AG108" s="31">
        <f t="shared" si="9"/>
        <v>2</v>
      </c>
      <c r="AH108" s="18" t="s">
        <v>42</v>
      </c>
    </row>
    <row r="109" spans="1:34" ht="30" customHeight="1" x14ac:dyDescent="0.15">
      <c r="A109" s="25">
        <f t="shared" si="11"/>
        <v>100</v>
      </c>
      <c r="B109" s="27" t="s">
        <v>843</v>
      </c>
      <c r="C109" s="13">
        <v>42641</v>
      </c>
      <c r="D109" s="13">
        <v>44477</v>
      </c>
      <c r="E109" s="13">
        <v>45565</v>
      </c>
      <c r="F109" s="28" t="s">
        <v>844</v>
      </c>
      <c r="G109" s="18" t="s">
        <v>845</v>
      </c>
      <c r="H109" s="29" t="s">
        <v>846</v>
      </c>
      <c r="I109" s="28" t="s">
        <v>847</v>
      </c>
      <c r="J109" s="16" t="s">
        <v>848</v>
      </c>
      <c r="K109" s="16" t="s">
        <v>849</v>
      </c>
      <c r="L109" s="17"/>
      <c r="M109" s="17"/>
      <c r="N109" s="17"/>
      <c r="O109" s="17"/>
      <c r="P109" s="15" t="s">
        <v>50</v>
      </c>
      <c r="Q109" s="18" t="s">
        <v>106</v>
      </c>
      <c r="R109" s="18"/>
      <c r="S109" s="46"/>
      <c r="T109" s="30">
        <v>0</v>
      </c>
      <c r="U109" s="31">
        <v>0</v>
      </c>
      <c r="V109" s="30">
        <v>0</v>
      </c>
      <c r="W109" s="31">
        <v>0</v>
      </c>
      <c r="X109" s="30">
        <v>0</v>
      </c>
      <c r="Y109" s="31">
        <v>0</v>
      </c>
      <c r="Z109" s="30">
        <v>2</v>
      </c>
      <c r="AA109" s="31">
        <v>0</v>
      </c>
      <c r="AB109" s="30">
        <v>1</v>
      </c>
      <c r="AC109" s="31">
        <v>1</v>
      </c>
      <c r="AD109" s="30">
        <v>0</v>
      </c>
      <c r="AE109" s="31">
        <v>0</v>
      </c>
      <c r="AF109" s="30">
        <f t="shared" si="8"/>
        <v>3</v>
      </c>
      <c r="AG109" s="31">
        <f t="shared" si="9"/>
        <v>1</v>
      </c>
      <c r="AH109" s="18" t="s">
        <v>42</v>
      </c>
    </row>
    <row r="110" spans="1:34" ht="30" customHeight="1" x14ac:dyDescent="0.15">
      <c r="A110" s="25">
        <f t="shared" si="11"/>
        <v>101</v>
      </c>
      <c r="B110" s="27" t="s">
        <v>850</v>
      </c>
      <c r="C110" s="13">
        <v>42641</v>
      </c>
      <c r="D110" s="13">
        <v>44477</v>
      </c>
      <c r="E110" s="13">
        <v>45565</v>
      </c>
      <c r="F110" s="28" t="s">
        <v>851</v>
      </c>
      <c r="G110" s="18" t="s">
        <v>852</v>
      </c>
      <c r="H110" s="29" t="s">
        <v>853</v>
      </c>
      <c r="I110" s="28" t="s">
        <v>854</v>
      </c>
      <c r="J110" s="16" t="s">
        <v>855</v>
      </c>
      <c r="K110" s="16" t="s">
        <v>856</v>
      </c>
      <c r="L110" s="17"/>
      <c r="M110" s="17"/>
      <c r="N110" s="17"/>
      <c r="O110" s="17"/>
      <c r="P110" s="15" t="s">
        <v>50</v>
      </c>
      <c r="Q110" s="18" t="s">
        <v>691</v>
      </c>
      <c r="R110" s="18"/>
      <c r="S110" s="46"/>
      <c r="T110" s="22">
        <v>0</v>
      </c>
      <c r="U110" s="23">
        <v>0</v>
      </c>
      <c r="V110" s="22">
        <v>0</v>
      </c>
      <c r="W110" s="23">
        <v>0</v>
      </c>
      <c r="X110" s="22">
        <v>0</v>
      </c>
      <c r="Y110" s="23">
        <v>0</v>
      </c>
      <c r="Z110" s="22">
        <v>0</v>
      </c>
      <c r="AA110" s="23">
        <v>0</v>
      </c>
      <c r="AB110" s="22">
        <v>2</v>
      </c>
      <c r="AC110" s="23">
        <v>1</v>
      </c>
      <c r="AD110" s="22">
        <v>0</v>
      </c>
      <c r="AE110" s="23">
        <v>0</v>
      </c>
      <c r="AF110" s="22">
        <f t="shared" si="8"/>
        <v>2</v>
      </c>
      <c r="AG110" s="23">
        <f t="shared" si="9"/>
        <v>1</v>
      </c>
      <c r="AH110" s="18" t="s">
        <v>52</v>
      </c>
    </row>
    <row r="111" spans="1:34" ht="30" customHeight="1" x14ac:dyDescent="0.15">
      <c r="A111" s="25">
        <f t="shared" si="11"/>
        <v>102</v>
      </c>
      <c r="B111" s="27" t="s">
        <v>857</v>
      </c>
      <c r="C111" s="13">
        <v>42699</v>
      </c>
      <c r="D111" s="13">
        <v>44551</v>
      </c>
      <c r="E111" s="13">
        <v>45626</v>
      </c>
      <c r="F111" s="33" t="s">
        <v>858</v>
      </c>
      <c r="G111" s="18" t="s">
        <v>859</v>
      </c>
      <c r="H111" s="32" t="s">
        <v>860</v>
      </c>
      <c r="I111" s="33" t="s">
        <v>861</v>
      </c>
      <c r="J111" s="16" t="s">
        <v>862</v>
      </c>
      <c r="K111" s="16" t="s">
        <v>863</v>
      </c>
      <c r="L111" s="17"/>
      <c r="M111" s="17"/>
      <c r="N111" s="17"/>
      <c r="O111" s="17"/>
      <c r="P111" s="15" t="s">
        <v>864</v>
      </c>
      <c r="Q111" s="18" t="s">
        <v>106</v>
      </c>
      <c r="R111" s="18"/>
      <c r="S111" s="46"/>
      <c r="T111" s="30">
        <v>0</v>
      </c>
      <c r="U111" s="31">
        <v>0</v>
      </c>
      <c r="V111" s="30">
        <v>0</v>
      </c>
      <c r="W111" s="31">
        <v>0</v>
      </c>
      <c r="X111" s="30">
        <v>0</v>
      </c>
      <c r="Y111" s="31">
        <v>0</v>
      </c>
      <c r="Z111" s="30">
        <v>0</v>
      </c>
      <c r="AA111" s="31">
        <v>0</v>
      </c>
      <c r="AB111" s="30">
        <v>4</v>
      </c>
      <c r="AC111" s="31">
        <v>1</v>
      </c>
      <c r="AD111" s="30">
        <v>0</v>
      </c>
      <c r="AE111" s="31">
        <v>0</v>
      </c>
      <c r="AF111" s="30">
        <f t="shared" si="8"/>
        <v>4</v>
      </c>
      <c r="AG111" s="31">
        <f t="shared" si="9"/>
        <v>1</v>
      </c>
      <c r="AH111" s="18" t="s">
        <v>89</v>
      </c>
    </row>
    <row r="112" spans="1:34" ht="30" customHeight="1" x14ac:dyDescent="0.15">
      <c r="A112" s="25">
        <f t="shared" si="11"/>
        <v>103</v>
      </c>
      <c r="B112" s="27" t="s">
        <v>865</v>
      </c>
      <c r="C112" s="13">
        <v>42809</v>
      </c>
      <c r="D112" s="13">
        <v>44651</v>
      </c>
      <c r="E112" s="13">
        <v>45747</v>
      </c>
      <c r="F112" s="33" t="s">
        <v>866</v>
      </c>
      <c r="G112" s="18" t="s">
        <v>867</v>
      </c>
      <c r="H112" s="32" t="s">
        <v>868</v>
      </c>
      <c r="I112" s="33" t="s">
        <v>869</v>
      </c>
      <c r="J112" s="16" t="s">
        <v>870</v>
      </c>
      <c r="K112" s="16" t="s">
        <v>424</v>
      </c>
      <c r="L112" s="17"/>
      <c r="M112" s="17"/>
      <c r="N112" s="17"/>
      <c r="O112" s="17"/>
      <c r="P112" s="15" t="s">
        <v>871</v>
      </c>
      <c r="Q112" s="18" t="s">
        <v>209</v>
      </c>
      <c r="R112" s="18"/>
      <c r="S112" s="46"/>
      <c r="T112" s="22">
        <v>0</v>
      </c>
      <c r="U112" s="23">
        <v>0</v>
      </c>
      <c r="V112" s="22">
        <v>0</v>
      </c>
      <c r="W112" s="23">
        <v>0</v>
      </c>
      <c r="X112" s="22">
        <v>0</v>
      </c>
      <c r="Y112" s="23">
        <v>0</v>
      </c>
      <c r="Z112" s="22">
        <v>0</v>
      </c>
      <c r="AA112" s="23">
        <v>0</v>
      </c>
      <c r="AB112" s="22">
        <v>4</v>
      </c>
      <c r="AC112" s="23">
        <v>4</v>
      </c>
      <c r="AD112" s="22">
        <v>0</v>
      </c>
      <c r="AE112" s="23">
        <v>0</v>
      </c>
      <c r="AF112" s="22">
        <f t="shared" si="8"/>
        <v>4</v>
      </c>
      <c r="AG112" s="23">
        <f t="shared" si="9"/>
        <v>4</v>
      </c>
      <c r="AH112" s="18" t="s">
        <v>89</v>
      </c>
    </row>
    <row r="113" spans="1:34" ht="30" customHeight="1" x14ac:dyDescent="0.15">
      <c r="A113" s="25">
        <f t="shared" si="11"/>
        <v>104</v>
      </c>
      <c r="B113" s="27" t="s">
        <v>872</v>
      </c>
      <c r="C113" s="13">
        <v>42920</v>
      </c>
      <c r="D113" s="13">
        <v>45133</v>
      </c>
      <c r="E113" s="13">
        <v>46203</v>
      </c>
      <c r="F113" s="33" t="s">
        <v>873</v>
      </c>
      <c r="G113" s="18" t="s">
        <v>874</v>
      </c>
      <c r="H113" s="32" t="s">
        <v>875</v>
      </c>
      <c r="I113" s="33" t="s">
        <v>876</v>
      </c>
      <c r="J113" s="16" t="s">
        <v>877</v>
      </c>
      <c r="K113" s="16" t="s">
        <v>878</v>
      </c>
      <c r="L113" s="17"/>
      <c r="M113" s="17"/>
      <c r="N113" s="17"/>
      <c r="O113" s="17"/>
      <c r="P113" s="15" t="s">
        <v>879</v>
      </c>
      <c r="Q113" s="18" t="s">
        <v>880</v>
      </c>
      <c r="R113" s="18"/>
      <c r="S113" s="46"/>
      <c r="T113" s="30">
        <v>0</v>
      </c>
      <c r="U113" s="31">
        <v>0</v>
      </c>
      <c r="V113" s="30">
        <v>2</v>
      </c>
      <c r="W113" s="31">
        <v>1</v>
      </c>
      <c r="X113" s="30"/>
      <c r="Y113" s="31">
        <v>0</v>
      </c>
      <c r="Z113" s="30">
        <v>0</v>
      </c>
      <c r="AA113" s="31">
        <v>0</v>
      </c>
      <c r="AB113" s="30">
        <v>1</v>
      </c>
      <c r="AC113" s="31">
        <v>0</v>
      </c>
      <c r="AD113" s="30">
        <v>0</v>
      </c>
      <c r="AE113" s="31">
        <v>0</v>
      </c>
      <c r="AF113" s="30">
        <f t="shared" si="8"/>
        <v>3</v>
      </c>
      <c r="AG113" s="31">
        <f t="shared" si="9"/>
        <v>1</v>
      </c>
      <c r="AH113" s="18" t="s">
        <v>89</v>
      </c>
    </row>
    <row r="114" spans="1:34" ht="30" customHeight="1" x14ac:dyDescent="0.15">
      <c r="A114" s="25">
        <f t="shared" si="11"/>
        <v>105</v>
      </c>
      <c r="B114" s="27" t="s">
        <v>881</v>
      </c>
      <c r="C114" s="13">
        <v>42965</v>
      </c>
      <c r="D114" s="13">
        <v>44876</v>
      </c>
      <c r="E114" s="13">
        <v>45930</v>
      </c>
      <c r="F114" s="33" t="s">
        <v>882</v>
      </c>
      <c r="G114" s="18" t="s">
        <v>883</v>
      </c>
      <c r="H114" s="32" t="s">
        <v>884</v>
      </c>
      <c r="I114" s="33" t="s">
        <v>885</v>
      </c>
      <c r="J114" s="16" t="s">
        <v>886</v>
      </c>
      <c r="K114" s="16" t="s">
        <v>887</v>
      </c>
      <c r="L114" s="17"/>
      <c r="M114" s="17"/>
      <c r="N114" s="17"/>
      <c r="O114" s="17"/>
      <c r="P114" s="15" t="s">
        <v>50</v>
      </c>
      <c r="Q114" s="18" t="s">
        <v>106</v>
      </c>
      <c r="R114" s="18"/>
      <c r="S114" s="46"/>
      <c r="T114" s="22">
        <v>0</v>
      </c>
      <c r="U114" s="23">
        <v>0</v>
      </c>
      <c r="V114" s="22">
        <v>0</v>
      </c>
      <c r="W114" s="23">
        <v>0</v>
      </c>
      <c r="X114" s="22">
        <v>0</v>
      </c>
      <c r="Y114" s="23">
        <v>0</v>
      </c>
      <c r="Z114" s="22">
        <v>0</v>
      </c>
      <c r="AA114" s="23">
        <v>0</v>
      </c>
      <c r="AB114" s="22">
        <v>4</v>
      </c>
      <c r="AC114" s="23">
        <v>1</v>
      </c>
      <c r="AD114" s="22">
        <v>0</v>
      </c>
      <c r="AE114" s="23">
        <v>0</v>
      </c>
      <c r="AF114" s="22">
        <f t="shared" si="8"/>
        <v>4</v>
      </c>
      <c r="AG114" s="23">
        <f t="shared" si="9"/>
        <v>1</v>
      </c>
      <c r="AH114" s="18" t="s">
        <v>52</v>
      </c>
    </row>
    <row r="115" spans="1:34" s="47" customFormat="1" ht="30" customHeight="1" x14ac:dyDescent="0.15">
      <c r="A115" s="25">
        <f t="shared" si="11"/>
        <v>106</v>
      </c>
      <c r="B115" s="27" t="s">
        <v>888</v>
      </c>
      <c r="C115" s="13">
        <v>42998</v>
      </c>
      <c r="D115" s="13">
        <v>44855</v>
      </c>
      <c r="E115" s="13">
        <v>45930</v>
      </c>
      <c r="F115" s="33" t="s">
        <v>889</v>
      </c>
      <c r="G115" s="18" t="s">
        <v>890</v>
      </c>
      <c r="H115" s="32" t="s">
        <v>891</v>
      </c>
      <c r="I115" s="33" t="s">
        <v>892</v>
      </c>
      <c r="J115" s="16" t="s">
        <v>893</v>
      </c>
      <c r="K115" s="16" t="s">
        <v>894</v>
      </c>
      <c r="L115" s="17"/>
      <c r="M115" s="17"/>
      <c r="N115" s="17"/>
      <c r="O115" s="17"/>
      <c r="P115" s="15" t="s">
        <v>864</v>
      </c>
      <c r="Q115" s="18" t="s">
        <v>240</v>
      </c>
      <c r="R115" s="18"/>
      <c r="S115" s="46"/>
      <c r="T115" s="30">
        <v>0</v>
      </c>
      <c r="U115" s="31">
        <v>0</v>
      </c>
      <c r="V115" s="30">
        <v>0</v>
      </c>
      <c r="W115" s="31">
        <v>0</v>
      </c>
      <c r="X115" s="30">
        <v>0</v>
      </c>
      <c r="Y115" s="31">
        <v>0</v>
      </c>
      <c r="Z115" s="30">
        <v>1</v>
      </c>
      <c r="AA115" s="31">
        <v>1</v>
      </c>
      <c r="AB115" s="30">
        <v>0</v>
      </c>
      <c r="AC115" s="31">
        <v>0</v>
      </c>
      <c r="AD115" s="30">
        <v>0</v>
      </c>
      <c r="AE115" s="31">
        <v>0</v>
      </c>
      <c r="AF115" s="30">
        <f t="shared" si="8"/>
        <v>1</v>
      </c>
      <c r="AG115" s="31">
        <f t="shared" si="9"/>
        <v>1</v>
      </c>
      <c r="AH115" s="18" t="s">
        <v>89</v>
      </c>
    </row>
    <row r="116" spans="1:34" ht="30" customHeight="1" x14ac:dyDescent="0.15">
      <c r="A116" s="25">
        <f t="shared" si="11"/>
        <v>107</v>
      </c>
      <c r="B116" s="27" t="s">
        <v>895</v>
      </c>
      <c r="C116" s="13">
        <v>43007</v>
      </c>
      <c r="D116" s="13">
        <v>43756</v>
      </c>
      <c r="E116" s="13">
        <v>44834</v>
      </c>
      <c r="F116" s="33" t="s">
        <v>896</v>
      </c>
      <c r="G116" s="18" t="s">
        <v>897</v>
      </c>
      <c r="H116" s="32" t="s">
        <v>898</v>
      </c>
      <c r="I116" s="33" t="s">
        <v>899</v>
      </c>
      <c r="J116" s="16" t="s">
        <v>775</v>
      </c>
      <c r="K116" s="16" t="s">
        <v>900</v>
      </c>
      <c r="L116" s="17"/>
      <c r="M116" s="17"/>
      <c r="N116" s="17"/>
      <c r="O116" s="17"/>
      <c r="P116" s="15" t="s">
        <v>50</v>
      </c>
      <c r="Q116" s="18" t="s">
        <v>463</v>
      </c>
      <c r="R116" s="18"/>
      <c r="S116" s="46"/>
      <c r="T116" s="22">
        <v>0</v>
      </c>
      <c r="U116" s="23">
        <v>0</v>
      </c>
      <c r="V116" s="22">
        <v>0</v>
      </c>
      <c r="W116" s="23">
        <v>0</v>
      </c>
      <c r="X116" s="22">
        <v>0</v>
      </c>
      <c r="Y116" s="23">
        <v>0</v>
      </c>
      <c r="Z116" s="22">
        <v>0</v>
      </c>
      <c r="AA116" s="23">
        <v>0</v>
      </c>
      <c r="AB116" s="22">
        <v>1</v>
      </c>
      <c r="AC116" s="23">
        <v>1</v>
      </c>
      <c r="AD116" s="22">
        <v>0</v>
      </c>
      <c r="AE116" s="23">
        <v>0</v>
      </c>
      <c r="AF116" s="22">
        <f t="shared" si="8"/>
        <v>1</v>
      </c>
      <c r="AG116" s="23">
        <f t="shared" si="9"/>
        <v>1</v>
      </c>
      <c r="AH116" s="18" t="s">
        <v>52</v>
      </c>
    </row>
    <row r="117" spans="1:34" ht="30" customHeight="1" x14ac:dyDescent="0.15">
      <c r="A117" s="25">
        <f t="shared" si="11"/>
        <v>108</v>
      </c>
      <c r="B117" s="27" t="s">
        <v>901</v>
      </c>
      <c r="C117" s="13">
        <v>43095</v>
      </c>
      <c r="D117" s="13">
        <v>44943</v>
      </c>
      <c r="E117" s="13">
        <v>46022</v>
      </c>
      <c r="F117" s="33" t="s">
        <v>902</v>
      </c>
      <c r="G117" s="18" t="s">
        <v>903</v>
      </c>
      <c r="H117" s="32" t="s">
        <v>904</v>
      </c>
      <c r="I117" s="33" t="s">
        <v>905</v>
      </c>
      <c r="J117" s="16" t="s">
        <v>906</v>
      </c>
      <c r="K117" s="16" t="s">
        <v>907</v>
      </c>
      <c r="L117" s="17"/>
      <c r="M117" s="17"/>
      <c r="N117" s="17"/>
      <c r="O117" s="17"/>
      <c r="P117" s="15" t="s">
        <v>50</v>
      </c>
      <c r="Q117" s="18" t="s">
        <v>908</v>
      </c>
      <c r="R117" s="18"/>
      <c r="S117" s="46"/>
      <c r="T117" s="30">
        <v>0</v>
      </c>
      <c r="U117" s="31">
        <v>0</v>
      </c>
      <c r="V117" s="30">
        <v>0</v>
      </c>
      <c r="W117" s="31">
        <v>0</v>
      </c>
      <c r="X117" s="30">
        <v>0</v>
      </c>
      <c r="Y117" s="31">
        <v>0</v>
      </c>
      <c r="Z117" s="30">
        <v>0</v>
      </c>
      <c r="AA117" s="31">
        <v>0</v>
      </c>
      <c r="AB117" s="30">
        <v>2</v>
      </c>
      <c r="AC117" s="31">
        <v>1</v>
      </c>
      <c r="AD117" s="30">
        <v>0</v>
      </c>
      <c r="AE117" s="31">
        <v>0</v>
      </c>
      <c r="AF117" s="30">
        <f t="shared" si="8"/>
        <v>2</v>
      </c>
      <c r="AG117" s="31">
        <f t="shared" si="9"/>
        <v>1</v>
      </c>
      <c r="AH117" s="18" t="s">
        <v>42</v>
      </c>
    </row>
    <row r="118" spans="1:34" s="47" customFormat="1" ht="30" customHeight="1" x14ac:dyDescent="0.15">
      <c r="A118" s="25">
        <f t="shared" si="11"/>
        <v>109</v>
      </c>
      <c r="B118" s="27" t="s">
        <v>909</v>
      </c>
      <c r="C118" s="13">
        <v>43095</v>
      </c>
      <c r="D118" s="13">
        <v>44932</v>
      </c>
      <c r="E118" s="13">
        <v>46022</v>
      </c>
      <c r="F118" s="33" t="s">
        <v>910</v>
      </c>
      <c r="G118" s="18" t="s">
        <v>911</v>
      </c>
      <c r="H118" s="32" t="s">
        <v>912</v>
      </c>
      <c r="I118" s="33" t="s">
        <v>913</v>
      </c>
      <c r="J118" s="16" t="s">
        <v>914</v>
      </c>
      <c r="K118" s="16" t="s">
        <v>915</v>
      </c>
      <c r="L118" s="17"/>
      <c r="M118" s="17"/>
      <c r="N118" s="17"/>
      <c r="O118" s="17"/>
      <c r="P118" s="15" t="s">
        <v>50</v>
      </c>
      <c r="Q118" s="18" t="s">
        <v>537</v>
      </c>
      <c r="R118" s="18"/>
      <c r="S118" s="46"/>
      <c r="T118" s="51">
        <v>0</v>
      </c>
      <c r="U118" s="52">
        <v>0</v>
      </c>
      <c r="V118" s="51">
        <v>0</v>
      </c>
      <c r="W118" s="52">
        <v>0</v>
      </c>
      <c r="X118" s="51">
        <v>0</v>
      </c>
      <c r="Y118" s="52">
        <v>0</v>
      </c>
      <c r="Z118" s="51">
        <v>0</v>
      </c>
      <c r="AA118" s="52">
        <v>0</v>
      </c>
      <c r="AB118" s="51">
        <v>2</v>
      </c>
      <c r="AC118" s="52">
        <v>0</v>
      </c>
      <c r="AD118" s="51">
        <v>0</v>
      </c>
      <c r="AE118" s="52">
        <v>0</v>
      </c>
      <c r="AF118" s="51">
        <f t="shared" si="8"/>
        <v>2</v>
      </c>
      <c r="AG118" s="52">
        <f t="shared" si="9"/>
        <v>0</v>
      </c>
      <c r="AH118" s="18" t="s">
        <v>42</v>
      </c>
    </row>
    <row r="119" spans="1:34" ht="30" customHeight="1" x14ac:dyDescent="0.15">
      <c r="A119" s="25">
        <f t="shared" si="11"/>
        <v>110</v>
      </c>
      <c r="B119" s="27" t="s">
        <v>916</v>
      </c>
      <c r="C119" s="13">
        <v>43096</v>
      </c>
      <c r="D119" s="13">
        <v>44944</v>
      </c>
      <c r="E119" s="13">
        <v>46022</v>
      </c>
      <c r="F119" s="28" t="s">
        <v>917</v>
      </c>
      <c r="G119" s="18" t="s">
        <v>918</v>
      </c>
      <c r="H119" s="29" t="s">
        <v>919</v>
      </c>
      <c r="I119" s="28" t="s">
        <v>920</v>
      </c>
      <c r="J119" s="16" t="s">
        <v>921</v>
      </c>
      <c r="K119" s="16" t="s">
        <v>922</v>
      </c>
      <c r="L119" s="17"/>
      <c r="M119" s="17"/>
      <c r="N119" s="17"/>
      <c r="O119" s="17"/>
      <c r="P119" s="15" t="s">
        <v>50</v>
      </c>
      <c r="Q119" s="18" t="s">
        <v>201</v>
      </c>
      <c r="R119" s="18"/>
      <c r="S119" s="46"/>
      <c r="T119" s="30">
        <v>0</v>
      </c>
      <c r="U119" s="31">
        <v>0</v>
      </c>
      <c r="V119" s="30">
        <v>1</v>
      </c>
      <c r="W119" s="31">
        <v>1</v>
      </c>
      <c r="X119" s="30">
        <v>0</v>
      </c>
      <c r="Y119" s="31">
        <v>0</v>
      </c>
      <c r="Z119" s="30">
        <v>0</v>
      </c>
      <c r="AA119" s="31">
        <v>0</v>
      </c>
      <c r="AB119" s="30">
        <v>1</v>
      </c>
      <c r="AC119" s="31">
        <v>0</v>
      </c>
      <c r="AD119" s="30">
        <v>0</v>
      </c>
      <c r="AE119" s="31">
        <v>0</v>
      </c>
      <c r="AF119" s="30">
        <f t="shared" si="8"/>
        <v>2</v>
      </c>
      <c r="AG119" s="31">
        <f t="shared" si="9"/>
        <v>1</v>
      </c>
      <c r="AH119" s="18" t="s">
        <v>42</v>
      </c>
    </row>
    <row r="120" spans="1:34" s="47" customFormat="1" ht="30" customHeight="1" x14ac:dyDescent="0.15">
      <c r="A120" s="25">
        <f t="shared" si="11"/>
        <v>111</v>
      </c>
      <c r="B120" s="27" t="s">
        <v>923</v>
      </c>
      <c r="C120" s="13">
        <v>43187</v>
      </c>
      <c r="D120" s="13">
        <v>45036</v>
      </c>
      <c r="E120" s="13">
        <v>46112</v>
      </c>
      <c r="F120" s="33" t="s">
        <v>924</v>
      </c>
      <c r="G120" s="18" t="s">
        <v>925</v>
      </c>
      <c r="H120" s="32" t="s">
        <v>926</v>
      </c>
      <c r="I120" s="33" t="s">
        <v>927</v>
      </c>
      <c r="J120" s="16" t="s">
        <v>928</v>
      </c>
      <c r="K120" s="16" t="s">
        <v>929</v>
      </c>
      <c r="L120" s="17"/>
      <c r="M120" s="17"/>
      <c r="N120" s="17"/>
      <c r="O120" s="17"/>
      <c r="P120" s="15" t="s">
        <v>50</v>
      </c>
      <c r="Q120" s="18" t="s">
        <v>930</v>
      </c>
      <c r="R120" s="18"/>
      <c r="S120" s="46"/>
      <c r="T120" s="51">
        <v>0</v>
      </c>
      <c r="U120" s="52">
        <v>0</v>
      </c>
      <c r="V120" s="51">
        <v>0</v>
      </c>
      <c r="W120" s="52">
        <v>0</v>
      </c>
      <c r="X120" s="51">
        <v>0</v>
      </c>
      <c r="Y120" s="52">
        <v>0</v>
      </c>
      <c r="Z120" s="51">
        <v>0</v>
      </c>
      <c r="AA120" s="52">
        <v>0</v>
      </c>
      <c r="AB120" s="51">
        <v>5</v>
      </c>
      <c r="AC120" s="52">
        <v>2</v>
      </c>
      <c r="AD120" s="51">
        <v>0</v>
      </c>
      <c r="AE120" s="52">
        <v>0</v>
      </c>
      <c r="AF120" s="51">
        <f t="shared" si="8"/>
        <v>5</v>
      </c>
      <c r="AG120" s="52">
        <f t="shared" si="9"/>
        <v>2</v>
      </c>
      <c r="AH120" s="18" t="s">
        <v>42</v>
      </c>
    </row>
    <row r="121" spans="1:34" ht="30" customHeight="1" x14ac:dyDescent="0.15">
      <c r="A121" s="25">
        <f t="shared" si="11"/>
        <v>112</v>
      </c>
      <c r="B121" s="36" t="s">
        <v>931</v>
      </c>
      <c r="C121" s="37">
        <v>43187</v>
      </c>
      <c r="D121" s="37">
        <v>43921</v>
      </c>
      <c r="E121" s="37">
        <v>45016</v>
      </c>
      <c r="F121" s="41" t="s">
        <v>932</v>
      </c>
      <c r="G121" s="44" t="s">
        <v>933</v>
      </c>
      <c r="H121" s="39" t="s">
        <v>934</v>
      </c>
      <c r="I121" s="41" t="s">
        <v>935</v>
      </c>
      <c r="J121" s="48" t="s">
        <v>936</v>
      </c>
      <c r="K121" s="48" t="s">
        <v>937</v>
      </c>
      <c r="L121" s="49"/>
      <c r="M121" s="49"/>
      <c r="N121" s="49"/>
      <c r="O121" s="49"/>
      <c r="P121" s="43" t="s">
        <v>50</v>
      </c>
      <c r="Q121" s="44" t="s">
        <v>463</v>
      </c>
      <c r="R121" s="44"/>
      <c r="S121" s="50"/>
      <c r="T121" s="22">
        <v>0</v>
      </c>
      <c r="U121" s="23">
        <v>0</v>
      </c>
      <c r="V121" s="22">
        <v>1</v>
      </c>
      <c r="W121" s="23">
        <v>1</v>
      </c>
      <c r="X121" s="22">
        <v>0</v>
      </c>
      <c r="Y121" s="23">
        <v>0</v>
      </c>
      <c r="Z121" s="22">
        <v>0</v>
      </c>
      <c r="AA121" s="23">
        <v>0</v>
      </c>
      <c r="AB121" s="22">
        <v>3</v>
      </c>
      <c r="AC121" s="23">
        <v>3</v>
      </c>
      <c r="AD121" s="22">
        <v>0</v>
      </c>
      <c r="AE121" s="23">
        <v>0</v>
      </c>
      <c r="AF121" s="22">
        <f t="shared" si="8"/>
        <v>4</v>
      </c>
      <c r="AG121" s="23">
        <f t="shared" si="9"/>
        <v>4</v>
      </c>
      <c r="AH121" s="18" t="s">
        <v>80</v>
      </c>
    </row>
    <row r="122" spans="1:34" ht="30" customHeight="1" x14ac:dyDescent="0.15">
      <c r="A122" s="25">
        <f t="shared" si="11"/>
        <v>113</v>
      </c>
      <c r="B122" s="27" t="s">
        <v>938</v>
      </c>
      <c r="C122" s="13">
        <v>43206</v>
      </c>
      <c r="D122" s="13">
        <v>45064</v>
      </c>
      <c r="E122" s="13">
        <v>46142</v>
      </c>
      <c r="F122" s="33" t="s">
        <v>939</v>
      </c>
      <c r="G122" s="18" t="s">
        <v>940</v>
      </c>
      <c r="H122" s="32" t="s">
        <v>941</v>
      </c>
      <c r="I122" s="33" t="s">
        <v>942</v>
      </c>
      <c r="J122" s="16" t="s">
        <v>943</v>
      </c>
      <c r="K122" s="16" t="s">
        <v>944</v>
      </c>
      <c r="L122" s="17"/>
      <c r="M122" s="17"/>
      <c r="N122" s="17"/>
      <c r="O122" s="17"/>
      <c r="P122" s="15" t="s">
        <v>50</v>
      </c>
      <c r="Q122" s="18" t="s">
        <v>945</v>
      </c>
      <c r="R122" s="18"/>
      <c r="S122" s="46"/>
      <c r="T122" s="30">
        <v>0</v>
      </c>
      <c r="U122" s="31">
        <v>0</v>
      </c>
      <c r="V122" s="30">
        <v>0</v>
      </c>
      <c r="W122" s="31">
        <v>0</v>
      </c>
      <c r="X122" s="30">
        <v>3</v>
      </c>
      <c r="Y122" s="31">
        <v>1</v>
      </c>
      <c r="Z122" s="30">
        <v>0</v>
      </c>
      <c r="AA122" s="31">
        <v>0</v>
      </c>
      <c r="AB122" s="30"/>
      <c r="AC122" s="31">
        <v>0</v>
      </c>
      <c r="AD122" s="30">
        <v>0</v>
      </c>
      <c r="AE122" s="31">
        <v>0</v>
      </c>
      <c r="AF122" s="30">
        <f t="shared" si="8"/>
        <v>3</v>
      </c>
      <c r="AG122" s="31">
        <f t="shared" si="9"/>
        <v>1</v>
      </c>
      <c r="AH122" s="18" t="s">
        <v>52</v>
      </c>
    </row>
    <row r="123" spans="1:34" ht="30" customHeight="1" x14ac:dyDescent="0.15">
      <c r="A123" s="25">
        <f t="shared" si="11"/>
        <v>114</v>
      </c>
      <c r="B123" s="27" t="s">
        <v>946</v>
      </c>
      <c r="C123" s="13">
        <v>43278</v>
      </c>
      <c r="D123" s="13">
        <v>45114</v>
      </c>
      <c r="E123" s="13">
        <v>46203</v>
      </c>
      <c r="F123" s="33" t="s">
        <v>947</v>
      </c>
      <c r="G123" s="18" t="s">
        <v>948</v>
      </c>
      <c r="H123" s="32" t="s">
        <v>577</v>
      </c>
      <c r="I123" s="33" t="s">
        <v>949</v>
      </c>
      <c r="J123" s="16" t="s">
        <v>950</v>
      </c>
      <c r="K123" s="16" t="s">
        <v>951</v>
      </c>
      <c r="L123" s="17" t="s">
        <v>952</v>
      </c>
      <c r="M123" s="17" t="s">
        <v>953</v>
      </c>
      <c r="N123" s="17"/>
      <c r="O123" s="17"/>
      <c r="P123" s="15" t="s">
        <v>50</v>
      </c>
      <c r="Q123" s="18" t="s">
        <v>954</v>
      </c>
      <c r="R123" s="18"/>
      <c r="S123" s="46"/>
      <c r="T123" s="22">
        <v>0</v>
      </c>
      <c r="U123" s="23">
        <v>0</v>
      </c>
      <c r="V123" s="22">
        <v>3</v>
      </c>
      <c r="W123" s="23">
        <v>2</v>
      </c>
      <c r="X123" s="22">
        <v>0</v>
      </c>
      <c r="Y123" s="23">
        <v>0</v>
      </c>
      <c r="Z123" s="22">
        <v>0</v>
      </c>
      <c r="AA123" s="23">
        <v>0</v>
      </c>
      <c r="AB123" s="22">
        <v>1</v>
      </c>
      <c r="AC123" s="23">
        <v>0</v>
      </c>
      <c r="AD123" s="22">
        <v>0</v>
      </c>
      <c r="AE123" s="23">
        <v>0</v>
      </c>
      <c r="AF123" s="22">
        <f t="shared" si="8"/>
        <v>4</v>
      </c>
      <c r="AG123" s="23">
        <f t="shared" si="9"/>
        <v>2</v>
      </c>
      <c r="AH123" s="18" t="s">
        <v>80</v>
      </c>
    </row>
    <row r="124" spans="1:34" ht="30" customHeight="1" x14ac:dyDescent="0.15">
      <c r="A124" s="25"/>
      <c r="B124" s="53" t="s">
        <v>955</v>
      </c>
      <c r="C124" s="13">
        <v>43278</v>
      </c>
      <c r="D124" s="13">
        <v>45114</v>
      </c>
      <c r="E124" s="13">
        <v>46203</v>
      </c>
      <c r="F124" s="33" t="s">
        <v>956</v>
      </c>
      <c r="G124" s="18" t="s">
        <v>948</v>
      </c>
      <c r="H124" s="32" t="s">
        <v>577</v>
      </c>
      <c r="I124" s="33" t="s">
        <v>949</v>
      </c>
      <c r="J124" s="16" t="s">
        <v>957</v>
      </c>
      <c r="K124" s="16" t="s">
        <v>958</v>
      </c>
      <c r="L124" s="17"/>
      <c r="M124" s="17"/>
      <c r="N124" s="17"/>
      <c r="O124" s="17"/>
      <c r="P124" s="15" t="s">
        <v>50</v>
      </c>
      <c r="Q124" s="18" t="s">
        <v>954</v>
      </c>
      <c r="R124" s="18"/>
      <c r="S124" s="46"/>
      <c r="T124" s="30">
        <v>0</v>
      </c>
      <c r="U124" s="31">
        <v>0</v>
      </c>
      <c r="V124" s="30">
        <v>1</v>
      </c>
      <c r="W124" s="31">
        <v>0</v>
      </c>
      <c r="X124" s="30">
        <v>0</v>
      </c>
      <c r="Y124" s="31">
        <v>0</v>
      </c>
      <c r="Z124" s="30">
        <v>0</v>
      </c>
      <c r="AA124" s="31">
        <v>0</v>
      </c>
      <c r="AB124" s="30">
        <v>1</v>
      </c>
      <c r="AC124" s="31">
        <v>1</v>
      </c>
      <c r="AD124" s="30">
        <v>0</v>
      </c>
      <c r="AE124" s="31">
        <v>0</v>
      </c>
      <c r="AF124" s="30">
        <f t="shared" si="8"/>
        <v>2</v>
      </c>
      <c r="AG124" s="31">
        <f t="shared" si="9"/>
        <v>1</v>
      </c>
      <c r="AH124" s="18"/>
    </row>
    <row r="125" spans="1:34" ht="30" customHeight="1" x14ac:dyDescent="0.15">
      <c r="A125" s="25">
        <f>A123+1</f>
        <v>115</v>
      </c>
      <c r="B125" s="27" t="s">
        <v>959</v>
      </c>
      <c r="C125" s="13">
        <v>43374</v>
      </c>
      <c r="D125" s="13">
        <v>45204</v>
      </c>
      <c r="E125" s="13">
        <v>46295</v>
      </c>
      <c r="F125" s="33" t="s">
        <v>960</v>
      </c>
      <c r="G125" s="18" t="s">
        <v>961</v>
      </c>
      <c r="H125" s="32" t="s">
        <v>962</v>
      </c>
      <c r="I125" s="33" t="s">
        <v>963</v>
      </c>
      <c r="J125" s="16" t="s">
        <v>964</v>
      </c>
      <c r="K125" s="16" t="s">
        <v>965</v>
      </c>
      <c r="L125" s="17"/>
      <c r="M125" s="17"/>
      <c r="N125" s="17"/>
      <c r="O125" s="17"/>
      <c r="P125" s="15" t="s">
        <v>50</v>
      </c>
      <c r="Q125" s="18" t="s">
        <v>908</v>
      </c>
      <c r="R125" s="18"/>
      <c r="S125" s="46"/>
      <c r="T125" s="22">
        <v>0</v>
      </c>
      <c r="U125" s="23">
        <v>0</v>
      </c>
      <c r="V125" s="22">
        <v>0</v>
      </c>
      <c r="W125" s="23">
        <v>0</v>
      </c>
      <c r="X125" s="22">
        <v>0</v>
      </c>
      <c r="Y125" s="23">
        <v>0</v>
      </c>
      <c r="Z125" s="22">
        <v>0</v>
      </c>
      <c r="AA125" s="23">
        <v>0</v>
      </c>
      <c r="AB125" s="22">
        <v>1</v>
      </c>
      <c r="AC125" s="23">
        <v>0</v>
      </c>
      <c r="AD125" s="22">
        <v>0</v>
      </c>
      <c r="AE125" s="23">
        <v>0</v>
      </c>
      <c r="AF125" s="22">
        <f t="shared" si="8"/>
        <v>1</v>
      </c>
      <c r="AG125" s="23">
        <f t="shared" si="9"/>
        <v>0</v>
      </c>
      <c r="AH125" s="18" t="s">
        <v>52</v>
      </c>
    </row>
    <row r="126" spans="1:34" ht="30" customHeight="1" x14ac:dyDescent="0.15">
      <c r="A126" s="25">
        <f>A125+1</f>
        <v>116</v>
      </c>
      <c r="B126" s="27" t="s">
        <v>966</v>
      </c>
      <c r="C126" s="13">
        <v>43823</v>
      </c>
      <c r="D126" s="13">
        <v>44567</v>
      </c>
      <c r="E126" s="13">
        <v>45657</v>
      </c>
      <c r="F126" s="33" t="s">
        <v>967</v>
      </c>
      <c r="G126" s="18" t="s">
        <v>968</v>
      </c>
      <c r="H126" s="32" t="s">
        <v>969</v>
      </c>
      <c r="I126" s="33" t="s">
        <v>970</v>
      </c>
      <c r="J126" s="16" t="s">
        <v>971</v>
      </c>
      <c r="K126" s="16" t="s">
        <v>972</v>
      </c>
      <c r="L126" s="17"/>
      <c r="M126" s="17"/>
      <c r="N126" s="17"/>
      <c r="O126" s="17"/>
      <c r="P126" s="15" t="s">
        <v>973</v>
      </c>
      <c r="Q126" s="18" t="s">
        <v>537</v>
      </c>
      <c r="R126" s="18"/>
      <c r="S126" s="46"/>
      <c r="T126" s="30">
        <v>0</v>
      </c>
      <c r="U126" s="31">
        <v>0</v>
      </c>
      <c r="V126" s="30">
        <v>0</v>
      </c>
      <c r="W126" s="31">
        <v>0</v>
      </c>
      <c r="X126" s="30">
        <v>0</v>
      </c>
      <c r="Y126" s="31">
        <v>0</v>
      </c>
      <c r="Z126" s="30">
        <v>1</v>
      </c>
      <c r="AA126" s="31">
        <v>0</v>
      </c>
      <c r="AB126" s="30">
        <v>1</v>
      </c>
      <c r="AC126" s="31">
        <v>0</v>
      </c>
      <c r="AD126" s="30">
        <v>0</v>
      </c>
      <c r="AE126" s="31">
        <v>0</v>
      </c>
      <c r="AF126" s="30">
        <f t="shared" si="8"/>
        <v>2</v>
      </c>
      <c r="AG126" s="31">
        <f t="shared" si="9"/>
        <v>0</v>
      </c>
      <c r="AH126" s="18" t="s">
        <v>52</v>
      </c>
    </row>
    <row r="127" spans="1:34" s="47" customFormat="1" ht="30" customHeight="1" x14ac:dyDescent="0.15">
      <c r="A127" s="25">
        <f>A126+1</f>
        <v>117</v>
      </c>
      <c r="B127" s="27" t="s">
        <v>974</v>
      </c>
      <c r="C127" s="13">
        <v>43997</v>
      </c>
      <c r="D127" s="13">
        <v>44753</v>
      </c>
      <c r="E127" s="13">
        <v>45838</v>
      </c>
      <c r="F127" s="33" t="s">
        <v>975</v>
      </c>
      <c r="G127" s="18" t="s">
        <v>976</v>
      </c>
      <c r="H127" s="32" t="s">
        <v>977</v>
      </c>
      <c r="I127" s="33" t="s">
        <v>978</v>
      </c>
      <c r="J127" s="16" t="s">
        <v>979</v>
      </c>
      <c r="K127" s="16" t="s">
        <v>980</v>
      </c>
      <c r="L127" s="17"/>
      <c r="M127" s="17"/>
      <c r="N127" s="17"/>
      <c r="O127" s="17"/>
      <c r="P127" s="15" t="s">
        <v>981</v>
      </c>
      <c r="Q127" s="18" t="s">
        <v>691</v>
      </c>
      <c r="R127" s="18"/>
      <c r="S127" s="46"/>
      <c r="T127" s="51">
        <v>0</v>
      </c>
      <c r="U127" s="52">
        <v>0</v>
      </c>
      <c r="V127" s="51">
        <v>1</v>
      </c>
      <c r="W127" s="52">
        <v>0</v>
      </c>
      <c r="X127" s="51">
        <v>0</v>
      </c>
      <c r="Y127" s="52">
        <v>0</v>
      </c>
      <c r="Z127" s="51"/>
      <c r="AA127" s="52">
        <v>0</v>
      </c>
      <c r="AB127" s="51">
        <v>2</v>
      </c>
      <c r="AC127" s="52">
        <v>0</v>
      </c>
      <c r="AD127" s="51">
        <v>0</v>
      </c>
      <c r="AE127" s="52">
        <v>0</v>
      </c>
      <c r="AF127" s="51">
        <f t="shared" si="8"/>
        <v>3</v>
      </c>
      <c r="AG127" s="52">
        <f t="shared" si="9"/>
        <v>0</v>
      </c>
      <c r="AH127" s="18" t="s">
        <v>89</v>
      </c>
    </row>
    <row r="128" spans="1:34" ht="30" customHeight="1" x14ac:dyDescent="0.15">
      <c r="A128" s="25">
        <f>A127+1</f>
        <v>118</v>
      </c>
      <c r="B128" s="36" t="s">
        <v>982</v>
      </c>
      <c r="C128" s="37">
        <v>44106</v>
      </c>
      <c r="D128" s="37">
        <v>44855</v>
      </c>
      <c r="E128" s="37">
        <v>45930</v>
      </c>
      <c r="F128" s="58" t="s">
        <v>983</v>
      </c>
      <c r="G128" s="44" t="s">
        <v>984</v>
      </c>
      <c r="H128" s="44" t="s">
        <v>985</v>
      </c>
      <c r="I128" s="58" t="s">
        <v>986</v>
      </c>
      <c r="J128" s="48" t="s">
        <v>987</v>
      </c>
      <c r="K128" s="48" t="s">
        <v>986</v>
      </c>
      <c r="L128" s="49"/>
      <c r="M128" s="49"/>
      <c r="N128" s="49"/>
      <c r="O128" s="49"/>
      <c r="P128" s="44" t="s">
        <v>988</v>
      </c>
      <c r="Q128" s="44" t="s">
        <v>201</v>
      </c>
      <c r="R128" s="44"/>
      <c r="S128" s="50"/>
      <c r="T128" s="22">
        <v>0</v>
      </c>
      <c r="U128" s="23">
        <v>0</v>
      </c>
      <c r="V128" s="22">
        <v>2</v>
      </c>
      <c r="W128" s="23">
        <v>0</v>
      </c>
      <c r="X128" s="22">
        <v>0</v>
      </c>
      <c r="Y128" s="23">
        <v>0</v>
      </c>
      <c r="Z128" s="22">
        <v>0</v>
      </c>
      <c r="AA128" s="23">
        <v>0</v>
      </c>
      <c r="AB128" s="22">
        <v>0</v>
      </c>
      <c r="AC128" s="23">
        <v>0</v>
      </c>
      <c r="AD128" s="22">
        <v>0</v>
      </c>
      <c r="AE128" s="23">
        <v>0</v>
      </c>
      <c r="AF128" s="22">
        <f t="shared" si="8"/>
        <v>2</v>
      </c>
      <c r="AG128" s="23">
        <f t="shared" si="9"/>
        <v>0</v>
      </c>
      <c r="AH128" s="18" t="s">
        <v>42</v>
      </c>
    </row>
    <row r="129" spans="1:34" ht="30" customHeight="1" x14ac:dyDescent="0.15">
      <c r="A129" s="25">
        <f>A128+1</f>
        <v>119</v>
      </c>
      <c r="B129" s="27" t="s">
        <v>989</v>
      </c>
      <c r="C129" s="13">
        <v>44203</v>
      </c>
      <c r="D129" s="13">
        <v>44986</v>
      </c>
      <c r="E129" s="13">
        <v>46053</v>
      </c>
      <c r="F129" s="59" t="s">
        <v>990</v>
      </c>
      <c r="G129" s="18" t="s">
        <v>991</v>
      </c>
      <c r="H129" s="18" t="s">
        <v>992</v>
      </c>
      <c r="I129" s="59" t="s">
        <v>993</v>
      </c>
      <c r="J129" s="16" t="s">
        <v>994</v>
      </c>
      <c r="K129" s="16" t="s">
        <v>995</v>
      </c>
      <c r="L129" s="17"/>
      <c r="M129" s="17"/>
      <c r="N129" s="17"/>
      <c r="O129" s="17"/>
      <c r="P129" s="18" t="s">
        <v>988</v>
      </c>
      <c r="Q129" s="18" t="s">
        <v>996</v>
      </c>
      <c r="R129" s="18"/>
      <c r="S129" s="46"/>
      <c r="T129" s="30">
        <v>0</v>
      </c>
      <c r="U129" s="31">
        <v>0</v>
      </c>
      <c r="V129" s="30">
        <v>0</v>
      </c>
      <c r="W129" s="31">
        <v>0</v>
      </c>
      <c r="X129" s="30">
        <v>0</v>
      </c>
      <c r="Y129" s="31">
        <v>0</v>
      </c>
      <c r="Z129" s="30">
        <v>0</v>
      </c>
      <c r="AA129" s="31">
        <v>0</v>
      </c>
      <c r="AB129" s="30">
        <v>1</v>
      </c>
      <c r="AC129" s="31">
        <v>1</v>
      </c>
      <c r="AD129" s="30">
        <v>0</v>
      </c>
      <c r="AE129" s="31">
        <v>0</v>
      </c>
      <c r="AF129" s="30">
        <f t="shared" si="8"/>
        <v>1</v>
      </c>
      <c r="AG129" s="31">
        <f t="shared" si="9"/>
        <v>1</v>
      </c>
      <c r="AH129" s="18" t="s">
        <v>89</v>
      </c>
    </row>
    <row r="130" spans="1:34" ht="30" customHeight="1" x14ac:dyDescent="0.15">
      <c r="A130" s="25"/>
      <c r="B130" s="27" t="s">
        <v>997</v>
      </c>
      <c r="C130" s="13">
        <v>44203</v>
      </c>
      <c r="D130" s="13">
        <v>44986</v>
      </c>
      <c r="E130" s="13">
        <v>46053</v>
      </c>
      <c r="F130" s="59" t="s">
        <v>990</v>
      </c>
      <c r="G130" s="18" t="s">
        <v>991</v>
      </c>
      <c r="H130" s="18" t="s">
        <v>992</v>
      </c>
      <c r="I130" s="59" t="s">
        <v>993</v>
      </c>
      <c r="J130" s="16" t="s">
        <v>998</v>
      </c>
      <c r="K130" s="16" t="s">
        <v>999</v>
      </c>
      <c r="L130" s="17"/>
      <c r="M130" s="17"/>
      <c r="N130" s="17"/>
      <c r="O130" s="17"/>
      <c r="P130" s="18" t="s">
        <v>988</v>
      </c>
      <c r="Q130" s="18" t="s">
        <v>996</v>
      </c>
      <c r="R130" s="18"/>
      <c r="S130" s="46"/>
      <c r="T130" s="30"/>
      <c r="U130" s="31"/>
      <c r="V130" s="30"/>
      <c r="W130" s="31"/>
      <c r="X130" s="30"/>
      <c r="Y130" s="31"/>
      <c r="Z130" s="30"/>
      <c r="AA130" s="31"/>
      <c r="AB130" s="30">
        <v>4</v>
      </c>
      <c r="AC130" s="31"/>
      <c r="AD130" s="30"/>
      <c r="AE130" s="31"/>
      <c r="AF130" s="30">
        <v>4</v>
      </c>
      <c r="AG130" s="31"/>
      <c r="AH130" s="18"/>
    </row>
    <row r="131" spans="1:34" ht="30" customHeight="1" x14ac:dyDescent="0.15">
      <c r="A131" s="25">
        <f>A129+1</f>
        <v>120</v>
      </c>
      <c r="B131" s="27" t="s">
        <v>1000</v>
      </c>
      <c r="C131" s="13">
        <v>44203</v>
      </c>
      <c r="D131" s="13">
        <v>44957</v>
      </c>
      <c r="E131" s="13">
        <v>46053</v>
      </c>
      <c r="F131" s="59" t="s">
        <v>1001</v>
      </c>
      <c r="G131" s="18" t="s">
        <v>1002</v>
      </c>
      <c r="H131" s="18" t="s">
        <v>1003</v>
      </c>
      <c r="I131" s="59" t="s">
        <v>1004</v>
      </c>
      <c r="J131" s="16" t="s">
        <v>1005</v>
      </c>
      <c r="K131" s="16" t="s">
        <v>1006</v>
      </c>
      <c r="L131" s="17"/>
      <c r="M131" s="17"/>
      <c r="N131" s="17"/>
      <c r="O131" s="17"/>
      <c r="P131" s="18" t="s">
        <v>988</v>
      </c>
      <c r="Q131" s="18" t="s">
        <v>1007</v>
      </c>
      <c r="R131" s="18"/>
      <c r="S131" s="46"/>
      <c r="T131" s="30">
        <v>0</v>
      </c>
      <c r="U131" s="31">
        <v>0</v>
      </c>
      <c r="V131" s="30">
        <v>1</v>
      </c>
      <c r="W131" s="31">
        <v>1</v>
      </c>
      <c r="X131" s="30">
        <v>0</v>
      </c>
      <c r="Y131" s="31">
        <v>0</v>
      </c>
      <c r="Z131" s="30">
        <v>0</v>
      </c>
      <c r="AA131" s="31">
        <v>0</v>
      </c>
      <c r="AB131" s="30">
        <v>2</v>
      </c>
      <c r="AC131" s="31">
        <v>1</v>
      </c>
      <c r="AD131" s="30">
        <v>0</v>
      </c>
      <c r="AE131" s="31">
        <v>0</v>
      </c>
      <c r="AF131" s="30">
        <f>SUM(T131,V131,X131,Z131,AB131,AD131)</f>
        <v>3</v>
      </c>
      <c r="AG131" s="31">
        <f>SUM(U131,W131,Y131,AA131,AC131)</f>
        <v>2</v>
      </c>
      <c r="AH131" s="18" t="s">
        <v>52</v>
      </c>
    </row>
    <row r="132" spans="1:34" ht="30" customHeight="1" x14ac:dyDescent="0.15">
      <c r="A132" s="25">
        <f t="shared" ref="A132:A144" si="12">A131+1</f>
        <v>121</v>
      </c>
      <c r="B132" s="27" t="s">
        <v>1008</v>
      </c>
      <c r="C132" s="13">
        <v>44284</v>
      </c>
      <c r="D132" s="13">
        <v>45030</v>
      </c>
      <c r="E132" s="13">
        <v>46112</v>
      </c>
      <c r="F132" s="59" t="s">
        <v>1009</v>
      </c>
      <c r="G132" s="18" t="s">
        <v>1010</v>
      </c>
      <c r="H132" s="18" t="s">
        <v>1011</v>
      </c>
      <c r="I132" s="59" t="s">
        <v>1012</v>
      </c>
      <c r="J132" s="16" t="s">
        <v>1013</v>
      </c>
      <c r="K132" s="16" t="s">
        <v>1014</v>
      </c>
      <c r="L132" s="17"/>
      <c r="M132" s="17"/>
      <c r="N132" s="17"/>
      <c r="O132" s="17"/>
      <c r="P132" s="18" t="s">
        <v>988</v>
      </c>
      <c r="Q132" s="18" t="s">
        <v>41</v>
      </c>
      <c r="R132" s="18"/>
      <c r="S132" s="46"/>
      <c r="T132" s="30"/>
      <c r="U132" s="31"/>
      <c r="V132" s="30"/>
      <c r="W132" s="31"/>
      <c r="X132" s="30"/>
      <c r="Y132" s="31"/>
      <c r="Z132" s="30"/>
      <c r="AA132" s="31"/>
      <c r="AB132" s="30">
        <v>1</v>
      </c>
      <c r="AC132" s="31">
        <v>1</v>
      </c>
      <c r="AD132" s="30">
        <v>0</v>
      </c>
      <c r="AE132" s="31">
        <v>0</v>
      </c>
      <c r="AF132" s="30">
        <f>SUM(T132,V132,X132,Z132,AB132,AD132)</f>
        <v>1</v>
      </c>
      <c r="AG132" s="31">
        <f>SUM(U132,W132,Y132,AA132,AC132)</f>
        <v>1</v>
      </c>
      <c r="AH132" s="18" t="s">
        <v>52</v>
      </c>
    </row>
    <row r="133" spans="1:34" ht="30" customHeight="1" x14ac:dyDescent="0.15">
      <c r="A133" s="25">
        <f t="shared" si="12"/>
        <v>122</v>
      </c>
      <c r="B133" s="56" t="s">
        <v>1015</v>
      </c>
      <c r="C133" s="13">
        <v>44284</v>
      </c>
      <c r="D133" s="13" t="s">
        <v>1016</v>
      </c>
      <c r="E133" s="13">
        <v>45016</v>
      </c>
      <c r="F133" s="59" t="s">
        <v>1017</v>
      </c>
      <c r="G133" s="18" t="s">
        <v>1018</v>
      </c>
      <c r="H133" s="18" t="s">
        <v>1019</v>
      </c>
      <c r="I133" s="59" t="s">
        <v>1020</v>
      </c>
      <c r="J133" s="16" t="s">
        <v>1021</v>
      </c>
      <c r="K133" s="16" t="s">
        <v>1022</v>
      </c>
      <c r="L133" s="17"/>
      <c r="M133" s="17"/>
      <c r="N133" s="17"/>
      <c r="O133" s="17"/>
      <c r="P133" s="18" t="s">
        <v>988</v>
      </c>
      <c r="Q133" s="18" t="s">
        <v>668</v>
      </c>
      <c r="R133" s="18"/>
      <c r="S133" s="46"/>
      <c r="T133" s="30"/>
      <c r="U133" s="31"/>
      <c r="V133" s="30"/>
      <c r="W133" s="31"/>
      <c r="X133" s="30"/>
      <c r="Y133" s="31"/>
      <c r="Z133" s="30"/>
      <c r="AA133" s="31"/>
      <c r="AB133" s="30">
        <v>1</v>
      </c>
      <c r="AC133" s="31">
        <v>1</v>
      </c>
      <c r="AD133" s="30">
        <v>0</v>
      </c>
      <c r="AE133" s="31">
        <v>0</v>
      </c>
      <c r="AF133" s="30">
        <f>SUM(T133,V133,X133,Z133,AB133,AD133)</f>
        <v>1</v>
      </c>
      <c r="AG133" s="31">
        <f>SUM(U133,W133,Y133,AA133,AC133)</f>
        <v>1</v>
      </c>
      <c r="AH133" s="18" t="s">
        <v>42</v>
      </c>
    </row>
    <row r="134" spans="1:34" ht="30" customHeight="1" x14ac:dyDescent="0.15">
      <c r="A134" s="25">
        <f t="shared" si="12"/>
        <v>123</v>
      </c>
      <c r="B134" s="60" t="s">
        <v>1023</v>
      </c>
      <c r="C134" s="13">
        <v>44286</v>
      </c>
      <c r="D134" s="13" t="s">
        <v>1016</v>
      </c>
      <c r="E134" s="13">
        <v>45016</v>
      </c>
      <c r="F134" s="59" t="s">
        <v>1024</v>
      </c>
      <c r="G134" s="18" t="s">
        <v>1025</v>
      </c>
      <c r="H134" s="18" t="s">
        <v>1026</v>
      </c>
      <c r="I134" s="59" t="s">
        <v>1027</v>
      </c>
      <c r="J134" s="16" t="s">
        <v>1028</v>
      </c>
      <c r="K134" s="16" t="s">
        <v>1027</v>
      </c>
      <c r="L134" s="17"/>
      <c r="M134" s="17"/>
      <c r="N134" s="17"/>
      <c r="O134" s="17"/>
      <c r="P134" s="18" t="s">
        <v>988</v>
      </c>
      <c r="Q134" s="18" t="s">
        <v>201</v>
      </c>
      <c r="R134" s="18"/>
      <c r="S134" s="46"/>
      <c r="T134" s="30"/>
      <c r="U134" s="31"/>
      <c r="V134" s="30">
        <v>1</v>
      </c>
      <c r="W134" s="31"/>
      <c r="X134" s="30"/>
      <c r="Y134" s="31"/>
      <c r="Z134" s="30"/>
      <c r="AA134" s="31"/>
      <c r="AB134" s="30">
        <v>1</v>
      </c>
      <c r="AC134" s="31"/>
      <c r="AD134" s="30">
        <v>0</v>
      </c>
      <c r="AE134" s="31">
        <v>0</v>
      </c>
      <c r="AF134" s="30">
        <f>SUM(T134,V134,X134,Z134,AB134,AD134)</f>
        <v>2</v>
      </c>
      <c r="AG134" s="31">
        <f>SUM(U134,W134,Y134,AA134,AC134)</f>
        <v>0</v>
      </c>
      <c r="AH134" s="18" t="s">
        <v>80</v>
      </c>
    </row>
    <row r="135" spans="1:34" ht="30" customHeight="1" x14ac:dyDescent="0.35">
      <c r="A135" s="25">
        <f t="shared" si="12"/>
        <v>124</v>
      </c>
      <c r="B135" s="56" t="s">
        <v>1029</v>
      </c>
      <c r="C135" s="13">
        <v>44477</v>
      </c>
      <c r="D135" s="13">
        <v>45230</v>
      </c>
      <c r="E135" s="13">
        <v>46326</v>
      </c>
      <c r="F135" s="28" t="s">
        <v>1030</v>
      </c>
      <c r="G135" s="18" t="s">
        <v>1031</v>
      </c>
      <c r="H135" s="29" t="s">
        <v>1032</v>
      </c>
      <c r="I135" s="28" t="s">
        <v>1033</v>
      </c>
      <c r="J135" s="16" t="s">
        <v>1034</v>
      </c>
      <c r="K135" s="16" t="s">
        <v>1035</v>
      </c>
      <c r="L135" s="17"/>
      <c r="M135" s="17"/>
      <c r="N135" s="17"/>
      <c r="O135" s="17"/>
      <c r="P135" s="15" t="s">
        <v>1036</v>
      </c>
      <c r="Q135" s="18" t="s">
        <v>537</v>
      </c>
      <c r="R135" s="20"/>
      <c r="S135" s="26"/>
      <c r="T135" s="30"/>
      <c r="U135" s="31"/>
      <c r="V135" s="30">
        <v>3</v>
      </c>
      <c r="W135" s="31">
        <v>2</v>
      </c>
      <c r="X135" s="30"/>
      <c r="Y135" s="31"/>
      <c r="Z135" s="30"/>
      <c r="AA135" s="31"/>
      <c r="AB135" s="30">
        <v>1</v>
      </c>
      <c r="AC135" s="31">
        <v>1</v>
      </c>
      <c r="AD135" s="30"/>
      <c r="AE135" s="31"/>
      <c r="AF135" s="30">
        <f t="shared" ref="AF135:AF144" si="13">SUM(T135,V135,X135,Z135,AB135,AD135)</f>
        <v>4</v>
      </c>
      <c r="AG135" s="31">
        <f t="shared" ref="AG135:AG144" si="14">SUM(U135,W135,Y135,AA135,AC135)</f>
        <v>3</v>
      </c>
      <c r="AH135" s="18"/>
    </row>
    <row r="136" spans="1:34" ht="30" customHeight="1" x14ac:dyDescent="0.35">
      <c r="A136" s="25">
        <f t="shared" si="12"/>
        <v>125</v>
      </c>
      <c r="B136" s="61" t="s">
        <v>1037</v>
      </c>
      <c r="C136" s="13">
        <v>44579</v>
      </c>
      <c r="D136" s="13" t="s">
        <v>1016</v>
      </c>
      <c r="E136" s="13">
        <v>46418</v>
      </c>
      <c r="F136" s="28" t="s">
        <v>1038</v>
      </c>
      <c r="G136" s="18" t="s">
        <v>1039</v>
      </c>
      <c r="H136" s="29" t="s">
        <v>1040</v>
      </c>
      <c r="I136" s="28" t="s">
        <v>1041</v>
      </c>
      <c r="J136" s="16" t="s">
        <v>1038</v>
      </c>
      <c r="K136" s="28" t="s">
        <v>1041</v>
      </c>
      <c r="L136" s="17"/>
      <c r="M136" s="17"/>
      <c r="N136" s="17"/>
      <c r="O136" s="17"/>
      <c r="P136" s="15" t="s">
        <v>988</v>
      </c>
      <c r="Q136" s="18" t="s">
        <v>106</v>
      </c>
      <c r="R136" s="20"/>
      <c r="S136" s="26"/>
      <c r="T136" s="30"/>
      <c r="U136" s="31"/>
      <c r="V136" s="30"/>
      <c r="W136" s="31"/>
      <c r="X136" s="30"/>
      <c r="Y136" s="31"/>
      <c r="Z136" s="30"/>
      <c r="AA136" s="31"/>
      <c r="AB136" s="30">
        <v>3</v>
      </c>
      <c r="AC136" s="31"/>
      <c r="AD136" s="30"/>
      <c r="AE136" s="31"/>
      <c r="AF136" s="30">
        <f t="shared" si="13"/>
        <v>3</v>
      </c>
      <c r="AG136" s="31">
        <f t="shared" si="14"/>
        <v>0</v>
      </c>
    </row>
    <row r="137" spans="1:34" ht="30" customHeight="1" x14ac:dyDescent="0.35">
      <c r="A137" s="25">
        <f t="shared" si="12"/>
        <v>126</v>
      </c>
      <c r="B137" s="56" t="s">
        <v>1042</v>
      </c>
      <c r="C137" s="13">
        <v>44670</v>
      </c>
      <c r="D137" s="13" t="s">
        <v>1016</v>
      </c>
      <c r="E137" s="13">
        <v>45412</v>
      </c>
      <c r="F137" s="28" t="s">
        <v>1043</v>
      </c>
      <c r="G137" s="18" t="s">
        <v>1044</v>
      </c>
      <c r="H137" s="29" t="s">
        <v>1045</v>
      </c>
      <c r="I137" s="28" t="s">
        <v>1046</v>
      </c>
      <c r="J137" s="16" t="s">
        <v>1047</v>
      </c>
      <c r="K137" s="28" t="s">
        <v>1046</v>
      </c>
      <c r="L137" s="17"/>
      <c r="M137" s="17"/>
      <c r="N137" s="17"/>
      <c r="O137" s="17"/>
      <c r="P137" s="15" t="s">
        <v>988</v>
      </c>
      <c r="Q137" s="18" t="s">
        <v>676</v>
      </c>
      <c r="R137" s="20"/>
      <c r="S137" s="26"/>
      <c r="T137" s="30"/>
      <c r="U137" s="31"/>
      <c r="V137" s="30">
        <v>1</v>
      </c>
      <c r="W137" s="31"/>
      <c r="X137" s="30"/>
      <c r="Y137" s="31"/>
      <c r="Z137" s="30"/>
      <c r="AA137" s="31"/>
      <c r="AB137" s="30"/>
      <c r="AC137" s="31"/>
      <c r="AD137" s="30"/>
      <c r="AE137" s="31"/>
      <c r="AF137" s="30">
        <f t="shared" si="13"/>
        <v>1</v>
      </c>
      <c r="AG137" s="31">
        <f t="shared" si="14"/>
        <v>0</v>
      </c>
    </row>
    <row r="138" spans="1:34" ht="30" customHeight="1" x14ac:dyDescent="0.35">
      <c r="A138" s="25">
        <f t="shared" si="12"/>
        <v>127</v>
      </c>
      <c r="B138" s="56" t="s">
        <v>1048</v>
      </c>
      <c r="C138" s="13">
        <v>44820</v>
      </c>
      <c r="D138" s="13" t="s">
        <v>1016</v>
      </c>
      <c r="E138" s="13">
        <v>45565</v>
      </c>
      <c r="F138" s="28" t="s">
        <v>1049</v>
      </c>
      <c r="G138" s="18" t="s">
        <v>1050</v>
      </c>
      <c r="H138" s="29" t="s">
        <v>1051</v>
      </c>
      <c r="I138" s="28" t="s">
        <v>1052</v>
      </c>
      <c r="J138" s="16" t="s">
        <v>1053</v>
      </c>
      <c r="K138" s="28" t="s">
        <v>1052</v>
      </c>
      <c r="L138" s="17"/>
      <c r="M138" s="17"/>
      <c r="N138" s="17"/>
      <c r="O138" s="17"/>
      <c r="P138" s="15" t="s">
        <v>1054</v>
      </c>
      <c r="Q138" s="18" t="s">
        <v>1055</v>
      </c>
      <c r="R138" s="20"/>
      <c r="S138" s="26"/>
      <c r="T138" s="30"/>
      <c r="U138" s="31"/>
      <c r="V138" s="30"/>
      <c r="W138" s="31"/>
      <c r="X138" s="30"/>
      <c r="Y138" s="31"/>
      <c r="Z138" s="30"/>
      <c r="AA138" s="31"/>
      <c r="AB138" s="30">
        <v>4</v>
      </c>
      <c r="AC138" s="31">
        <v>2</v>
      </c>
      <c r="AD138" s="30"/>
      <c r="AE138" s="31"/>
      <c r="AF138" s="30">
        <f t="shared" si="13"/>
        <v>4</v>
      </c>
      <c r="AG138" s="31">
        <f t="shared" si="14"/>
        <v>2</v>
      </c>
    </row>
    <row r="139" spans="1:34" ht="29.25" customHeight="1" x14ac:dyDescent="0.35">
      <c r="A139" s="25">
        <f t="shared" si="12"/>
        <v>128</v>
      </c>
      <c r="B139" s="56" t="s">
        <v>1056</v>
      </c>
      <c r="C139" s="13">
        <v>44865</v>
      </c>
      <c r="D139" s="13" t="s">
        <v>1016</v>
      </c>
      <c r="E139" s="13">
        <v>45565</v>
      </c>
      <c r="F139" s="28" t="s">
        <v>1057</v>
      </c>
      <c r="G139" s="18" t="s">
        <v>1058</v>
      </c>
      <c r="H139" s="29" t="s">
        <v>1059</v>
      </c>
      <c r="I139" s="28" t="s">
        <v>1060</v>
      </c>
      <c r="J139" s="16" t="s">
        <v>1061</v>
      </c>
      <c r="K139" s="28" t="s">
        <v>1062</v>
      </c>
      <c r="L139" s="17"/>
      <c r="M139" s="17"/>
      <c r="N139" s="17"/>
      <c r="O139" s="17"/>
      <c r="P139" s="15" t="s">
        <v>988</v>
      </c>
      <c r="Q139" s="18" t="s">
        <v>1063</v>
      </c>
      <c r="R139" s="20"/>
      <c r="S139" s="26"/>
      <c r="T139" s="30"/>
      <c r="U139" s="31"/>
      <c r="V139" s="30">
        <v>1</v>
      </c>
      <c r="W139" s="31">
        <v>1</v>
      </c>
      <c r="X139" s="30"/>
      <c r="Y139" s="31"/>
      <c r="Z139" s="30"/>
      <c r="AA139" s="31"/>
      <c r="AB139" s="30">
        <v>1</v>
      </c>
      <c r="AC139" s="31">
        <v>1</v>
      </c>
      <c r="AD139" s="30"/>
      <c r="AE139" s="31"/>
      <c r="AF139" s="30">
        <f t="shared" si="13"/>
        <v>2</v>
      </c>
      <c r="AG139" s="31">
        <f t="shared" si="14"/>
        <v>2</v>
      </c>
    </row>
    <row r="140" spans="1:34" ht="29.25" customHeight="1" x14ac:dyDescent="0.35">
      <c r="A140" s="25">
        <f t="shared" si="12"/>
        <v>129</v>
      </c>
      <c r="B140" s="61" t="s">
        <v>1064</v>
      </c>
      <c r="C140" s="13">
        <v>44865</v>
      </c>
      <c r="D140" s="13" t="s">
        <v>1016</v>
      </c>
      <c r="E140" s="13">
        <v>45565</v>
      </c>
      <c r="F140" s="28" t="s">
        <v>1065</v>
      </c>
      <c r="G140" s="18" t="s">
        <v>1066</v>
      </c>
      <c r="H140" s="29" t="s">
        <v>1067</v>
      </c>
      <c r="I140" s="28" t="s">
        <v>1068</v>
      </c>
      <c r="J140" s="16" t="s">
        <v>1069</v>
      </c>
      <c r="K140" s="28" t="s">
        <v>1070</v>
      </c>
      <c r="L140" s="17"/>
      <c r="M140" s="17"/>
      <c r="N140" s="17"/>
      <c r="O140" s="17"/>
      <c r="P140" s="15" t="s">
        <v>988</v>
      </c>
      <c r="Q140" s="18" t="s">
        <v>676</v>
      </c>
      <c r="R140" s="20"/>
      <c r="S140" s="26"/>
      <c r="T140" s="30"/>
      <c r="U140" s="31"/>
      <c r="V140" s="30"/>
      <c r="W140" s="31"/>
      <c r="X140" s="30"/>
      <c r="Y140" s="31"/>
      <c r="Z140" s="30"/>
      <c r="AA140" s="31"/>
      <c r="AB140" s="30">
        <v>3</v>
      </c>
      <c r="AC140" s="31">
        <v>2</v>
      </c>
      <c r="AD140" s="30"/>
      <c r="AE140" s="31"/>
      <c r="AF140" s="30">
        <f t="shared" si="13"/>
        <v>3</v>
      </c>
      <c r="AG140" s="31">
        <f t="shared" si="14"/>
        <v>2</v>
      </c>
    </row>
    <row r="141" spans="1:34" ht="29.25" customHeight="1" x14ac:dyDescent="0.35">
      <c r="A141" s="25">
        <f t="shared" si="12"/>
        <v>130</v>
      </c>
      <c r="B141" s="62" t="s">
        <v>1071</v>
      </c>
      <c r="C141" s="13">
        <v>44977</v>
      </c>
      <c r="D141" s="13" t="s">
        <v>1016</v>
      </c>
      <c r="E141" s="13">
        <v>45716</v>
      </c>
      <c r="F141" s="28" t="s">
        <v>1072</v>
      </c>
      <c r="G141" s="18" t="s">
        <v>1073</v>
      </c>
      <c r="H141" s="29" t="s">
        <v>1074</v>
      </c>
      <c r="I141" s="28" t="s">
        <v>1075</v>
      </c>
      <c r="J141" s="16" t="s">
        <v>1076</v>
      </c>
      <c r="K141" s="28" t="s">
        <v>1077</v>
      </c>
      <c r="L141" s="17"/>
      <c r="M141" s="17"/>
      <c r="N141" s="17"/>
      <c r="O141" s="17"/>
      <c r="P141" s="15" t="s">
        <v>1078</v>
      </c>
      <c r="Q141" s="18" t="s">
        <v>201</v>
      </c>
      <c r="R141" s="20"/>
      <c r="S141" s="26"/>
      <c r="T141" s="30"/>
      <c r="U141" s="31"/>
      <c r="V141" s="30">
        <v>1</v>
      </c>
      <c r="W141" s="31"/>
      <c r="X141" s="30"/>
      <c r="Y141" s="31"/>
      <c r="Z141" s="30"/>
      <c r="AA141" s="31"/>
      <c r="AB141" s="30"/>
      <c r="AC141" s="31"/>
      <c r="AD141" s="30"/>
      <c r="AE141" s="31"/>
      <c r="AF141" s="30">
        <f t="shared" si="13"/>
        <v>1</v>
      </c>
      <c r="AG141" s="31">
        <f t="shared" si="14"/>
        <v>0</v>
      </c>
    </row>
    <row r="142" spans="1:34" ht="29.25" customHeight="1" x14ac:dyDescent="0.35">
      <c r="A142" s="25">
        <f t="shared" si="12"/>
        <v>131</v>
      </c>
      <c r="B142" s="56" t="s">
        <v>1079</v>
      </c>
      <c r="C142" s="13">
        <v>45028</v>
      </c>
      <c r="D142" s="13" t="s">
        <v>1016</v>
      </c>
      <c r="E142" s="13">
        <v>45747</v>
      </c>
      <c r="F142" s="28" t="s">
        <v>1080</v>
      </c>
      <c r="G142" s="18" t="s">
        <v>1081</v>
      </c>
      <c r="H142" s="29" t="s">
        <v>1082</v>
      </c>
      <c r="I142" s="28" t="s">
        <v>1083</v>
      </c>
      <c r="J142" s="16" t="s">
        <v>1084</v>
      </c>
      <c r="K142" s="28" t="s">
        <v>1085</v>
      </c>
      <c r="L142" s="17"/>
      <c r="M142" s="17"/>
      <c r="N142" s="17"/>
      <c r="O142" s="17"/>
      <c r="P142" s="15" t="s">
        <v>988</v>
      </c>
      <c r="Q142" s="18" t="s">
        <v>201</v>
      </c>
      <c r="R142" s="20"/>
      <c r="S142" s="26"/>
      <c r="T142" s="30"/>
      <c r="U142" s="31"/>
      <c r="V142" s="30">
        <v>2</v>
      </c>
      <c r="W142" s="31"/>
      <c r="X142" s="30"/>
      <c r="Y142" s="31"/>
      <c r="Z142" s="30"/>
      <c r="AA142" s="31"/>
      <c r="AB142" s="30"/>
      <c r="AC142" s="31"/>
      <c r="AD142" s="30"/>
      <c r="AE142" s="31"/>
      <c r="AF142" s="30">
        <f t="shared" si="13"/>
        <v>2</v>
      </c>
      <c r="AG142" s="31">
        <f t="shared" si="14"/>
        <v>0</v>
      </c>
    </row>
    <row r="143" spans="1:34" ht="29.25" customHeight="1" x14ac:dyDescent="0.35">
      <c r="A143" s="25">
        <f t="shared" si="12"/>
        <v>132</v>
      </c>
      <c r="B143" s="60" t="s">
        <v>1086</v>
      </c>
      <c r="C143" s="13">
        <v>45112</v>
      </c>
      <c r="D143" s="13" t="s">
        <v>1016</v>
      </c>
      <c r="E143" s="13">
        <v>45838</v>
      </c>
      <c r="F143" s="28" t="s">
        <v>1087</v>
      </c>
      <c r="G143" s="18" t="s">
        <v>1088</v>
      </c>
      <c r="H143" s="29" t="s">
        <v>1089</v>
      </c>
      <c r="I143" s="28" t="s">
        <v>1090</v>
      </c>
      <c r="J143" s="16" t="s">
        <v>1091</v>
      </c>
      <c r="K143" s="28" t="s">
        <v>1090</v>
      </c>
      <c r="L143" s="17"/>
      <c r="M143" s="17"/>
      <c r="N143" s="17"/>
      <c r="O143" s="17"/>
      <c r="P143" s="15" t="s">
        <v>988</v>
      </c>
      <c r="Q143" s="18" t="s">
        <v>676</v>
      </c>
      <c r="R143" s="20"/>
      <c r="S143" s="26"/>
      <c r="T143" s="30"/>
      <c r="U143" s="31"/>
      <c r="V143" s="30"/>
      <c r="W143" s="31"/>
      <c r="X143" s="30"/>
      <c r="Y143" s="31"/>
      <c r="Z143" s="30"/>
      <c r="AA143" s="31"/>
      <c r="AB143" s="30">
        <v>1</v>
      </c>
      <c r="AC143" s="31"/>
      <c r="AD143" s="30"/>
      <c r="AE143" s="31"/>
      <c r="AF143" s="30">
        <f t="shared" si="13"/>
        <v>1</v>
      </c>
      <c r="AG143" s="31">
        <f t="shared" si="14"/>
        <v>0</v>
      </c>
    </row>
    <row r="144" spans="1:34" ht="29.25" customHeight="1" x14ac:dyDescent="0.35">
      <c r="A144" s="25">
        <f t="shared" si="12"/>
        <v>133</v>
      </c>
      <c r="B144" s="60" t="s">
        <v>1092</v>
      </c>
      <c r="C144" s="13">
        <v>45300</v>
      </c>
      <c r="D144" s="13" t="s">
        <v>1016</v>
      </c>
      <c r="E144" s="13">
        <v>46022</v>
      </c>
      <c r="F144" s="28" t="s">
        <v>1093</v>
      </c>
      <c r="G144" s="18" t="s">
        <v>1094</v>
      </c>
      <c r="H144" s="29" t="s">
        <v>1095</v>
      </c>
      <c r="I144" s="28" t="s">
        <v>1096</v>
      </c>
      <c r="J144" s="16" t="s">
        <v>1097</v>
      </c>
      <c r="K144" s="28" t="s">
        <v>1098</v>
      </c>
      <c r="L144" s="17"/>
      <c r="M144" s="17"/>
      <c r="N144" s="17"/>
      <c r="O144" s="17"/>
      <c r="P144" s="15" t="s">
        <v>988</v>
      </c>
      <c r="Q144" s="18" t="s">
        <v>201</v>
      </c>
      <c r="R144" s="20"/>
      <c r="S144" s="26"/>
      <c r="T144" s="30"/>
      <c r="U144" s="31"/>
      <c r="V144" s="30">
        <v>1</v>
      </c>
      <c r="W144" s="31"/>
      <c r="X144" s="30"/>
      <c r="Y144" s="31"/>
      <c r="Z144" s="30"/>
      <c r="AA144" s="31"/>
      <c r="AB144" s="30">
        <v>3</v>
      </c>
      <c r="AC144" s="31"/>
      <c r="AD144" s="30"/>
      <c r="AE144" s="31"/>
      <c r="AF144" s="30">
        <f t="shared" si="13"/>
        <v>4</v>
      </c>
      <c r="AG144" s="31">
        <f t="shared" si="14"/>
        <v>0</v>
      </c>
    </row>
  </sheetData>
  <sheetProtection algorithmName="SHA-512" hashValue="jzgt2ht7d9uubzZVguVmjtaaPdWdkiI/1JjFgq/rqRec9fsn+JNw/WOKv5W6Sq6j13y1RYHEvlFZ3z7AftHCWw==" saltValue="yWZK+3LoTsPdQ/7CPxAUwQ==" spinCount="100000" sheet="1" objects="1" scenarios="1"/>
  <autoFilter ref="A1:AI144" xr:uid="{00000000-0009-0000-0000-000000000000}">
    <filterColumn colId="19" showButton="0"/>
    <filterColumn colId="21" showButton="0"/>
    <filterColumn colId="23" showButton="0"/>
    <filterColumn colId="25" showButton="0"/>
    <filterColumn colId="27" showButton="0"/>
    <filterColumn colId="29" showButton="0"/>
    <filterColumn colId="31" showButton="0"/>
  </autoFilter>
  <dataConsolidate/>
  <mergeCells count="7">
    <mergeCell ref="AF1:AG1"/>
    <mergeCell ref="T1:U1"/>
    <mergeCell ref="V1:W1"/>
    <mergeCell ref="X1:Y1"/>
    <mergeCell ref="Z1:AA1"/>
    <mergeCell ref="AB1:AC1"/>
    <mergeCell ref="AD1:AE1"/>
  </mergeCells>
  <phoneticPr fontId="4"/>
  <dataValidations count="1">
    <dataValidation type="list" allowBlank="1" showInputMessage="1" sqref="AH2:AH138" xr:uid="{D00E1CFC-ED18-402F-BAA4-9263568385CC}">
      <formula1>$AI$2:$AI$72</formula1>
    </dataValidation>
  </dataValidations>
  <hyperlinks>
    <hyperlink ref="B2" location="市福4!Print_Area" display="北札市福第4号" xr:uid="{37D913AB-687A-405E-A809-29022E024419}"/>
    <hyperlink ref="B3" location="市福7!Print_Area" display="北札市福第7号" xr:uid="{8D255F5B-5D0F-41A1-BAC6-75CCA37676EB}"/>
    <hyperlink ref="B4" location="'4'!Print_Area" display="北札福第4号" xr:uid="{C5D97DB3-D813-45D9-BEEE-D36F36723DDD}"/>
    <hyperlink ref="B5" location="'5'!Print_Area" display="北札福第5号" xr:uid="{68C105C1-C469-4523-827E-C09DA9346B28}"/>
    <hyperlink ref="B6" location="'6'!Print_Area" display="北札福第6号" xr:uid="{F82A02D8-23A1-4A2D-AE9F-3E5C318AF67F}"/>
    <hyperlink ref="B7" location="'9'!Print_Area" display="北札福第9号" xr:uid="{200F16CC-8B69-470B-A9BD-E18223AEFCF6}"/>
    <hyperlink ref="B8" location="'10'!Print_Area" display="北札福第10号" xr:uid="{CE6B06F0-2A69-4115-BF20-AA340F3D743B}"/>
    <hyperlink ref="B9" location="'11'!Print_Area" display="北札福第11号" xr:uid="{C69B9F48-C422-46C8-AA1F-E5955EE67B02}"/>
    <hyperlink ref="B10" location="'12'!Print_Area" display="北札福第12号" xr:uid="{841B4D51-0B57-4AE5-A2AD-AC1A076A9434}"/>
    <hyperlink ref="B12" location="'17'!A1" display="北札福第17号" xr:uid="{38EBCA98-C1EA-4781-9D8D-6ED2EF872489}"/>
    <hyperlink ref="B13" location="'19'!A1" display="北札福第19号" xr:uid="{64BFF263-05AF-4C1C-A4EC-7F69014F4CE2}"/>
    <hyperlink ref="B15" location="'25'!A1" display="北札福第25号" xr:uid="{68BD0061-D9D0-40A3-B580-AE7BB24D26C9}"/>
    <hyperlink ref="B16" location="'27'!A1" display="北札福第27号" xr:uid="{702573EF-780A-4877-B6F5-4D4AC9FEFBF2}"/>
    <hyperlink ref="B17" location="'29'!A1" display="北札福第29号" xr:uid="{69BB78AE-5D14-4A3F-A7B1-B97AD6D95116}"/>
    <hyperlink ref="B18" location="'30'!A1" display="北札福第30号" xr:uid="{133F1266-A898-49A4-92F4-91B52AE44C7E}"/>
    <hyperlink ref="B19" location="'33'!A1" display="北札福第33号" xr:uid="{F11E88DF-0A8B-42C0-9F1D-8ECCE12988EB}"/>
    <hyperlink ref="B20" location="'34'!A1" display="北札福第34号" xr:uid="{C2C1B28C-C342-4739-B64B-A432A6235355}"/>
    <hyperlink ref="B21" location="'35'!A1" display="北札福第35号" xr:uid="{ABC9800A-AEFA-477A-BEC9-9346099A8C77}"/>
    <hyperlink ref="B22" location="'38'!A1" display="北札福第38号" xr:uid="{6E63248B-4F16-44F9-95A3-08A18A12A085}"/>
    <hyperlink ref="B23" location="'40'!A1" display="北札福第40号" xr:uid="{F4443B2A-D70E-4D14-8820-5DE275748C87}"/>
    <hyperlink ref="B24" location="'43'!A1" display="北札福第43号" xr:uid="{52724583-B5F7-4083-8899-C2ECEB6302BF}"/>
    <hyperlink ref="B25" location="'44'!A1" display="北札福第44号" xr:uid="{38A7BF6B-6A3D-4620-9360-8E1EFAD4EE0F}"/>
    <hyperlink ref="B26" location="'45'!A1" display="北札福第45号" xr:uid="{11338970-B7F4-4DBB-9BD9-423AE9239548}"/>
    <hyperlink ref="B27" location="'46'!A1" display="北札福第46号" xr:uid="{083E23E9-0132-41F3-BAAD-201B40D9AC96}"/>
    <hyperlink ref="B28" location="'47'!A1" display="北札福第47号" xr:uid="{711560EF-2039-4708-81F4-8495191B61A7}"/>
    <hyperlink ref="B30" location="'48'!A1" display="北札福第48号" xr:uid="{4855A80D-EE89-4AF2-9C01-92D0E9B3A35F}"/>
    <hyperlink ref="B31" location="'49'!A1" display="北札福第49号" xr:uid="{6A9D6FAC-E8F3-4FC3-BB61-13AC104175CD}"/>
    <hyperlink ref="B32" location="'50'!A1" display="北札福第50号" xr:uid="{E3E2EF8C-C4F8-4F76-85F7-1E4B84C5CBF1}"/>
    <hyperlink ref="B33" location="'51'!A1" display="北札福第51号" xr:uid="{C7A26E46-BEAE-4922-8366-5395BA76E66F}"/>
    <hyperlink ref="B35" location="'53'!A1" display="北札福第53号" xr:uid="{5054CCED-F84F-4013-BBB5-8CCA7F6C473C}"/>
    <hyperlink ref="B36" location="'55'!A1" display="北札福第55号" xr:uid="{3EDEB8A7-9F40-42F4-9C30-2088B9EF9F79}"/>
    <hyperlink ref="B37" location="'56'!A1" display="北札福第56号" xr:uid="{1523187F-AB2A-4AD2-B500-CCC64430FC2D}"/>
    <hyperlink ref="B38" location="'57'!A1" display="北札福第57号" xr:uid="{C70E65C3-00FA-452D-B71A-8D62BBF11ACF}"/>
    <hyperlink ref="B39" location="'58'!A1" display="北札福第58号" xr:uid="{6C314D09-C467-4AEB-BD02-CA333B7418BA}"/>
    <hyperlink ref="B40" location="'59'!A1" display="北札福第59号" xr:uid="{117C3FB2-789B-4A01-94FD-9ABF4B998C6B}"/>
    <hyperlink ref="B41" location="'60'!A1" display="北札福第60号" xr:uid="{05EA6135-2A92-4A10-930E-F9BA318DB826}"/>
    <hyperlink ref="B42" location="'62'!A1" display="北札福第62号" xr:uid="{68142B49-93F8-471C-AC85-F10481B8B204}"/>
    <hyperlink ref="B43" location="'63'!A1" display="北札福第63号" xr:uid="{3755497C-9BF6-42EC-B789-738722E33472}"/>
    <hyperlink ref="B44" location="'64'!A1" display="北札福第64号" xr:uid="{ECB426CD-E861-4EA7-ACC4-680CE771DDD6}"/>
    <hyperlink ref="B46" location="'66'!A1" display="北札福第66号" xr:uid="{0D05FE8B-13B7-46B7-BA0C-9BB547E1A29B}"/>
    <hyperlink ref="B48" location="'67'!A1" display="北札福第67号" xr:uid="{9C639F10-1F83-4BA8-8A12-05D6C1DAB918}"/>
    <hyperlink ref="B49" location="'69'!A1" display="北札福第69号" xr:uid="{2D6EA8D2-050C-4883-88A7-1AD8F5D307BF}"/>
    <hyperlink ref="B51" location="'70'!A1" display="北札福第70号" xr:uid="{5DCFB687-2A37-44E3-A83F-C05393CAFCE7}"/>
    <hyperlink ref="B52" location="'71'!A1" display="北札福第71号" xr:uid="{48BC099D-6B00-407B-A8EB-ADC2684E6BF8}"/>
    <hyperlink ref="B53" location="'73'!A1" display="北札福第73号" xr:uid="{863583E2-92EA-4B5F-BF8C-49BD40BB8490}"/>
    <hyperlink ref="B54" location="'74'!A1" display="北札福第74号" xr:uid="{D563CD5A-7721-4F85-A4F8-1FA025A52548}"/>
    <hyperlink ref="B55" location="'75'!A1" display="北札福第75号" xr:uid="{407F15B2-8B6E-4357-B355-48268D848F3A}"/>
    <hyperlink ref="B57" location="'78'!A1" display="北札福第78号" xr:uid="{5838413A-8FFF-4FB9-B83D-A4F94685F7EB}"/>
    <hyperlink ref="B58" location="'79'!A1" display="北札福第79号" xr:uid="{C0BBB64D-40B3-4886-A1B2-CF7A72AA5E54}"/>
    <hyperlink ref="B59" location="'80'!A1" display="北札福第80号" xr:uid="{AAAE1632-6A53-45E9-9E9E-3BD8860ED12F}"/>
    <hyperlink ref="B61" location="'81'!A1" display="北札福第81号" xr:uid="{441994C9-9E17-4B20-B9F5-8CEDDB76D9E3}"/>
    <hyperlink ref="B62" location="'84'!A1" display="北札福第84号" xr:uid="{E7953E81-9C63-4A5A-8948-073066CAD74D}"/>
    <hyperlink ref="B63" location="'88'!A1" display="北札福第88号" xr:uid="{349624FB-D381-4B72-B643-7C51C09CD978}"/>
    <hyperlink ref="B64" location="'92'!A1" display="北札福第92号" xr:uid="{8606EF6B-5695-4756-BD2B-E67DDC722D92}"/>
    <hyperlink ref="B65" location="'94'!A1" display="北札福第94号" xr:uid="{0E3A1FB1-9CE8-4A54-B931-427256447FBA}"/>
    <hyperlink ref="B66" location="'96'!A1" display="北札福第96号" xr:uid="{FD8EC740-F187-44EF-BAA0-D6D1FD1516D0}"/>
    <hyperlink ref="B67" location="'100'!A1" display="北札福第100号" xr:uid="{50E7E3A5-55D0-4051-B64A-7D364B9AF930}"/>
    <hyperlink ref="B68" location="'101'!Print_Area" display="北札福第101号" xr:uid="{107EE271-F57B-4A4C-8E45-8411F5051E0B}"/>
    <hyperlink ref="B70" location="'103'!Print_Area" display="北札福第103号" xr:uid="{2954C51A-C52B-49B6-8EB2-8FB0DA996EF9}"/>
    <hyperlink ref="B71" location="'104'!Print_Area" display="北札福第104号" xr:uid="{44933D89-7FCD-4BEE-8A61-EB7E5469D4FE}"/>
    <hyperlink ref="B72" location="'106'!Print_Area" display="北札福第106号" xr:uid="{C3D3038A-8A9C-4734-8732-9456F144F02F}"/>
    <hyperlink ref="B73" location="'111'!Print_Area" display="北札福第111号" xr:uid="{4BF89FA6-B365-4DD8-B39C-AE4563695F21}"/>
    <hyperlink ref="B74" location="'112'!Print_Area" display="北札福第112号" xr:uid="{3D412780-4D0F-424C-936B-D515A8ABBF8C}"/>
    <hyperlink ref="B75" location="'114'!Print_Area" display="北札福第114号" xr:uid="{E62AF066-B792-4C60-9CCF-66CF3B133D9F}"/>
    <hyperlink ref="B76" location="'115'!Print_Area" display="北札福第115号" xr:uid="{F89117E8-769C-4CC1-B134-B77967E2BD1C}"/>
    <hyperlink ref="B77" location="'116'!Print_Area" display="北札福第116号" xr:uid="{A9B23B2C-221F-4ACA-B508-EB994BC3A19B}"/>
    <hyperlink ref="B78" location="'117'!Print_Area" display="北札福第117号" xr:uid="{0BC665DC-612E-4669-A3B2-235D93DF8537}"/>
    <hyperlink ref="B79" location="'118'!Print_Area" display="北札福第118号" xr:uid="{6D983E87-BCA1-4501-A9F6-329731BA077F}"/>
    <hyperlink ref="B80" location="'121'!Print_Area" display="北札福第121号" xr:uid="{971430A6-D56E-4EDB-B600-48E643B5D243}"/>
    <hyperlink ref="B81" location="'125'!Print_Area" display="北札福第125号" xr:uid="{179BF16F-8322-4242-AF3D-ED355FB0E8EC}"/>
    <hyperlink ref="B82" location="'127'!Print_Area" display="北札福第127号" xr:uid="{445A6364-9D82-4555-B4AB-B9FA84514D4A}"/>
    <hyperlink ref="B83" location="'128'!Print_Area" display="北札福第128号" xr:uid="{65072F77-E04B-4275-9934-C7E36366AA93}"/>
    <hyperlink ref="B84" location="'130'!Print_Area" display="北札福第130号" xr:uid="{BEFF6CE9-04BF-4BD5-A7AC-31791D2D106A}"/>
    <hyperlink ref="B85" location="'131'!Print_Area" display="北札福第131号" xr:uid="{C5C234EF-EF5E-4DB1-AA65-8500AAEF5794}"/>
    <hyperlink ref="B86" location="'133'!Print_Area" display="北札福第133号" xr:uid="{5370738D-04AF-4B50-A99E-FC9928F554CF}"/>
    <hyperlink ref="B87" location="'134'!Print_Area" display="北札福第134号" xr:uid="{D7899ECF-5C9B-4F69-8D6A-5FD696EA19CB}"/>
    <hyperlink ref="B91" location="'139'!Print_Area" display="北札福第139号" xr:uid="{26BFEFDC-4629-492F-BBB0-55E36778114D}"/>
    <hyperlink ref="B92" location="'140'!Print_Area" display="北札福第140号" xr:uid="{D023CD6C-4C14-4AFC-974C-C78353B3BF66}"/>
    <hyperlink ref="B93" location="'141'!Print_Area" display="北札福第141号" xr:uid="{DF66370C-7291-49FA-901C-1A77905CCA93}"/>
    <hyperlink ref="B94" location="'142'!Print_Area" display="北札福第142号" xr:uid="{819C68E8-3B39-4ED6-8E51-593F8CB95C9E}"/>
    <hyperlink ref="B95" location="'144'!Print_Area" display="北札福第144号" xr:uid="{83FBAAF9-E404-4D5A-908A-A21F0CD6D701}"/>
    <hyperlink ref="B96" location="'145'!Print_Area" display="北札福第145号" xr:uid="{D4FF72D6-B55D-48E1-A1D4-A72D33AE4064}"/>
    <hyperlink ref="B97" location="'147'!Print_Area" display="北札福第147号" xr:uid="{3CC5E42E-98C9-4698-80E0-C1318CDB2227}"/>
    <hyperlink ref="B98" location="'154'!Print_Area" display="北札福第154号" xr:uid="{2101F22E-1F86-415D-81FA-F5BAC85556CE}"/>
    <hyperlink ref="B99" location="'155'!Print_Area" display="北札福第155号" xr:uid="{9E08D296-7756-4E1B-9A5D-4958116FB2EC}"/>
    <hyperlink ref="B100" location="'156'!Print_Area" display="北札福第156号" xr:uid="{7C76A94A-B31F-4FA8-ACBC-9DAE4B9F5A17}"/>
    <hyperlink ref="B101" location="'159'!Print_Area" display="北札福第159号" xr:uid="{656204CE-E042-4C38-A32B-A9BDB85DE81F}"/>
    <hyperlink ref="B105" location="'161'!Print_Area" display="北札福第161号" xr:uid="{E02BA718-E579-4AC4-A8D9-9D2143316970}"/>
    <hyperlink ref="B106" location="'162'!Print_Area" display="北札福第162号" xr:uid="{10FB39FF-D3C9-48A7-93CC-2EDF93173B49}"/>
    <hyperlink ref="B107" location="'163'!Print_Area" display="北札福第163号" xr:uid="{2BE27434-B6E0-44A4-8A02-228D3DE69279}"/>
    <hyperlink ref="B108" location="'164'!Print_Area" display="北札福第164号" xr:uid="{E871DFAB-08BB-4EF5-A836-06E753D30084}"/>
    <hyperlink ref="B109" location="'165'!Print_Area" display="北札福第165号" xr:uid="{306C724C-E592-4E94-8067-AFF6FD007A3B}"/>
    <hyperlink ref="B110" location="'167'!Print_Area" display="北札福第167号" xr:uid="{1C0F07C7-0F7C-4FCC-A176-7BABF4DE301B}"/>
    <hyperlink ref="B111" location="'169'!Print_Area" display="北札福第169号" xr:uid="{6098E76B-FFE3-4646-AAE6-1E0D0BAC92AF}"/>
    <hyperlink ref="B112" location="'170'!Print_Area" display="北札福第170号" xr:uid="{FCBD865F-8BDF-4796-8815-7786E4E844DE}"/>
    <hyperlink ref="B113" location="'172'!Print_Area" display="北札福第172号" xr:uid="{D869C79E-4757-465E-835F-C14806DAA3A8}"/>
    <hyperlink ref="B114" location="'173'!Print_Area" display="北札福第173号" xr:uid="{B11B763D-D7D6-4EA5-83CD-8C2FCA5D8874}"/>
    <hyperlink ref="B115" location="'174'!Print_Area" display="北札福第174号" xr:uid="{0C93DB44-09D4-41B8-AD31-E7BCB0AADBBC}"/>
    <hyperlink ref="B116" location="'176'!Print_Area" display="北札福第176号" xr:uid="{5C10291B-F521-46E7-822F-3C3DEEAA165F}"/>
    <hyperlink ref="B117" location="'177'!Print_Area" display="北札福第177号" xr:uid="{A5C101EF-30D6-44B0-AE6F-71FADFEE5925}"/>
    <hyperlink ref="B118" location="'178'!Print_Area" display="北札福第178号" xr:uid="{F96320A6-A486-4C34-AF17-676105B124F7}"/>
    <hyperlink ref="B119" location="'180'!Print_Area" display="北札福第180号" xr:uid="{D4851C04-C51D-4FAB-9BB0-44C8B44954FF}"/>
    <hyperlink ref="B120" location="'181'!Print_Area" display="北札福第181号" xr:uid="{4BBE489D-54C9-459E-89E7-A9247C8A759F}"/>
    <hyperlink ref="B121" location="'182'!Print_Area" display="北札福第182号" xr:uid="{49FB86C4-BA20-44C9-8789-532D1A07816E}"/>
    <hyperlink ref="B122" location="'183'!Print_Area" display="北札福第183号" xr:uid="{ACBFE66C-E292-495E-A5F7-CF0C799906C1}"/>
    <hyperlink ref="B125" location="'186'!Print_Area" display="北札福第186号" xr:uid="{8F3456F5-3C81-4DAE-9807-6800ED5C3876}"/>
    <hyperlink ref="B126" location="'187'!Print_Area" display="北札福第187号" xr:uid="{0ACA8792-994C-42E3-912D-0FD0C63DEEFF}"/>
    <hyperlink ref="B127" location="'190'!Print_Area" display="北札福第190号" xr:uid="{F3DBA4C9-9EC4-4BAD-A431-63942B7B3CFF}"/>
    <hyperlink ref="B128" location="'191'!Print_Area" display="北札福第191号" xr:uid="{64F4ED1C-273F-4F08-8F20-5D5A1CAD7D34}"/>
    <hyperlink ref="B129" location="'193'!Print_Area" display="北札福第193号" xr:uid="{FC2AD7A7-A5DC-45B4-8E8A-0572EF63EAEF}"/>
    <hyperlink ref="B131" location="'194'!Print_Area" display="北札福第194号" xr:uid="{BD3B4393-719A-47F0-BC9C-A96AB8437F14}"/>
    <hyperlink ref="B29" location="'47'!A1" display="北札福第47号" xr:uid="{228580E8-51B4-47E5-B2C3-F891D6516C0A}"/>
    <hyperlink ref="B34" location="'51'!A1" display="北札福第51号" xr:uid="{38150840-F008-4555-8C74-491F05F808BF}"/>
    <hyperlink ref="B45" location="'66'!A1" display="北札福第66号" xr:uid="{94F3EBA4-C427-479C-8A39-512AEAD1A097}"/>
    <hyperlink ref="B50" location="'70'!A1" display="北札福第70号" xr:uid="{437C02A9-0D7D-4FB0-AC90-7A0D67618DD1}"/>
    <hyperlink ref="B56" location="'78'!A1" display="北札福第78号" xr:uid="{B841CF2A-B90C-4D23-8312-B8A2C52DAA4A}"/>
    <hyperlink ref="B60" location="'81'!A1" display="北札福第81号" xr:uid="{390EA67E-2194-4427-91F4-A65A18DD4E93}"/>
    <hyperlink ref="B69" location="'103'!Print_Area" display="北札福第103号" xr:uid="{D6C071BD-B919-4A13-8143-96BD142A34B2}"/>
    <hyperlink ref="B123" location="'184'!Print_Area" display="北札福第184号" xr:uid="{53211C75-FA05-4DB1-B81C-059737684112}"/>
    <hyperlink ref="B132" location="'195'!Print_Area" display="北札福第195号" xr:uid="{407C0EB9-8F73-48FD-A944-1A179CE21FD8}"/>
    <hyperlink ref="B133" location="'196'!Print_Area" display="北札福第196号" xr:uid="{A39BDDC3-3CBA-4891-9A7F-DC2F98DD4257}"/>
    <hyperlink ref="B134" location="'197'!Print_Area" display="北札福第197号" xr:uid="{1B7B47CB-5A1A-4B97-8682-093988678E53}"/>
    <hyperlink ref="B47" location="'66'!A1" display="北札福第66号" xr:uid="{0FB1E068-F4E7-4833-8FC1-64B6127DEDE1}"/>
    <hyperlink ref="B102" location="'159'!Print_Area" display="北札福第159号" xr:uid="{12BB2DA1-1315-4423-8F94-9ACC41E1CF54}"/>
    <hyperlink ref="B88" location="'136'!A1" display="北札福第136号" xr:uid="{A2EAAFCF-6672-4179-AB2F-471966236C45}"/>
    <hyperlink ref="B90" location="'138'!Print_Area" display="北札福第138号" xr:uid="{8160F60C-FFF3-4FFD-BB67-CCA51F777253}"/>
    <hyperlink ref="B136" location="'199'!A1" display="北札福第199号" xr:uid="{C9A8294E-1DBB-49F9-83E1-AA4331BD27E6}"/>
    <hyperlink ref="B137" location="'200'!A1" display="北札福第200号" xr:uid="{B839FD52-69A3-4880-92D4-A05E6E4085F5}"/>
    <hyperlink ref="B138" location="'201'!A1" display="北札福第20１号" xr:uid="{20521592-0DCE-45CA-AC67-631E67E1A043}"/>
    <hyperlink ref="B135" location="'198'!A1" display="北札福第198号" xr:uid="{82C11F11-44FA-4864-B859-25A796A5A90E}"/>
    <hyperlink ref="B139" location="'202'!Print_Area" display="北札福第202号" xr:uid="{D605979D-8E3F-4E41-9B39-7CF45AF52A51}"/>
    <hyperlink ref="B140" location="'203'!Print_Area" display="北札福第203号" xr:uid="{DAFF51D7-0B3D-4B2D-95BE-9D24B2524877}"/>
    <hyperlink ref="B141" location="'204'!Print_Area" display="北札福第204号" xr:uid="{89992921-3E1C-4D30-82A7-0B1CA1AFC130}"/>
    <hyperlink ref="B130" location="'193'!Print_Area" display="北札福第193号" xr:uid="{6ED36C9A-3D31-4E45-87F6-66C13418811E}"/>
    <hyperlink ref="B142" location="'205'!Print_Area" display="北札福第205号" xr:uid="{DE7387FD-49DA-4387-94C8-F33910B6F194}"/>
    <hyperlink ref="B143" location="'206'!A1" display="北札福第206号" xr:uid="{7558BE15-B465-4CF7-B5C9-A1CE17F04496}"/>
    <hyperlink ref="B124" location="'184'!Print_Area" display="北札福第184号" xr:uid="{A181EC5E-99B8-4305-A6AF-3B7C3D5D80BA}"/>
    <hyperlink ref="B144" location="'206'!A1" display="北札福第206号" xr:uid="{8FF10D29-8B62-477F-B7A0-6F53BF1B1F5E}"/>
    <hyperlink ref="B103" location="'159'!Print_Area" display="北札福第159号" xr:uid="{8A686321-221D-4712-A425-A0C162318E26}"/>
    <hyperlink ref="B104" location="'159'!Print_Area" display="北札福第159号" xr:uid="{A64990C8-A606-4AB1-AF15-C47FF6262F1C}"/>
  </hyperlinks>
  <pageMargins left="0.25" right="0.25" top="0.75" bottom="0.75" header="0.3" footer="0.3"/>
  <pageSetup paperSize="8" scale="4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C2F60-3DD0-46B9-BFD8-E2DCAE82A36E}">
  <sheetPr codeName="Sheet12">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76" t="s">
        <v>1116</v>
      </c>
      <c r="P1" s="77"/>
      <c r="Q1" s="77"/>
    </row>
    <row r="2" spans="1:25" ht="30" customHeight="1" x14ac:dyDescent="0.15">
      <c r="A2" s="78" t="s">
        <v>1117</v>
      </c>
      <c r="B2" s="79"/>
      <c r="C2" s="79"/>
      <c r="D2" s="80" t="s">
        <v>1155</v>
      </c>
      <c r="E2" s="81"/>
      <c r="F2" s="81"/>
      <c r="G2" s="81"/>
      <c r="H2" s="81"/>
      <c r="I2" s="81"/>
      <c r="J2" s="81"/>
      <c r="K2" s="82"/>
    </row>
    <row r="3" spans="1:25" ht="30" customHeight="1" x14ac:dyDescent="0.15">
      <c r="A3" s="83" t="s">
        <v>1119</v>
      </c>
      <c r="B3" s="84"/>
      <c r="C3" s="84"/>
      <c r="D3" s="85">
        <f>VLOOKUP($D$2,福祉!$B$2:$AG$83,2,FALSE)</f>
        <v>39302</v>
      </c>
      <c r="E3" s="86"/>
      <c r="F3" s="86"/>
      <c r="G3" s="86"/>
      <c r="H3" s="86"/>
      <c r="I3" s="86"/>
      <c r="J3" s="86"/>
      <c r="K3" s="87"/>
    </row>
    <row r="4" spans="1:25" ht="30" customHeight="1" x14ac:dyDescent="0.15">
      <c r="A4" s="83" t="s">
        <v>1120</v>
      </c>
      <c r="B4" s="84"/>
      <c r="C4" s="84"/>
      <c r="D4" s="85">
        <f>VLOOKUP($D$2,福祉!$B$2:$AG$83,3,FALSE)</f>
        <v>44476</v>
      </c>
      <c r="E4" s="86"/>
      <c r="F4" s="86"/>
      <c r="G4" s="86"/>
      <c r="H4" s="86"/>
      <c r="I4" s="86"/>
      <c r="J4" s="86"/>
      <c r="K4" s="87"/>
    </row>
    <row r="5" spans="1:25" ht="30" customHeight="1" x14ac:dyDescent="0.15">
      <c r="A5" s="83" t="s">
        <v>1121</v>
      </c>
      <c r="B5" s="84"/>
      <c r="C5" s="84"/>
      <c r="D5" s="85">
        <f>VLOOKUP($D$2,福祉!$B$2:$AG$83,4,FALSE)</f>
        <v>45565</v>
      </c>
      <c r="E5" s="86"/>
      <c r="F5" s="86"/>
      <c r="G5" s="86"/>
      <c r="H5" s="86"/>
      <c r="I5" s="86"/>
      <c r="J5" s="86"/>
      <c r="K5" s="87"/>
    </row>
    <row r="6" spans="1:25" ht="30" customHeight="1" x14ac:dyDescent="0.15">
      <c r="A6" s="83" t="s">
        <v>1122</v>
      </c>
      <c r="B6" s="84"/>
      <c r="C6" s="84"/>
      <c r="D6" s="85" t="str">
        <f>VLOOKUP($D$2,福祉!$B$2:$AG$83,5,FALSE)</f>
        <v>社会福祉法人　札幌療育会　</v>
      </c>
      <c r="E6" s="86"/>
      <c r="F6" s="86"/>
      <c r="G6" s="86"/>
      <c r="H6" s="86"/>
      <c r="I6" s="86"/>
      <c r="J6" s="86"/>
      <c r="K6" s="87"/>
    </row>
    <row r="7" spans="1:25" ht="30" customHeight="1" x14ac:dyDescent="0.15">
      <c r="A7" s="83" t="s">
        <v>1123</v>
      </c>
      <c r="B7" s="84"/>
      <c r="C7" s="84"/>
      <c r="D7" s="85" t="str">
        <f>VLOOKUP($D$2,福祉!$B$2:$AG$83,6,FALSE)</f>
        <v>藤本　茂夫</v>
      </c>
      <c r="E7" s="86"/>
      <c r="F7" s="86"/>
      <c r="G7" s="86"/>
      <c r="H7" s="86"/>
      <c r="I7" s="86"/>
      <c r="J7" s="86"/>
      <c r="K7" s="87"/>
    </row>
    <row r="8" spans="1:25" ht="30" customHeight="1" x14ac:dyDescent="0.15">
      <c r="A8" s="83" t="s">
        <v>1124</v>
      </c>
      <c r="B8" s="84"/>
      <c r="C8" s="84"/>
      <c r="D8" s="85" t="str">
        <f>VLOOKUP($D$2,福祉!$B$2:$AG$83,8,FALSE)</f>
        <v>札幌市清田区真栄４８３番地４</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ノビロ青年の家</v>
      </c>
      <c r="E12" s="103"/>
      <c r="F12" s="103" t="str">
        <f>IFERROR(VLOOKUP($D$2,福祉!$B$2:$AG$998,10,FALSE),0)</f>
        <v>札幌市清田区真栄４６４番地１</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VLOOKUP($D$2,福祉!$B$2:$AG$83,15,FALSE)</f>
        <v>札幌市</v>
      </c>
      <c r="E14" s="98"/>
      <c r="F14" s="98"/>
      <c r="G14" s="98"/>
      <c r="H14" s="98"/>
      <c r="I14" s="98"/>
      <c r="J14" s="98"/>
      <c r="K14" s="99"/>
      <c r="O14" s="73"/>
      <c r="X14" s="73"/>
      <c r="Y14" s="107"/>
    </row>
    <row r="15" spans="1:25" ht="30" customHeight="1" x14ac:dyDescent="0.15">
      <c r="A15" s="95" t="s">
        <v>1132</v>
      </c>
      <c r="B15" s="96"/>
      <c r="C15" s="96"/>
      <c r="D15" s="108" t="str">
        <f>VLOOKUP($D$2,福祉!$B$2:$AG$83,16,FALSE)</f>
        <v>【新】ハ</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ノビロ青年の家</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4</v>
      </c>
      <c r="J23" s="136">
        <f>IFERROR(VLOOKUP($D$2,福祉!$B$2:$AG$998,29,FALSE),0)</f>
        <v>0</v>
      </c>
      <c r="K23" s="137">
        <f>SUM(E23:J23)</f>
        <v>5</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1</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4</v>
      </c>
      <c r="J35" s="136">
        <f t="shared" si="0"/>
        <v>0</v>
      </c>
      <c r="K35" s="137">
        <f>SUM(E35:J35)</f>
        <v>5</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1</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Z8g/ahhCsqHYnJi5Y7D4xb6kfBxenbJqHRGJqX/FsjHnOtdh077/G/x00slpL7GW9rQfsza76xWuUlcFFElQ==" saltValue="jlmPDLl+itkuDwTyrQJQV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80439F83-8F85-46D0-9B52-71B4E4AF9541}"/>
    <dataValidation type="list" allowBlank="1" showInputMessage="1" sqref="A22:B33" xr:uid="{A94C5FE9-4B8E-4105-994D-C9298F85B118}">
      <formula1>"交通空白地有償運送,福祉有償運送"</formula1>
    </dataValidation>
    <dataValidation type="list" allowBlank="1" showInputMessage="1" sqref="D10" xr:uid="{3C4D9A37-0392-4137-A86F-149F888CE21E}">
      <formula1>"○"</formula1>
    </dataValidation>
  </dataValidations>
  <hyperlinks>
    <hyperlink ref="O1:Q1" location="福祉!A1" display="目次" xr:uid="{2EDF5F29-D271-4755-8A63-E302B03A0388}"/>
  </hyperlinks>
  <pageMargins left="0.25" right="0.25" top="0.75" bottom="0.75" header="0.3" footer="0.3"/>
  <pageSetup paperSize="9" scale="92" orientation="portrait" r:id="rId1"/>
  <headerFooter alignWithMargins="0"/>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D91A4-1CAF-4F08-91EF-3F439D2C7759}">
  <sheetPr codeName="Sheet114">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1245</v>
      </c>
      <c r="E2" s="81"/>
      <c r="F2" s="81"/>
      <c r="G2" s="81"/>
      <c r="H2" s="81"/>
      <c r="I2" s="81"/>
      <c r="J2" s="81"/>
      <c r="K2" s="82"/>
    </row>
    <row r="3" spans="1:25" ht="30" customHeight="1" x14ac:dyDescent="0.15">
      <c r="A3" s="83" t="s">
        <v>1119</v>
      </c>
      <c r="B3" s="84"/>
      <c r="C3" s="84"/>
      <c r="D3" s="85">
        <f>VLOOKUP($D$2,福祉!$B$2:$AG$998,2,FALSE)</f>
        <v>42641</v>
      </c>
      <c r="E3" s="86"/>
      <c r="F3" s="86"/>
      <c r="G3" s="86"/>
      <c r="H3" s="86"/>
      <c r="I3" s="86"/>
      <c r="J3" s="86"/>
      <c r="K3" s="87"/>
    </row>
    <row r="4" spans="1:25" ht="30" customHeight="1" x14ac:dyDescent="0.15">
      <c r="A4" s="83" t="s">
        <v>1120</v>
      </c>
      <c r="B4" s="84"/>
      <c r="C4" s="84"/>
      <c r="D4" s="85">
        <f>VLOOKUP($D$2,福祉!$B$2:$AG$998,3,FALSE)</f>
        <v>44477</v>
      </c>
      <c r="E4" s="86"/>
      <c r="F4" s="86"/>
      <c r="G4" s="86"/>
      <c r="H4" s="86"/>
      <c r="I4" s="86"/>
      <c r="J4" s="86"/>
      <c r="K4" s="87"/>
    </row>
    <row r="5" spans="1:25" ht="30" customHeight="1" x14ac:dyDescent="0.15">
      <c r="A5" s="83" t="s">
        <v>1121</v>
      </c>
      <c r="B5" s="84"/>
      <c r="C5" s="84"/>
      <c r="D5" s="85">
        <f>VLOOKUP($D$2,福祉!$B$2:$AG$998,4,FALSE)</f>
        <v>45565</v>
      </c>
      <c r="E5" s="86"/>
      <c r="F5" s="86"/>
      <c r="G5" s="86"/>
      <c r="H5" s="86"/>
      <c r="I5" s="86"/>
      <c r="J5" s="86"/>
      <c r="K5" s="87"/>
    </row>
    <row r="6" spans="1:25" ht="30" customHeight="1" x14ac:dyDescent="0.15">
      <c r="A6" s="83" t="s">
        <v>1122</v>
      </c>
      <c r="B6" s="84"/>
      <c r="C6" s="84"/>
      <c r="D6" s="85" t="str">
        <f>VLOOKUP($D$2,福祉!$B$2:$AG$998,5,FALSE)</f>
        <v>特定非営利活動法人　シニア活性協会</v>
      </c>
      <c r="E6" s="86"/>
      <c r="F6" s="86"/>
      <c r="G6" s="86"/>
      <c r="H6" s="86"/>
      <c r="I6" s="86"/>
      <c r="J6" s="86"/>
      <c r="K6" s="87"/>
    </row>
    <row r="7" spans="1:25" ht="30" customHeight="1" x14ac:dyDescent="0.15">
      <c r="A7" s="83" t="s">
        <v>1123</v>
      </c>
      <c r="B7" s="84"/>
      <c r="C7" s="84"/>
      <c r="D7" s="85" t="str">
        <f>VLOOKUP($D$2,福祉!$B$2:$AG$998,6,FALSE)</f>
        <v>北村　公樹</v>
      </c>
      <c r="E7" s="86"/>
      <c r="F7" s="86"/>
      <c r="G7" s="86"/>
      <c r="H7" s="86"/>
      <c r="I7" s="86"/>
      <c r="J7" s="86"/>
      <c r="K7" s="87"/>
    </row>
    <row r="8" spans="1:25" ht="30" customHeight="1" x14ac:dyDescent="0.15">
      <c r="A8" s="83" t="s">
        <v>1124</v>
      </c>
      <c r="B8" s="84"/>
      <c r="C8" s="84"/>
      <c r="D8" s="85" t="str">
        <f>VLOOKUP($D$2,福祉!$B$2:$AG$998,8,FALSE)</f>
        <v>札幌市西区八軒６条東２丁目４番３号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ヘルパーステーション風音</v>
      </c>
      <c r="E12" s="103"/>
      <c r="F12" s="103" t="str">
        <f>IFERROR(VLOOKUP($D$2,福祉!$B$2:$AG$998,10,FALSE),0)</f>
        <v>札幌市豊平区平岸３条東３丁目２番２号　パサデイナ平岸３Ｆ３０６号</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　　　ニ</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ヘルパーステーション風音</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0</v>
      </c>
      <c r="I23" s="136">
        <f>IFERROR(VLOOKUP($D$2,福祉!$B$2:$AG$998,27,FALSE),0)</f>
        <v>2</v>
      </c>
      <c r="J23" s="136">
        <f>IFERROR(VLOOKUP($D$2,福祉!$B$2:$AG$998,29,FALSE),0)</f>
        <v>0</v>
      </c>
      <c r="K23" s="137">
        <f>SUM(E23:J23)</f>
        <v>2</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1</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0</v>
      </c>
      <c r="I35" s="136">
        <f t="shared" si="0"/>
        <v>2</v>
      </c>
      <c r="J35" s="136">
        <f t="shared" si="0"/>
        <v>0</v>
      </c>
      <c r="K35" s="137">
        <f>SUM(E35:J35)</f>
        <v>2</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1</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vqk/640iPQLAhtn75HRPX4LqVbsz+OCpIFQNH6ERTn4gJXcMzbLvDh4f3hmSMO5f0GS1jxp2dF+6FEOW1pKQQg==" saltValue="7LzcP+dvtkHmWwaZ/eCqd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14ED76C9-8A72-4CBC-9601-ECDB1CD8D4D5}">
      <formula1>"○"</formula1>
    </dataValidation>
    <dataValidation type="list" allowBlank="1" showInputMessage="1" sqref="A22:B33" xr:uid="{367628F7-CEE7-489C-B9E1-64E6673AD137}">
      <formula1>"交通空白地有償運送,福祉有償運送"</formula1>
    </dataValidation>
    <dataValidation allowBlank="1" showInputMessage="1" sqref="D2:K2" xr:uid="{3FC74360-0765-4200-A2A6-8D00047DE562}"/>
  </dataValidations>
  <hyperlinks>
    <hyperlink ref="O1:Q1" location="福祉!A1" display="福祉!A1" xr:uid="{59E934B4-E32C-46AA-A1D7-58E59182B94B}"/>
  </hyperlinks>
  <pageMargins left="0.25" right="0.25" top="0.75" bottom="0.75" header="0.3" footer="0.3"/>
  <pageSetup paperSize="9" scale="92" orientation="portrait" r:id="rId1"/>
  <headerFooter alignWithMargins="0"/>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19002-5C36-4B17-8DCE-DF5C2B1631BA}">
  <sheetPr codeName="Sheet115">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1246</v>
      </c>
      <c r="E2" s="81"/>
      <c r="F2" s="81"/>
      <c r="G2" s="81"/>
      <c r="H2" s="81"/>
      <c r="I2" s="81"/>
      <c r="J2" s="81"/>
      <c r="K2" s="82"/>
    </row>
    <row r="3" spans="1:25" ht="30" customHeight="1" x14ac:dyDescent="0.15">
      <c r="A3" s="83" t="s">
        <v>1119</v>
      </c>
      <c r="B3" s="84"/>
      <c r="C3" s="84"/>
      <c r="D3" s="85">
        <f>VLOOKUP($D$2,福祉!$B$2:$AG$998,2,FALSE)</f>
        <v>42699</v>
      </c>
      <c r="E3" s="86"/>
      <c r="F3" s="86"/>
      <c r="G3" s="86"/>
      <c r="H3" s="86"/>
      <c r="I3" s="86"/>
      <c r="J3" s="86"/>
      <c r="K3" s="87"/>
    </row>
    <row r="4" spans="1:25" ht="30" customHeight="1" x14ac:dyDescent="0.15">
      <c r="A4" s="83" t="s">
        <v>1120</v>
      </c>
      <c r="B4" s="84"/>
      <c r="C4" s="84"/>
      <c r="D4" s="85">
        <f>VLOOKUP($D$2,福祉!$B$2:$AG$998,3,FALSE)</f>
        <v>44551</v>
      </c>
      <c r="E4" s="86"/>
      <c r="F4" s="86"/>
      <c r="G4" s="86"/>
      <c r="H4" s="86"/>
      <c r="I4" s="86"/>
      <c r="J4" s="86"/>
      <c r="K4" s="87"/>
    </row>
    <row r="5" spans="1:25" ht="30" customHeight="1" x14ac:dyDescent="0.15">
      <c r="A5" s="83" t="s">
        <v>1121</v>
      </c>
      <c r="B5" s="84"/>
      <c r="C5" s="84"/>
      <c r="D5" s="85">
        <f>VLOOKUP($D$2,福祉!$B$2:$AG$998,4,FALSE)</f>
        <v>45626</v>
      </c>
      <c r="E5" s="86"/>
      <c r="F5" s="86"/>
      <c r="G5" s="86"/>
      <c r="H5" s="86"/>
      <c r="I5" s="86"/>
      <c r="J5" s="86"/>
      <c r="K5" s="87"/>
    </row>
    <row r="6" spans="1:25" ht="30" customHeight="1" x14ac:dyDescent="0.15">
      <c r="A6" s="83" t="s">
        <v>1122</v>
      </c>
      <c r="B6" s="84"/>
      <c r="C6" s="84"/>
      <c r="D6" s="85" t="str">
        <f>VLOOKUP($D$2,福祉!$B$2:$AG$998,5,FALSE)</f>
        <v>社会福祉法人　長井学園</v>
      </c>
      <c r="E6" s="86"/>
      <c r="F6" s="86"/>
      <c r="G6" s="86"/>
      <c r="H6" s="86"/>
      <c r="I6" s="86"/>
      <c r="J6" s="86"/>
      <c r="K6" s="87"/>
    </row>
    <row r="7" spans="1:25" ht="30" customHeight="1" x14ac:dyDescent="0.15">
      <c r="A7" s="83" t="s">
        <v>1123</v>
      </c>
      <c r="B7" s="84"/>
      <c r="C7" s="84"/>
      <c r="D7" s="85" t="str">
        <f>VLOOKUP($D$2,福祉!$B$2:$AG$998,6,FALSE)</f>
        <v>長谷川　浩</v>
      </c>
      <c r="E7" s="86"/>
      <c r="F7" s="86"/>
      <c r="G7" s="86"/>
      <c r="H7" s="86"/>
      <c r="I7" s="86"/>
      <c r="J7" s="86"/>
      <c r="K7" s="87"/>
    </row>
    <row r="8" spans="1:25" ht="30" customHeight="1" x14ac:dyDescent="0.15">
      <c r="A8" s="83" t="s">
        <v>1124</v>
      </c>
      <c r="B8" s="84"/>
      <c r="C8" s="84"/>
      <c r="D8" s="85" t="str">
        <f>VLOOKUP($D$2,福祉!$B$2:$AG$998,8,FALSE)</f>
        <v>江別市東野幌３９９－３２</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地域生活サポートセンターらいぶ</v>
      </c>
      <c r="E12" s="103"/>
      <c r="F12" s="103" t="str">
        <f>IFERROR(VLOOKUP($D$2,福祉!$B$2:$AG$998,10,FALSE),0)</f>
        <v>江別市錦町３番地２０</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江別市</v>
      </c>
      <c r="E14" s="98"/>
      <c r="F14" s="98"/>
      <c r="G14" s="98"/>
      <c r="H14" s="98"/>
      <c r="I14" s="98"/>
      <c r="J14" s="98"/>
      <c r="K14" s="99"/>
      <c r="O14" s="73"/>
      <c r="X14" s="73"/>
      <c r="Y14" s="107"/>
    </row>
    <row r="15" spans="1:25" ht="30" customHeight="1" x14ac:dyDescent="0.15">
      <c r="A15" s="95" t="s">
        <v>1132</v>
      </c>
      <c r="B15" s="96"/>
      <c r="C15" s="96"/>
      <c r="D15" s="108" t="str">
        <f>VLOOKUP($D$2,福祉!$B$2:$AG$998,16,FALSE)</f>
        <v>【新】イロハ</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地域生活サポートセンターらいぶ</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0</v>
      </c>
      <c r="I23" s="136">
        <f>IFERROR(VLOOKUP($D$2,福祉!$B$2:$AG$998,27,FALSE),0)</f>
        <v>4</v>
      </c>
      <c r="J23" s="136">
        <f>IFERROR(VLOOKUP($D$2,福祉!$B$2:$AG$998,29,FALSE),0)</f>
        <v>0</v>
      </c>
      <c r="K23" s="137">
        <f>SUM(E23:J23)</f>
        <v>4</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1</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0</v>
      </c>
      <c r="I35" s="136">
        <f t="shared" si="0"/>
        <v>4</v>
      </c>
      <c r="J35" s="136">
        <f t="shared" si="0"/>
        <v>0</v>
      </c>
      <c r="K35" s="137">
        <f>SUM(E35:J35)</f>
        <v>4</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1</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JFQGhRmaj+8oLOVI9w3puAtdl38cTZt4fTYTzcYALE9Pjk14TKExevXAAOvAzKsbObY3RsLPJFPoDXDyq/50Tg==" saltValue="TuS9d2c6Oh0cKnh2iDv0B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DA45F9F7-9CBD-4E32-894D-96952A1A8F3A}"/>
    <dataValidation type="list" allowBlank="1" showInputMessage="1" sqref="A22:B33" xr:uid="{6D6B68D8-7B0A-46EC-8627-B05DE5407B42}">
      <formula1>"交通空白地有償運送,福祉有償運送"</formula1>
    </dataValidation>
    <dataValidation type="list" allowBlank="1" showInputMessage="1" sqref="D10" xr:uid="{434AF9F1-62BC-4B5B-96A1-84DD3BFADC07}">
      <formula1>"○"</formula1>
    </dataValidation>
  </dataValidations>
  <hyperlinks>
    <hyperlink ref="O1:Q1" location="福祉!A1" display="福祉!A1" xr:uid="{77A55F5A-2690-448C-88DD-8207E95D5436}"/>
  </hyperlinks>
  <pageMargins left="0.25" right="0.25" top="0.75" bottom="0.75" header="0.3" footer="0.3"/>
  <pageSetup paperSize="9" scale="92" orientation="portrait" r:id="rId1"/>
  <headerFooter alignWithMargins="0"/>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8B85E-ECF3-4A19-B4CB-E57F84BA2F01}">
  <sheetPr codeName="Sheet116">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1247</v>
      </c>
      <c r="E2" s="81"/>
      <c r="F2" s="81"/>
      <c r="G2" s="81"/>
      <c r="H2" s="81"/>
      <c r="I2" s="81"/>
      <c r="J2" s="81"/>
      <c r="K2" s="82"/>
    </row>
    <row r="3" spans="1:25" ht="30" customHeight="1" x14ac:dyDescent="0.15">
      <c r="A3" s="83" t="s">
        <v>1119</v>
      </c>
      <c r="B3" s="84"/>
      <c r="C3" s="84"/>
      <c r="D3" s="85">
        <f>VLOOKUP($D$2,福祉!$B$2:$AG$998,2,FALSE)</f>
        <v>42809</v>
      </c>
      <c r="E3" s="86"/>
      <c r="F3" s="86"/>
      <c r="G3" s="86"/>
      <c r="H3" s="86"/>
      <c r="I3" s="86"/>
      <c r="J3" s="86"/>
      <c r="K3" s="87"/>
    </row>
    <row r="4" spans="1:25" ht="30" customHeight="1" x14ac:dyDescent="0.15">
      <c r="A4" s="83" t="s">
        <v>1120</v>
      </c>
      <c r="B4" s="84"/>
      <c r="C4" s="84"/>
      <c r="D4" s="85">
        <f>VLOOKUP($D$2,福祉!$B$2:$AG$998,3,FALSE)</f>
        <v>44651</v>
      </c>
      <c r="E4" s="86"/>
      <c r="F4" s="86"/>
      <c r="G4" s="86"/>
      <c r="H4" s="86"/>
      <c r="I4" s="86"/>
      <c r="J4" s="86"/>
      <c r="K4" s="87"/>
    </row>
    <row r="5" spans="1:25" ht="30" customHeight="1" x14ac:dyDescent="0.15">
      <c r="A5" s="83" t="s">
        <v>1121</v>
      </c>
      <c r="B5" s="84"/>
      <c r="C5" s="84"/>
      <c r="D5" s="85">
        <f>VLOOKUP($D$2,福祉!$B$2:$AG$998,4,FALSE)</f>
        <v>45747</v>
      </c>
      <c r="E5" s="86"/>
      <c r="F5" s="86"/>
      <c r="G5" s="86"/>
      <c r="H5" s="86"/>
      <c r="I5" s="86"/>
      <c r="J5" s="86"/>
      <c r="K5" s="87"/>
    </row>
    <row r="6" spans="1:25" ht="30" customHeight="1" x14ac:dyDescent="0.15">
      <c r="A6" s="83" t="s">
        <v>1122</v>
      </c>
      <c r="B6" s="84"/>
      <c r="C6" s="84"/>
      <c r="D6" s="85" t="str">
        <f>VLOOKUP($D$2,福祉!$B$2:$AG$998,5,FALSE)</f>
        <v>社会福祉法人　ノンノ</v>
      </c>
      <c r="E6" s="86"/>
      <c r="F6" s="86"/>
      <c r="G6" s="86"/>
      <c r="H6" s="86"/>
      <c r="I6" s="86"/>
      <c r="J6" s="86"/>
      <c r="K6" s="87"/>
    </row>
    <row r="7" spans="1:25" ht="30" customHeight="1" x14ac:dyDescent="0.15">
      <c r="A7" s="83" t="s">
        <v>1123</v>
      </c>
      <c r="B7" s="84"/>
      <c r="C7" s="84"/>
      <c r="D7" s="85" t="str">
        <f>VLOOKUP($D$2,福祉!$B$2:$AG$998,6,FALSE)</f>
        <v>平野　秋夫</v>
      </c>
      <c r="E7" s="86"/>
      <c r="F7" s="86"/>
      <c r="G7" s="86"/>
      <c r="H7" s="86"/>
      <c r="I7" s="86"/>
      <c r="J7" s="86"/>
      <c r="K7" s="87"/>
    </row>
    <row r="8" spans="1:25" ht="30" customHeight="1" x14ac:dyDescent="0.15">
      <c r="A8" s="83" t="s">
        <v>1124</v>
      </c>
      <c r="B8" s="84"/>
      <c r="C8" s="84"/>
      <c r="D8" s="85" t="str">
        <f>VLOOKUP($D$2,福祉!$B$2:$AG$998,8,FALSE)</f>
        <v>石狩市花川南８条３丁目７１番地</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居宅介護事業所あしる</v>
      </c>
      <c r="E12" s="103"/>
      <c r="F12" s="103" t="str">
        <f>IFERROR(VLOOKUP($D$2,福祉!$B$2:$AG$998,10,FALSE),0)</f>
        <v>石狩市花川南８条３丁目７１番地</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石狩市、札幌市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　　ハ</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居宅介護事業所あしる</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0</v>
      </c>
      <c r="I23" s="136">
        <f>IFERROR(VLOOKUP($D$2,福祉!$B$2:$AG$998,27,FALSE),0)</f>
        <v>4</v>
      </c>
      <c r="J23" s="136">
        <f>IFERROR(VLOOKUP($D$2,福祉!$B$2:$AG$998,29,FALSE),0)</f>
        <v>0</v>
      </c>
      <c r="K23" s="137">
        <f>SUM(E23:J23)</f>
        <v>4</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4</v>
      </c>
      <c r="J24" s="141"/>
      <c r="K24" s="142">
        <f>SUM(E24:I24)</f>
        <v>4</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0</v>
      </c>
      <c r="I35" s="136">
        <f t="shared" si="0"/>
        <v>4</v>
      </c>
      <c r="J35" s="136">
        <f t="shared" si="0"/>
        <v>0</v>
      </c>
      <c r="K35" s="137">
        <f>SUM(E35:J35)</f>
        <v>4</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4</v>
      </c>
      <c r="J36" s="164"/>
      <c r="K36" s="165">
        <f>SUM(E36:I36)</f>
        <v>4</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pCilQZ5zTgGmOsdMdiWu1GFoZR6ggW5476rTRyNvLknbaeoWeIvEbIEg9Mh3GTHGl+UNdqSNUO4+lYxE8UOSAg==" saltValue="jTAiIKhs878+tClquCnck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6A31D326-B178-40D4-8B83-F14C52C71ED0}">
      <formula1>"○"</formula1>
    </dataValidation>
    <dataValidation type="list" allowBlank="1" showInputMessage="1" sqref="A22:B33" xr:uid="{A72F8CB6-845E-4C77-B27E-1031F2A7F357}">
      <formula1>"交通空白地有償運送,福祉有償運送"</formula1>
    </dataValidation>
    <dataValidation allowBlank="1" showInputMessage="1" sqref="D2:K2" xr:uid="{D11AB7F3-6AB8-4C8A-9C20-634AAF929F58}"/>
  </dataValidations>
  <hyperlinks>
    <hyperlink ref="O1:Q1" location="福祉!A1" display="福祉!A1" xr:uid="{1C401B12-1277-4221-BF6D-1749D932D55F}"/>
  </hyperlinks>
  <pageMargins left="0.25" right="0.25" top="0.75" bottom="0.75" header="0.3" footer="0.3"/>
  <pageSetup paperSize="9" scale="92" orientation="portrait" r:id="rId1"/>
  <headerFooter alignWithMargins="0"/>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6D76A-3133-472E-A268-0A25FC6696BC}">
  <sheetPr codeName="Sheet117">
    <tabColor theme="9" tint="0.39997558519241921"/>
  </sheetPr>
  <dimension ref="A1:Y38"/>
  <sheetViews>
    <sheetView view="pageBreakPreview" topLeftCell="C1"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1248</v>
      </c>
      <c r="E2" s="81"/>
      <c r="F2" s="81"/>
      <c r="G2" s="81"/>
      <c r="H2" s="81"/>
      <c r="I2" s="81"/>
      <c r="J2" s="81"/>
      <c r="K2" s="82"/>
    </row>
    <row r="3" spans="1:25" ht="30" customHeight="1" x14ac:dyDescent="0.15">
      <c r="A3" s="83" t="s">
        <v>1119</v>
      </c>
      <c r="B3" s="84"/>
      <c r="C3" s="84"/>
      <c r="D3" s="85">
        <f>VLOOKUP($D$2,福祉!$B$2:$AG$998,2,FALSE)</f>
        <v>42920</v>
      </c>
      <c r="E3" s="86"/>
      <c r="F3" s="86"/>
      <c r="G3" s="86"/>
      <c r="H3" s="86"/>
      <c r="I3" s="86"/>
      <c r="J3" s="86"/>
      <c r="K3" s="87"/>
    </row>
    <row r="4" spans="1:25" ht="30" customHeight="1" x14ac:dyDescent="0.15">
      <c r="A4" s="83" t="s">
        <v>1120</v>
      </c>
      <c r="B4" s="84"/>
      <c r="C4" s="84"/>
      <c r="D4" s="85">
        <f>VLOOKUP($D$2,福祉!$B$2:$AG$998,3,FALSE)</f>
        <v>45133</v>
      </c>
      <c r="E4" s="86"/>
      <c r="F4" s="86"/>
      <c r="G4" s="86"/>
      <c r="H4" s="86"/>
      <c r="I4" s="86"/>
      <c r="J4" s="86"/>
      <c r="K4" s="87"/>
    </row>
    <row r="5" spans="1:25" ht="30" customHeight="1" x14ac:dyDescent="0.15">
      <c r="A5" s="83" t="s">
        <v>1121</v>
      </c>
      <c r="B5" s="84"/>
      <c r="C5" s="84"/>
      <c r="D5" s="85">
        <f>VLOOKUP($D$2,福祉!$B$2:$AG$998,4,FALSE)</f>
        <v>46203</v>
      </c>
      <c r="E5" s="86"/>
      <c r="F5" s="86"/>
      <c r="G5" s="86"/>
      <c r="H5" s="86"/>
      <c r="I5" s="86"/>
      <c r="J5" s="86"/>
      <c r="K5" s="87"/>
    </row>
    <row r="6" spans="1:25" ht="30" customHeight="1" x14ac:dyDescent="0.15">
      <c r="A6" s="83" t="s">
        <v>1122</v>
      </c>
      <c r="B6" s="84"/>
      <c r="C6" s="84"/>
      <c r="D6" s="85" t="str">
        <f>VLOOKUP($D$2,福祉!$B$2:$AG$998,5,FALSE)</f>
        <v>社会福祉法人　泊村社会福祉協議会</v>
      </c>
      <c r="E6" s="86"/>
      <c r="F6" s="86"/>
      <c r="G6" s="86"/>
      <c r="H6" s="86"/>
      <c r="I6" s="86"/>
      <c r="J6" s="86"/>
      <c r="K6" s="87"/>
    </row>
    <row r="7" spans="1:25" ht="30" customHeight="1" x14ac:dyDescent="0.15">
      <c r="A7" s="83" t="s">
        <v>1123</v>
      </c>
      <c r="B7" s="84"/>
      <c r="C7" s="84"/>
      <c r="D7" s="85" t="str">
        <f>VLOOKUP($D$2,福祉!$B$2:$AG$998,6,FALSE)</f>
        <v>檜垣　馨</v>
      </c>
      <c r="E7" s="86"/>
      <c r="F7" s="86"/>
      <c r="G7" s="86"/>
      <c r="H7" s="86"/>
      <c r="I7" s="86"/>
      <c r="J7" s="86"/>
      <c r="K7" s="87"/>
    </row>
    <row r="8" spans="1:25" ht="30" customHeight="1" x14ac:dyDescent="0.15">
      <c r="A8" s="83" t="s">
        <v>1124</v>
      </c>
      <c r="B8" s="84"/>
      <c r="C8" s="84"/>
      <c r="D8" s="85" t="str">
        <f>VLOOKUP($D$2,福祉!$B$2:$AG$998,8,FALSE)</f>
        <v>古宇郡泊村大字茅沼村５００番地の２</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社会福祉法人泊村社会福祉協議会</v>
      </c>
      <c r="E12" s="103"/>
      <c r="F12" s="103" t="str">
        <f>IFERROR(VLOOKUP($D$2,福祉!$B$2:$AG$998,10,FALSE),0)</f>
        <v>古宇郡泊村大字茅沼村５００番地の２</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泊村</v>
      </c>
      <c r="E14" s="98"/>
      <c r="F14" s="98"/>
      <c r="G14" s="98"/>
      <c r="H14" s="98"/>
      <c r="I14" s="98"/>
      <c r="J14" s="98"/>
      <c r="K14" s="99"/>
      <c r="O14" s="73"/>
      <c r="X14" s="73"/>
      <c r="Y14" s="107"/>
    </row>
    <row r="15" spans="1:25" ht="30" customHeight="1" x14ac:dyDescent="0.15">
      <c r="A15" s="95" t="s">
        <v>1132</v>
      </c>
      <c r="B15" s="96"/>
      <c r="C15" s="96"/>
      <c r="D15" s="108" t="str">
        <f>VLOOKUP($D$2,福祉!$B$2:$AG$998,16,FALSE)</f>
        <v>【新】イロハ　ホヘト</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社会福祉法人泊村社会福祉協議会</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2</v>
      </c>
      <c r="G23" s="136">
        <f>IFERROR(VLOOKUP($D$2,福祉!$B$2:$AG$998,23,FALSE),0)</f>
        <v>0</v>
      </c>
      <c r="H23" s="136">
        <f>IFERROR(VLOOKUP($D$2,福祉!$B$2:$AG$998,25,FALSE),0)</f>
        <v>0</v>
      </c>
      <c r="I23" s="136">
        <f>IFERROR(VLOOKUP($D$2,福祉!$B$2:$AG$998,27,FALSE),0)</f>
        <v>1</v>
      </c>
      <c r="J23" s="136">
        <f>IFERROR(VLOOKUP($D$2,福祉!$B$2:$AG$998,29,FALSE),0)</f>
        <v>0</v>
      </c>
      <c r="K23" s="137">
        <f>SUM(E23:J23)</f>
        <v>3</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0</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2</v>
      </c>
      <c r="G35" s="136">
        <f t="shared" si="0"/>
        <v>0</v>
      </c>
      <c r="H35" s="136">
        <f t="shared" si="0"/>
        <v>0</v>
      </c>
      <c r="I35" s="136">
        <f t="shared" si="0"/>
        <v>1</v>
      </c>
      <c r="J35" s="136">
        <f t="shared" si="0"/>
        <v>0</v>
      </c>
      <c r="K35" s="137">
        <f>SUM(E35:J35)</f>
        <v>3</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0</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F18w0IcMxLo2hFGG4R7bXwHFwDdWyGBKsf5TxsfciRnE0p9vJumumyBU4XBTjNs4dOVHQABt9ixZ3s24LJDHag==" saltValue="oG3sadchawFa+In1V48ui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3E2E5C41-280C-43BF-A615-D6F3B410F1CE}"/>
    <dataValidation type="list" allowBlank="1" showInputMessage="1" sqref="A22:B33" xr:uid="{A829F7CF-3A60-42E0-AFC9-EDD441EC9185}">
      <formula1>"交通空白地有償運送,福祉有償運送"</formula1>
    </dataValidation>
    <dataValidation type="list" allowBlank="1" showInputMessage="1" sqref="D10" xr:uid="{FCD989FF-7BB7-4D39-92AD-57DE439B704B}">
      <formula1>"○"</formula1>
    </dataValidation>
  </dataValidations>
  <hyperlinks>
    <hyperlink ref="O1:Q1" location="福祉!A1" display="福祉!A1" xr:uid="{2DEAC2F8-5DE3-4F57-B14C-5142739250BE}"/>
  </hyperlinks>
  <pageMargins left="0.25" right="0.25" top="0.75" bottom="0.75" header="0.3" footer="0.3"/>
  <pageSetup paperSize="9" scale="92" orientation="portrait" r:id="rId1"/>
  <headerFooter alignWithMargins="0"/>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022AD-2CE9-45AA-9AE9-811FA82F3ADE}">
  <sheetPr codeName="Sheet118">
    <tabColor theme="9" tint="0.39997558519241921"/>
  </sheetPr>
  <dimension ref="A1:Y38"/>
  <sheetViews>
    <sheetView view="pageBreakPreview" topLeftCell="C3"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1249</v>
      </c>
      <c r="E2" s="81"/>
      <c r="F2" s="81"/>
      <c r="G2" s="81"/>
      <c r="H2" s="81"/>
      <c r="I2" s="81"/>
      <c r="J2" s="81"/>
      <c r="K2" s="82"/>
    </row>
    <row r="3" spans="1:25" ht="30" customHeight="1" x14ac:dyDescent="0.15">
      <c r="A3" s="83" t="s">
        <v>1119</v>
      </c>
      <c r="B3" s="84"/>
      <c r="C3" s="84"/>
      <c r="D3" s="85">
        <f>VLOOKUP($D$2,福祉!$B$2:$AG$998,2,FALSE)</f>
        <v>42965</v>
      </c>
      <c r="E3" s="86"/>
      <c r="F3" s="86"/>
      <c r="G3" s="86"/>
      <c r="H3" s="86"/>
      <c r="I3" s="86"/>
      <c r="J3" s="86"/>
      <c r="K3" s="87"/>
    </row>
    <row r="4" spans="1:25" ht="30" customHeight="1" x14ac:dyDescent="0.15">
      <c r="A4" s="83" t="s">
        <v>1120</v>
      </c>
      <c r="B4" s="84"/>
      <c r="C4" s="84"/>
      <c r="D4" s="85">
        <f>VLOOKUP($D$2,福祉!$B$2:$AG$998,3,FALSE)</f>
        <v>44876</v>
      </c>
      <c r="E4" s="86"/>
      <c r="F4" s="86"/>
      <c r="G4" s="86"/>
      <c r="H4" s="86"/>
      <c r="I4" s="86"/>
      <c r="J4" s="86"/>
      <c r="K4" s="87"/>
    </row>
    <row r="5" spans="1:25" ht="30" customHeight="1" x14ac:dyDescent="0.15">
      <c r="A5" s="83" t="s">
        <v>1121</v>
      </c>
      <c r="B5" s="84"/>
      <c r="C5" s="84"/>
      <c r="D5" s="85">
        <f>VLOOKUP($D$2,福祉!$B$2:$AG$998,4,FALSE)</f>
        <v>45930</v>
      </c>
      <c r="E5" s="86"/>
      <c r="F5" s="86"/>
      <c r="G5" s="86"/>
      <c r="H5" s="86"/>
      <c r="I5" s="86"/>
      <c r="J5" s="86"/>
      <c r="K5" s="87"/>
    </row>
    <row r="6" spans="1:25" ht="30" customHeight="1" x14ac:dyDescent="0.15">
      <c r="A6" s="83" t="s">
        <v>1122</v>
      </c>
      <c r="B6" s="84"/>
      <c r="C6" s="84"/>
      <c r="D6" s="85" t="str">
        <f>VLOOKUP($D$2,福祉!$B$2:$AG$998,5,FALSE)</f>
        <v>特定非営利活動法人　福祉事業団ひかりの家</v>
      </c>
      <c r="E6" s="86"/>
      <c r="F6" s="86"/>
      <c r="G6" s="86"/>
      <c r="H6" s="86"/>
      <c r="I6" s="86"/>
      <c r="J6" s="86"/>
      <c r="K6" s="87"/>
    </row>
    <row r="7" spans="1:25" ht="30" customHeight="1" x14ac:dyDescent="0.15">
      <c r="A7" s="83" t="s">
        <v>1123</v>
      </c>
      <c r="B7" s="84"/>
      <c r="C7" s="84"/>
      <c r="D7" s="85" t="str">
        <f>VLOOKUP($D$2,福祉!$B$2:$AG$998,6,FALSE)</f>
        <v>下出　元子</v>
      </c>
      <c r="E7" s="86"/>
      <c r="F7" s="86"/>
      <c r="G7" s="86"/>
      <c r="H7" s="86"/>
      <c r="I7" s="86"/>
      <c r="J7" s="86"/>
      <c r="K7" s="87"/>
    </row>
    <row r="8" spans="1:25" ht="30" customHeight="1" x14ac:dyDescent="0.15">
      <c r="A8" s="83" t="s">
        <v>1124</v>
      </c>
      <c r="B8" s="84"/>
      <c r="C8" s="84"/>
      <c r="D8" s="85" t="str">
        <f>VLOOKUP($D$2,福祉!$B$2:$AG$998,8,FALSE)</f>
        <v>札幌市西区二十四軒３条２丁目５番２６号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特定非営利活動法人　福祉事業団ひかりの家</v>
      </c>
      <c r="E12" s="103"/>
      <c r="F12" s="103" t="str">
        <f>IFERROR(VLOOKUP($D$2,福祉!$B$2:$AG$998,10,FALSE),0)</f>
        <v>札幌市西区二十四軒３条２丁目５番２６号</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【新】イロハ</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特定非営利活動法人　福祉事業団ひかりの家</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0</v>
      </c>
      <c r="I23" s="136">
        <f>IFERROR(VLOOKUP($D$2,福祉!$B$2:$AG$998,27,FALSE),0)</f>
        <v>4</v>
      </c>
      <c r="J23" s="136">
        <f>IFERROR(VLOOKUP($D$2,福祉!$B$2:$AG$998,29,FALSE),0)</f>
        <v>0</v>
      </c>
      <c r="K23" s="137">
        <f>SUM(E23:J23)</f>
        <v>4</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1</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0</v>
      </c>
      <c r="I35" s="136">
        <f t="shared" si="0"/>
        <v>4</v>
      </c>
      <c r="J35" s="136">
        <f t="shared" si="0"/>
        <v>0</v>
      </c>
      <c r="K35" s="137">
        <f>SUM(E35:J35)</f>
        <v>4</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1</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NIUu5+dd0SlHtPkqZ6c/JEbkyBtjTiXwTzuP0tvaS7YnWo5vo/nLajGp3FD1/XNjPpTWvhxsFZ+bmeizvQCB1w==" saltValue="Lz2XayPavM908MB49r07Y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2FB51479-D447-4711-957B-2F4B2D177517}">
      <formula1>"○"</formula1>
    </dataValidation>
    <dataValidation type="list" allowBlank="1" showInputMessage="1" sqref="A22:B33" xr:uid="{BE316739-BB80-4725-9E86-EFB63A4FCF6A}">
      <formula1>"交通空白地有償運送,福祉有償運送"</formula1>
    </dataValidation>
    <dataValidation allowBlank="1" showInputMessage="1" sqref="D2:K2" xr:uid="{394EDA3B-7A5E-4612-B634-8CA95B832BC3}"/>
  </dataValidations>
  <hyperlinks>
    <hyperlink ref="O1:Q1" location="福祉!A1" display="福祉!A1" xr:uid="{E382EDAB-C03C-413F-9A26-A0011424B0AF}"/>
  </hyperlinks>
  <pageMargins left="0.25" right="0.25" top="0.75" bottom="0.75" header="0.3" footer="0.3"/>
  <pageSetup paperSize="9" scale="92" orientation="portrait" r:id="rId1"/>
  <headerFooter alignWithMargins="0"/>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2A408-D099-43CF-BE4C-1F0E7A07069A}">
  <sheetPr codeName="Sheet119">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1250</v>
      </c>
      <c r="E2" s="81"/>
      <c r="F2" s="81"/>
      <c r="G2" s="81"/>
      <c r="H2" s="81"/>
      <c r="I2" s="81"/>
      <c r="J2" s="81"/>
      <c r="K2" s="82"/>
    </row>
    <row r="3" spans="1:25" ht="30" customHeight="1" x14ac:dyDescent="0.15">
      <c r="A3" s="83" t="s">
        <v>1119</v>
      </c>
      <c r="B3" s="84"/>
      <c r="C3" s="84"/>
      <c r="D3" s="85">
        <f>VLOOKUP($D$2,福祉!$B$2:$AG$998,2,FALSE)</f>
        <v>42998</v>
      </c>
      <c r="E3" s="86"/>
      <c r="F3" s="86"/>
      <c r="G3" s="86"/>
      <c r="H3" s="86"/>
      <c r="I3" s="86"/>
      <c r="J3" s="86"/>
      <c r="K3" s="87"/>
    </row>
    <row r="4" spans="1:25" ht="30" customHeight="1" x14ac:dyDescent="0.15">
      <c r="A4" s="83" t="s">
        <v>1120</v>
      </c>
      <c r="B4" s="84"/>
      <c r="C4" s="84"/>
      <c r="D4" s="85">
        <f>VLOOKUP($D$2,福祉!$B$2:$AG$998,3,FALSE)</f>
        <v>44855</v>
      </c>
      <c r="E4" s="86"/>
      <c r="F4" s="86"/>
      <c r="G4" s="86"/>
      <c r="H4" s="86"/>
      <c r="I4" s="86"/>
      <c r="J4" s="86"/>
      <c r="K4" s="87"/>
    </row>
    <row r="5" spans="1:25" ht="30" customHeight="1" x14ac:dyDescent="0.15">
      <c r="A5" s="83" t="s">
        <v>1121</v>
      </c>
      <c r="B5" s="84"/>
      <c r="C5" s="84"/>
      <c r="D5" s="85">
        <f>VLOOKUP($D$2,福祉!$B$2:$AG$998,4,FALSE)</f>
        <v>45930</v>
      </c>
      <c r="E5" s="86"/>
      <c r="F5" s="86"/>
      <c r="G5" s="86"/>
      <c r="H5" s="86"/>
      <c r="I5" s="86"/>
      <c r="J5" s="86"/>
      <c r="K5" s="87"/>
    </row>
    <row r="6" spans="1:25" ht="30" customHeight="1" x14ac:dyDescent="0.15">
      <c r="A6" s="83" t="s">
        <v>1122</v>
      </c>
      <c r="B6" s="84"/>
      <c r="C6" s="84"/>
      <c r="D6" s="85" t="str">
        <f>VLOOKUP($D$2,福祉!$B$2:$AG$998,5,FALSE)</f>
        <v>社会福祉法人　江別昭光福祉会</v>
      </c>
      <c r="E6" s="86"/>
      <c r="F6" s="86"/>
      <c r="G6" s="86"/>
      <c r="H6" s="86"/>
      <c r="I6" s="86"/>
      <c r="J6" s="86"/>
      <c r="K6" s="87"/>
    </row>
    <row r="7" spans="1:25" ht="30" customHeight="1" x14ac:dyDescent="0.15">
      <c r="A7" s="83" t="s">
        <v>1123</v>
      </c>
      <c r="B7" s="84"/>
      <c r="C7" s="84"/>
      <c r="D7" s="85" t="str">
        <f>VLOOKUP($D$2,福祉!$B$2:$AG$998,6,FALSE)</f>
        <v>紺谷　憲夫</v>
      </c>
      <c r="E7" s="86"/>
      <c r="F7" s="86"/>
      <c r="G7" s="86"/>
      <c r="H7" s="86"/>
      <c r="I7" s="86"/>
      <c r="J7" s="86"/>
      <c r="K7" s="87"/>
    </row>
    <row r="8" spans="1:25" ht="30" customHeight="1" x14ac:dyDescent="0.15">
      <c r="A8" s="83" t="s">
        <v>1124</v>
      </c>
      <c r="B8" s="84"/>
      <c r="C8" s="84"/>
      <c r="D8" s="85" t="str">
        <f>VLOOKUP($D$2,福祉!$B$2:$AG$998,8,FALSE)</f>
        <v>江別市江別太222番地の７</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誠志苑</v>
      </c>
      <c r="E12" s="103"/>
      <c r="F12" s="103" t="str">
        <f>IFERROR(VLOOKUP($D$2,福祉!$B$2:$AG$998,10,FALSE),0)</f>
        <v>江別市江別太222番地の７</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江別市</v>
      </c>
      <c r="E14" s="98"/>
      <c r="F14" s="98"/>
      <c r="G14" s="98"/>
      <c r="H14" s="98"/>
      <c r="I14" s="98"/>
      <c r="J14" s="98"/>
      <c r="K14" s="99"/>
      <c r="O14" s="73"/>
      <c r="X14" s="73"/>
      <c r="Y14" s="107"/>
    </row>
    <row r="15" spans="1:25" ht="30" customHeight="1" x14ac:dyDescent="0.15">
      <c r="A15" s="95" t="s">
        <v>1132</v>
      </c>
      <c r="B15" s="96"/>
      <c r="C15" s="96"/>
      <c r="D15" s="108" t="str">
        <f>VLOOKUP($D$2,福祉!$B$2:$AG$998,16,FALSE)</f>
        <v>【新】　　　二</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9.5" x14ac:dyDescent="0.15">
      <c r="A22" s="126" t="s">
        <v>1147</v>
      </c>
      <c r="B22" s="127"/>
      <c r="C22" s="128" t="str">
        <f>D12</f>
        <v>誠志苑</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1</v>
      </c>
      <c r="I23" s="136">
        <f>IFERROR(VLOOKUP($D$2,福祉!$B$2:$AG$998,27,FALSE),0)</f>
        <v>0</v>
      </c>
      <c r="J23" s="136">
        <f>IFERROR(VLOOKUP($D$2,福祉!$B$2:$AG$998,29,FALSE),0)</f>
        <v>0</v>
      </c>
      <c r="K23" s="137">
        <f>SUM(E23:J23)</f>
        <v>1</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1</v>
      </c>
      <c r="I24" s="140">
        <f>IFERROR(VLOOKUP($D$2,福祉!$B$2:$AG$2998,28,FALSE),0)</f>
        <v>0</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1</v>
      </c>
      <c r="I35" s="136">
        <f t="shared" si="0"/>
        <v>0</v>
      </c>
      <c r="J35" s="136">
        <f t="shared" si="0"/>
        <v>0</v>
      </c>
      <c r="K35" s="137">
        <f>SUM(E35:J35)</f>
        <v>1</v>
      </c>
    </row>
    <row r="36" spans="1:11" ht="20.25" thickBot="1" x14ac:dyDescent="0.2">
      <c r="A36" s="159"/>
      <c r="B36" s="160"/>
      <c r="C36" s="161"/>
      <c r="D36" s="162"/>
      <c r="E36" s="163">
        <f>SUM(E24+E27+E30+E33)</f>
        <v>0</v>
      </c>
      <c r="F36" s="163">
        <f>SUM(F24+F27+F30+F33)</f>
        <v>0</v>
      </c>
      <c r="G36" s="163">
        <f>SUM(G24+G27+G30+G33)</f>
        <v>0</v>
      </c>
      <c r="H36" s="163">
        <f>SUM(H24+H27+H30+H33)</f>
        <v>1</v>
      </c>
      <c r="I36" s="163">
        <f>SUM(I24+I27+I30+I33)</f>
        <v>0</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hrLigYq9+cWTczB+OC1UpNw7arw90JVl6ufh3hU0MFvKZO3+FanRsX8VKiBduo3a8uN7DcCxBWqaGQc2kU7uJA==" saltValue="PgWAF0/IT5pDJJNXVKSP+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DA432A5A-19E6-4EE7-9C23-B06DB89AE68A}"/>
    <dataValidation type="list" allowBlank="1" showInputMessage="1" sqref="A22:B33" xr:uid="{F44BE160-3215-4ED0-BBEB-B79C8FEEE028}">
      <formula1>"交通空白地有償運送,福祉有償運送"</formula1>
    </dataValidation>
    <dataValidation type="list" allowBlank="1" showInputMessage="1" sqref="D10" xr:uid="{3FC79E35-B246-47E8-AB93-67E34FE0DC24}">
      <formula1>"○"</formula1>
    </dataValidation>
  </dataValidations>
  <hyperlinks>
    <hyperlink ref="O1:Q1" location="福祉!A1" display="福祉!A1" xr:uid="{C059CEED-9C13-4277-BCAF-155DAAA30653}"/>
  </hyperlinks>
  <pageMargins left="0.25" right="0.25" top="0.75" bottom="0.75" header="0.3" footer="0.3"/>
  <pageSetup paperSize="9" scale="92" orientation="portrait" r:id="rId1"/>
  <headerFooter alignWithMargins="0"/>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511D1-EC95-4479-8690-25D3651983BA}">
  <sheetPr codeName="Sheet121">
    <tabColor theme="9" tint="0.39997558519241921"/>
  </sheetPr>
  <dimension ref="A1:Y38"/>
  <sheetViews>
    <sheetView view="pageBreakPreview" topLeftCell="C1"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1251</v>
      </c>
      <c r="E2" s="81"/>
      <c r="F2" s="81"/>
      <c r="G2" s="81"/>
      <c r="H2" s="81"/>
      <c r="I2" s="81"/>
      <c r="J2" s="81"/>
      <c r="K2" s="82"/>
    </row>
    <row r="3" spans="1:25" ht="30" customHeight="1" x14ac:dyDescent="0.15">
      <c r="A3" s="83" t="s">
        <v>1119</v>
      </c>
      <c r="B3" s="84"/>
      <c r="C3" s="84"/>
      <c r="D3" s="85">
        <f>VLOOKUP($D$2,福祉!$B$2:$AG$998,2,FALSE)</f>
        <v>43007</v>
      </c>
      <c r="E3" s="86"/>
      <c r="F3" s="86"/>
      <c r="G3" s="86"/>
      <c r="H3" s="86"/>
      <c r="I3" s="86"/>
      <c r="J3" s="86"/>
      <c r="K3" s="87"/>
    </row>
    <row r="4" spans="1:25" ht="30" customHeight="1" x14ac:dyDescent="0.15">
      <c r="A4" s="83" t="s">
        <v>1120</v>
      </c>
      <c r="B4" s="84"/>
      <c r="C4" s="84"/>
      <c r="D4" s="85">
        <f>VLOOKUP($D$2,福祉!$B$2:$AG$998,3,FALSE)</f>
        <v>43756</v>
      </c>
      <c r="E4" s="86"/>
      <c r="F4" s="86"/>
      <c r="G4" s="86"/>
      <c r="H4" s="86"/>
      <c r="I4" s="86"/>
      <c r="J4" s="86"/>
      <c r="K4" s="87"/>
    </row>
    <row r="5" spans="1:25" ht="30" customHeight="1" x14ac:dyDescent="0.15">
      <c r="A5" s="83" t="s">
        <v>1121</v>
      </c>
      <c r="B5" s="84"/>
      <c r="C5" s="84"/>
      <c r="D5" s="85">
        <f>VLOOKUP($D$2,福祉!$B$2:$AG$998,4,FALSE)</f>
        <v>44834</v>
      </c>
      <c r="E5" s="86"/>
      <c r="F5" s="86"/>
      <c r="G5" s="86"/>
      <c r="H5" s="86"/>
      <c r="I5" s="86"/>
      <c r="J5" s="86"/>
      <c r="K5" s="87"/>
    </row>
    <row r="6" spans="1:25" ht="30" customHeight="1" x14ac:dyDescent="0.15">
      <c r="A6" s="83" t="s">
        <v>1122</v>
      </c>
      <c r="B6" s="84"/>
      <c r="C6" s="84"/>
      <c r="D6" s="85" t="str">
        <f>VLOOKUP($D$2,福祉!$B$2:$AG$998,5,FALSE)</f>
        <v>特定非営利活動法人　札幌いちご会</v>
      </c>
      <c r="E6" s="86"/>
      <c r="F6" s="86"/>
      <c r="G6" s="86"/>
      <c r="H6" s="86"/>
      <c r="I6" s="86"/>
      <c r="J6" s="86"/>
      <c r="K6" s="87"/>
    </row>
    <row r="7" spans="1:25" ht="30" customHeight="1" x14ac:dyDescent="0.15">
      <c r="A7" s="83" t="s">
        <v>1123</v>
      </c>
      <c r="B7" s="84"/>
      <c r="C7" s="84"/>
      <c r="D7" s="85" t="str">
        <f>VLOOKUP($D$2,福祉!$B$2:$AG$998,6,FALSE)</f>
        <v>小山内　美智子</v>
      </c>
      <c r="E7" s="86"/>
      <c r="F7" s="86"/>
      <c r="G7" s="86"/>
      <c r="H7" s="86"/>
      <c r="I7" s="86"/>
      <c r="J7" s="86"/>
      <c r="K7" s="87"/>
    </row>
    <row r="8" spans="1:25" ht="30" customHeight="1" x14ac:dyDescent="0.15">
      <c r="A8" s="83" t="s">
        <v>1124</v>
      </c>
      <c r="B8" s="84"/>
      <c r="C8" s="84"/>
      <c r="D8" s="85" t="str">
        <f>VLOOKUP($D$2,福祉!$B$2:$AG$998,8,FALSE)</f>
        <v>札幌市西区西町南１８丁目２番１号　稲嶺ビル１階</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ヘルパーステーションいちご</v>
      </c>
      <c r="E12" s="103"/>
      <c r="F12" s="103" t="str">
        <f>IFERROR(VLOOKUP($D$2,福祉!$B$2:$AG$998,10,FALSE),0)</f>
        <v>札幌市西区西町南１８丁目２番１号　稲嶺ビル１階</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イ</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ヘルパーステーションいちご</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0</v>
      </c>
      <c r="I23" s="136">
        <f>IFERROR(VLOOKUP($D$2,福祉!$B$2:$AG$998,27,FALSE),0)</f>
        <v>1</v>
      </c>
      <c r="J23" s="136">
        <f>IFERROR(VLOOKUP($D$2,福祉!$B$2:$AG$998,29,FALSE),0)</f>
        <v>0</v>
      </c>
      <c r="K23" s="137">
        <f>SUM(E23:J23)</f>
        <v>1</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1</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0</v>
      </c>
      <c r="I35" s="136">
        <f t="shared" si="0"/>
        <v>1</v>
      </c>
      <c r="J35" s="136">
        <f t="shared" si="0"/>
        <v>0</v>
      </c>
      <c r="K35" s="137">
        <f>SUM(E35:J35)</f>
        <v>1</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1</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lgZUvSj8xmheZUhpEXv4eIWFWsavt8/0uURJNP8c4gaYgYJh2pV+qYX1/l4iiEpIUtXnhJWyHFZuacgqW0kRhw==" saltValue="kdbv7Tsug0yEBDKJhSdeM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D19A0A7C-5F8D-4095-8EF7-EF018DC1A612}"/>
    <dataValidation type="list" allowBlank="1" showInputMessage="1" sqref="A22:B33" xr:uid="{52E25F61-8E4F-4978-8264-DC34AC4371EE}">
      <formula1>"交通空白地有償運送,福祉有償運送"</formula1>
    </dataValidation>
    <dataValidation type="list" allowBlank="1" showInputMessage="1" sqref="D10" xr:uid="{DA2D56B1-C87A-4A55-AD12-967676AA7FBB}">
      <formula1>"○"</formula1>
    </dataValidation>
  </dataValidations>
  <hyperlinks>
    <hyperlink ref="O1:Q1" location="福祉!A1" display="福祉!A1" xr:uid="{EA095F86-4AFD-4B2B-9CBD-AEC7E5FD7002}"/>
  </hyperlinks>
  <pageMargins left="0.25" right="0.25" top="0.75" bottom="0.75" header="0.3" footer="0.3"/>
  <pageSetup paperSize="9" scale="92" orientation="portrait" r:id="rId1"/>
  <headerFooter alignWithMargins="0"/>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52FA6-352C-42D1-847D-4E6892C0ACFF}">
  <sheetPr codeName="Sheet122">
    <tabColor theme="9" tint="0.39997558519241921"/>
  </sheetPr>
  <dimension ref="A1:Y38"/>
  <sheetViews>
    <sheetView view="pageBreakPreview" topLeftCell="C3"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1252</v>
      </c>
      <c r="E2" s="81"/>
      <c r="F2" s="81"/>
      <c r="G2" s="81"/>
      <c r="H2" s="81"/>
      <c r="I2" s="81"/>
      <c r="J2" s="81"/>
      <c r="K2" s="82"/>
    </row>
    <row r="3" spans="1:25" ht="30" customHeight="1" x14ac:dyDescent="0.15">
      <c r="A3" s="83" t="s">
        <v>1119</v>
      </c>
      <c r="B3" s="84"/>
      <c r="C3" s="84"/>
      <c r="D3" s="85">
        <f>VLOOKUP($D$2,福祉!$B$2:$AG$998,2,FALSE)</f>
        <v>43095</v>
      </c>
      <c r="E3" s="86"/>
      <c r="F3" s="86"/>
      <c r="G3" s="86"/>
      <c r="H3" s="86"/>
      <c r="I3" s="86"/>
      <c r="J3" s="86"/>
      <c r="K3" s="87"/>
    </row>
    <row r="4" spans="1:25" ht="30" customHeight="1" x14ac:dyDescent="0.15">
      <c r="A4" s="83" t="s">
        <v>1120</v>
      </c>
      <c r="B4" s="84"/>
      <c r="C4" s="84"/>
      <c r="D4" s="85">
        <f>VLOOKUP($D$2,福祉!$B$2:$AG$998,3,FALSE)</f>
        <v>44943</v>
      </c>
      <c r="E4" s="86"/>
      <c r="F4" s="86"/>
      <c r="G4" s="86"/>
      <c r="H4" s="86"/>
      <c r="I4" s="86"/>
      <c r="J4" s="86"/>
      <c r="K4" s="87"/>
    </row>
    <row r="5" spans="1:25" ht="30" customHeight="1" x14ac:dyDescent="0.15">
      <c r="A5" s="83" t="s">
        <v>1121</v>
      </c>
      <c r="B5" s="84"/>
      <c r="C5" s="84"/>
      <c r="D5" s="85">
        <f>VLOOKUP($D$2,福祉!$B$2:$AG$998,4,FALSE)</f>
        <v>46022</v>
      </c>
      <c r="E5" s="86"/>
      <c r="F5" s="86"/>
      <c r="G5" s="86"/>
      <c r="H5" s="86"/>
      <c r="I5" s="86"/>
      <c r="J5" s="86"/>
      <c r="K5" s="87"/>
    </row>
    <row r="6" spans="1:25" ht="30" customHeight="1" x14ac:dyDescent="0.15">
      <c r="A6" s="83" t="s">
        <v>1122</v>
      </c>
      <c r="B6" s="84"/>
      <c r="C6" s="84"/>
      <c r="D6" s="85" t="str">
        <f>VLOOKUP($D$2,福祉!$B$2:$AG$998,5,FALSE)</f>
        <v>公益社団法人　札幌聴覚障害者協会</v>
      </c>
      <c r="E6" s="86"/>
      <c r="F6" s="86"/>
      <c r="G6" s="86"/>
      <c r="H6" s="86"/>
      <c r="I6" s="86"/>
      <c r="J6" s="86"/>
      <c r="K6" s="87"/>
    </row>
    <row r="7" spans="1:25" ht="30" customHeight="1" x14ac:dyDescent="0.15">
      <c r="A7" s="83" t="s">
        <v>1123</v>
      </c>
      <c r="B7" s="84"/>
      <c r="C7" s="84"/>
      <c r="D7" s="85" t="str">
        <f>VLOOKUP($D$2,福祉!$B$2:$AG$998,6,FALSE)</f>
        <v>渋谷　雄幸</v>
      </c>
      <c r="E7" s="86"/>
      <c r="F7" s="86"/>
      <c r="G7" s="86"/>
      <c r="H7" s="86"/>
      <c r="I7" s="86"/>
      <c r="J7" s="86"/>
      <c r="K7" s="87"/>
    </row>
    <row r="8" spans="1:25" ht="30" customHeight="1" x14ac:dyDescent="0.15">
      <c r="A8" s="83" t="s">
        <v>1124</v>
      </c>
      <c r="B8" s="84"/>
      <c r="C8" s="84"/>
      <c r="D8" s="85" t="str">
        <f>VLOOKUP($D$2,福祉!$B$2:$AG$998,8,FALSE)</f>
        <v>札幌市中央区大通西19丁目1番地358</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小規模多機能型居宅介護ほほえみ手稲</v>
      </c>
      <c r="E12" s="103"/>
      <c r="F12" s="103" t="str">
        <f>IFERROR(VLOOKUP($D$2,福祉!$B$2:$AG$998,10,FALSE),0)</f>
        <v>札幌市手稲区稲穂2条7丁目5-7サービス付き高齢者向け住宅ほほえみの郷</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　ロ</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小規模多機能型居宅介護ほほえみ手稲</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0</v>
      </c>
      <c r="I23" s="136">
        <f>IFERROR(VLOOKUP($D$2,福祉!$B$2:$AG$998,27,FALSE),0)</f>
        <v>2</v>
      </c>
      <c r="J23" s="136">
        <f>IFERROR(VLOOKUP($D$2,福祉!$B$2:$AG$998,29,FALSE),0)</f>
        <v>0</v>
      </c>
      <c r="K23" s="137">
        <f>SUM(E23:J23)</f>
        <v>2</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1</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0</v>
      </c>
      <c r="I35" s="136">
        <f t="shared" si="0"/>
        <v>2</v>
      </c>
      <c r="J35" s="136">
        <f t="shared" si="0"/>
        <v>0</v>
      </c>
      <c r="K35" s="137">
        <f>SUM(E35:J35)</f>
        <v>2</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1</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NffYrZou01V+GgSo5A7GsINmmihBYLy4zPKP5b90pVFnjBDotNWz64GZLJ+2BFi3uGl5gKnZ0JN3pfAq2CtKOw==" saltValue="AqzYa6VDHKs+1Zz07ztZ0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CAAD0080-F3F7-4B86-9C7B-B646B76AD07F}">
      <formula1>"○"</formula1>
    </dataValidation>
    <dataValidation type="list" allowBlank="1" showInputMessage="1" sqref="A22:B33" xr:uid="{18CE441E-AB15-4854-9428-F34929343CD0}">
      <formula1>"交通空白地有償運送,福祉有償運送"</formula1>
    </dataValidation>
    <dataValidation allowBlank="1" showInputMessage="1" sqref="D2:K2" xr:uid="{EB5562DE-6574-466B-8136-D24E47497F3B}"/>
  </dataValidations>
  <hyperlinks>
    <hyperlink ref="O1:Q1" location="福祉!A1" display="福祉!A1" xr:uid="{CD55FBB7-2AB3-4CF4-8047-644F141EDE1A}"/>
  </hyperlinks>
  <pageMargins left="0.25" right="0.25" top="0.75" bottom="0.75" header="0.3" footer="0.3"/>
  <pageSetup paperSize="9" scale="92" orientation="portrait" r:id="rId1"/>
  <headerFooter alignWithMargins="0"/>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58430-750B-4226-A6AF-0FC6DE2607FB}">
  <sheetPr codeName="Sheet123">
    <tabColor theme="9" tint="0.39997558519241921"/>
  </sheetPr>
  <dimension ref="A1:Y38"/>
  <sheetViews>
    <sheetView view="pageBreakPreview" topLeftCell="C3"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1253</v>
      </c>
      <c r="E2" s="81"/>
      <c r="F2" s="81"/>
      <c r="G2" s="81"/>
      <c r="H2" s="81"/>
      <c r="I2" s="81"/>
      <c r="J2" s="81"/>
      <c r="K2" s="82"/>
    </row>
    <row r="3" spans="1:25" ht="30" customHeight="1" x14ac:dyDescent="0.15">
      <c r="A3" s="83" t="s">
        <v>1119</v>
      </c>
      <c r="B3" s="84"/>
      <c r="C3" s="84"/>
      <c r="D3" s="85">
        <f>VLOOKUP($D$2,福祉!$B$2:$AG$998,2,FALSE)</f>
        <v>43095</v>
      </c>
      <c r="E3" s="86"/>
      <c r="F3" s="86"/>
      <c r="G3" s="86"/>
      <c r="H3" s="86"/>
      <c r="I3" s="86"/>
      <c r="J3" s="86"/>
      <c r="K3" s="87"/>
    </row>
    <row r="4" spans="1:25" ht="30" customHeight="1" x14ac:dyDescent="0.15">
      <c r="A4" s="83" t="s">
        <v>1120</v>
      </c>
      <c r="B4" s="84"/>
      <c r="C4" s="84"/>
      <c r="D4" s="85">
        <f>VLOOKUP($D$2,福祉!$B$2:$AG$998,3,FALSE)</f>
        <v>44932</v>
      </c>
      <c r="E4" s="86"/>
      <c r="F4" s="86"/>
      <c r="G4" s="86"/>
      <c r="H4" s="86"/>
      <c r="I4" s="86"/>
      <c r="J4" s="86"/>
      <c r="K4" s="87"/>
    </row>
    <row r="5" spans="1:25" ht="30" customHeight="1" x14ac:dyDescent="0.15">
      <c r="A5" s="83" t="s">
        <v>1121</v>
      </c>
      <c r="B5" s="84"/>
      <c r="C5" s="84"/>
      <c r="D5" s="85">
        <f>VLOOKUP($D$2,福祉!$B$2:$AG$998,4,FALSE)</f>
        <v>46022</v>
      </c>
      <c r="E5" s="86"/>
      <c r="F5" s="86"/>
      <c r="G5" s="86"/>
      <c r="H5" s="86"/>
      <c r="I5" s="86"/>
      <c r="J5" s="86"/>
      <c r="K5" s="87"/>
    </row>
    <row r="6" spans="1:25" ht="30" customHeight="1" x14ac:dyDescent="0.15">
      <c r="A6" s="83" t="s">
        <v>1122</v>
      </c>
      <c r="B6" s="84"/>
      <c r="C6" s="84"/>
      <c r="D6" s="85" t="str">
        <f>VLOOKUP($D$2,福祉!$B$2:$AG$998,5,FALSE)</f>
        <v>一般社団法人　あんさんぶる</v>
      </c>
      <c r="E6" s="86"/>
      <c r="F6" s="86"/>
      <c r="G6" s="86"/>
      <c r="H6" s="86"/>
      <c r="I6" s="86"/>
      <c r="J6" s="86"/>
      <c r="K6" s="87"/>
    </row>
    <row r="7" spans="1:25" ht="30" customHeight="1" x14ac:dyDescent="0.15">
      <c r="A7" s="83" t="s">
        <v>1123</v>
      </c>
      <c r="B7" s="84"/>
      <c r="C7" s="84"/>
      <c r="D7" s="85" t="str">
        <f>VLOOKUP($D$2,福祉!$B$2:$AG$998,6,FALSE)</f>
        <v>高橋　優子</v>
      </c>
      <c r="E7" s="86"/>
      <c r="F7" s="86"/>
      <c r="G7" s="86"/>
      <c r="H7" s="86"/>
      <c r="I7" s="86"/>
      <c r="J7" s="86"/>
      <c r="K7" s="87"/>
    </row>
    <row r="8" spans="1:25" ht="30" customHeight="1" x14ac:dyDescent="0.15">
      <c r="A8" s="83" t="s">
        <v>1124</v>
      </c>
      <c r="B8" s="84"/>
      <c r="C8" s="84"/>
      <c r="D8" s="85" t="str">
        <f>VLOOKUP($D$2,福祉!$B$2:$AG$998,8,FALSE)</f>
        <v>札幌市豊平区福住２条４丁目２番１１号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生活介護事業所あんさんぶる</v>
      </c>
      <c r="E12" s="103"/>
      <c r="F12" s="103" t="str">
        <f>IFERROR(VLOOKUP($D$2,福祉!$B$2:$AG$998,10,FALSE),0)</f>
        <v>札幌市清田区清田７条１丁目２５－２２</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　ハ</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生活介護事業所あんさんぶる</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0</v>
      </c>
      <c r="I23" s="136">
        <f>IFERROR(VLOOKUP($D$2,福祉!$B$2:$AG$998,27,FALSE),0)</f>
        <v>2</v>
      </c>
      <c r="J23" s="136">
        <f>IFERROR(VLOOKUP($D$2,福祉!$B$2:$AG$998,29,FALSE),0)</f>
        <v>0</v>
      </c>
      <c r="K23" s="137">
        <f>SUM(E23:J23)</f>
        <v>2</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0</v>
      </c>
      <c r="J24" s="141"/>
      <c r="K24" s="142">
        <f>SUM(E24:I24)</f>
        <v>0</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0</v>
      </c>
      <c r="I35" s="136">
        <f t="shared" si="0"/>
        <v>2</v>
      </c>
      <c r="J35" s="136">
        <f t="shared" si="0"/>
        <v>0</v>
      </c>
      <c r="K35" s="137">
        <f>SUM(E35:J35)</f>
        <v>2</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IR9ekU3Mn0KewdCSJEaxcZ2sA9VVHQWF8m/9UJ8oisro95oLgtCJBMPVYkiAcmgNAOi+3cZHkuEn8Ik5ulYY9w==" saltValue="8J5p1K1BW93fnfWo7L9Ee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C086D58E-9488-46C7-B984-6A0545E60C2C}"/>
    <dataValidation type="list" allowBlank="1" showInputMessage="1" sqref="A22:B33" xr:uid="{28DBE15B-4652-449F-B73B-6530A33CDFD0}">
      <formula1>"交通空白地有償運送,福祉有償運送"</formula1>
    </dataValidation>
    <dataValidation type="list" allowBlank="1" showInputMessage="1" sqref="D10" xr:uid="{2519A51A-A1EB-4185-AE9D-1CD95FF45FCD}">
      <formula1>"○"</formula1>
    </dataValidation>
  </dataValidations>
  <hyperlinks>
    <hyperlink ref="O1:Q1" location="福祉!A1" display="福祉!A1" xr:uid="{FC04D658-F416-466E-8AD2-BEE7373FF883}"/>
  </hyperlinks>
  <pageMargins left="0.25" right="0.25" top="0.75" bottom="0.75" header="0.3" footer="0.3"/>
  <pageSetup paperSize="9" scale="92" orientation="portrait" r:id="rId1"/>
  <headerFooter alignWithMargins="0"/>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8EAE1-1F0C-44A7-A335-5B32983256E3}">
  <sheetPr codeName="Sheet124">
    <tabColor theme="9" tint="0.39997558519241921"/>
  </sheetPr>
  <dimension ref="A1:Y38"/>
  <sheetViews>
    <sheetView view="pageBreakPreview" topLeftCell="C3"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1254</v>
      </c>
      <c r="E2" s="81"/>
      <c r="F2" s="81"/>
      <c r="G2" s="81"/>
      <c r="H2" s="81"/>
      <c r="I2" s="81"/>
      <c r="J2" s="81"/>
      <c r="K2" s="82"/>
    </row>
    <row r="3" spans="1:25" ht="30" customHeight="1" x14ac:dyDescent="0.15">
      <c r="A3" s="83" t="s">
        <v>1119</v>
      </c>
      <c r="B3" s="84"/>
      <c r="C3" s="84"/>
      <c r="D3" s="85">
        <f>VLOOKUP($D$2,福祉!$B$2:$AG$998,2,FALSE)</f>
        <v>43096</v>
      </c>
      <c r="E3" s="86"/>
      <c r="F3" s="86"/>
      <c r="G3" s="86"/>
      <c r="H3" s="86"/>
      <c r="I3" s="86"/>
      <c r="J3" s="86"/>
      <c r="K3" s="87"/>
    </row>
    <row r="4" spans="1:25" ht="30" customHeight="1" x14ac:dyDescent="0.15">
      <c r="A4" s="83" t="s">
        <v>1120</v>
      </c>
      <c r="B4" s="84"/>
      <c r="C4" s="84"/>
      <c r="D4" s="85">
        <f>VLOOKUP($D$2,福祉!$B$2:$AG$998,3,FALSE)</f>
        <v>44944</v>
      </c>
      <c r="E4" s="86"/>
      <c r="F4" s="86"/>
      <c r="G4" s="86"/>
      <c r="H4" s="86"/>
      <c r="I4" s="86"/>
      <c r="J4" s="86"/>
      <c r="K4" s="87"/>
    </row>
    <row r="5" spans="1:25" ht="30" customHeight="1" x14ac:dyDescent="0.15">
      <c r="A5" s="83" t="s">
        <v>1121</v>
      </c>
      <c r="B5" s="84"/>
      <c r="C5" s="84"/>
      <c r="D5" s="85">
        <f>VLOOKUP($D$2,福祉!$B$2:$AG$998,4,FALSE)</f>
        <v>46022</v>
      </c>
      <c r="E5" s="86"/>
      <c r="F5" s="86"/>
      <c r="G5" s="86"/>
      <c r="H5" s="86"/>
      <c r="I5" s="86"/>
      <c r="J5" s="86"/>
      <c r="K5" s="87"/>
    </row>
    <row r="6" spans="1:25" ht="30" customHeight="1" x14ac:dyDescent="0.15">
      <c r="A6" s="83" t="s">
        <v>1122</v>
      </c>
      <c r="B6" s="84"/>
      <c r="C6" s="84"/>
      <c r="D6" s="85" t="str">
        <f>VLOOKUP($D$2,福祉!$B$2:$AG$998,5,FALSE)</f>
        <v>一般社団法人　Ｂｌｉｓｓｆｕｌ　Ｈｏｍｅ</v>
      </c>
      <c r="E6" s="86"/>
      <c r="F6" s="86"/>
      <c r="G6" s="86"/>
      <c r="H6" s="86"/>
      <c r="I6" s="86"/>
      <c r="J6" s="86"/>
      <c r="K6" s="87"/>
    </row>
    <row r="7" spans="1:25" ht="30" customHeight="1" x14ac:dyDescent="0.15">
      <c r="A7" s="83" t="s">
        <v>1123</v>
      </c>
      <c r="B7" s="84"/>
      <c r="C7" s="84"/>
      <c r="D7" s="85" t="str">
        <f>VLOOKUP($D$2,福祉!$B$2:$AG$998,6,FALSE)</f>
        <v>吉田　卓也</v>
      </c>
      <c r="E7" s="86"/>
      <c r="F7" s="86"/>
      <c r="G7" s="86"/>
      <c r="H7" s="86"/>
      <c r="I7" s="86"/>
      <c r="J7" s="86"/>
      <c r="K7" s="87"/>
    </row>
    <row r="8" spans="1:25" ht="30" customHeight="1" x14ac:dyDescent="0.15">
      <c r="A8" s="83" t="s">
        <v>1124</v>
      </c>
      <c r="B8" s="84"/>
      <c r="C8" s="84"/>
      <c r="D8" s="85" t="str">
        <f>VLOOKUP($D$2,福祉!$B$2:$AG$998,8,FALSE)</f>
        <v>札幌市東区北２８条東１０丁目３番１２号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居宅介護事業所リビング</v>
      </c>
      <c r="E12" s="103"/>
      <c r="F12" s="103" t="str">
        <f>IFERROR(VLOOKUP($D$2,福祉!$B$2:$AG$998,10,FALSE),0)</f>
        <v>札幌市東区北２８条東１０丁目３番１２号　東武コートⅡ１０２号室</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居宅介護事業所リビング</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1</v>
      </c>
      <c r="J23" s="136">
        <f>IFERROR(VLOOKUP($D$2,福祉!$B$2:$AG$998,29,FALSE),0)</f>
        <v>0</v>
      </c>
      <c r="K23" s="137">
        <f>SUM(E23:J23)</f>
        <v>2</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0</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1</v>
      </c>
      <c r="J35" s="136">
        <f t="shared" si="0"/>
        <v>0</v>
      </c>
      <c r="K35" s="137">
        <f>SUM(E35:J35)</f>
        <v>2</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0</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YzKxzNcNA8SSP/NRu6DWyD0VbXECTzkBlxx8S2TlHUXkSEYs5eHIz1v42pDqAw1VnD9dKmlwgsjQ4tH+dOSnug==" saltValue="mquvN9TdSNbLJy8e+wW3z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4AAB48A1-17D2-48B2-8443-F0A0A9DD71E0}">
      <formula1>"○"</formula1>
    </dataValidation>
    <dataValidation type="list" allowBlank="1" showInputMessage="1" sqref="A22:B33" xr:uid="{78E433BB-8121-4205-A91B-B7BC99A388C0}">
      <formula1>"交通空白地有償運送,福祉有償運送"</formula1>
    </dataValidation>
    <dataValidation allowBlank="1" showInputMessage="1" sqref="D2:K2" xr:uid="{875ACD03-57B4-4E3D-B2F0-884FE49AFC61}"/>
  </dataValidations>
  <hyperlinks>
    <hyperlink ref="O1:Q1" location="福祉!A1" display="福祉!A1" xr:uid="{F337B0A9-14F2-4090-B7A1-931593F991DA}"/>
  </hyperlinks>
  <pageMargins left="0.25" right="0.25" top="0.75" bottom="0.75" header="0.3" footer="0.3"/>
  <pageSetup paperSize="9" scale="9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CA28-B0D6-4C5A-99D8-3D721E724BF2}">
  <sheetPr codeName="Sheet13">
    <tabColor theme="9" tint="0.39997558519241921"/>
  </sheetPr>
  <dimension ref="A1:Y38"/>
  <sheetViews>
    <sheetView view="pageBreakPreview" topLeftCell="A22"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76" t="s">
        <v>1116</v>
      </c>
      <c r="P1" s="77"/>
      <c r="Q1" s="77"/>
    </row>
    <row r="2" spans="1:25" ht="30" customHeight="1" x14ac:dyDescent="0.15">
      <c r="A2" s="78" t="s">
        <v>1117</v>
      </c>
      <c r="B2" s="79"/>
      <c r="C2" s="79"/>
      <c r="D2" s="80" t="s">
        <v>1156</v>
      </c>
      <c r="E2" s="81"/>
      <c r="F2" s="81"/>
      <c r="G2" s="81"/>
      <c r="H2" s="81"/>
      <c r="I2" s="81"/>
      <c r="J2" s="81"/>
      <c r="K2" s="82"/>
    </row>
    <row r="3" spans="1:25" ht="30" customHeight="1" x14ac:dyDescent="0.15">
      <c r="A3" s="83" t="s">
        <v>1119</v>
      </c>
      <c r="B3" s="84"/>
      <c r="C3" s="84"/>
      <c r="D3" s="85">
        <f>VLOOKUP($D$2,福祉!$B$2:$AG$998,2,FALSE)</f>
        <v>39310</v>
      </c>
      <c r="E3" s="86"/>
      <c r="F3" s="86"/>
      <c r="G3" s="86"/>
      <c r="H3" s="86"/>
      <c r="I3" s="86"/>
      <c r="J3" s="86"/>
      <c r="K3" s="87"/>
    </row>
    <row r="4" spans="1:25" ht="30" customHeight="1" x14ac:dyDescent="0.15">
      <c r="A4" s="83" t="s">
        <v>1120</v>
      </c>
      <c r="B4" s="84"/>
      <c r="C4" s="84"/>
      <c r="D4" s="85">
        <f>VLOOKUP($D$2,福祉!$B$2:$AG$998,3,FALSE)</f>
        <v>44477</v>
      </c>
      <c r="E4" s="86"/>
      <c r="F4" s="86"/>
      <c r="G4" s="86"/>
      <c r="H4" s="86"/>
      <c r="I4" s="86"/>
      <c r="J4" s="86"/>
      <c r="K4" s="87"/>
    </row>
    <row r="5" spans="1:25" ht="30" customHeight="1" x14ac:dyDescent="0.15">
      <c r="A5" s="83" t="s">
        <v>1121</v>
      </c>
      <c r="B5" s="84"/>
      <c r="C5" s="84"/>
      <c r="D5" s="85">
        <f>VLOOKUP($D$2,福祉!$B$2:$AG$998,4,FALSE)</f>
        <v>45565</v>
      </c>
      <c r="E5" s="86"/>
      <c r="F5" s="86"/>
      <c r="G5" s="86"/>
      <c r="H5" s="86"/>
      <c r="I5" s="86"/>
      <c r="J5" s="86"/>
      <c r="K5" s="87"/>
    </row>
    <row r="6" spans="1:25" ht="30" customHeight="1" x14ac:dyDescent="0.15">
      <c r="A6" s="83" t="s">
        <v>1122</v>
      </c>
      <c r="B6" s="84"/>
      <c r="C6" s="84"/>
      <c r="D6" s="85" t="str">
        <f>VLOOKUP($D$2,福祉!$B$2:$AG$998,5,FALSE)</f>
        <v>社会福祉法人　札幌協働福祉会　</v>
      </c>
      <c r="E6" s="86"/>
      <c r="F6" s="86"/>
      <c r="G6" s="86"/>
      <c r="H6" s="86"/>
      <c r="I6" s="86"/>
      <c r="J6" s="86"/>
      <c r="K6" s="87"/>
    </row>
    <row r="7" spans="1:25" ht="30" customHeight="1" x14ac:dyDescent="0.15">
      <c r="A7" s="83" t="s">
        <v>1123</v>
      </c>
      <c r="B7" s="84"/>
      <c r="C7" s="84"/>
      <c r="D7" s="85" t="str">
        <f>VLOOKUP($D$2,福祉!$B$2:$AG$998,6,FALSE)</f>
        <v>宮野　英隆</v>
      </c>
      <c r="E7" s="86"/>
      <c r="F7" s="86"/>
      <c r="G7" s="86"/>
      <c r="H7" s="86"/>
      <c r="I7" s="86"/>
      <c r="J7" s="86"/>
      <c r="K7" s="87"/>
    </row>
    <row r="8" spans="1:25" ht="30" customHeight="1" x14ac:dyDescent="0.15">
      <c r="A8" s="83" t="s">
        <v>1124</v>
      </c>
      <c r="B8" s="84"/>
      <c r="C8" s="84"/>
      <c r="D8" s="85" t="str">
        <f>VLOOKUP($D$2,福祉!$B$2:$AG$998,8,FALSE)</f>
        <v>札幌市北区あいの里１条６丁目１－２</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ヘルパーステーションたんぽぽ</v>
      </c>
      <c r="E12" s="103"/>
      <c r="F12" s="103" t="str">
        <f>IFERROR(VLOOKUP($D$2,福祉!$B$2:$AG$998,10,FALSE),0)</f>
        <v>札幌市北区あいの里４条５丁目９－１</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【新】イロハ</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ヘルパーステーションたんぽぽ</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3</v>
      </c>
      <c r="J23" s="136">
        <f>IFERROR(VLOOKUP($D$2,福祉!$B$2:$AG$998,29,FALSE),0)</f>
        <v>0</v>
      </c>
      <c r="K23" s="137">
        <f>SUM(E23:J23)</f>
        <v>4</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2</v>
      </c>
      <c r="J24" s="141"/>
      <c r="K24" s="142">
        <f>SUM(E24:I24)</f>
        <v>3</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3</v>
      </c>
      <c r="J35" s="136">
        <f t="shared" si="0"/>
        <v>0</v>
      </c>
      <c r="K35" s="137">
        <f>SUM(E35:J35)</f>
        <v>4</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2</v>
      </c>
      <c r="J36" s="164"/>
      <c r="K36" s="165">
        <f>SUM(E36:I36)</f>
        <v>3</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73rrSnJnBpeOe6WAXe51BBL9WZ5M/SpU4Zy9YTz09eyoubso2Mi/t6H8AHcSAcRoigOjLvw4/BWT+7qjggrn5w==" saltValue="e8DHG21Dr6jgXB+nW9HYV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AE3C9569-F7D5-470D-B041-346FC037621C}">
      <formula1>"○"</formula1>
    </dataValidation>
    <dataValidation type="list" allowBlank="1" showInputMessage="1" sqref="A22:B33" xr:uid="{67C1CAC7-A8ED-4EE0-AD97-403A41AD1617}">
      <formula1>"交通空白地有償運送,福祉有償運送"</formula1>
    </dataValidation>
    <dataValidation allowBlank="1" showInputMessage="1" sqref="D2:K2" xr:uid="{D3820AC2-10DC-40E5-B12D-FD122B8CE7F8}"/>
  </dataValidations>
  <hyperlinks>
    <hyperlink ref="O1:Q1" location="福祉!A1" display="目次" xr:uid="{3441B763-1148-44D6-A8D1-D16A2DF558A6}"/>
  </hyperlinks>
  <pageMargins left="0.25" right="0.25" top="0.75" bottom="0.75" header="0.3" footer="0.3"/>
  <pageSetup paperSize="9" scale="92" orientation="portrait" r:id="rId1"/>
  <headerFooter alignWithMargins="0"/>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BE743-30F7-49BD-951B-63C5FE65B11A}">
  <sheetPr codeName="Sheet125">
    <tabColor theme="9" tint="0.39997558519241921"/>
  </sheetPr>
  <dimension ref="A1:Y38"/>
  <sheetViews>
    <sheetView view="pageBreakPreview" topLeftCell="C3"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1255</v>
      </c>
      <c r="E2" s="81"/>
      <c r="F2" s="81"/>
      <c r="G2" s="81"/>
      <c r="H2" s="81"/>
      <c r="I2" s="81"/>
      <c r="J2" s="81"/>
      <c r="K2" s="82"/>
    </row>
    <row r="3" spans="1:25" ht="30" customHeight="1" x14ac:dyDescent="0.15">
      <c r="A3" s="83" t="s">
        <v>1119</v>
      </c>
      <c r="B3" s="84"/>
      <c r="C3" s="84"/>
      <c r="D3" s="85">
        <f>VLOOKUP($D$2,福祉!$B$2:$AG$998,2,FALSE)</f>
        <v>43187</v>
      </c>
      <c r="E3" s="86"/>
      <c r="F3" s="86"/>
      <c r="G3" s="86"/>
      <c r="H3" s="86"/>
      <c r="I3" s="86"/>
      <c r="J3" s="86"/>
      <c r="K3" s="87"/>
    </row>
    <row r="4" spans="1:25" ht="30" customHeight="1" x14ac:dyDescent="0.15">
      <c r="A4" s="83" t="s">
        <v>1120</v>
      </c>
      <c r="B4" s="84"/>
      <c r="C4" s="84"/>
      <c r="D4" s="85">
        <f>VLOOKUP($D$2,福祉!$B$2:$AG$998,3,FALSE)</f>
        <v>45036</v>
      </c>
      <c r="E4" s="86"/>
      <c r="F4" s="86"/>
      <c r="G4" s="86"/>
      <c r="H4" s="86"/>
      <c r="I4" s="86"/>
      <c r="J4" s="86"/>
      <c r="K4" s="87"/>
    </row>
    <row r="5" spans="1:25" ht="30" customHeight="1" x14ac:dyDescent="0.15">
      <c r="A5" s="83" t="s">
        <v>1121</v>
      </c>
      <c r="B5" s="84"/>
      <c r="C5" s="84"/>
      <c r="D5" s="85">
        <f>VLOOKUP($D$2,福祉!$B$2:$AG$998,4,FALSE)</f>
        <v>46112</v>
      </c>
      <c r="E5" s="86"/>
      <c r="F5" s="86"/>
      <c r="G5" s="86"/>
      <c r="H5" s="86"/>
      <c r="I5" s="86"/>
      <c r="J5" s="86"/>
      <c r="K5" s="87"/>
    </row>
    <row r="6" spans="1:25" ht="30" customHeight="1" x14ac:dyDescent="0.15">
      <c r="A6" s="83" t="s">
        <v>1122</v>
      </c>
      <c r="B6" s="84"/>
      <c r="C6" s="84"/>
      <c r="D6" s="85" t="str">
        <f>VLOOKUP($D$2,福祉!$B$2:$AG$998,5,FALSE)</f>
        <v>一般社団法人　シグマ</v>
      </c>
      <c r="E6" s="86"/>
      <c r="F6" s="86"/>
      <c r="G6" s="86"/>
      <c r="H6" s="86"/>
      <c r="I6" s="86"/>
      <c r="J6" s="86"/>
      <c r="K6" s="87"/>
    </row>
    <row r="7" spans="1:25" ht="30" customHeight="1" x14ac:dyDescent="0.15">
      <c r="A7" s="83" t="s">
        <v>1123</v>
      </c>
      <c r="B7" s="84"/>
      <c r="C7" s="84"/>
      <c r="D7" s="85" t="str">
        <f>VLOOKUP($D$2,福祉!$B$2:$AG$998,6,FALSE)</f>
        <v>工藤　和香子</v>
      </c>
      <c r="E7" s="86"/>
      <c r="F7" s="86"/>
      <c r="G7" s="86"/>
      <c r="H7" s="86"/>
      <c r="I7" s="86"/>
      <c r="J7" s="86"/>
      <c r="K7" s="87"/>
    </row>
    <row r="8" spans="1:25" ht="30" customHeight="1" x14ac:dyDescent="0.15">
      <c r="A8" s="83" t="s">
        <v>1124</v>
      </c>
      <c r="B8" s="84"/>
      <c r="C8" s="84"/>
      <c r="D8" s="85" t="str">
        <f>VLOOKUP($D$2,福祉!$B$2:$AG$998,8,FALSE)</f>
        <v>札幌市手稲区富丘３条４丁目１０－３０</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シグマ</v>
      </c>
      <c r="E12" s="103"/>
      <c r="F12" s="103" t="str">
        <f>IFERROR(VLOOKUP($D$2,福祉!$B$2:$AG$998,10,FALSE),0)</f>
        <v>札幌市手稲区富丘３条４丁目１０－３０</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【新】ニ</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9.5" x14ac:dyDescent="0.15">
      <c r="A22" s="126" t="s">
        <v>1147</v>
      </c>
      <c r="B22" s="127"/>
      <c r="C22" s="128" t="str">
        <f>D12</f>
        <v>シグマ</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0</v>
      </c>
      <c r="I23" s="136">
        <f>IFERROR(VLOOKUP($D$2,福祉!$B$2:$AG$998,27,FALSE),0)</f>
        <v>5</v>
      </c>
      <c r="J23" s="136">
        <f>IFERROR(VLOOKUP($D$2,福祉!$B$2:$AG$998,29,FALSE),0)</f>
        <v>0</v>
      </c>
      <c r="K23" s="137">
        <f>SUM(E23:J23)</f>
        <v>5</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2</v>
      </c>
      <c r="J24" s="141"/>
      <c r="K24" s="142">
        <f>SUM(E24:I24)</f>
        <v>2</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0</v>
      </c>
      <c r="I35" s="136">
        <f t="shared" si="0"/>
        <v>5</v>
      </c>
      <c r="J35" s="136">
        <f t="shared" si="0"/>
        <v>0</v>
      </c>
      <c r="K35" s="137">
        <f>SUM(E35:J35)</f>
        <v>5</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2</v>
      </c>
      <c r="J36" s="164"/>
      <c r="K36" s="165">
        <f>SUM(E36:I36)</f>
        <v>2</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vWv28KM0AMnW0g0f6EEDxPxK9YgLTRME101hlpcxH8/QGIkYVIxj0g+KnKZgpRPHvmEjxUguWB6LC3xV6bHhkw==" saltValue="PMtXUlgtZ0OcG8WeWmneW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402CB1F3-7B2A-4A8F-B430-A8AD8E140BD9}"/>
    <dataValidation type="list" allowBlank="1" showInputMessage="1" sqref="A22:B33" xr:uid="{08953252-9B20-4B23-80EC-4F5688EA5EC3}">
      <formula1>"交通空白地有償運送,福祉有償運送"</formula1>
    </dataValidation>
    <dataValidation type="list" allowBlank="1" showInputMessage="1" sqref="D10" xr:uid="{7E923784-7261-4880-B27C-B2F5257113A3}">
      <formula1>"○"</formula1>
    </dataValidation>
  </dataValidations>
  <hyperlinks>
    <hyperlink ref="O1:Q1" location="福祉!A1" display="福祉!A1" xr:uid="{A77567BA-E444-4B6F-9D01-A1300D064EAB}"/>
  </hyperlinks>
  <pageMargins left="0.25" right="0.25" top="0.75" bottom="0.75" header="0.3" footer="0.3"/>
  <pageSetup paperSize="9" scale="92" orientation="portrait" r:id="rId1"/>
  <headerFooter alignWithMargins="0"/>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1CBA8-CE8F-48C6-A9DF-FC6EA0738910}">
  <sheetPr codeName="Sheet126">
    <tabColor theme="9" tint="0.39997558519241921"/>
  </sheetPr>
  <dimension ref="A1:Y38"/>
  <sheetViews>
    <sheetView view="pageBreakPreview" topLeftCell="C3"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1256</v>
      </c>
      <c r="E2" s="81"/>
      <c r="F2" s="81"/>
      <c r="G2" s="81"/>
      <c r="H2" s="81"/>
      <c r="I2" s="81"/>
      <c r="J2" s="81"/>
      <c r="K2" s="82"/>
    </row>
    <row r="3" spans="1:25" ht="30" customHeight="1" x14ac:dyDescent="0.15">
      <c r="A3" s="83" t="s">
        <v>1119</v>
      </c>
      <c r="B3" s="84"/>
      <c r="C3" s="84"/>
      <c r="D3" s="85">
        <f>VLOOKUP($D$2,福祉!$B$2:$AG$998,2,FALSE)</f>
        <v>43187</v>
      </c>
      <c r="E3" s="86"/>
      <c r="F3" s="86"/>
      <c r="G3" s="86"/>
      <c r="H3" s="86"/>
      <c r="I3" s="86"/>
      <c r="J3" s="86"/>
      <c r="K3" s="87"/>
    </row>
    <row r="4" spans="1:25" ht="30" customHeight="1" x14ac:dyDescent="0.15">
      <c r="A4" s="83" t="s">
        <v>1120</v>
      </c>
      <c r="B4" s="84"/>
      <c r="C4" s="84"/>
      <c r="D4" s="85">
        <f>VLOOKUP($D$2,福祉!$B$2:$AG$998,3,FALSE)</f>
        <v>43921</v>
      </c>
      <c r="E4" s="86"/>
      <c r="F4" s="86"/>
      <c r="G4" s="86"/>
      <c r="H4" s="86"/>
      <c r="I4" s="86"/>
      <c r="J4" s="86"/>
      <c r="K4" s="87"/>
    </row>
    <row r="5" spans="1:25" ht="30" customHeight="1" x14ac:dyDescent="0.15">
      <c r="A5" s="83" t="s">
        <v>1121</v>
      </c>
      <c r="B5" s="84"/>
      <c r="C5" s="84"/>
      <c r="D5" s="85">
        <f>VLOOKUP($D$2,福祉!$B$2:$AG$998,4,FALSE)</f>
        <v>45016</v>
      </c>
      <c r="E5" s="86"/>
      <c r="F5" s="86"/>
      <c r="G5" s="86"/>
      <c r="H5" s="86"/>
      <c r="I5" s="86"/>
      <c r="J5" s="86"/>
      <c r="K5" s="87"/>
    </row>
    <row r="6" spans="1:25" ht="30" customHeight="1" x14ac:dyDescent="0.15">
      <c r="A6" s="83" t="s">
        <v>1122</v>
      </c>
      <c r="B6" s="84"/>
      <c r="C6" s="84"/>
      <c r="D6" s="85" t="str">
        <f>VLOOKUP($D$2,福祉!$B$2:$AG$998,5,FALSE)</f>
        <v>医療法人社団　重仁会</v>
      </c>
      <c r="E6" s="86"/>
      <c r="F6" s="86"/>
      <c r="G6" s="86"/>
      <c r="H6" s="86"/>
      <c r="I6" s="86"/>
      <c r="J6" s="86"/>
      <c r="K6" s="87"/>
    </row>
    <row r="7" spans="1:25" ht="30" customHeight="1" x14ac:dyDescent="0.15">
      <c r="A7" s="83" t="s">
        <v>1123</v>
      </c>
      <c r="B7" s="84"/>
      <c r="C7" s="84"/>
      <c r="D7" s="85" t="str">
        <f>VLOOKUP($D$2,福祉!$B$2:$AG$998,6,FALSE)</f>
        <v>田尾　大樹</v>
      </c>
      <c r="E7" s="86"/>
      <c r="F7" s="86"/>
      <c r="G7" s="86"/>
      <c r="H7" s="86"/>
      <c r="I7" s="86"/>
      <c r="J7" s="86"/>
      <c r="K7" s="87"/>
    </row>
    <row r="8" spans="1:25" ht="30" customHeight="1" x14ac:dyDescent="0.15">
      <c r="A8" s="83" t="s">
        <v>1124</v>
      </c>
      <c r="B8" s="84"/>
      <c r="C8" s="84"/>
      <c r="D8" s="85" t="str">
        <f>VLOOKUP($D$2,福祉!$B$2:$AG$998,8,FALSE)</f>
        <v>札幌市厚別区大谷地東5丁目7番10号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ﾍﾙﾊﾟｰｽﾃｰｼｮﾝｱﾘﾋﾞｵ</v>
      </c>
      <c r="E12" s="103"/>
      <c r="F12" s="103" t="str">
        <f>IFERROR(VLOOKUP($D$2,福祉!$B$2:$AG$998,10,FALSE),0)</f>
        <v>札幌市厚別区もみじ台北6丁目1番6号</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イ</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ﾍﾙﾊﾟｰｽﾃｰｼｮﾝｱﾘﾋﾞｵ</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3</v>
      </c>
      <c r="J23" s="136">
        <f>IFERROR(VLOOKUP($D$2,福祉!$B$2:$AG$998,29,FALSE),0)</f>
        <v>0</v>
      </c>
      <c r="K23" s="137">
        <f>SUM(E23:J23)</f>
        <v>4</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3</v>
      </c>
      <c r="J24" s="141"/>
      <c r="K24" s="142">
        <f>SUM(E24:I24)</f>
        <v>4</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3</v>
      </c>
      <c r="J35" s="136">
        <f t="shared" si="0"/>
        <v>0</v>
      </c>
      <c r="K35" s="137">
        <f>SUM(E35:J35)</f>
        <v>4</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3</v>
      </c>
      <c r="J36" s="164"/>
      <c r="K36" s="165">
        <f>SUM(E36:I36)</f>
        <v>4</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0i8SXgAaNj5kAjzO0GcJVAQpBGxpj7TyrfOF76O/3HCLpyLUbwsS3lIyaRjP2QiR3eJ1nhdLoKk+/xlta8ZApA==" saltValue="yHFX8i2Jod4yMEJ4JapR2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A8D731E1-B1CD-445A-81F0-46F6B2803C02}">
      <formula1>"○"</formula1>
    </dataValidation>
    <dataValidation type="list" allowBlank="1" showInputMessage="1" sqref="A22:B33" xr:uid="{149D0716-4FD0-413C-A340-EF53A72E67ED}">
      <formula1>"交通空白地有償運送,福祉有償運送"</formula1>
    </dataValidation>
    <dataValidation allowBlank="1" showInputMessage="1" sqref="D2:K2" xr:uid="{B6639916-BB4C-4F83-9BD8-C89CC1559EF8}"/>
  </dataValidations>
  <hyperlinks>
    <hyperlink ref="O1:Q1" location="福祉!A1" display="福祉!A1" xr:uid="{1546F9F4-4839-4FD7-BBE4-C8D11EF2809A}"/>
  </hyperlinks>
  <pageMargins left="0.25" right="0.25" top="0.75" bottom="0.75" header="0.3" footer="0.3"/>
  <pageSetup paperSize="9" scale="92" orientation="portrait" r:id="rId1"/>
  <headerFooter alignWithMargins="0"/>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7F964-55FE-4B52-8246-22AA56A1C3F2}">
  <sheetPr codeName="Sheet127">
    <tabColor theme="9" tint="0.39997558519241921"/>
  </sheetPr>
  <dimension ref="A1:Y38"/>
  <sheetViews>
    <sheetView view="pageBreakPreview" topLeftCell="A13"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1257</v>
      </c>
      <c r="E2" s="81"/>
      <c r="F2" s="81"/>
      <c r="G2" s="81"/>
      <c r="H2" s="81"/>
      <c r="I2" s="81"/>
      <c r="J2" s="81"/>
      <c r="K2" s="82"/>
    </row>
    <row r="3" spans="1:25" ht="30" customHeight="1" x14ac:dyDescent="0.15">
      <c r="A3" s="83" t="s">
        <v>1119</v>
      </c>
      <c r="B3" s="84"/>
      <c r="C3" s="84"/>
      <c r="D3" s="85">
        <f>VLOOKUP($D$2,福祉!$B$2:$AG$998,2,FALSE)</f>
        <v>43206</v>
      </c>
      <c r="E3" s="86"/>
      <c r="F3" s="86"/>
      <c r="G3" s="86"/>
      <c r="H3" s="86"/>
      <c r="I3" s="86"/>
      <c r="J3" s="86"/>
      <c r="K3" s="87"/>
    </row>
    <row r="4" spans="1:25" ht="30" customHeight="1" x14ac:dyDescent="0.15">
      <c r="A4" s="83" t="s">
        <v>1120</v>
      </c>
      <c r="B4" s="84"/>
      <c r="C4" s="84"/>
      <c r="D4" s="85">
        <f>VLOOKUP($D$2,福祉!$B$2:$AG$998,3,FALSE)</f>
        <v>45064</v>
      </c>
      <c r="E4" s="86"/>
      <c r="F4" s="86"/>
      <c r="G4" s="86"/>
      <c r="H4" s="86"/>
      <c r="I4" s="86"/>
      <c r="J4" s="86"/>
      <c r="K4" s="87"/>
    </row>
    <row r="5" spans="1:25" ht="30" customHeight="1" x14ac:dyDescent="0.15">
      <c r="A5" s="83" t="s">
        <v>1121</v>
      </c>
      <c r="B5" s="84"/>
      <c r="C5" s="84"/>
      <c r="D5" s="85">
        <f>VLOOKUP($D$2,福祉!$B$2:$AG$998,4,FALSE)</f>
        <v>46142</v>
      </c>
      <c r="E5" s="86"/>
      <c r="F5" s="86"/>
      <c r="G5" s="86"/>
      <c r="H5" s="86"/>
      <c r="I5" s="86"/>
      <c r="J5" s="86"/>
      <c r="K5" s="87"/>
    </row>
    <row r="6" spans="1:25" ht="30" customHeight="1" x14ac:dyDescent="0.15">
      <c r="A6" s="83" t="s">
        <v>1122</v>
      </c>
      <c r="B6" s="84"/>
      <c r="C6" s="84"/>
      <c r="D6" s="85" t="str">
        <f>VLOOKUP($D$2,福祉!$B$2:$AG$998,5,FALSE)</f>
        <v>特定非営利活動法人　なごみ</v>
      </c>
      <c r="E6" s="86"/>
      <c r="F6" s="86"/>
      <c r="G6" s="86"/>
      <c r="H6" s="86"/>
      <c r="I6" s="86"/>
      <c r="J6" s="86"/>
      <c r="K6" s="87"/>
    </row>
    <row r="7" spans="1:25" ht="30" customHeight="1" x14ac:dyDescent="0.15">
      <c r="A7" s="83" t="s">
        <v>1123</v>
      </c>
      <c r="B7" s="84"/>
      <c r="C7" s="84"/>
      <c r="D7" s="85" t="str">
        <f>VLOOKUP($D$2,福祉!$B$2:$AG$998,6,FALSE)</f>
        <v>牧野　和恵</v>
      </c>
      <c r="E7" s="86"/>
      <c r="F7" s="86"/>
      <c r="G7" s="86"/>
      <c r="H7" s="86"/>
      <c r="I7" s="86"/>
      <c r="J7" s="86"/>
      <c r="K7" s="87"/>
    </row>
    <row r="8" spans="1:25" ht="30" customHeight="1" x14ac:dyDescent="0.15">
      <c r="A8" s="83" t="s">
        <v>1124</v>
      </c>
      <c r="B8" s="84"/>
      <c r="C8" s="84"/>
      <c r="D8" s="85" t="str">
        <f>VLOOKUP($D$2,福祉!$B$2:$AG$998,8,FALSE)</f>
        <v>札幌市豊平区中の島１条９丁目８番４号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外出サービスなごみ</v>
      </c>
      <c r="E12" s="103"/>
      <c r="F12" s="103" t="str">
        <f>IFERROR(VLOOKUP($D$2,福祉!$B$2:$AG$998,10,FALSE),0)</f>
        <v>札幌市豊平区中の島１条９丁目８番４号</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【新】ロ　ハ</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外出サービスなごみ</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3</v>
      </c>
      <c r="H23" s="136">
        <f>IFERROR(VLOOKUP($D$2,福祉!$B$2:$AG$998,25,FALSE),0)</f>
        <v>0</v>
      </c>
      <c r="I23" s="136">
        <f>IFERROR(VLOOKUP($D$2,福祉!$B$2:$AG$998,27,FALSE),0)</f>
        <v>0</v>
      </c>
      <c r="J23" s="136">
        <f>IFERROR(VLOOKUP($D$2,福祉!$B$2:$AG$998,29,FALSE),0)</f>
        <v>0</v>
      </c>
      <c r="K23" s="137">
        <f>SUM(E23:J23)</f>
        <v>3</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1</v>
      </c>
      <c r="H24" s="140">
        <f>IFERROR(VLOOKUP($D$2,福祉!$B$2:$AG$998,26,FALSE),0)</f>
        <v>0</v>
      </c>
      <c r="I24" s="140">
        <f>IFERROR(VLOOKUP($D$2,福祉!$B$2:$AG$2998,28,FALSE),0)</f>
        <v>0</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3</v>
      </c>
      <c r="H35" s="136">
        <f t="shared" si="0"/>
        <v>0</v>
      </c>
      <c r="I35" s="136">
        <f t="shared" si="0"/>
        <v>0</v>
      </c>
      <c r="J35" s="136">
        <f t="shared" si="0"/>
        <v>0</v>
      </c>
      <c r="K35" s="137">
        <f>SUM(E35:J35)</f>
        <v>3</v>
      </c>
    </row>
    <row r="36" spans="1:11" ht="20.25" thickBot="1" x14ac:dyDescent="0.2">
      <c r="A36" s="159"/>
      <c r="B36" s="160"/>
      <c r="C36" s="161"/>
      <c r="D36" s="162"/>
      <c r="E36" s="163">
        <f>SUM(E24+E27+E30+E33)</f>
        <v>0</v>
      </c>
      <c r="F36" s="163">
        <f>SUM(F24+F27+F30+F33)</f>
        <v>0</v>
      </c>
      <c r="G36" s="163">
        <f>SUM(G24+G27+G30+G33)</f>
        <v>1</v>
      </c>
      <c r="H36" s="163">
        <f>SUM(H24+H27+H30+H33)</f>
        <v>0</v>
      </c>
      <c r="I36" s="163">
        <f>SUM(I24+I27+I30+I33)</f>
        <v>0</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CXTT+TyE2nVSfpnTuJaWi9YobTQuWwfVoSYI0GkFOfE3zFcubBEBDv273zMD1GrYYGup/WFUOzsft0nWFKKGzg==" saltValue="1xvZVq81qujhC7DnlTgTb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40F48178-D8F6-45F5-80E2-912EA23FAF48}"/>
    <dataValidation type="list" allowBlank="1" showInputMessage="1" sqref="A22:B33" xr:uid="{037DB368-E78B-4313-8A44-4289FB2FB3CB}">
      <formula1>"交通空白地有償運送,福祉有償運送"</formula1>
    </dataValidation>
    <dataValidation type="list" allowBlank="1" showInputMessage="1" sqref="D10" xr:uid="{1D1EAC2A-AB48-40AF-9371-38FE38154005}">
      <formula1>"○"</formula1>
    </dataValidation>
  </dataValidations>
  <hyperlinks>
    <hyperlink ref="O1:Q1" location="福祉!A1" display="福祉!A1" xr:uid="{475866FD-BC46-4D27-89A8-4C9E79878E3B}"/>
  </hyperlinks>
  <pageMargins left="0.25" right="0.25" top="0.75" bottom="0.75" header="0.3" footer="0.3"/>
  <pageSetup paperSize="9" scale="92" orientation="portrait" r:id="rId1"/>
  <headerFooter alignWithMargins="0"/>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5764F-882D-48C5-8B95-CCE2F0E76040}">
  <sheetPr codeName="Sheet128">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1258</v>
      </c>
      <c r="E2" s="81"/>
      <c r="F2" s="81"/>
      <c r="G2" s="81"/>
      <c r="H2" s="81"/>
      <c r="I2" s="81"/>
      <c r="J2" s="81"/>
      <c r="K2" s="82"/>
    </row>
    <row r="3" spans="1:25" ht="30" customHeight="1" x14ac:dyDescent="0.15">
      <c r="A3" s="83" t="s">
        <v>1119</v>
      </c>
      <c r="B3" s="84"/>
      <c r="C3" s="84"/>
      <c r="D3" s="85">
        <f>VLOOKUP($D$2,福祉!$B$2:$AG$998,2,FALSE)</f>
        <v>43278</v>
      </c>
      <c r="E3" s="86"/>
      <c r="F3" s="86"/>
      <c r="G3" s="86"/>
      <c r="H3" s="86"/>
      <c r="I3" s="86"/>
      <c r="J3" s="86"/>
      <c r="K3" s="87"/>
    </row>
    <row r="4" spans="1:25" ht="30" customHeight="1" x14ac:dyDescent="0.15">
      <c r="A4" s="83" t="s">
        <v>1120</v>
      </c>
      <c r="B4" s="84"/>
      <c r="C4" s="84"/>
      <c r="D4" s="85">
        <f>VLOOKUP($D$2,福祉!$B$2:$AG$998,3,FALSE)</f>
        <v>45114</v>
      </c>
      <c r="E4" s="86"/>
      <c r="F4" s="86"/>
      <c r="G4" s="86"/>
      <c r="H4" s="86"/>
      <c r="I4" s="86"/>
      <c r="J4" s="86"/>
      <c r="K4" s="87"/>
    </row>
    <row r="5" spans="1:25" ht="30" customHeight="1" x14ac:dyDescent="0.15">
      <c r="A5" s="83" t="s">
        <v>1121</v>
      </c>
      <c r="B5" s="84"/>
      <c r="C5" s="84"/>
      <c r="D5" s="85">
        <f>VLOOKUP($D$2,福祉!$B$2:$AG$998,4,FALSE)</f>
        <v>46203</v>
      </c>
      <c r="E5" s="86"/>
      <c r="F5" s="86"/>
      <c r="G5" s="86"/>
      <c r="H5" s="86"/>
      <c r="I5" s="86"/>
      <c r="J5" s="86"/>
      <c r="K5" s="87"/>
    </row>
    <row r="6" spans="1:25" ht="30" customHeight="1" x14ac:dyDescent="0.15">
      <c r="A6" s="83" t="s">
        <v>1122</v>
      </c>
      <c r="B6" s="84"/>
      <c r="C6" s="84"/>
      <c r="D6" s="85" t="str">
        <f>VLOOKUP($D$2,福祉!$B$2:$AG$998,5,FALSE)</f>
        <v>医療法人社団　仁誠会</v>
      </c>
      <c r="E6" s="86"/>
      <c r="F6" s="86"/>
      <c r="G6" s="86"/>
      <c r="H6" s="86"/>
      <c r="I6" s="86"/>
      <c r="J6" s="86"/>
      <c r="K6" s="87"/>
    </row>
    <row r="7" spans="1:25" ht="30" customHeight="1" x14ac:dyDescent="0.15">
      <c r="A7" s="83" t="s">
        <v>1123</v>
      </c>
      <c r="B7" s="84"/>
      <c r="C7" s="84"/>
      <c r="D7" s="85" t="str">
        <f>VLOOKUP($D$2,福祉!$B$2:$AG$998,6,FALSE)</f>
        <v>長田　裕佳梨</v>
      </c>
      <c r="E7" s="86"/>
      <c r="F7" s="86"/>
      <c r="G7" s="86"/>
      <c r="H7" s="86"/>
      <c r="I7" s="86"/>
      <c r="J7" s="86"/>
      <c r="K7" s="87"/>
    </row>
    <row r="8" spans="1:25" ht="30" customHeight="1" x14ac:dyDescent="0.15">
      <c r="A8" s="83" t="s">
        <v>1124</v>
      </c>
      <c r="B8" s="84"/>
      <c r="C8" s="84"/>
      <c r="D8" s="85" t="str">
        <f>VLOOKUP($D$2,福祉!$B$2:$AG$998,8,FALSE)</f>
        <v>札幌市豊平区月寒東２条１６丁目１番７０号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アルメリア福住</v>
      </c>
      <c r="E12" s="103"/>
      <c r="F12" s="103" t="str">
        <f>IFERROR(VLOOKUP($D$2,福祉!$B$2:$AG$998,10,FALSE),0)</f>
        <v>札幌市豊平区月寒東２条１６丁目１番７０号</v>
      </c>
      <c r="G12" s="103"/>
      <c r="H12" s="103">
        <f>IFERROR(VLOOKUP($D$2&amp;"-3",福祉!$B$2:$AG$998,9,FALSE),0)</f>
        <v>0</v>
      </c>
      <c r="I12" s="103"/>
      <c r="J12" s="103">
        <f>IFERROR(VLOOKUP($D$2&amp;"-3",福祉!$B$2:$AG$998,10,FALSE),0)</f>
        <v>0</v>
      </c>
      <c r="K12" s="103"/>
    </row>
    <row r="13" spans="1:25" ht="50.1" customHeight="1" x14ac:dyDescent="0.15">
      <c r="A13" s="104"/>
      <c r="B13" s="105"/>
      <c r="C13" s="106"/>
      <c r="D13" s="103" t="str">
        <f>IFERROR(VLOOKUP($D$2&amp;"-2",福祉!$B$2:$AG$998,9,FALSE),0)</f>
        <v>アリシア３４</v>
      </c>
      <c r="E13" s="103"/>
      <c r="F13" s="103" t="str">
        <f>IFERROR(VLOOKUP($D$2&amp;"-2",福祉!$B$2:$AG$998,10,FALSE),0)</f>
        <v>札幌市北区北３４条西９丁目４番２４号</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イロ　ニ</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アルメリア福住</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3</v>
      </c>
      <c r="G23" s="136">
        <f>IFERROR(VLOOKUP($D$2,福祉!$B$2:$AG$998,23,FALSE),0)</f>
        <v>0</v>
      </c>
      <c r="H23" s="136">
        <f>IFERROR(VLOOKUP($D$2,福祉!$B$2:$AG$998,25,FALSE),0)</f>
        <v>0</v>
      </c>
      <c r="I23" s="136">
        <f>IFERROR(VLOOKUP($D$2,福祉!$B$2:$AG$998,27,FALSE),0)</f>
        <v>1</v>
      </c>
      <c r="J23" s="136">
        <f>IFERROR(VLOOKUP($D$2,福祉!$B$2:$AG$998,29,FALSE),0)</f>
        <v>0</v>
      </c>
      <c r="K23" s="137">
        <f>SUM(E23:J23)</f>
        <v>4</v>
      </c>
    </row>
    <row r="24" spans="1:24" s="143" customFormat="1" ht="19.5" x14ac:dyDescent="0.15">
      <c r="A24" s="132"/>
      <c r="B24" s="133"/>
      <c r="C24" s="138"/>
      <c r="D24" s="139"/>
      <c r="E24" s="140">
        <f>IFERROR(VLOOKUP($D$2,福祉!$B$2:$AG$998,20,FALSE),0)</f>
        <v>0</v>
      </c>
      <c r="F24" s="140">
        <f>IFERROR(VLOOKUP($D$2,福祉!$B$2:$AG$998,22,FALSE),0)</f>
        <v>2</v>
      </c>
      <c r="G24" s="140">
        <f>IFERROR(VLOOKUP($D$2,福祉!$B$2:$AG$998,24,FALSE),0)</f>
        <v>0</v>
      </c>
      <c r="H24" s="140">
        <f>IFERROR(VLOOKUP($D$2,福祉!$B$2:$AG$998,26,FALSE),0)</f>
        <v>0</v>
      </c>
      <c r="I24" s="140">
        <f>IFERROR(VLOOKUP($D$2,福祉!$B$2:$AG$2998,28,FALSE),0)</f>
        <v>0</v>
      </c>
      <c r="J24" s="141"/>
      <c r="K24" s="142">
        <f>SUM(E24:I24)</f>
        <v>2</v>
      </c>
    </row>
    <row r="25" spans="1:24" ht="19.5" x14ac:dyDescent="0.15">
      <c r="A25" s="132"/>
      <c r="B25" s="133"/>
      <c r="C25" s="128" t="str">
        <f>D13</f>
        <v>アリシア３４</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1</v>
      </c>
      <c r="G26" s="136">
        <f>IFERROR(VLOOKUP($D$2&amp;"-2",福祉!$B$2:$AG$998,23,FALSE),0)</f>
        <v>0</v>
      </c>
      <c r="H26" s="136">
        <f>IFERROR(VLOOKUP($D$2&amp;"-2",福祉!$B$2:$AG$998,25,FALSE),0)</f>
        <v>0</v>
      </c>
      <c r="I26" s="136">
        <f>IFERROR(VLOOKUP($D$2&amp;"-2",福祉!$B$2:$AG$998,27,FALSE),0)</f>
        <v>1</v>
      </c>
      <c r="J26" s="136">
        <f>IFERROR(VLOOKUP($D$2&amp;"-2",福祉!$B$2:$AG$998,29,FALSE),0)</f>
        <v>0</v>
      </c>
      <c r="K26" s="137">
        <f>SUM(E26:J26)</f>
        <v>2</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1</v>
      </c>
      <c r="J27" s="141"/>
      <c r="K27" s="142">
        <f>SUM(E27:I27)</f>
        <v>1</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4</v>
      </c>
      <c r="G35" s="136">
        <f t="shared" si="0"/>
        <v>0</v>
      </c>
      <c r="H35" s="136">
        <f t="shared" si="0"/>
        <v>0</v>
      </c>
      <c r="I35" s="136">
        <f t="shared" si="0"/>
        <v>2</v>
      </c>
      <c r="J35" s="136">
        <f t="shared" si="0"/>
        <v>0</v>
      </c>
      <c r="K35" s="137">
        <f>SUM(E35:J35)</f>
        <v>6</v>
      </c>
    </row>
    <row r="36" spans="1:11" ht="20.25" thickBot="1" x14ac:dyDescent="0.2">
      <c r="A36" s="159"/>
      <c r="B36" s="160"/>
      <c r="C36" s="161"/>
      <c r="D36" s="162"/>
      <c r="E36" s="163">
        <f>SUM(E24+E27+E30+E33)</f>
        <v>0</v>
      </c>
      <c r="F36" s="163">
        <f>SUM(F24+F27+F30+F33)</f>
        <v>2</v>
      </c>
      <c r="G36" s="163">
        <f>SUM(G24+G27+G30+G33)</f>
        <v>0</v>
      </c>
      <c r="H36" s="163">
        <f>SUM(H24+H27+H30+H33)</f>
        <v>0</v>
      </c>
      <c r="I36" s="163">
        <f>SUM(I24+I27+I30+I33)</f>
        <v>1</v>
      </c>
      <c r="J36" s="164"/>
      <c r="K36" s="165">
        <f>SUM(E36:I36)</f>
        <v>3</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2XWtI3X4GhOX2pScbjwsoIwBsqKisawqPbCwncQCyEtF1L+KwN52aqpVeqeUWin38PgMPb+E0DCONYvpALR0/g==" saltValue="TrZJ1Kq61AuakpjWrt9Uy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8CD24C21-6FEA-4E43-8193-9EAF44CE71C0}">
      <formula1>"○"</formula1>
    </dataValidation>
    <dataValidation type="list" allowBlank="1" showInputMessage="1" sqref="A22:B33" xr:uid="{E7A8B21C-17D7-4FD0-8613-3AE4158FF5EF}">
      <formula1>"交通空白地有償運送,福祉有償運送"</formula1>
    </dataValidation>
    <dataValidation allowBlank="1" showInputMessage="1" sqref="D2:K2" xr:uid="{DCF4C499-AF57-4644-8653-F3F8CB580D91}"/>
  </dataValidations>
  <hyperlinks>
    <hyperlink ref="O1:Q1" location="福祉!A1" display="福祉!A1" xr:uid="{D4FFFEEB-0158-4072-B4BA-74E6713B3321}"/>
  </hyperlinks>
  <pageMargins left="0.25" right="0.25" top="0.75" bottom="0.75" header="0.3" footer="0.3"/>
  <pageSetup paperSize="9" scale="92" orientation="portrait" r:id="rId1"/>
  <headerFooter alignWithMargins="0"/>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8AF55-7B80-4D78-A19E-190D4D0C7D6B}">
  <sheetPr codeName="Sheet130">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1259</v>
      </c>
      <c r="E2" s="81"/>
      <c r="F2" s="81"/>
      <c r="G2" s="81"/>
      <c r="H2" s="81"/>
      <c r="I2" s="81"/>
      <c r="J2" s="81"/>
      <c r="K2" s="82"/>
    </row>
    <row r="3" spans="1:25" ht="30" customHeight="1" x14ac:dyDescent="0.15">
      <c r="A3" s="83" t="s">
        <v>1119</v>
      </c>
      <c r="B3" s="84"/>
      <c r="C3" s="84"/>
      <c r="D3" s="85">
        <f>VLOOKUP($D$2,福祉!$B$2:$AG$998,2,FALSE)</f>
        <v>43374</v>
      </c>
      <c r="E3" s="86"/>
      <c r="F3" s="86"/>
      <c r="G3" s="86"/>
      <c r="H3" s="86"/>
      <c r="I3" s="86"/>
      <c r="J3" s="86"/>
      <c r="K3" s="87"/>
    </row>
    <row r="4" spans="1:25" ht="30" customHeight="1" x14ac:dyDescent="0.15">
      <c r="A4" s="83" t="s">
        <v>1120</v>
      </c>
      <c r="B4" s="84"/>
      <c r="C4" s="84"/>
      <c r="D4" s="85">
        <f>VLOOKUP($D$2,福祉!$B$2:$AG$998,3,FALSE)</f>
        <v>45204</v>
      </c>
      <c r="E4" s="86"/>
      <c r="F4" s="86"/>
      <c r="G4" s="86"/>
      <c r="H4" s="86"/>
      <c r="I4" s="86"/>
      <c r="J4" s="86"/>
      <c r="K4" s="87"/>
    </row>
    <row r="5" spans="1:25" ht="30" customHeight="1" x14ac:dyDescent="0.15">
      <c r="A5" s="83" t="s">
        <v>1121</v>
      </c>
      <c r="B5" s="84"/>
      <c r="C5" s="84"/>
      <c r="D5" s="85">
        <f>VLOOKUP($D$2,福祉!$B$2:$AG$998,4,FALSE)</f>
        <v>46295</v>
      </c>
      <c r="E5" s="86"/>
      <c r="F5" s="86"/>
      <c r="G5" s="86"/>
      <c r="H5" s="86"/>
      <c r="I5" s="86"/>
      <c r="J5" s="86"/>
      <c r="K5" s="87"/>
    </row>
    <row r="6" spans="1:25" ht="30" customHeight="1" x14ac:dyDescent="0.15">
      <c r="A6" s="83" t="s">
        <v>1122</v>
      </c>
      <c r="B6" s="84"/>
      <c r="C6" s="84"/>
      <c r="D6" s="85" t="str">
        <f>VLOOKUP($D$2,福祉!$B$2:$AG$998,5,FALSE)</f>
        <v>特定非営利活動法人　みつばちの小さな喫茶店</v>
      </c>
      <c r="E6" s="86"/>
      <c r="F6" s="86"/>
      <c r="G6" s="86"/>
      <c r="H6" s="86"/>
      <c r="I6" s="86"/>
      <c r="J6" s="86"/>
      <c r="K6" s="87"/>
    </row>
    <row r="7" spans="1:25" ht="30" customHeight="1" x14ac:dyDescent="0.15">
      <c r="A7" s="83" t="s">
        <v>1123</v>
      </c>
      <c r="B7" s="84"/>
      <c r="C7" s="84"/>
      <c r="D7" s="85" t="str">
        <f>VLOOKUP($D$2,福祉!$B$2:$AG$998,6,FALSE)</f>
        <v>菊地　晴海</v>
      </c>
      <c r="E7" s="86"/>
      <c r="F7" s="86"/>
      <c r="G7" s="86"/>
      <c r="H7" s="86"/>
      <c r="I7" s="86"/>
      <c r="J7" s="86"/>
      <c r="K7" s="87"/>
    </row>
    <row r="8" spans="1:25" ht="30" customHeight="1" x14ac:dyDescent="0.15">
      <c r="A8" s="83" t="s">
        <v>1124</v>
      </c>
      <c r="B8" s="84"/>
      <c r="C8" s="84"/>
      <c r="D8" s="85" t="str">
        <f>VLOOKUP($D$2,福祉!$B$2:$AG$998,8,FALSE)</f>
        <v>札幌市西区山の手３条７丁目４番２０号　まるいち店舗内</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特定非営利活動法人みつばちの小さな喫茶店札幌高齢者外出付き添いサポートセントな－</v>
      </c>
      <c r="E12" s="103"/>
      <c r="F12" s="103" t="str">
        <f>IFERROR(VLOOKUP($D$2,福祉!$B$2:$AG$998,10,FALSE),0)</f>
        <v>札幌市西区山の手４条１１丁目６－１　ファミール山の手４０３号</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　ロ</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特定非営利活動法人みつばちの小さな喫茶店札幌高齢者外出付き添いサポートセントな－</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0</v>
      </c>
      <c r="I23" s="136">
        <f>IFERROR(VLOOKUP($D$2,福祉!$B$2:$AG$998,27,FALSE),0)</f>
        <v>1</v>
      </c>
      <c r="J23" s="136">
        <f>IFERROR(VLOOKUP($D$2,福祉!$B$2:$AG$998,29,FALSE),0)</f>
        <v>0</v>
      </c>
      <c r="K23" s="137">
        <f>SUM(E23:J23)</f>
        <v>1</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0</v>
      </c>
      <c r="J24" s="141"/>
      <c r="K24" s="142">
        <f>SUM(E24:I24)</f>
        <v>0</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0</v>
      </c>
      <c r="I35" s="136">
        <f t="shared" si="0"/>
        <v>1</v>
      </c>
      <c r="J35" s="136">
        <f t="shared" si="0"/>
        <v>0</v>
      </c>
      <c r="K35" s="137">
        <f>SUM(E35:J35)</f>
        <v>1</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fXpzr3OsVV/iG0Kx7ZK88ULH9qAhH7Wf5OLBwqhnaW8Xm+rc5pRAawjGnqvnUCeNP2aEmFHoypvd/lC6gOGj3A==" saltValue="sb39ejjqepfMUGv+0xhqo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62DC7FAF-C7B1-4792-B689-DBDA827C037F}">
      <formula1>"○"</formula1>
    </dataValidation>
    <dataValidation type="list" allowBlank="1" showInputMessage="1" sqref="A22:B33" xr:uid="{6DB82BA0-305F-42BD-9A11-34A5ED7EBC98}">
      <formula1>"交通空白地有償運送,福祉有償運送"</formula1>
    </dataValidation>
    <dataValidation allowBlank="1" showInputMessage="1" sqref="D2:K2" xr:uid="{BCDAC2F4-2E99-4BE6-A0F7-893A0CF3B86D}"/>
  </dataValidations>
  <hyperlinks>
    <hyperlink ref="O1:Q1" location="福祉!A1" display="福祉!A1" xr:uid="{B1AFF1F0-940A-4CE1-9449-F663EC8CC54F}"/>
  </hyperlinks>
  <pageMargins left="0.25" right="0.25" top="0.75" bottom="0.75" header="0.3" footer="0.3"/>
  <pageSetup paperSize="9" scale="92" orientation="portrait" r:id="rId1"/>
  <headerFooter alignWithMargins="0"/>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63BC3-4E01-4EC3-A6BE-1DEDEED9D75D}">
  <sheetPr codeName="Sheet131">
    <tabColor theme="9" tint="0.39997558519241921"/>
  </sheetPr>
  <dimension ref="A1:Y38"/>
  <sheetViews>
    <sheetView view="pageBreakPreview" topLeftCell="C3"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1260</v>
      </c>
      <c r="E2" s="81"/>
      <c r="F2" s="81"/>
      <c r="G2" s="81"/>
      <c r="H2" s="81"/>
      <c r="I2" s="81"/>
      <c r="J2" s="81"/>
      <c r="K2" s="82"/>
    </row>
    <row r="3" spans="1:25" ht="30" customHeight="1" x14ac:dyDescent="0.15">
      <c r="A3" s="83" t="s">
        <v>1119</v>
      </c>
      <c r="B3" s="84"/>
      <c r="C3" s="84"/>
      <c r="D3" s="85">
        <f>VLOOKUP($D$2,福祉!$B$2:$AG$998,2,FALSE)</f>
        <v>43823</v>
      </c>
      <c r="E3" s="86"/>
      <c r="F3" s="86"/>
      <c r="G3" s="86"/>
      <c r="H3" s="86"/>
      <c r="I3" s="86"/>
      <c r="J3" s="86"/>
      <c r="K3" s="87"/>
    </row>
    <row r="4" spans="1:25" ht="30" customHeight="1" x14ac:dyDescent="0.15">
      <c r="A4" s="83" t="s">
        <v>1120</v>
      </c>
      <c r="B4" s="84"/>
      <c r="C4" s="84"/>
      <c r="D4" s="85">
        <f>VLOOKUP($D$2,福祉!$B$2:$AG$998,3,FALSE)</f>
        <v>44567</v>
      </c>
      <c r="E4" s="86"/>
      <c r="F4" s="86"/>
      <c r="G4" s="86"/>
      <c r="H4" s="86"/>
      <c r="I4" s="86"/>
      <c r="J4" s="86"/>
      <c r="K4" s="87"/>
    </row>
    <row r="5" spans="1:25" ht="30" customHeight="1" x14ac:dyDescent="0.15">
      <c r="A5" s="83" t="s">
        <v>1121</v>
      </c>
      <c r="B5" s="84"/>
      <c r="C5" s="84"/>
      <c r="D5" s="85">
        <f>VLOOKUP($D$2,福祉!$B$2:$AG$998,4,FALSE)</f>
        <v>45657</v>
      </c>
      <c r="E5" s="86"/>
      <c r="F5" s="86"/>
      <c r="G5" s="86"/>
      <c r="H5" s="86"/>
      <c r="I5" s="86"/>
      <c r="J5" s="86"/>
      <c r="K5" s="87"/>
    </row>
    <row r="6" spans="1:25" ht="30" customHeight="1" x14ac:dyDescent="0.15">
      <c r="A6" s="83" t="s">
        <v>1122</v>
      </c>
      <c r="B6" s="84"/>
      <c r="C6" s="84"/>
      <c r="D6" s="85" t="str">
        <f>VLOOKUP($D$2,福祉!$B$2:$AG$998,5,FALSE)</f>
        <v>特定非営利活動法人　ハッピータウン</v>
      </c>
      <c r="E6" s="86"/>
      <c r="F6" s="86"/>
      <c r="G6" s="86"/>
      <c r="H6" s="86"/>
      <c r="I6" s="86"/>
      <c r="J6" s="86"/>
      <c r="K6" s="87"/>
    </row>
    <row r="7" spans="1:25" ht="30" customHeight="1" x14ac:dyDescent="0.15">
      <c r="A7" s="83" t="s">
        <v>1123</v>
      </c>
      <c r="B7" s="84"/>
      <c r="C7" s="84"/>
      <c r="D7" s="85" t="str">
        <f>VLOOKUP($D$2,福祉!$B$2:$AG$998,6,FALSE)</f>
        <v>今井　晃</v>
      </c>
      <c r="E7" s="86"/>
      <c r="F7" s="86"/>
      <c r="G7" s="86"/>
      <c r="H7" s="86"/>
      <c r="I7" s="86"/>
      <c r="J7" s="86"/>
      <c r="K7" s="87"/>
    </row>
    <row r="8" spans="1:25" ht="30" customHeight="1" x14ac:dyDescent="0.15">
      <c r="A8" s="83" t="s">
        <v>1124</v>
      </c>
      <c r="B8" s="84"/>
      <c r="C8" s="84"/>
      <c r="D8" s="85" t="str">
        <f>VLOOKUP($D$2,福祉!$B$2:$AG$998,8,FALSE)</f>
        <v>夕張郡栗山町松風２丁目１２０番地１１</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ハッピータウン福祉有償運送</v>
      </c>
      <c r="E12" s="103"/>
      <c r="F12" s="103" t="str">
        <f>IFERROR(VLOOKUP($D$2,福祉!$B$2:$AG$998,10,FALSE),0)</f>
        <v>夕張郡栗山町松風２丁目１２０番地１１</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栗山町</v>
      </c>
      <c r="E14" s="98"/>
      <c r="F14" s="98"/>
      <c r="G14" s="98"/>
      <c r="H14" s="98"/>
      <c r="I14" s="98"/>
      <c r="J14" s="98"/>
      <c r="K14" s="99"/>
      <c r="O14" s="73"/>
      <c r="X14" s="73"/>
      <c r="Y14" s="107"/>
    </row>
    <row r="15" spans="1:25" ht="30" customHeight="1" x14ac:dyDescent="0.15">
      <c r="A15" s="95" t="s">
        <v>1132</v>
      </c>
      <c r="B15" s="96"/>
      <c r="C15" s="96"/>
      <c r="D15" s="108" t="str">
        <f>VLOOKUP($D$2,福祉!$B$2:$AG$998,16,FALSE)</f>
        <v>【新】イ　ハ</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ハッピータウン福祉有償運送</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1</v>
      </c>
      <c r="I23" s="136">
        <f>IFERROR(VLOOKUP($D$2,福祉!$B$2:$AG$998,27,FALSE),0)</f>
        <v>1</v>
      </c>
      <c r="J23" s="136">
        <f>IFERROR(VLOOKUP($D$2,福祉!$B$2:$AG$998,29,FALSE),0)</f>
        <v>0</v>
      </c>
      <c r="K23" s="137">
        <f>SUM(E23:J23)</f>
        <v>2</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0</v>
      </c>
      <c r="J24" s="141"/>
      <c r="K24" s="142">
        <f>SUM(E24:I24)</f>
        <v>0</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1</v>
      </c>
      <c r="I35" s="136">
        <f t="shared" si="0"/>
        <v>1</v>
      </c>
      <c r="J35" s="136">
        <f t="shared" si="0"/>
        <v>0</v>
      </c>
      <c r="K35" s="137">
        <f>SUM(E35:J35)</f>
        <v>2</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VnZUoIFZ6rfAPsLbrv0v0hcftp7GadM4zAG8m6LUUx9aRRLDNPvn/yjUfs59OC1U0Uox5BecBSz2eYhv2+irYQ==" saltValue="sd2VT6RK/+lzBDXdFfv9V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43375AF9-33CE-414A-B6B8-685DD1071DEF}"/>
    <dataValidation type="list" allowBlank="1" showInputMessage="1" sqref="A22:B33" xr:uid="{973EB13E-ABB0-4258-B4B0-FB2906EE935A}">
      <formula1>"交通空白地有償運送,福祉有償運送"</formula1>
    </dataValidation>
    <dataValidation type="list" allowBlank="1" showInputMessage="1" sqref="D10" xr:uid="{870F0EC6-8389-4C93-B7B8-9FA5994016C4}">
      <formula1>"○"</formula1>
    </dataValidation>
  </dataValidations>
  <hyperlinks>
    <hyperlink ref="O1:Q1" location="福祉!A1" display="福祉!A1" xr:uid="{2DE41394-2F5C-4B5B-B60D-D15E28FF8A83}"/>
  </hyperlinks>
  <pageMargins left="0.25" right="0.25" top="0.75" bottom="0.75" header="0.3" footer="0.3"/>
  <pageSetup paperSize="9" scale="92" orientation="portrait" r:id="rId1"/>
  <headerFooter alignWithMargins="0"/>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24113-EE65-4C98-B578-724AE9BE5B09}">
  <sheetPr codeName="Sheet134">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1261</v>
      </c>
      <c r="E2" s="81"/>
      <c r="F2" s="81"/>
      <c r="G2" s="81"/>
      <c r="H2" s="81"/>
      <c r="I2" s="81"/>
      <c r="J2" s="81"/>
      <c r="K2" s="82"/>
    </row>
    <row r="3" spans="1:25" ht="30" customHeight="1" x14ac:dyDescent="0.15">
      <c r="A3" s="83" t="s">
        <v>1119</v>
      </c>
      <c r="B3" s="84"/>
      <c r="C3" s="84"/>
      <c r="D3" s="85">
        <f>VLOOKUP($D$2,福祉!$B$2:$AG$998,2,FALSE)</f>
        <v>43997</v>
      </c>
      <c r="E3" s="86"/>
      <c r="F3" s="86"/>
      <c r="G3" s="86"/>
      <c r="H3" s="86"/>
      <c r="I3" s="86"/>
      <c r="J3" s="86"/>
      <c r="K3" s="87"/>
    </row>
    <row r="4" spans="1:25" ht="30" customHeight="1" x14ac:dyDescent="0.15">
      <c r="A4" s="83" t="s">
        <v>1120</v>
      </c>
      <c r="B4" s="84"/>
      <c r="C4" s="84"/>
      <c r="D4" s="85">
        <f>VLOOKUP($D$2,福祉!$B$2:$AG$998,3,FALSE)</f>
        <v>44753</v>
      </c>
      <c r="E4" s="86"/>
      <c r="F4" s="86"/>
      <c r="G4" s="86"/>
      <c r="H4" s="86"/>
      <c r="I4" s="86"/>
      <c r="J4" s="86"/>
      <c r="K4" s="87"/>
    </row>
    <row r="5" spans="1:25" ht="30" customHeight="1" x14ac:dyDescent="0.15">
      <c r="A5" s="83" t="s">
        <v>1121</v>
      </c>
      <c r="B5" s="84"/>
      <c r="C5" s="84"/>
      <c r="D5" s="85">
        <f>VLOOKUP($D$2,福祉!$B$2:$AG$998,4,FALSE)</f>
        <v>45838</v>
      </c>
      <c r="E5" s="86"/>
      <c r="F5" s="86"/>
      <c r="G5" s="86"/>
      <c r="H5" s="86"/>
      <c r="I5" s="86"/>
      <c r="J5" s="86"/>
      <c r="K5" s="87"/>
    </row>
    <row r="6" spans="1:25" ht="30" customHeight="1" x14ac:dyDescent="0.15">
      <c r="A6" s="83" t="s">
        <v>1122</v>
      </c>
      <c r="B6" s="84"/>
      <c r="C6" s="84"/>
      <c r="D6" s="85" t="str">
        <f>VLOOKUP($D$2,福祉!$B$2:$AG$998,5,FALSE)</f>
        <v>社会福祉法人　蘭越町社会福祉協議会</v>
      </c>
      <c r="E6" s="86"/>
      <c r="F6" s="86"/>
      <c r="G6" s="86"/>
      <c r="H6" s="86"/>
      <c r="I6" s="86"/>
      <c r="J6" s="86"/>
      <c r="K6" s="87"/>
    </row>
    <row r="7" spans="1:25" ht="30" customHeight="1" x14ac:dyDescent="0.15">
      <c r="A7" s="83" t="s">
        <v>1123</v>
      </c>
      <c r="B7" s="84"/>
      <c r="C7" s="84"/>
      <c r="D7" s="85" t="str">
        <f>VLOOKUP($D$2,福祉!$B$2:$AG$998,6,FALSE)</f>
        <v>難波　修二</v>
      </c>
      <c r="E7" s="86"/>
      <c r="F7" s="86"/>
      <c r="G7" s="86"/>
      <c r="H7" s="86"/>
      <c r="I7" s="86"/>
      <c r="J7" s="86"/>
      <c r="K7" s="87"/>
    </row>
    <row r="8" spans="1:25" ht="30" customHeight="1" x14ac:dyDescent="0.15">
      <c r="A8" s="83" t="s">
        <v>1124</v>
      </c>
      <c r="B8" s="84"/>
      <c r="C8" s="84"/>
      <c r="D8" s="85" t="str">
        <f>VLOOKUP($D$2,福祉!$B$2:$AG$998,8,FALSE)</f>
        <v>磯谷郡蘭越町蘭越町８番地２</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社会福祉法人蘭越町社会福祉協議会</v>
      </c>
      <c r="E12" s="103"/>
      <c r="F12" s="103" t="str">
        <f>IFERROR(VLOOKUP($D$2,福祉!$B$2:$AG$998,10,FALSE),0)</f>
        <v>北海道磯谷郡蘭越町蘭越町８番地２</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蘭越町</v>
      </c>
      <c r="E14" s="98"/>
      <c r="F14" s="98"/>
      <c r="G14" s="98"/>
      <c r="H14" s="98"/>
      <c r="I14" s="98"/>
      <c r="J14" s="98"/>
      <c r="K14" s="99"/>
      <c r="O14" s="73"/>
      <c r="X14" s="73"/>
      <c r="Y14" s="107"/>
    </row>
    <row r="15" spans="1:25" ht="30" customHeight="1" x14ac:dyDescent="0.15">
      <c r="A15" s="95" t="s">
        <v>1132</v>
      </c>
      <c r="B15" s="96"/>
      <c r="C15" s="96"/>
      <c r="D15" s="108" t="str">
        <f>VLOOKUP($D$2,福祉!$B$2:$AG$998,16,FALSE)</f>
        <v>　　　ニ</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社会福祉法人蘭越町社会福祉協議会</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2</v>
      </c>
      <c r="J23" s="136">
        <f>IFERROR(VLOOKUP($D$2,福祉!$B$2:$AG$998,29,FALSE),0)</f>
        <v>0</v>
      </c>
      <c r="K23" s="137">
        <f>SUM(E23:J23)</f>
        <v>3</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0</v>
      </c>
      <c r="J24" s="141"/>
      <c r="K24" s="142">
        <f>SUM(E24:I24)</f>
        <v>0</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2</v>
      </c>
      <c r="J35" s="136">
        <f t="shared" si="0"/>
        <v>0</v>
      </c>
      <c r="K35" s="137">
        <f>SUM(E35:J35)</f>
        <v>3</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iv/xsoIaCGl8bC7gS6pkE0eO2gRfDqcG6WPaw9DvPq7h6ctiHRzCvXsAFG2MYfLBPzx2MBeqzmlyqc8j5y87wA==" saltValue="e0jFwd9DZWLCLIaXP6bsW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E0EA428D-1E8B-4D0A-90FF-82E7C7DD4070}">
      <formula1>"○"</formula1>
    </dataValidation>
    <dataValidation type="list" allowBlank="1" showInputMessage="1" sqref="A22:B33" xr:uid="{BC0863D8-F4A9-468E-A62E-A70F03BA903A}">
      <formula1>"交通空白地有償運送,福祉有償運送"</formula1>
    </dataValidation>
    <dataValidation allowBlank="1" showInputMessage="1" sqref="D2:K2" xr:uid="{E2B8D3B3-F80C-4916-A170-290ED5199F2D}"/>
  </dataValidations>
  <hyperlinks>
    <hyperlink ref="O1:Q1" location="福祉!A1" display="福祉!A1" xr:uid="{D05916EC-A735-4438-9293-A476C1BAFBFF}"/>
  </hyperlinks>
  <pageMargins left="0.25" right="0.25" top="0.75" bottom="0.75" header="0.3" footer="0.3"/>
  <pageSetup paperSize="9" scale="92" orientation="portrait" r:id="rId1"/>
  <headerFooter alignWithMargins="0"/>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473E3-96CA-4FB9-B3FE-CC4233814665}">
  <sheetPr codeName="Sheet135">
    <tabColor theme="9" tint="0.39997558519241921"/>
  </sheetPr>
  <dimension ref="A1:Y38"/>
  <sheetViews>
    <sheetView view="pageBreakPreview" topLeftCell="A4"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1262</v>
      </c>
      <c r="E2" s="81"/>
      <c r="F2" s="81"/>
      <c r="G2" s="81"/>
      <c r="H2" s="81"/>
      <c r="I2" s="81"/>
      <c r="J2" s="81"/>
      <c r="K2" s="82"/>
    </row>
    <row r="3" spans="1:25" ht="30" customHeight="1" x14ac:dyDescent="0.15">
      <c r="A3" s="83" t="s">
        <v>1119</v>
      </c>
      <c r="B3" s="84"/>
      <c r="C3" s="84"/>
      <c r="D3" s="85">
        <f>VLOOKUP($D$2,福祉!$B$2:$AG$998,2,FALSE)</f>
        <v>44106</v>
      </c>
      <c r="E3" s="86"/>
      <c r="F3" s="86"/>
      <c r="G3" s="86"/>
      <c r="H3" s="86"/>
      <c r="I3" s="86"/>
      <c r="J3" s="86"/>
      <c r="K3" s="87"/>
    </row>
    <row r="4" spans="1:25" ht="30" customHeight="1" x14ac:dyDescent="0.15">
      <c r="A4" s="83" t="s">
        <v>1120</v>
      </c>
      <c r="B4" s="84"/>
      <c r="C4" s="84"/>
      <c r="D4" s="85">
        <f>VLOOKUP($D$2,福祉!$B$2:$AG$998,3,FALSE)</f>
        <v>44855</v>
      </c>
      <c r="E4" s="86"/>
      <c r="F4" s="86"/>
      <c r="G4" s="86"/>
      <c r="H4" s="86"/>
      <c r="I4" s="86"/>
      <c r="J4" s="86"/>
      <c r="K4" s="87"/>
    </row>
    <row r="5" spans="1:25" ht="30" customHeight="1" x14ac:dyDescent="0.15">
      <c r="A5" s="83" t="s">
        <v>1121</v>
      </c>
      <c r="B5" s="84"/>
      <c r="C5" s="84"/>
      <c r="D5" s="85">
        <f>VLOOKUP($D$2,福祉!$B$2:$AG$998,4,FALSE)</f>
        <v>45930</v>
      </c>
      <c r="E5" s="86"/>
      <c r="F5" s="86"/>
      <c r="G5" s="86"/>
      <c r="H5" s="86"/>
      <c r="I5" s="86"/>
      <c r="J5" s="86"/>
      <c r="K5" s="87"/>
    </row>
    <row r="6" spans="1:25" ht="30" customHeight="1" x14ac:dyDescent="0.15">
      <c r="A6" s="83" t="s">
        <v>1122</v>
      </c>
      <c r="B6" s="84"/>
      <c r="C6" s="84"/>
      <c r="D6" s="85" t="str">
        <f>VLOOKUP($D$2,福祉!$B$2:$AG$998,5,FALSE)</f>
        <v>一般社団法人　ハートフルケアサービス</v>
      </c>
      <c r="E6" s="86"/>
      <c r="F6" s="86"/>
      <c r="G6" s="86"/>
      <c r="H6" s="86"/>
      <c r="I6" s="86"/>
      <c r="J6" s="86"/>
      <c r="K6" s="87"/>
    </row>
    <row r="7" spans="1:25" ht="30" customHeight="1" x14ac:dyDescent="0.15">
      <c r="A7" s="83" t="s">
        <v>1123</v>
      </c>
      <c r="B7" s="84"/>
      <c r="C7" s="84"/>
      <c r="D7" s="85" t="str">
        <f>VLOOKUP($D$2,福祉!$B$2:$AG$998,6,FALSE)</f>
        <v>山田　洋平</v>
      </c>
      <c r="E7" s="86"/>
      <c r="F7" s="86"/>
      <c r="G7" s="86"/>
      <c r="H7" s="86"/>
      <c r="I7" s="86"/>
      <c r="J7" s="86"/>
      <c r="K7" s="87"/>
    </row>
    <row r="8" spans="1:25" ht="30" customHeight="1" x14ac:dyDescent="0.15">
      <c r="A8" s="83" t="s">
        <v>1124</v>
      </c>
      <c r="B8" s="84"/>
      <c r="C8" s="84"/>
      <c r="D8" s="85" t="str">
        <f>VLOOKUP($D$2,福祉!$B$2:$AG$998,8,FALSE)</f>
        <v>札幌市白石区平和通９丁目北１７番１号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一般社団法人ハートフルケアサービス</v>
      </c>
      <c r="E12" s="103"/>
      <c r="F12" s="103" t="str">
        <f>IFERROR(VLOOKUP($D$2,福祉!$B$2:$AG$998,10,FALSE),0)</f>
        <v>札幌市白石区平和通９丁目北１７番１号</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一般社団法人ハートフルケアサービス</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2</v>
      </c>
      <c r="G23" s="136">
        <f>IFERROR(VLOOKUP($D$2,福祉!$B$2:$AG$998,23,FALSE),0)</f>
        <v>0</v>
      </c>
      <c r="H23" s="136">
        <f>IFERROR(VLOOKUP($D$2,福祉!$B$2:$AG$998,25,FALSE),0)</f>
        <v>0</v>
      </c>
      <c r="I23" s="136">
        <f>IFERROR(VLOOKUP($D$2,福祉!$B$2:$AG$998,27,FALSE),0)</f>
        <v>0</v>
      </c>
      <c r="J23" s="136">
        <f>IFERROR(VLOOKUP($D$2,福祉!$B$2:$AG$998,29,FALSE),0)</f>
        <v>0</v>
      </c>
      <c r="K23" s="137">
        <f>SUM(E23:J23)</f>
        <v>2</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0</v>
      </c>
      <c r="J24" s="141"/>
      <c r="K24" s="142">
        <f>SUM(E24:I24)</f>
        <v>0</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2</v>
      </c>
      <c r="G35" s="136">
        <f t="shared" si="0"/>
        <v>0</v>
      </c>
      <c r="H35" s="136">
        <f t="shared" si="0"/>
        <v>0</v>
      </c>
      <c r="I35" s="136">
        <f t="shared" si="0"/>
        <v>0</v>
      </c>
      <c r="J35" s="136">
        <f t="shared" si="0"/>
        <v>0</v>
      </c>
      <c r="K35" s="137">
        <f>SUM(E35:J35)</f>
        <v>2</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En1cJv7Fpvyil2HV6GcmbijjF1XEj98QVJa3TJVw89ldawEXWgcoCehHCUJAh87iYBjgP//nejGp8qmvxXk9Sg==" saltValue="XJnAMOUC1cRKpkzIKIK1m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5B1BC7A8-39FD-42A9-B1AB-3D64BDE8E25E}"/>
    <dataValidation type="list" allowBlank="1" showInputMessage="1" sqref="A22:B33" xr:uid="{4F825F1C-7E9E-48D0-A6AE-615BD6D3356F}">
      <formula1>"交通空白地有償運送,福祉有償運送"</formula1>
    </dataValidation>
    <dataValidation type="list" allowBlank="1" showInputMessage="1" sqref="D10" xr:uid="{248864DB-22BD-4655-B9CC-AFDD8E3D0E4C}">
      <formula1>"○"</formula1>
    </dataValidation>
  </dataValidations>
  <hyperlinks>
    <hyperlink ref="O1:Q1" location="福祉!A1" display="福祉!A1" xr:uid="{2A7800E2-4F6A-4F3C-B088-D25B71B22EC8}"/>
  </hyperlinks>
  <pageMargins left="0.25" right="0.25" top="0.75" bottom="0.75" header="0.3" footer="0.3"/>
  <pageSetup paperSize="9" scale="92" orientation="portrait" r:id="rId1"/>
  <headerFooter alignWithMargins="0"/>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3E90B-B4C2-4167-B74C-03551C254BD2}">
  <sheetPr codeName="Sheet137">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1263</v>
      </c>
      <c r="E2" s="81"/>
      <c r="F2" s="81"/>
      <c r="G2" s="81"/>
      <c r="H2" s="81"/>
      <c r="I2" s="81"/>
      <c r="J2" s="81"/>
      <c r="K2" s="82"/>
    </row>
    <row r="3" spans="1:25" ht="30" customHeight="1" x14ac:dyDescent="0.15">
      <c r="A3" s="83" t="s">
        <v>1119</v>
      </c>
      <c r="B3" s="84"/>
      <c r="C3" s="84"/>
      <c r="D3" s="85">
        <f>VLOOKUP($D$2,福祉!$B$2:$AG$998,2,FALSE)</f>
        <v>44203</v>
      </c>
      <c r="E3" s="86"/>
      <c r="F3" s="86"/>
      <c r="G3" s="86"/>
      <c r="H3" s="86"/>
      <c r="I3" s="86"/>
      <c r="J3" s="86"/>
      <c r="K3" s="87"/>
    </row>
    <row r="4" spans="1:25" ht="30" customHeight="1" x14ac:dyDescent="0.15">
      <c r="A4" s="83" t="s">
        <v>1120</v>
      </c>
      <c r="B4" s="84"/>
      <c r="C4" s="84"/>
      <c r="D4" s="85">
        <f>VLOOKUP($D$2,福祉!$B$2:$AG$998,3,FALSE)</f>
        <v>44986</v>
      </c>
      <c r="E4" s="86"/>
      <c r="F4" s="86"/>
      <c r="G4" s="86"/>
      <c r="H4" s="86"/>
      <c r="I4" s="86"/>
      <c r="J4" s="86"/>
      <c r="K4" s="87"/>
    </row>
    <row r="5" spans="1:25" ht="30" customHeight="1" x14ac:dyDescent="0.15">
      <c r="A5" s="83" t="s">
        <v>1121</v>
      </c>
      <c r="B5" s="84"/>
      <c r="C5" s="84"/>
      <c r="D5" s="85">
        <f>VLOOKUP($D$2,福祉!$B$2:$AG$998,4,FALSE)</f>
        <v>46053</v>
      </c>
      <c r="E5" s="86"/>
      <c r="F5" s="86"/>
      <c r="G5" s="86"/>
      <c r="H5" s="86"/>
      <c r="I5" s="86"/>
      <c r="J5" s="86"/>
      <c r="K5" s="87"/>
    </row>
    <row r="6" spans="1:25" ht="30" customHeight="1" x14ac:dyDescent="0.15">
      <c r="A6" s="83" t="s">
        <v>1122</v>
      </c>
      <c r="B6" s="84"/>
      <c r="C6" s="84"/>
      <c r="D6" s="85" t="str">
        <f>VLOOKUP($D$2,福祉!$B$2:$AG$998,5,FALSE)</f>
        <v>社会福祉法人　緑伸会</v>
      </c>
      <c r="E6" s="86"/>
      <c r="F6" s="86"/>
      <c r="G6" s="86"/>
      <c r="H6" s="86"/>
      <c r="I6" s="86"/>
      <c r="J6" s="86"/>
      <c r="K6" s="87"/>
    </row>
    <row r="7" spans="1:25" ht="30" customHeight="1" x14ac:dyDescent="0.15">
      <c r="A7" s="83" t="s">
        <v>1123</v>
      </c>
      <c r="B7" s="84"/>
      <c r="C7" s="84"/>
      <c r="D7" s="85" t="str">
        <f>VLOOKUP($D$2,福祉!$B$2:$AG$998,6,FALSE)</f>
        <v>五十嵐　敏明</v>
      </c>
      <c r="E7" s="86"/>
      <c r="F7" s="86"/>
      <c r="G7" s="86"/>
      <c r="H7" s="86"/>
      <c r="I7" s="86"/>
      <c r="J7" s="86"/>
      <c r="K7" s="87"/>
    </row>
    <row r="8" spans="1:25" ht="30" customHeight="1" x14ac:dyDescent="0.15">
      <c r="A8" s="83" t="s">
        <v>1124</v>
      </c>
      <c r="B8" s="84"/>
      <c r="C8" s="84"/>
      <c r="D8" s="85" t="str">
        <f>VLOOKUP($D$2,福祉!$B$2:$AG$998,8,FALSE)</f>
        <v>札幌市中央区大通西１０丁目　ダンロップＳＫビル</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ヘルパーステーションぴあ</v>
      </c>
      <c r="E12" s="103"/>
      <c r="F12" s="103" t="str">
        <f>IFERROR(VLOOKUP($D$2,福祉!$B$2:$AG$998,10,FALSE),0)</f>
        <v>札幌市豊平区月寒西１条４丁目１番３０号　月寒ハイツ</v>
      </c>
      <c r="G12" s="103"/>
      <c r="H12" s="103">
        <f>IFERROR(VLOOKUP($D$2&amp;"-3",福祉!$B$2:$AG$998,9,FALSE),0)</f>
        <v>0</v>
      </c>
      <c r="I12" s="103"/>
      <c r="J12" s="103">
        <f>IFERROR(VLOOKUP($D$2&amp;"-3",福祉!$B$2:$AG$998,10,FALSE),0)</f>
        <v>0</v>
      </c>
      <c r="K12" s="103"/>
    </row>
    <row r="13" spans="1:25" ht="50.1" customHeight="1" x14ac:dyDescent="0.15">
      <c r="A13" s="104"/>
      <c r="B13" s="105"/>
      <c r="C13" s="106"/>
      <c r="D13" s="103" t="str">
        <f>IFERROR(VLOOKUP($D$2&amp;"-2",福祉!$B$2:$AG$998,9,FALSE),0)</f>
        <v>ぴあ山鼻</v>
      </c>
      <c r="E13" s="103"/>
      <c r="F13" s="103" t="str">
        <f>IFERROR(VLOOKUP($D$2&amp;"-2",福祉!$B$2:$AG$998,10,FALSE),0)</f>
        <v>札幌市中央区南２２条西９丁目１番３７号</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　ハ　　　ト</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ヘルパーステーションぴあ</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0</v>
      </c>
      <c r="I23" s="136">
        <f>IFERROR(VLOOKUP($D$2,福祉!$B$2:$AG$998,27,FALSE),0)</f>
        <v>1</v>
      </c>
      <c r="J23" s="136">
        <f>IFERROR(VLOOKUP($D$2,福祉!$B$2:$AG$998,29,FALSE),0)</f>
        <v>0</v>
      </c>
      <c r="K23" s="137">
        <f>SUM(E23:J23)</f>
        <v>1</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1</v>
      </c>
      <c r="J24" s="141"/>
      <c r="K24" s="142">
        <f>SUM(E24:I24)</f>
        <v>1</v>
      </c>
    </row>
    <row r="25" spans="1:24" ht="19.5" x14ac:dyDescent="0.15">
      <c r="A25" s="132"/>
      <c r="B25" s="133"/>
      <c r="C25" s="128" t="str">
        <f>D13</f>
        <v>ぴあ山鼻</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4</v>
      </c>
      <c r="J26" s="136">
        <f>IFERROR(VLOOKUP($D$2&amp;"-2",福祉!$B$2:$AG$998,29,FALSE),0)</f>
        <v>0</v>
      </c>
      <c r="K26" s="137">
        <f>SUM(E26:J26)</f>
        <v>4</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0</v>
      </c>
      <c r="I35" s="136">
        <f t="shared" si="0"/>
        <v>5</v>
      </c>
      <c r="J35" s="136">
        <f t="shared" si="0"/>
        <v>0</v>
      </c>
      <c r="K35" s="137">
        <f>SUM(E35:J35)</f>
        <v>5</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1</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lcwxBhvu4Mz1zawfAFk2P0pYLKZxnAM76fVLqeBifpnnJXANvpvomP5QpHuvUo8Trh2eeLQ345xEIA9gFp6tRw==" saltValue="gRoifdSV37j4kbawxQ91r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1B54C846-165D-48DA-964C-6086B1BC4B9D}"/>
    <dataValidation type="list" allowBlank="1" showInputMessage="1" sqref="A22:B33" xr:uid="{355059E3-91F1-42C5-BA1E-875DECE95DD7}">
      <formula1>"交通空白地有償運送,福祉有償運送"</formula1>
    </dataValidation>
    <dataValidation type="list" allowBlank="1" showInputMessage="1" sqref="D10" xr:uid="{8741C39E-BE68-4468-8B4B-7AD9679307E7}">
      <formula1>"○"</formula1>
    </dataValidation>
  </dataValidations>
  <hyperlinks>
    <hyperlink ref="O1:Q1" location="福祉!A1" display="福祉!A1" xr:uid="{B069B381-B1A1-49E6-B040-2716B3F4AA0E}"/>
  </hyperlinks>
  <pageMargins left="0.25" right="0.25" top="0.75" bottom="0.75" header="0.3" footer="0.3"/>
  <pageSetup paperSize="9" scale="92" orientation="portrait" r:id="rId1"/>
  <headerFooter alignWithMargins="0"/>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A86FA-B779-4C21-A495-7C7E9AA751FB}">
  <sheetPr codeName="Sheet138">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1264</v>
      </c>
      <c r="E2" s="81"/>
      <c r="F2" s="81"/>
      <c r="G2" s="81"/>
      <c r="H2" s="81"/>
      <c r="I2" s="81"/>
      <c r="J2" s="81"/>
      <c r="K2" s="82"/>
    </row>
    <row r="3" spans="1:25" ht="30" customHeight="1" x14ac:dyDescent="0.15">
      <c r="A3" s="83" t="s">
        <v>1119</v>
      </c>
      <c r="B3" s="84"/>
      <c r="C3" s="84"/>
      <c r="D3" s="85">
        <f>VLOOKUP($D$2,福祉!$B$2:$AG$998,2,FALSE)</f>
        <v>44203</v>
      </c>
      <c r="E3" s="86"/>
      <c r="F3" s="86"/>
      <c r="G3" s="86"/>
      <c r="H3" s="86"/>
      <c r="I3" s="86"/>
      <c r="J3" s="86"/>
      <c r="K3" s="87"/>
    </row>
    <row r="4" spans="1:25" ht="30" customHeight="1" x14ac:dyDescent="0.15">
      <c r="A4" s="83" t="s">
        <v>1120</v>
      </c>
      <c r="B4" s="84"/>
      <c r="C4" s="84"/>
      <c r="D4" s="85">
        <f>VLOOKUP($D$2,福祉!$B$2:$AG$998,3,FALSE)</f>
        <v>44957</v>
      </c>
      <c r="E4" s="86"/>
      <c r="F4" s="86"/>
      <c r="G4" s="86"/>
      <c r="H4" s="86"/>
      <c r="I4" s="86"/>
      <c r="J4" s="86"/>
      <c r="K4" s="87"/>
    </row>
    <row r="5" spans="1:25" ht="30" customHeight="1" x14ac:dyDescent="0.15">
      <c r="A5" s="83" t="s">
        <v>1121</v>
      </c>
      <c r="B5" s="84"/>
      <c r="C5" s="84"/>
      <c r="D5" s="85">
        <f>VLOOKUP($D$2,福祉!$B$2:$AG$998,4,FALSE)</f>
        <v>46053</v>
      </c>
      <c r="E5" s="86"/>
      <c r="F5" s="86"/>
      <c r="G5" s="86"/>
      <c r="H5" s="86"/>
      <c r="I5" s="86"/>
      <c r="J5" s="86"/>
      <c r="K5" s="87"/>
    </row>
    <row r="6" spans="1:25" ht="30" customHeight="1" x14ac:dyDescent="0.15">
      <c r="A6" s="83" t="s">
        <v>1122</v>
      </c>
      <c r="B6" s="84"/>
      <c r="C6" s="84"/>
      <c r="D6" s="85" t="str">
        <f>VLOOKUP($D$2,福祉!$B$2:$AG$998,5,FALSE)</f>
        <v>特定非営利活動法人　バトンタッチ</v>
      </c>
      <c r="E6" s="86"/>
      <c r="F6" s="86"/>
      <c r="G6" s="86"/>
      <c r="H6" s="86"/>
      <c r="I6" s="86"/>
      <c r="J6" s="86"/>
      <c r="K6" s="87"/>
    </row>
    <row r="7" spans="1:25" ht="30" customHeight="1" x14ac:dyDescent="0.15">
      <c r="A7" s="83" t="s">
        <v>1123</v>
      </c>
      <c r="B7" s="84"/>
      <c r="C7" s="84"/>
      <c r="D7" s="85" t="str">
        <f>VLOOKUP($D$2,福祉!$B$2:$AG$998,6,FALSE)</f>
        <v>加津　勇樹</v>
      </c>
      <c r="E7" s="86"/>
      <c r="F7" s="86"/>
      <c r="G7" s="86"/>
      <c r="H7" s="86"/>
      <c r="I7" s="86"/>
      <c r="J7" s="86"/>
      <c r="K7" s="87"/>
    </row>
    <row r="8" spans="1:25" ht="30" customHeight="1" x14ac:dyDescent="0.15">
      <c r="A8" s="83" t="s">
        <v>1124</v>
      </c>
      <c r="B8" s="84"/>
      <c r="C8" s="84"/>
      <c r="D8" s="85" t="str">
        <f>VLOOKUP($D$2,福祉!$B$2:$AG$998,8,FALSE)</f>
        <v>札幌市北区南あいの里７丁目１２－１５</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ヘルパーステーションタッチ</v>
      </c>
      <c r="E12" s="103"/>
      <c r="F12" s="103" t="str">
        <f>IFERROR(VLOOKUP($D$2,福祉!$B$2:$AG$998,10,FALSE),0)</f>
        <v>札幌市北区篠路町上篠路１１０－１６４</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ヘルパーステーションタッチ</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2</v>
      </c>
      <c r="J23" s="136">
        <f>IFERROR(VLOOKUP($D$2,福祉!$B$2:$AG$998,29,FALSE),0)</f>
        <v>0</v>
      </c>
      <c r="K23" s="137">
        <f>SUM(E23:J23)</f>
        <v>3</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1</v>
      </c>
      <c r="J24" s="141"/>
      <c r="K24" s="142">
        <f>SUM(E24:I24)</f>
        <v>2</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2</v>
      </c>
      <c r="J35" s="136">
        <f t="shared" si="0"/>
        <v>0</v>
      </c>
      <c r="K35" s="137">
        <f>SUM(E35:J35)</f>
        <v>3</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1</v>
      </c>
      <c r="J36" s="164"/>
      <c r="K36" s="165">
        <f>SUM(E36:I36)</f>
        <v>2</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kHUlfcFWFCtXJROsILYHLPfkdojvQO3zDBHFOiCzRGSSG5BynYDDt2M1G0jbvlP3l3DEGdy5Qp4x0oF7gvOFLQ==" saltValue="5fJKau4+worDPvtgfo0UB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22AAF5DB-B5CE-415F-B2DE-F26F248CCE4E}">
      <formula1>"○"</formula1>
    </dataValidation>
    <dataValidation type="list" allowBlank="1" showInputMessage="1" sqref="A22:B33" xr:uid="{146E9B15-F3BE-4343-858A-5879BF11C9EA}">
      <formula1>"交通空白地有償運送,福祉有償運送"</formula1>
    </dataValidation>
    <dataValidation allowBlank="1" showInputMessage="1" sqref="D2:K2" xr:uid="{F6638F83-E967-4F59-891D-C20561E09781}"/>
  </dataValidations>
  <hyperlinks>
    <hyperlink ref="O1:Q1" location="福祉!A1" display="福祉!A1" xr:uid="{4A65826E-52BB-4DBF-A13B-12C44617CB7E}"/>
  </hyperlinks>
  <pageMargins left="0.25" right="0.25" top="0.75" bottom="0.75" header="0.3" footer="0.3"/>
  <pageSetup paperSize="9" scale="9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34D2D-01B8-40D3-8096-CD3F36DBEA68}">
  <sheetPr codeName="Sheet14">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76" t="s">
        <v>1116</v>
      </c>
      <c r="P1" s="77"/>
      <c r="Q1" s="77"/>
    </row>
    <row r="2" spans="1:25" ht="30" customHeight="1" x14ac:dyDescent="0.15">
      <c r="A2" s="78" t="s">
        <v>1117</v>
      </c>
      <c r="B2" s="79"/>
      <c r="C2" s="79"/>
      <c r="D2" s="80" t="s">
        <v>1157</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45111</v>
      </c>
      <c r="E4" s="86"/>
      <c r="F4" s="86"/>
      <c r="G4" s="86"/>
      <c r="H4" s="86"/>
      <c r="I4" s="86"/>
      <c r="J4" s="86"/>
      <c r="K4" s="87"/>
    </row>
    <row r="5" spans="1:25" ht="30" customHeight="1" x14ac:dyDescent="0.15">
      <c r="A5" s="83" t="s">
        <v>1121</v>
      </c>
      <c r="B5" s="84"/>
      <c r="C5" s="84"/>
      <c r="D5" s="85">
        <f>VLOOKUP($D$2,福祉!$B$2:$AG$998,4,FALSE)</f>
        <v>46203</v>
      </c>
      <c r="E5" s="86"/>
      <c r="F5" s="86"/>
      <c r="G5" s="86"/>
      <c r="H5" s="86"/>
      <c r="I5" s="86"/>
      <c r="J5" s="86"/>
      <c r="K5" s="87"/>
    </row>
    <row r="6" spans="1:25" ht="30" customHeight="1" x14ac:dyDescent="0.15">
      <c r="A6" s="83" t="s">
        <v>1122</v>
      </c>
      <c r="B6" s="84"/>
      <c r="C6" s="84"/>
      <c r="D6" s="85" t="str">
        <f>VLOOKUP($D$2,福祉!$B$2:$AG$998,5,FALSE)</f>
        <v>特定非営利活動法人　わーかーびぃー　</v>
      </c>
      <c r="E6" s="86"/>
      <c r="F6" s="86"/>
      <c r="G6" s="86"/>
      <c r="H6" s="86"/>
      <c r="I6" s="86"/>
      <c r="J6" s="86"/>
      <c r="K6" s="87"/>
    </row>
    <row r="7" spans="1:25" ht="30" customHeight="1" x14ac:dyDescent="0.15">
      <c r="A7" s="83" t="s">
        <v>1123</v>
      </c>
      <c r="B7" s="84"/>
      <c r="C7" s="84"/>
      <c r="D7" s="85" t="str">
        <f>VLOOKUP($D$2,福祉!$B$2:$AG$998,6,FALSE)</f>
        <v>熊井　ゆかり</v>
      </c>
      <c r="E7" s="86"/>
      <c r="F7" s="86"/>
      <c r="G7" s="86"/>
      <c r="H7" s="86"/>
      <c r="I7" s="86"/>
      <c r="J7" s="86"/>
      <c r="K7" s="87"/>
    </row>
    <row r="8" spans="1:25" ht="30" customHeight="1" x14ac:dyDescent="0.15">
      <c r="A8" s="83" t="s">
        <v>1124</v>
      </c>
      <c r="B8" s="84"/>
      <c r="C8" s="84"/>
      <c r="D8" s="85" t="str">
        <f>VLOOKUP($D$2,福祉!$B$2:$AG$998,8,FALSE)</f>
        <v>札幌市厚別区青葉町９丁目３番３５号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かいけつ太郎</v>
      </c>
      <c r="E12" s="103"/>
      <c r="F12" s="103" t="str">
        <f>IFERROR(VLOOKUP($D$2,福祉!$B$2:$AG$998,10,FALSE),0)</f>
        <v>札幌市厚別区青葉町9丁目3番35号</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札幌市、北広島市</v>
      </c>
      <c r="E14" s="98"/>
      <c r="F14" s="98"/>
      <c r="G14" s="98"/>
      <c r="H14" s="98"/>
      <c r="I14" s="98"/>
      <c r="J14" s="98"/>
      <c r="K14" s="99"/>
      <c r="O14" s="73"/>
      <c r="X14" s="73"/>
      <c r="Y14" s="107"/>
    </row>
    <row r="15" spans="1:25" ht="30" customHeight="1" x14ac:dyDescent="0.15">
      <c r="A15" s="95" t="s">
        <v>1132</v>
      </c>
      <c r="B15" s="96"/>
      <c r="C15" s="96"/>
      <c r="D15" s="108" t="str">
        <f>VLOOKUP($D$2,福祉!$B$2:$AG$998,16,FALSE)</f>
        <v>【新】イ　ニ</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かいけつ太郎</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3</v>
      </c>
      <c r="J23" s="136">
        <f>IFERROR(VLOOKUP($D$2,福祉!$B$2:$AG$998,29,FALSE),0)</f>
        <v>0</v>
      </c>
      <c r="K23" s="137">
        <f>SUM(E23:J23)</f>
        <v>4</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1</v>
      </c>
      <c r="J24" s="141"/>
      <c r="K24" s="142">
        <f>SUM(E24:I24)</f>
        <v>2</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3</v>
      </c>
      <c r="J35" s="136">
        <f t="shared" si="0"/>
        <v>0</v>
      </c>
      <c r="K35" s="137">
        <f>SUM(E35:J35)</f>
        <v>4</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1</v>
      </c>
      <c r="J36" s="164"/>
      <c r="K36" s="165">
        <f>SUM(E36:I36)</f>
        <v>2</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XupLizr+e+MQg0S/sxyMXiqiI30RE2WATYE16/OxQ8bw1g5x7BaAMkwd9mg3SrYBzCJx8zPjEki/ZFU9m4P1PQ==" saltValue="0jA+QqNoUhQD/Io1/Y09H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380BBEE6-9E5D-4A4D-95CD-EC59150C54BB}"/>
    <dataValidation type="list" allowBlank="1" showInputMessage="1" sqref="A22:B33" xr:uid="{AC44CD70-C83B-4EA4-A4AF-70333063E160}">
      <formula1>"交通空白地有償運送,福祉有償運送"</formula1>
    </dataValidation>
    <dataValidation type="list" allowBlank="1" showInputMessage="1" sqref="D10" xr:uid="{E68F9F9B-D838-45DD-8A14-A855DA79126A}">
      <formula1>"○"</formula1>
    </dataValidation>
  </dataValidations>
  <hyperlinks>
    <hyperlink ref="O1:Q1" location="福祉!A1" display="目次" xr:uid="{BBCA1AC9-2AE1-44CC-BB18-5A621305F081}"/>
  </hyperlinks>
  <pageMargins left="0.25" right="0.25" top="0.75" bottom="0.75" header="0.3" footer="0.3"/>
  <pageSetup paperSize="9" scale="92" orientation="portrait" r:id="rId1"/>
  <headerFooter alignWithMargins="0"/>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4B2E4-2134-4202-9D11-ABEDAA9F565B}">
  <sheetPr codeName="Sheet139">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1265</v>
      </c>
      <c r="E2" s="81"/>
      <c r="F2" s="81"/>
      <c r="G2" s="81"/>
      <c r="H2" s="81"/>
      <c r="I2" s="81"/>
      <c r="J2" s="81"/>
      <c r="K2" s="82"/>
    </row>
    <row r="3" spans="1:25" ht="30" customHeight="1" x14ac:dyDescent="0.15">
      <c r="A3" s="83" t="s">
        <v>1119</v>
      </c>
      <c r="B3" s="84"/>
      <c r="C3" s="84"/>
      <c r="D3" s="85">
        <f>VLOOKUP($D$2,福祉!$B$2:$AG$998,2,FALSE)</f>
        <v>44284</v>
      </c>
      <c r="E3" s="86"/>
      <c r="F3" s="86"/>
      <c r="G3" s="86"/>
      <c r="H3" s="86"/>
      <c r="I3" s="86"/>
      <c r="J3" s="86"/>
      <c r="K3" s="87"/>
    </row>
    <row r="4" spans="1:25" ht="30" customHeight="1" x14ac:dyDescent="0.15">
      <c r="A4" s="83" t="s">
        <v>1120</v>
      </c>
      <c r="B4" s="84"/>
      <c r="C4" s="84"/>
      <c r="D4" s="85">
        <f>VLOOKUP($D$2,福祉!$B$2:$AG$998,3,FALSE)</f>
        <v>45030</v>
      </c>
      <c r="E4" s="86"/>
      <c r="F4" s="86"/>
      <c r="G4" s="86"/>
      <c r="H4" s="86"/>
      <c r="I4" s="86"/>
      <c r="J4" s="86"/>
      <c r="K4" s="87"/>
    </row>
    <row r="5" spans="1:25" ht="30" customHeight="1" x14ac:dyDescent="0.15">
      <c r="A5" s="83" t="s">
        <v>1121</v>
      </c>
      <c r="B5" s="84"/>
      <c r="C5" s="84"/>
      <c r="D5" s="85">
        <f>VLOOKUP($D$2,福祉!$B$2:$AG$998,4,FALSE)</f>
        <v>46112</v>
      </c>
      <c r="E5" s="86"/>
      <c r="F5" s="86"/>
      <c r="G5" s="86"/>
      <c r="H5" s="86"/>
      <c r="I5" s="86"/>
      <c r="J5" s="86"/>
      <c r="K5" s="87"/>
    </row>
    <row r="6" spans="1:25" ht="30" customHeight="1" x14ac:dyDescent="0.15">
      <c r="A6" s="83" t="s">
        <v>1122</v>
      </c>
      <c r="B6" s="84"/>
      <c r="C6" s="84"/>
      <c r="D6" s="85" t="str">
        <f>VLOOKUP($D$2,福祉!$B$2:$AG$998,5,FALSE)</f>
        <v>特定非営利活動法人Ｓｔｅｐ　ｂｙ　Ｓｔｅｐ　札幌</v>
      </c>
      <c r="E6" s="86"/>
      <c r="F6" s="86"/>
      <c r="G6" s="86"/>
      <c r="H6" s="86"/>
      <c r="I6" s="86"/>
      <c r="J6" s="86"/>
      <c r="K6" s="87"/>
    </row>
    <row r="7" spans="1:25" ht="30" customHeight="1" x14ac:dyDescent="0.15">
      <c r="A7" s="83" t="s">
        <v>1123</v>
      </c>
      <c r="B7" s="84"/>
      <c r="C7" s="84"/>
      <c r="D7" s="85" t="str">
        <f>VLOOKUP($D$2,福祉!$B$2:$AG$998,6,FALSE)</f>
        <v>京谷　順子</v>
      </c>
      <c r="E7" s="86"/>
      <c r="F7" s="86"/>
      <c r="G7" s="86"/>
      <c r="H7" s="86"/>
      <c r="I7" s="86"/>
      <c r="J7" s="86"/>
      <c r="K7" s="87"/>
    </row>
    <row r="8" spans="1:25" ht="30" customHeight="1" x14ac:dyDescent="0.15">
      <c r="A8" s="83" t="s">
        <v>1124</v>
      </c>
      <c r="B8" s="84"/>
      <c r="C8" s="84"/>
      <c r="D8" s="85" t="str">
        <f>VLOOKUP($D$2,福祉!$B$2:$AG$998,8,FALSE)</f>
        <v>札幌市北区北32条西5丁目3番28号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特定非営利活動法人　Ｓｔｅｐ　ｂｙ　Ｓｔｅｐ　札幌</v>
      </c>
      <c r="E12" s="103"/>
      <c r="F12" s="103" t="str">
        <f>IFERROR(VLOOKUP($D$2,福祉!$B$2:$AG$998,10,FALSE),0)</f>
        <v>札幌市北区北32条西5丁目3番28号</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【新】イロハニ</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特定非営利活動法人　Ｓｔｅｐ　ｂｙ　Ｓｔｅｐ　札幌</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0</v>
      </c>
      <c r="I23" s="136">
        <f>IFERROR(VLOOKUP($D$2,福祉!$B$2:$AG$998,27,FALSE),0)</f>
        <v>1</v>
      </c>
      <c r="J23" s="136">
        <f>IFERROR(VLOOKUP($D$2,福祉!$B$2:$AG$998,29,FALSE),0)</f>
        <v>0</v>
      </c>
      <c r="K23" s="137">
        <f>SUM(E23:J23)</f>
        <v>1</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1</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0</v>
      </c>
      <c r="I35" s="136">
        <f t="shared" si="0"/>
        <v>1</v>
      </c>
      <c r="J35" s="136">
        <f t="shared" si="0"/>
        <v>0</v>
      </c>
      <c r="K35" s="137">
        <f>SUM(E35:J35)</f>
        <v>1</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1</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TR/mv4P/K77z+bxjfwFkNn/EhOINuslb74ydf4XKk/8+2KHxdyzK8zddWzcVTA19oGjgwNB1XIy1QTG3aGiJVw==" saltValue="B60KrxHzfiLdlbPfekbNh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60F99966-BE23-413B-9FF0-F3AB43D7054D}"/>
    <dataValidation type="list" allowBlank="1" showInputMessage="1" sqref="A22:B33" xr:uid="{EA0DF955-56FB-4FDF-885B-3A6930994E47}">
      <formula1>"交通空白地有償運送,福祉有償運送"</formula1>
    </dataValidation>
    <dataValidation type="list" allowBlank="1" showInputMessage="1" sqref="D10" xr:uid="{ADE00340-A80E-4F0E-9042-2AB55CCEEF89}">
      <formula1>"○"</formula1>
    </dataValidation>
  </dataValidations>
  <hyperlinks>
    <hyperlink ref="O1:Q1" location="福祉!A1" display="福祉!A1" xr:uid="{E57B9A76-05D6-42E0-9FB3-5FE4F2474CA2}"/>
  </hyperlinks>
  <pageMargins left="0.25" right="0.25" top="0.75" bottom="0.75" header="0.3" footer="0.3"/>
  <pageSetup paperSize="9" scale="92" orientation="portrait" r:id="rId1"/>
  <headerFooter alignWithMargins="0"/>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1CEC8-F316-47F0-9F9D-B974BAAC7F8C}">
  <sheetPr codeName="Sheet140">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1266</v>
      </c>
      <c r="E2" s="81"/>
      <c r="F2" s="81"/>
      <c r="G2" s="81"/>
      <c r="H2" s="81"/>
      <c r="I2" s="81"/>
      <c r="J2" s="81"/>
      <c r="K2" s="82"/>
    </row>
    <row r="3" spans="1:25" ht="30" customHeight="1" x14ac:dyDescent="0.15">
      <c r="A3" s="83" t="s">
        <v>1119</v>
      </c>
      <c r="B3" s="84"/>
      <c r="C3" s="84"/>
      <c r="D3" s="85">
        <f>VLOOKUP($D$2,福祉!$B$2:$AG$998,2,FALSE)</f>
        <v>44284</v>
      </c>
      <c r="E3" s="86"/>
      <c r="F3" s="86"/>
      <c r="G3" s="86"/>
      <c r="H3" s="86"/>
      <c r="I3" s="86"/>
      <c r="J3" s="86"/>
      <c r="K3" s="87"/>
    </row>
    <row r="4" spans="1:25" ht="30" customHeight="1" x14ac:dyDescent="0.15">
      <c r="A4" s="83" t="s">
        <v>1120</v>
      </c>
      <c r="B4" s="84"/>
      <c r="C4" s="84"/>
      <c r="D4" s="85" t="str">
        <f>VLOOKUP($D$2,福祉!$B$2:$AG$998,3,FALSE)</f>
        <v>-</v>
      </c>
      <c r="E4" s="86"/>
      <c r="F4" s="86"/>
      <c r="G4" s="86"/>
      <c r="H4" s="86"/>
      <c r="I4" s="86"/>
      <c r="J4" s="86"/>
      <c r="K4" s="87"/>
    </row>
    <row r="5" spans="1:25" ht="30" customHeight="1" x14ac:dyDescent="0.15">
      <c r="A5" s="83" t="s">
        <v>1121</v>
      </c>
      <c r="B5" s="84"/>
      <c r="C5" s="84"/>
      <c r="D5" s="85">
        <f>VLOOKUP($D$2,福祉!$B$2:$AG$998,4,FALSE)</f>
        <v>45016</v>
      </c>
      <c r="E5" s="86"/>
      <c r="F5" s="86"/>
      <c r="G5" s="86"/>
      <c r="H5" s="86"/>
      <c r="I5" s="86"/>
      <c r="J5" s="86"/>
      <c r="K5" s="87"/>
    </row>
    <row r="6" spans="1:25" ht="30" customHeight="1" x14ac:dyDescent="0.15">
      <c r="A6" s="83" t="s">
        <v>1122</v>
      </c>
      <c r="B6" s="84"/>
      <c r="C6" s="84"/>
      <c r="D6" s="85" t="str">
        <f>VLOOKUP($D$2,福祉!$B$2:$AG$998,5,FALSE)</f>
        <v>一般社団法人札幌福祉就労支援センター</v>
      </c>
      <c r="E6" s="86"/>
      <c r="F6" s="86"/>
      <c r="G6" s="86"/>
      <c r="H6" s="86"/>
      <c r="I6" s="86"/>
      <c r="J6" s="86"/>
      <c r="K6" s="87"/>
    </row>
    <row r="7" spans="1:25" ht="30" customHeight="1" x14ac:dyDescent="0.15">
      <c r="A7" s="83" t="s">
        <v>1123</v>
      </c>
      <c r="B7" s="84"/>
      <c r="C7" s="84"/>
      <c r="D7" s="85" t="str">
        <f>VLOOKUP($D$2,福祉!$B$2:$AG$998,6,FALSE)</f>
        <v>佐藤　昇</v>
      </c>
      <c r="E7" s="86"/>
      <c r="F7" s="86"/>
      <c r="G7" s="86"/>
      <c r="H7" s="86"/>
      <c r="I7" s="86"/>
      <c r="J7" s="86"/>
      <c r="K7" s="87"/>
    </row>
    <row r="8" spans="1:25" ht="30" customHeight="1" x14ac:dyDescent="0.15">
      <c r="A8" s="83" t="s">
        <v>1124</v>
      </c>
      <c r="B8" s="84"/>
      <c r="C8" s="84"/>
      <c r="D8" s="85" t="str">
        <f>VLOOKUP($D$2,福祉!$B$2:$AG$998,8,FALSE)</f>
        <v>札幌市東区北33条東17丁目4番18号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希望の道</v>
      </c>
      <c r="E12" s="103"/>
      <c r="F12" s="103" t="str">
        <f>IFERROR(VLOOKUP($D$2,福祉!$B$2:$AG$998,10,FALSE),0)</f>
        <v>札幌市東区北34条東17丁目2番1号　駒谷ビル２Ｆ</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【新】イロ</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希望の道</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0</v>
      </c>
      <c r="I23" s="136">
        <f>IFERROR(VLOOKUP($D$2,福祉!$B$2:$AG$998,27,FALSE),0)</f>
        <v>1</v>
      </c>
      <c r="J23" s="136">
        <f>IFERROR(VLOOKUP($D$2,福祉!$B$2:$AG$998,29,FALSE),0)</f>
        <v>0</v>
      </c>
      <c r="K23" s="137">
        <f>SUM(E23:J23)</f>
        <v>1</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1</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0</v>
      </c>
      <c r="I35" s="136">
        <f t="shared" si="0"/>
        <v>1</v>
      </c>
      <c r="J35" s="136">
        <f t="shared" si="0"/>
        <v>0</v>
      </c>
      <c r="K35" s="137">
        <f>SUM(E35:J35)</f>
        <v>1</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1</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Kj7VnwK0W5A9aMK9i29tLSG8IEiabpKL+eNPeHo0cLHjawLHGM3Qvd0vv+7mda2tFS9s0rBbGCE9GB7WgkKtxg==" saltValue="Ib+8ur0WrkIGKpIq68xpL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80192B68-FB41-46C4-AB48-FB8BD02AB6B6}">
      <formula1>"○"</formula1>
    </dataValidation>
    <dataValidation type="list" allowBlank="1" showInputMessage="1" sqref="A22:B33" xr:uid="{A09AC948-F3F7-43CE-91FC-C3B04DA24E39}">
      <formula1>"交通空白地有償運送,福祉有償運送"</formula1>
    </dataValidation>
    <dataValidation allowBlank="1" showInputMessage="1" sqref="D2:K2" xr:uid="{7FE979EE-113D-468D-B8FC-83726BB30254}"/>
  </dataValidations>
  <hyperlinks>
    <hyperlink ref="O1:Q1" location="福祉!A1" display="福祉!A1" xr:uid="{A680B1DF-C015-4ED8-B228-6D1B4A0841EF}"/>
  </hyperlinks>
  <pageMargins left="0.25" right="0.25" top="0.75" bottom="0.75" header="0.3" footer="0.3"/>
  <pageSetup paperSize="9" scale="92" orientation="portrait" r:id="rId1"/>
  <headerFooter alignWithMargins="0"/>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F1495-2234-4CC4-B464-9C4E31DB8EE5}">
  <sheetPr codeName="Sheet141">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1267</v>
      </c>
      <c r="E2" s="81"/>
      <c r="F2" s="81"/>
      <c r="G2" s="81"/>
      <c r="H2" s="81"/>
      <c r="I2" s="81"/>
      <c r="J2" s="81"/>
      <c r="K2" s="82"/>
    </row>
    <row r="3" spans="1:25" ht="30" customHeight="1" x14ac:dyDescent="0.15">
      <c r="A3" s="83" t="s">
        <v>1119</v>
      </c>
      <c r="B3" s="84"/>
      <c r="C3" s="84"/>
      <c r="D3" s="85">
        <f>VLOOKUP($D$2,福祉!$B$2:$AG$998,2,FALSE)</f>
        <v>44286</v>
      </c>
      <c r="E3" s="86"/>
      <c r="F3" s="86"/>
      <c r="G3" s="86"/>
      <c r="H3" s="86"/>
      <c r="I3" s="86"/>
      <c r="J3" s="86"/>
      <c r="K3" s="87"/>
    </row>
    <row r="4" spans="1:25" ht="30" customHeight="1" x14ac:dyDescent="0.15">
      <c r="A4" s="83" t="s">
        <v>1120</v>
      </c>
      <c r="B4" s="84"/>
      <c r="C4" s="84"/>
      <c r="D4" s="85" t="str">
        <f>VLOOKUP($D$2,福祉!$B$2:$AG$998,3,FALSE)</f>
        <v>-</v>
      </c>
      <c r="E4" s="86"/>
      <c r="F4" s="86"/>
      <c r="G4" s="86"/>
      <c r="H4" s="86"/>
      <c r="I4" s="86"/>
      <c r="J4" s="86"/>
      <c r="K4" s="87"/>
    </row>
    <row r="5" spans="1:25" ht="30" customHeight="1" x14ac:dyDescent="0.15">
      <c r="A5" s="83" t="s">
        <v>1121</v>
      </c>
      <c r="B5" s="84"/>
      <c r="C5" s="84"/>
      <c r="D5" s="85">
        <f>VLOOKUP($D$2,福祉!$B$2:$AG$998,4,FALSE)</f>
        <v>45016</v>
      </c>
      <c r="E5" s="86"/>
      <c r="F5" s="86"/>
      <c r="G5" s="86"/>
      <c r="H5" s="86"/>
      <c r="I5" s="86"/>
      <c r="J5" s="86"/>
      <c r="K5" s="87"/>
    </row>
    <row r="6" spans="1:25" ht="30" customHeight="1" x14ac:dyDescent="0.15">
      <c r="A6" s="83" t="s">
        <v>1122</v>
      </c>
      <c r="B6" s="84"/>
      <c r="C6" s="84"/>
      <c r="D6" s="85" t="str">
        <f>VLOOKUP($D$2,福祉!$B$2:$AG$998,5,FALSE)</f>
        <v>医療法人サンプラザ</v>
      </c>
      <c r="E6" s="86"/>
      <c r="F6" s="86"/>
      <c r="G6" s="86"/>
      <c r="H6" s="86"/>
      <c r="I6" s="86"/>
      <c r="J6" s="86"/>
      <c r="K6" s="87"/>
    </row>
    <row r="7" spans="1:25" ht="30" customHeight="1" x14ac:dyDescent="0.15">
      <c r="A7" s="83" t="s">
        <v>1123</v>
      </c>
      <c r="B7" s="84"/>
      <c r="C7" s="84"/>
      <c r="D7" s="85" t="str">
        <f>VLOOKUP($D$2,福祉!$B$2:$AG$998,6,FALSE)</f>
        <v>馬場　雅人</v>
      </c>
      <c r="E7" s="86"/>
      <c r="F7" s="86"/>
      <c r="G7" s="86"/>
      <c r="H7" s="86"/>
      <c r="I7" s="86"/>
      <c r="J7" s="86"/>
      <c r="K7" s="87"/>
    </row>
    <row r="8" spans="1:25" ht="30" customHeight="1" x14ac:dyDescent="0.15">
      <c r="A8" s="83" t="s">
        <v>1124</v>
      </c>
      <c r="B8" s="84"/>
      <c r="C8" s="84"/>
      <c r="D8" s="85" t="str">
        <f>VLOOKUP($D$2,福祉!$B$2:$AG$998,8,FALSE)</f>
        <v>札幌市厚別区厚別中央２条４丁目９番２５号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医療法人サンプラザ新札幌循環器病院</v>
      </c>
      <c r="E12" s="103"/>
      <c r="F12" s="103" t="str">
        <f>IFERROR(VLOOKUP($D$2,福祉!$B$2:$AG$998,10,FALSE),0)</f>
        <v>札幌市厚別区厚別中央２条４丁目９番２５号</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医療法人サンプラザ新札幌循環器病院</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1</v>
      </c>
      <c r="J23" s="136">
        <f>IFERROR(VLOOKUP($D$2,福祉!$B$2:$AG$998,29,FALSE),0)</f>
        <v>0</v>
      </c>
      <c r="K23" s="137">
        <f>SUM(E23:J23)</f>
        <v>2</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0</v>
      </c>
      <c r="J24" s="141"/>
      <c r="K24" s="142">
        <f>SUM(E24:I24)</f>
        <v>0</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1</v>
      </c>
      <c r="J35" s="136">
        <f t="shared" si="0"/>
        <v>0</v>
      </c>
      <c r="K35" s="137">
        <f>SUM(E35:J35)</f>
        <v>2</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qOBXqrcuOVjMbrzSLugybQ8Yfu2A3fPxZNDH0wC4sVTdtXisRy8LgNxtQwC9kIeYh3HWUUr5SaewSYmeS3qD9w==" saltValue="DPUHKuRuzrYFwX9/PNlFH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E95F1D87-FB7B-41B7-815C-4B43E7CF8672}"/>
    <dataValidation type="list" allowBlank="1" showInputMessage="1" sqref="A22:B33" xr:uid="{87770C72-D685-4C9F-87AE-88039473DAD6}">
      <formula1>"交通空白地有償運送,福祉有償運送"</formula1>
    </dataValidation>
    <dataValidation type="list" allowBlank="1" showInputMessage="1" sqref="D10" xr:uid="{6A144E71-7845-4E47-81B6-786847843402}">
      <formula1>"○"</formula1>
    </dataValidation>
  </dataValidations>
  <hyperlinks>
    <hyperlink ref="O1:Q1" location="福祉!A1" display="福祉!A1" xr:uid="{568708BA-6BFB-42EB-AB12-19A11DE97FF3}"/>
  </hyperlinks>
  <pageMargins left="0.25" right="0.25" top="0.75" bottom="0.75" header="0.3" footer="0.3"/>
  <pageSetup paperSize="9" scale="92" orientation="portrait" r:id="rId1"/>
  <headerFooter alignWithMargins="0"/>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512C8-9DF5-4926-81FB-78385612DDAB}">
  <sheetPr codeName="Sheet142">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1268</v>
      </c>
      <c r="E2" s="81"/>
      <c r="F2" s="81"/>
      <c r="G2" s="81"/>
      <c r="H2" s="81"/>
      <c r="I2" s="81"/>
      <c r="J2" s="81"/>
      <c r="K2" s="82"/>
    </row>
    <row r="3" spans="1:25" ht="30" customHeight="1" x14ac:dyDescent="0.15">
      <c r="A3" s="83" t="s">
        <v>1119</v>
      </c>
      <c r="B3" s="84"/>
      <c r="C3" s="84"/>
      <c r="D3" s="85">
        <f>VLOOKUP($D$2,福祉!$B$2:$AG$998,2,FALSE)</f>
        <v>44477</v>
      </c>
      <c r="E3" s="86"/>
      <c r="F3" s="86"/>
      <c r="G3" s="86"/>
      <c r="H3" s="86"/>
      <c r="I3" s="86"/>
      <c r="J3" s="86"/>
      <c r="K3" s="87"/>
    </row>
    <row r="4" spans="1:25" ht="30" customHeight="1" x14ac:dyDescent="0.15">
      <c r="A4" s="83" t="s">
        <v>1120</v>
      </c>
      <c r="B4" s="84"/>
      <c r="C4" s="84"/>
      <c r="D4" s="85">
        <f>VLOOKUP($D$2,福祉!$B$2:$AG$998,3,FALSE)</f>
        <v>45230</v>
      </c>
      <c r="E4" s="86"/>
      <c r="F4" s="86"/>
      <c r="G4" s="86"/>
      <c r="H4" s="86"/>
      <c r="I4" s="86"/>
      <c r="J4" s="86"/>
      <c r="K4" s="87"/>
    </row>
    <row r="5" spans="1:25" ht="30" customHeight="1" x14ac:dyDescent="0.15">
      <c r="A5" s="83" t="s">
        <v>1121</v>
      </c>
      <c r="B5" s="84"/>
      <c r="C5" s="84"/>
      <c r="D5" s="85">
        <f>VLOOKUP($D$2,福祉!$B$2:$AG$998,4,FALSE)</f>
        <v>46326</v>
      </c>
      <c r="E5" s="86"/>
      <c r="F5" s="86"/>
      <c r="G5" s="86"/>
      <c r="H5" s="86"/>
      <c r="I5" s="86"/>
      <c r="J5" s="86"/>
      <c r="K5" s="87"/>
    </row>
    <row r="6" spans="1:25" ht="30" customHeight="1" x14ac:dyDescent="0.15">
      <c r="A6" s="83" t="s">
        <v>1122</v>
      </c>
      <c r="B6" s="84"/>
      <c r="C6" s="84"/>
      <c r="D6" s="85" t="str">
        <f>VLOOKUP($D$2,福祉!$B$2:$AG$998,5,FALSE)</f>
        <v>特定非営利活動法人ツリーフィールド</v>
      </c>
      <c r="E6" s="86"/>
      <c r="F6" s="86"/>
      <c r="G6" s="86"/>
      <c r="H6" s="86"/>
      <c r="I6" s="86"/>
      <c r="J6" s="86"/>
      <c r="K6" s="87"/>
    </row>
    <row r="7" spans="1:25" ht="30" customHeight="1" x14ac:dyDescent="0.15">
      <c r="A7" s="83" t="s">
        <v>1123</v>
      </c>
      <c r="B7" s="84"/>
      <c r="C7" s="84"/>
      <c r="D7" s="85" t="str">
        <f>VLOOKUP($D$2,福祉!$B$2:$AG$998,6,FALSE)</f>
        <v>伊藤　翔太</v>
      </c>
      <c r="E7" s="86"/>
      <c r="F7" s="86"/>
      <c r="G7" s="86"/>
      <c r="H7" s="86"/>
      <c r="I7" s="86"/>
      <c r="J7" s="86"/>
      <c r="K7" s="87"/>
    </row>
    <row r="8" spans="1:25" ht="30" customHeight="1" x14ac:dyDescent="0.15">
      <c r="A8" s="83" t="s">
        <v>1124</v>
      </c>
      <c r="B8" s="84"/>
      <c r="C8" s="84"/>
      <c r="D8" s="85" t="str">
        <f>VLOOKUP($D$2,福祉!$B$2:$AG$998,8,FALSE)</f>
        <v>札幌市北区北２９条西１１丁目３－１１</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居宅介護あいあい</v>
      </c>
      <c r="E12" s="103"/>
      <c r="F12" s="103" t="str">
        <f>IFERROR(VLOOKUP($D$2,福祉!$B$2:$AG$998,10,FALSE),0)</f>
        <v>石狩市花川南１条１丁目１６</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札幌市、石狩市</v>
      </c>
      <c r="E14" s="98"/>
      <c r="F14" s="98"/>
      <c r="G14" s="98"/>
      <c r="H14" s="98"/>
      <c r="I14" s="98"/>
      <c r="J14" s="98"/>
      <c r="K14" s="99"/>
      <c r="O14" s="73"/>
      <c r="X14" s="73"/>
      <c r="Y14" s="107"/>
    </row>
    <row r="15" spans="1:25" ht="30" customHeight="1" x14ac:dyDescent="0.15">
      <c r="A15" s="95" t="s">
        <v>1132</v>
      </c>
      <c r="B15" s="96"/>
      <c r="C15" s="96"/>
      <c r="D15" s="108" t="str">
        <f>VLOOKUP($D$2,福祉!$B$2:$AG$998,16,FALSE)</f>
        <v>【新】イ　ハ</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居宅介護あいあい</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3</v>
      </c>
      <c r="G23" s="136">
        <f>IFERROR(VLOOKUP($D$2,福祉!$B$2:$AG$998,23,FALSE),0)</f>
        <v>0</v>
      </c>
      <c r="H23" s="136">
        <f>IFERROR(VLOOKUP($D$2,福祉!$B$2:$AG$998,25,FALSE),0)</f>
        <v>0</v>
      </c>
      <c r="I23" s="136">
        <f>IFERROR(VLOOKUP($D$2,福祉!$B$2:$AG$998,27,FALSE),0)</f>
        <v>1</v>
      </c>
      <c r="J23" s="136">
        <f>IFERROR(VLOOKUP($D$2,福祉!$B$2:$AG$998,29,FALSE),0)</f>
        <v>0</v>
      </c>
      <c r="K23" s="137">
        <f>SUM(E23:J23)</f>
        <v>4</v>
      </c>
    </row>
    <row r="24" spans="1:24" s="143" customFormat="1" ht="19.5" x14ac:dyDescent="0.15">
      <c r="A24" s="132"/>
      <c r="B24" s="133"/>
      <c r="C24" s="138"/>
      <c r="D24" s="139"/>
      <c r="E24" s="140">
        <f>IFERROR(VLOOKUP($D$2,福祉!$B$2:$AG$998,20,FALSE),0)</f>
        <v>0</v>
      </c>
      <c r="F24" s="140">
        <f>IFERROR(VLOOKUP($D$2,福祉!$B$2:$AG$998,22,FALSE),0)</f>
        <v>2</v>
      </c>
      <c r="G24" s="140">
        <f>IFERROR(VLOOKUP($D$2,福祉!$B$2:$AG$998,24,FALSE),0)</f>
        <v>0</v>
      </c>
      <c r="H24" s="140">
        <f>IFERROR(VLOOKUP($D$2,福祉!$B$2:$AG$998,26,FALSE),0)</f>
        <v>0</v>
      </c>
      <c r="I24" s="140">
        <f>IFERROR(VLOOKUP($D$2,福祉!$B$2:$AG$2998,28,FALSE),0)</f>
        <v>1</v>
      </c>
      <c r="J24" s="141"/>
      <c r="K24" s="142">
        <f>SUM(E24:I24)</f>
        <v>3</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3</v>
      </c>
      <c r="G35" s="136">
        <f t="shared" si="0"/>
        <v>0</v>
      </c>
      <c r="H35" s="136">
        <f t="shared" si="0"/>
        <v>0</v>
      </c>
      <c r="I35" s="136">
        <f t="shared" si="0"/>
        <v>1</v>
      </c>
      <c r="J35" s="136">
        <f t="shared" si="0"/>
        <v>0</v>
      </c>
      <c r="K35" s="137">
        <f>SUM(E35:J35)</f>
        <v>4</v>
      </c>
    </row>
    <row r="36" spans="1:11" ht="20.25" thickBot="1" x14ac:dyDescent="0.2">
      <c r="A36" s="159"/>
      <c r="B36" s="160"/>
      <c r="C36" s="161"/>
      <c r="D36" s="162"/>
      <c r="E36" s="163">
        <f>SUM(E24+E27+E30+E33)</f>
        <v>0</v>
      </c>
      <c r="F36" s="163">
        <f>SUM(F24+F27+F30+F33)</f>
        <v>2</v>
      </c>
      <c r="G36" s="163">
        <f>SUM(G24+G27+G30+G33)</f>
        <v>0</v>
      </c>
      <c r="H36" s="163">
        <f>SUM(H24+H27+H30+H33)</f>
        <v>0</v>
      </c>
      <c r="I36" s="163">
        <f>SUM(I24+I27+I30+I33)</f>
        <v>1</v>
      </c>
      <c r="J36" s="164"/>
      <c r="K36" s="165">
        <f>SUM(E36:I36)</f>
        <v>3</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g1zIJw5mOFdUC2AA+91qL/lADfeeKFhL2AoLyWkwLur9uE5Qva50Dsonu18DRewuPwwXV3GKW1UH9mMA4jx3cg==" saltValue="ocZBJf9otQRaKD9Au+z9v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650F1EEB-647A-4890-9205-D2960CFB0749}">
      <formula1>"○"</formula1>
    </dataValidation>
    <dataValidation type="list" allowBlank="1" showInputMessage="1" sqref="A22:B33" xr:uid="{3D7B7FA0-E13D-40B4-8CDC-DD85F930DC4C}">
      <formula1>"交通空白地有償運送,福祉有償運送"</formula1>
    </dataValidation>
    <dataValidation allowBlank="1" showInputMessage="1" sqref="D2:K2" xr:uid="{D6D400A7-9A46-4851-B7CC-44DB257996E7}"/>
  </dataValidations>
  <hyperlinks>
    <hyperlink ref="O1:Q1" location="福祉!A1" display="福祉!A1" xr:uid="{E24701E6-2EC6-4062-ABC2-87D5DE8859DB}"/>
  </hyperlinks>
  <pageMargins left="0.25" right="0.25" top="0.75" bottom="0.75" header="0.3" footer="0.3"/>
  <pageSetup paperSize="9" scale="92" orientation="portrait" r:id="rId1"/>
  <headerFooter alignWithMargins="0"/>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C08BA-F7CB-483C-8809-F19F96EA2531}">
  <sheetPr codeName="Sheet143">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1269</v>
      </c>
      <c r="E2" s="81"/>
      <c r="F2" s="81"/>
      <c r="G2" s="81"/>
      <c r="H2" s="81"/>
      <c r="I2" s="81"/>
      <c r="J2" s="81"/>
      <c r="K2" s="82"/>
    </row>
    <row r="3" spans="1:25" ht="30" customHeight="1" x14ac:dyDescent="0.15">
      <c r="A3" s="83" t="s">
        <v>1119</v>
      </c>
      <c r="B3" s="84"/>
      <c r="C3" s="84"/>
      <c r="D3" s="85">
        <f>VLOOKUP($D$2,福祉!$B$2:$AG$998,2,FALSE)</f>
        <v>44579</v>
      </c>
      <c r="E3" s="86"/>
      <c r="F3" s="86"/>
      <c r="G3" s="86"/>
      <c r="H3" s="86"/>
      <c r="I3" s="86"/>
      <c r="J3" s="86"/>
      <c r="K3" s="87"/>
    </row>
    <row r="4" spans="1:25" ht="30" customHeight="1" x14ac:dyDescent="0.15">
      <c r="A4" s="83" t="s">
        <v>1120</v>
      </c>
      <c r="B4" s="84"/>
      <c r="C4" s="84"/>
      <c r="D4" s="85" t="str">
        <f>VLOOKUP($D$2,福祉!$B$2:$AG$998,3,FALSE)</f>
        <v>-</v>
      </c>
      <c r="E4" s="86"/>
      <c r="F4" s="86"/>
      <c r="G4" s="86"/>
      <c r="H4" s="86"/>
      <c r="I4" s="86"/>
      <c r="J4" s="86"/>
      <c r="K4" s="87"/>
    </row>
    <row r="5" spans="1:25" ht="30" customHeight="1" x14ac:dyDescent="0.15">
      <c r="A5" s="83" t="s">
        <v>1121</v>
      </c>
      <c r="B5" s="84"/>
      <c r="C5" s="84"/>
      <c r="D5" s="85">
        <f>VLOOKUP($D$2,福祉!$B$2:$AG$998,4,FALSE)</f>
        <v>46418</v>
      </c>
      <c r="E5" s="86"/>
      <c r="F5" s="86"/>
      <c r="G5" s="86"/>
      <c r="H5" s="86"/>
      <c r="I5" s="86"/>
      <c r="J5" s="86"/>
      <c r="K5" s="87"/>
    </row>
    <row r="6" spans="1:25" ht="30" customHeight="1" x14ac:dyDescent="0.15">
      <c r="A6" s="83" t="s">
        <v>1122</v>
      </c>
      <c r="B6" s="84"/>
      <c r="C6" s="84"/>
      <c r="D6" s="85" t="str">
        <f>VLOOKUP($D$2,福祉!$B$2:$AG$998,5,FALSE)</f>
        <v>特定非営利活動法人工房ぶら里</v>
      </c>
      <c r="E6" s="86"/>
      <c r="F6" s="86"/>
      <c r="G6" s="86"/>
      <c r="H6" s="86"/>
      <c r="I6" s="86"/>
      <c r="J6" s="86"/>
      <c r="K6" s="87"/>
    </row>
    <row r="7" spans="1:25" ht="30" customHeight="1" x14ac:dyDescent="0.15">
      <c r="A7" s="83" t="s">
        <v>1123</v>
      </c>
      <c r="B7" s="84"/>
      <c r="C7" s="84"/>
      <c r="D7" s="85" t="str">
        <f>VLOOKUP($D$2,福祉!$B$2:$AG$998,6,FALSE)</f>
        <v>岡本　武光</v>
      </c>
      <c r="E7" s="86"/>
      <c r="F7" s="86"/>
      <c r="G7" s="86"/>
      <c r="H7" s="86"/>
      <c r="I7" s="86"/>
      <c r="J7" s="86"/>
      <c r="K7" s="87"/>
    </row>
    <row r="8" spans="1:25" ht="30" customHeight="1" x14ac:dyDescent="0.15">
      <c r="A8" s="83" t="s">
        <v>1124</v>
      </c>
      <c r="B8" s="84"/>
      <c r="C8" s="84"/>
      <c r="D8" s="85" t="str">
        <f>VLOOKUP($D$2,福祉!$B$2:$AG$998,8,FALSE)</f>
        <v>札幌市北区麻生町５丁目１－３</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特定非営利活動法人工房ぶら里</v>
      </c>
      <c r="E12" s="103"/>
      <c r="F12" s="103" t="str">
        <f>IFERROR(VLOOKUP($D$2,福祉!$B$2:$AG$998,10,FALSE),0)</f>
        <v>札幌市北区麻生町５丁目１－３</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【新】イロハ</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特定非営利活動法人工房ぶら里</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0</v>
      </c>
      <c r="I23" s="136">
        <f>IFERROR(VLOOKUP($D$2,福祉!$B$2:$AG$998,27,FALSE),0)</f>
        <v>3</v>
      </c>
      <c r="J23" s="136">
        <f>IFERROR(VLOOKUP($D$2,福祉!$B$2:$AG$998,29,FALSE),0)</f>
        <v>0</v>
      </c>
      <c r="K23" s="137">
        <f>SUM(E23:J23)</f>
        <v>3</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0</v>
      </c>
      <c r="J24" s="141"/>
      <c r="K24" s="142">
        <f>SUM(E24:I24)</f>
        <v>0</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0</v>
      </c>
      <c r="I35" s="136">
        <f t="shared" si="0"/>
        <v>3</v>
      </c>
      <c r="J35" s="136">
        <f t="shared" si="0"/>
        <v>0</v>
      </c>
      <c r="K35" s="137">
        <f>SUM(E35:J35)</f>
        <v>3</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VUbpOhl21IBG9Hxf79ubhkw6nzihZnEupz0Vwt7b4IOiehERhZhwkskm0vNmwrMU8CITXdjsKq1HDz94G6b9gw==" saltValue="GgDC3fK9Y/nGo1ajqHG9W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1D6EEF06-63F2-46C7-854E-D0A615C3EC9F}"/>
    <dataValidation type="list" allowBlank="1" showInputMessage="1" sqref="A22:B33" xr:uid="{004BD4BA-15C9-48E5-9A05-2E7BE7CC509B}">
      <formula1>"交通空白地有償運送,福祉有償運送"</formula1>
    </dataValidation>
    <dataValidation type="list" allowBlank="1" showInputMessage="1" sqref="D10" xr:uid="{A180718A-6483-4919-9E84-AFD69C8CD80E}">
      <formula1>"○"</formula1>
    </dataValidation>
  </dataValidations>
  <hyperlinks>
    <hyperlink ref="O1:Q1" location="福祉!A1" display="福祉!A1" xr:uid="{79D79D56-A5EB-4C66-8AD1-E3641803FACD}"/>
  </hyperlinks>
  <pageMargins left="0.25" right="0.25" top="0.75" bottom="0.75" header="0.3" footer="0.3"/>
  <pageSetup paperSize="9" scale="92" orientation="portrait" r:id="rId1"/>
  <headerFooter alignWithMargins="0"/>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11B88-7D4B-44CF-97A3-397D5636CEE1}">
  <sheetPr codeName="Sheet144">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1270</v>
      </c>
      <c r="E2" s="81"/>
      <c r="F2" s="81"/>
      <c r="G2" s="81"/>
      <c r="H2" s="81"/>
      <c r="I2" s="81"/>
      <c r="J2" s="81"/>
      <c r="K2" s="82"/>
    </row>
    <row r="3" spans="1:25" ht="30" customHeight="1" x14ac:dyDescent="0.15">
      <c r="A3" s="83" t="s">
        <v>1119</v>
      </c>
      <c r="B3" s="84"/>
      <c r="C3" s="84"/>
      <c r="D3" s="85">
        <f>VLOOKUP($D$2,福祉!$B$2:$AG$998,2,FALSE)</f>
        <v>44670</v>
      </c>
      <c r="E3" s="86"/>
      <c r="F3" s="86"/>
      <c r="G3" s="86"/>
      <c r="H3" s="86"/>
      <c r="I3" s="86"/>
      <c r="J3" s="86"/>
      <c r="K3" s="87"/>
    </row>
    <row r="4" spans="1:25" ht="30" customHeight="1" x14ac:dyDescent="0.15">
      <c r="A4" s="83" t="s">
        <v>1120</v>
      </c>
      <c r="B4" s="84"/>
      <c r="C4" s="84"/>
      <c r="D4" s="85" t="str">
        <f>VLOOKUP($D$2,福祉!$B$2:$AG$998,3,FALSE)</f>
        <v>-</v>
      </c>
      <c r="E4" s="86"/>
      <c r="F4" s="86"/>
      <c r="G4" s="86"/>
      <c r="H4" s="86"/>
      <c r="I4" s="86"/>
      <c r="J4" s="86"/>
      <c r="K4" s="87"/>
    </row>
    <row r="5" spans="1:25" ht="30" customHeight="1" x14ac:dyDescent="0.15">
      <c r="A5" s="83" t="s">
        <v>1121</v>
      </c>
      <c r="B5" s="84"/>
      <c r="C5" s="84"/>
      <c r="D5" s="85">
        <f>VLOOKUP($D$2,福祉!$B$2:$AG$998,4,FALSE)</f>
        <v>45412</v>
      </c>
      <c r="E5" s="86"/>
      <c r="F5" s="86"/>
      <c r="G5" s="86"/>
      <c r="H5" s="86"/>
      <c r="I5" s="86"/>
      <c r="J5" s="86"/>
      <c r="K5" s="87"/>
    </row>
    <row r="6" spans="1:25" ht="30" customHeight="1" x14ac:dyDescent="0.15">
      <c r="A6" s="83" t="s">
        <v>1122</v>
      </c>
      <c r="B6" s="84"/>
      <c r="C6" s="84"/>
      <c r="D6" s="85" t="str">
        <f>VLOOKUP($D$2,福祉!$B$2:$AG$998,5,FALSE)</f>
        <v>社会福祉法人厚仁会</v>
      </c>
      <c r="E6" s="86"/>
      <c r="F6" s="86"/>
      <c r="G6" s="86"/>
      <c r="H6" s="86"/>
      <c r="I6" s="86"/>
      <c r="J6" s="86"/>
      <c r="K6" s="87"/>
    </row>
    <row r="7" spans="1:25" ht="30" customHeight="1" x14ac:dyDescent="0.15">
      <c r="A7" s="83" t="s">
        <v>1123</v>
      </c>
      <c r="B7" s="84"/>
      <c r="C7" s="84"/>
      <c r="D7" s="85" t="str">
        <f>VLOOKUP($D$2,福祉!$B$2:$AG$998,6,FALSE)</f>
        <v>三上　一成</v>
      </c>
      <c r="E7" s="86"/>
      <c r="F7" s="86"/>
      <c r="G7" s="86"/>
      <c r="H7" s="86"/>
      <c r="I7" s="86"/>
      <c r="J7" s="86"/>
      <c r="K7" s="87"/>
    </row>
    <row r="8" spans="1:25" ht="30" customHeight="1" x14ac:dyDescent="0.15">
      <c r="A8" s="83" t="s">
        <v>1124</v>
      </c>
      <c r="B8" s="84"/>
      <c r="C8" s="84"/>
      <c r="D8" s="85" t="str">
        <f>VLOOKUP($D$2,福祉!$B$2:$AG$998,8,FALSE)</f>
        <v>札幌市清田区北野７条４丁目８番２５号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厚仁会</v>
      </c>
      <c r="E12" s="103"/>
      <c r="F12" s="103" t="str">
        <f>IFERROR(VLOOKUP($D$2,福祉!$B$2:$AG$998,10,FALSE),0)</f>
        <v>札幌市清田区北野７条４丁目８番２５号</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　　　ニホ</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厚仁会</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0</v>
      </c>
      <c r="J23" s="136">
        <f>IFERROR(VLOOKUP($D$2,福祉!$B$2:$AG$998,29,FALSE),0)</f>
        <v>0</v>
      </c>
      <c r="K23" s="137">
        <f>SUM(E23:J23)</f>
        <v>1</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0</v>
      </c>
      <c r="J24" s="141"/>
      <c r="K24" s="142">
        <f>SUM(E24:I24)</f>
        <v>0</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0</v>
      </c>
      <c r="J35" s="136">
        <f t="shared" si="0"/>
        <v>0</v>
      </c>
      <c r="K35" s="137">
        <f>SUM(E35:J35)</f>
        <v>1</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SiSz8B40WZU3JTuBkiOVVpDJN6H6snqBa/JHCfWAgAc9oqYV8fbI0VeosG53hOWY4EFtaNuj33ztKj/mNqq1BA==" saltValue="uJh6ddsFndfI/xUOKxwBe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9E32BE94-AE54-46CA-807F-1F337E998C24}">
      <formula1>"○"</formula1>
    </dataValidation>
    <dataValidation type="list" allowBlank="1" showInputMessage="1" sqref="A22:B33" xr:uid="{1956A3EE-2F18-4EBD-ADED-946B10E55017}">
      <formula1>"交通空白地有償運送,福祉有償運送"</formula1>
    </dataValidation>
    <dataValidation allowBlank="1" showInputMessage="1" sqref="D2:K2" xr:uid="{DFD31A93-7ADE-4D17-A985-129F5BF314F7}"/>
  </dataValidations>
  <hyperlinks>
    <hyperlink ref="O1:Q1" location="福祉!A1" display="福祉!A1" xr:uid="{9B33BAE2-07C3-46B5-9B54-1B33FC0D5EF5}"/>
  </hyperlinks>
  <pageMargins left="0.25" right="0.25" top="0.75" bottom="0.75" header="0.3" footer="0.3"/>
  <pageSetup paperSize="9" scale="92" orientation="portrait" r:id="rId1"/>
  <headerFooter alignWithMargins="0"/>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75DCB-940F-40C7-BF3C-FA879A8EBD61}">
  <sheetPr codeName="Sheet145">
    <tabColor theme="9" tint="0.39997558519241921"/>
  </sheetPr>
  <dimension ref="A1:Y38"/>
  <sheetViews>
    <sheetView view="pageBreakPreview" topLeftCell="A13"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1048</v>
      </c>
      <c r="E2" s="81"/>
      <c r="F2" s="81"/>
      <c r="G2" s="81"/>
      <c r="H2" s="81"/>
      <c r="I2" s="81"/>
      <c r="J2" s="81"/>
      <c r="K2" s="82"/>
    </row>
    <row r="3" spans="1:25" ht="30" customHeight="1" x14ac:dyDescent="0.15">
      <c r="A3" s="83" t="s">
        <v>1119</v>
      </c>
      <c r="B3" s="84"/>
      <c r="C3" s="84"/>
      <c r="D3" s="85">
        <f>VLOOKUP($D$2,福祉!$B$2:$AG$998,2,FALSE)</f>
        <v>44820</v>
      </c>
      <c r="E3" s="86"/>
      <c r="F3" s="86"/>
      <c r="G3" s="86"/>
      <c r="H3" s="86"/>
      <c r="I3" s="86"/>
      <c r="J3" s="86"/>
      <c r="K3" s="87"/>
    </row>
    <row r="4" spans="1:25" ht="30" customHeight="1" x14ac:dyDescent="0.15">
      <c r="A4" s="83" t="s">
        <v>1120</v>
      </c>
      <c r="B4" s="84"/>
      <c r="C4" s="84"/>
      <c r="D4" s="85" t="str">
        <f>VLOOKUP($D$2,福祉!$B$2:$AG$998,3,FALSE)</f>
        <v>-</v>
      </c>
      <c r="E4" s="86"/>
      <c r="F4" s="86"/>
      <c r="G4" s="86"/>
      <c r="H4" s="86"/>
      <c r="I4" s="86"/>
      <c r="J4" s="86"/>
      <c r="K4" s="87"/>
    </row>
    <row r="5" spans="1:25" ht="30" customHeight="1" x14ac:dyDescent="0.15">
      <c r="A5" s="83" t="s">
        <v>1121</v>
      </c>
      <c r="B5" s="84"/>
      <c r="C5" s="84"/>
      <c r="D5" s="85">
        <f>VLOOKUP($D$2,福祉!$B$2:$AG$998,4,FALSE)</f>
        <v>45565</v>
      </c>
      <c r="E5" s="86"/>
      <c r="F5" s="86"/>
      <c r="G5" s="86"/>
      <c r="H5" s="86"/>
      <c r="I5" s="86"/>
      <c r="J5" s="86"/>
      <c r="K5" s="87"/>
    </row>
    <row r="6" spans="1:25" ht="30" customHeight="1" x14ac:dyDescent="0.15">
      <c r="A6" s="83" t="s">
        <v>1122</v>
      </c>
      <c r="B6" s="84"/>
      <c r="C6" s="84"/>
      <c r="D6" s="85" t="str">
        <f>VLOOKUP($D$2,福祉!$B$2:$AG$998,5,FALSE)</f>
        <v>一般社団法人Ｗｅａｐｏｎ　ｔｏ　ｌｉｖｅ</v>
      </c>
      <c r="E6" s="86"/>
      <c r="F6" s="86"/>
      <c r="G6" s="86"/>
      <c r="H6" s="86"/>
      <c r="I6" s="86"/>
      <c r="J6" s="86"/>
      <c r="K6" s="87"/>
    </row>
    <row r="7" spans="1:25" ht="30" customHeight="1" x14ac:dyDescent="0.15">
      <c r="A7" s="83" t="s">
        <v>1123</v>
      </c>
      <c r="B7" s="84"/>
      <c r="C7" s="84"/>
      <c r="D7" s="85" t="str">
        <f>VLOOKUP($D$2,福祉!$B$2:$AG$998,6,FALSE)</f>
        <v>加藤　美幸</v>
      </c>
      <c r="E7" s="86"/>
      <c r="F7" s="86"/>
      <c r="G7" s="86"/>
      <c r="H7" s="86"/>
      <c r="I7" s="86"/>
      <c r="J7" s="86"/>
      <c r="K7" s="87"/>
    </row>
    <row r="8" spans="1:25" ht="30" customHeight="1" x14ac:dyDescent="0.15">
      <c r="A8" s="83" t="s">
        <v>1124</v>
      </c>
      <c r="B8" s="84"/>
      <c r="C8" s="84"/>
      <c r="D8" s="85" t="str">
        <f>VLOOKUP($D$2,福祉!$B$2:$AG$998,8,FALSE)</f>
        <v>江別市野幌末広町３９番地５の１０６</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福祉有償運送　ＷＴＬ</v>
      </c>
      <c r="E12" s="103"/>
      <c r="F12" s="103" t="str">
        <f>IFERROR(VLOOKUP($D$2,福祉!$B$2:$AG$998,10,FALSE),0)</f>
        <v>江別市野幌末広町３９番地５の１０６</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江別市，石狩市、札幌市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　ハ二</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福祉有償運送　ＷＴＬ</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0</v>
      </c>
      <c r="I23" s="136">
        <f>IFERROR(VLOOKUP($D$2,福祉!$B$2:$AG$998,27,FALSE),0)</f>
        <v>4</v>
      </c>
      <c r="J23" s="136">
        <f>IFERROR(VLOOKUP($D$2,福祉!$B$2:$AG$998,29,FALSE),0)</f>
        <v>0</v>
      </c>
      <c r="K23" s="137">
        <f>SUM(E23:J23)</f>
        <v>4</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2</v>
      </c>
      <c r="J24" s="141"/>
      <c r="K24" s="142">
        <f>SUM(E24:I24)</f>
        <v>2</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0</v>
      </c>
      <c r="I35" s="136">
        <f t="shared" si="0"/>
        <v>4</v>
      </c>
      <c r="J35" s="136">
        <f t="shared" si="0"/>
        <v>0</v>
      </c>
      <c r="K35" s="137">
        <f>SUM(E35:J35)</f>
        <v>4</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2</v>
      </c>
      <c r="J36" s="164"/>
      <c r="K36" s="165">
        <f>SUM(E36:I36)</f>
        <v>2</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VVCHo5SbpoS0oubGdHu8kHJhKwXfCmlcvY4nL9adbrqK0Lyr8ZsLZodvZhH5LjnDt8dUXfgvrjqVI8ws5q4JVA==" saltValue="mXcsdjONvQG//vLMeCg2a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03C4B2C5-AA7D-4DE6-B21C-7B9568AD2259}"/>
    <dataValidation type="list" allowBlank="1" showInputMessage="1" sqref="A22:B33" xr:uid="{1C09DB58-735A-43B2-AA4B-9EB44EA03586}">
      <formula1>"交通空白地有償運送,福祉有償運送"</formula1>
    </dataValidation>
    <dataValidation type="list" allowBlank="1" showInputMessage="1" sqref="D10" xr:uid="{E1FAA50E-9937-4015-A35B-6BC44F7F0C0E}">
      <formula1>"○"</formula1>
    </dataValidation>
  </dataValidations>
  <hyperlinks>
    <hyperlink ref="O1:Q1" location="福祉!A1" display="福祉!A1" xr:uid="{12DE1830-63A9-4445-9126-B3B971021761}"/>
  </hyperlinks>
  <pageMargins left="0.25" right="0.25" top="0.75" bottom="0.75" header="0.3" footer="0.3"/>
  <pageSetup paperSize="9" scale="92" orientation="portrait" r:id="rId1"/>
  <headerFooter alignWithMargins="0"/>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2B34E-0763-4A17-B662-6DD827418632}">
  <sheetPr codeName="Sheet146">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1056</v>
      </c>
      <c r="E2" s="81"/>
      <c r="F2" s="81"/>
      <c r="G2" s="81"/>
      <c r="H2" s="81"/>
      <c r="I2" s="81"/>
      <c r="J2" s="81"/>
      <c r="K2" s="82"/>
    </row>
    <row r="3" spans="1:25" ht="30" customHeight="1" x14ac:dyDescent="0.15">
      <c r="A3" s="83" t="s">
        <v>1119</v>
      </c>
      <c r="B3" s="84"/>
      <c r="C3" s="84"/>
      <c r="D3" s="85">
        <f>VLOOKUP($D$2,福祉!$B$2:$AG$998,2,FALSE)</f>
        <v>44865</v>
      </c>
      <c r="E3" s="86"/>
      <c r="F3" s="86"/>
      <c r="G3" s="86"/>
      <c r="H3" s="86"/>
      <c r="I3" s="86"/>
      <c r="J3" s="86"/>
      <c r="K3" s="87"/>
    </row>
    <row r="4" spans="1:25" ht="30" customHeight="1" x14ac:dyDescent="0.15">
      <c r="A4" s="83" t="s">
        <v>1120</v>
      </c>
      <c r="B4" s="84"/>
      <c r="C4" s="84"/>
      <c r="D4" s="85" t="str">
        <f>VLOOKUP($D$2,福祉!$B$2:$AG$998,3,FALSE)</f>
        <v>-</v>
      </c>
      <c r="E4" s="86"/>
      <c r="F4" s="86"/>
      <c r="G4" s="86"/>
      <c r="H4" s="86"/>
      <c r="I4" s="86"/>
      <c r="J4" s="86"/>
      <c r="K4" s="87"/>
    </row>
    <row r="5" spans="1:25" ht="30" customHeight="1" x14ac:dyDescent="0.15">
      <c r="A5" s="83" t="s">
        <v>1121</v>
      </c>
      <c r="B5" s="84"/>
      <c r="C5" s="84"/>
      <c r="D5" s="85">
        <f>VLOOKUP($D$2,福祉!$B$2:$AG$998,4,FALSE)</f>
        <v>45565</v>
      </c>
      <c r="E5" s="86"/>
      <c r="F5" s="86"/>
      <c r="G5" s="86"/>
      <c r="H5" s="86"/>
      <c r="I5" s="86"/>
      <c r="J5" s="86"/>
      <c r="K5" s="87"/>
    </row>
    <row r="6" spans="1:25" ht="30" customHeight="1" x14ac:dyDescent="0.15">
      <c r="A6" s="83" t="s">
        <v>1122</v>
      </c>
      <c r="B6" s="84"/>
      <c r="C6" s="84"/>
      <c r="D6" s="85" t="str">
        <f>VLOOKUP($D$2,福祉!$B$2:$AG$998,5,FALSE)</f>
        <v>特定非営利活動法人　ＹＯＫＡネット．コム</v>
      </c>
      <c r="E6" s="86"/>
      <c r="F6" s="86"/>
      <c r="G6" s="86"/>
      <c r="H6" s="86"/>
      <c r="I6" s="86"/>
      <c r="J6" s="86"/>
      <c r="K6" s="87"/>
    </row>
    <row r="7" spans="1:25" ht="30" customHeight="1" x14ac:dyDescent="0.15">
      <c r="A7" s="83" t="s">
        <v>1123</v>
      </c>
      <c r="B7" s="84"/>
      <c r="C7" s="84"/>
      <c r="D7" s="85" t="str">
        <f>VLOOKUP($D$2,福祉!$B$2:$AG$998,6,FALSE)</f>
        <v>内山　幸恵</v>
      </c>
      <c r="E7" s="86"/>
      <c r="F7" s="86"/>
      <c r="G7" s="86"/>
      <c r="H7" s="86"/>
      <c r="I7" s="86"/>
      <c r="J7" s="86"/>
      <c r="K7" s="87"/>
    </row>
    <row r="8" spans="1:25" ht="30" customHeight="1" x14ac:dyDescent="0.15">
      <c r="A8" s="83" t="s">
        <v>1124</v>
      </c>
      <c r="B8" s="84"/>
      <c r="C8" s="84"/>
      <c r="D8" s="85" t="str">
        <f>VLOOKUP($D$2,福祉!$B$2:$AG$998,8,FALSE)</f>
        <v>札幌市北区北３１条西２丁目１番１８－２０５号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山本山</v>
      </c>
      <c r="E12" s="103"/>
      <c r="F12" s="103" t="str">
        <f>IFERROR(VLOOKUP($D$2,福祉!$B$2:$AG$998,10,FALSE),0)</f>
        <v>札幌市北区北３１条西２丁目１番１８－２０５号</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【新】イロ　ニホ　ト</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山本山</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1</v>
      </c>
      <c r="J23" s="136">
        <f>IFERROR(VLOOKUP($D$2,福祉!$B$2:$AG$998,29,FALSE),0)</f>
        <v>0</v>
      </c>
      <c r="K23" s="137">
        <f>SUM(E23:J23)</f>
        <v>2</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1</v>
      </c>
      <c r="J24" s="141"/>
      <c r="K24" s="142">
        <f>SUM(E24:I24)</f>
        <v>2</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1</v>
      </c>
      <c r="J35" s="136">
        <f t="shared" si="0"/>
        <v>0</v>
      </c>
      <c r="K35" s="137">
        <f>SUM(E35:J35)</f>
        <v>2</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1</v>
      </c>
      <c r="J36" s="164"/>
      <c r="K36" s="165">
        <f>SUM(E36:I36)</f>
        <v>2</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unC5NcNgtcgujaT5uBnMUsNdpJlZInJjO0NU5+Xm3GzwEBDsDu2+2VtWc+cPMzKnZuj7Ny+rEbbfHVEHYH2AVA==" saltValue="FaMOa9W1aFwQQvRXm0IYN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A2813355-6DB0-4E04-8E12-A1BE0ACBA9D4}">
      <formula1>"○"</formula1>
    </dataValidation>
    <dataValidation type="list" allowBlank="1" showInputMessage="1" sqref="A22:B33" xr:uid="{01C92A20-54FF-4208-B9CA-7EE213BBFDC9}">
      <formula1>"交通空白地有償運送,福祉有償運送"</formula1>
    </dataValidation>
    <dataValidation allowBlank="1" showInputMessage="1" sqref="D2:K2" xr:uid="{62445722-8343-412D-AB39-A69DD7EFD7FA}"/>
  </dataValidations>
  <hyperlinks>
    <hyperlink ref="O1:Q1" location="福祉!A1" display="福祉!A1" xr:uid="{DFABEB52-CC50-4FC8-A834-DF44250B7BF1}"/>
  </hyperlinks>
  <pageMargins left="0.25" right="0.25" top="0.75" bottom="0.75" header="0.3" footer="0.3"/>
  <pageSetup paperSize="9" scale="92" orientation="portrait" r:id="rId1"/>
  <headerFooter alignWithMargins="0"/>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596-5478-4439-B682-DA441E956995}">
  <sheetPr codeName="Sheet147">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1064</v>
      </c>
      <c r="E2" s="81"/>
      <c r="F2" s="81"/>
      <c r="G2" s="81"/>
      <c r="H2" s="81"/>
      <c r="I2" s="81"/>
      <c r="J2" s="81"/>
      <c r="K2" s="82"/>
    </row>
    <row r="3" spans="1:25" ht="30" customHeight="1" x14ac:dyDescent="0.15">
      <c r="A3" s="83" t="s">
        <v>1119</v>
      </c>
      <c r="B3" s="84"/>
      <c r="C3" s="84"/>
      <c r="D3" s="85">
        <f>VLOOKUP($D$2,福祉!$B$2:$AG$998,2,FALSE)</f>
        <v>44865</v>
      </c>
      <c r="E3" s="86"/>
      <c r="F3" s="86"/>
      <c r="G3" s="86"/>
      <c r="H3" s="86"/>
      <c r="I3" s="86"/>
      <c r="J3" s="86"/>
      <c r="K3" s="87"/>
    </row>
    <row r="4" spans="1:25" ht="30" customHeight="1" x14ac:dyDescent="0.15">
      <c r="A4" s="83" t="s">
        <v>1120</v>
      </c>
      <c r="B4" s="84"/>
      <c r="C4" s="84"/>
      <c r="D4" s="85" t="str">
        <f>VLOOKUP($D$2,福祉!$B$2:$AG$998,3,FALSE)</f>
        <v>-</v>
      </c>
      <c r="E4" s="86"/>
      <c r="F4" s="86"/>
      <c r="G4" s="86"/>
      <c r="H4" s="86"/>
      <c r="I4" s="86"/>
      <c r="J4" s="86"/>
      <c r="K4" s="87"/>
    </row>
    <row r="5" spans="1:25" ht="30" customHeight="1" x14ac:dyDescent="0.15">
      <c r="A5" s="83" t="s">
        <v>1121</v>
      </c>
      <c r="B5" s="84"/>
      <c r="C5" s="84"/>
      <c r="D5" s="85">
        <f>VLOOKUP($D$2,福祉!$B$2:$AG$998,4,FALSE)</f>
        <v>45565</v>
      </c>
      <c r="E5" s="86"/>
      <c r="F5" s="86"/>
      <c r="G5" s="86"/>
      <c r="H5" s="86"/>
      <c r="I5" s="86"/>
      <c r="J5" s="86"/>
      <c r="K5" s="87"/>
    </row>
    <row r="6" spans="1:25" ht="30" customHeight="1" x14ac:dyDescent="0.15">
      <c r="A6" s="83" t="s">
        <v>1122</v>
      </c>
      <c r="B6" s="84"/>
      <c r="C6" s="84"/>
      <c r="D6" s="85" t="str">
        <f>VLOOKUP($D$2,福祉!$B$2:$AG$998,5,FALSE)</f>
        <v>特定非営利活動法人　北海道自立支援センター</v>
      </c>
      <c r="E6" s="86"/>
      <c r="F6" s="86"/>
      <c r="G6" s="86"/>
      <c r="H6" s="86"/>
      <c r="I6" s="86"/>
      <c r="J6" s="86"/>
      <c r="K6" s="87"/>
    </row>
    <row r="7" spans="1:25" ht="30" customHeight="1" x14ac:dyDescent="0.15">
      <c r="A7" s="83" t="s">
        <v>1123</v>
      </c>
      <c r="B7" s="84"/>
      <c r="C7" s="84"/>
      <c r="D7" s="85" t="str">
        <f>VLOOKUP($D$2,福祉!$B$2:$AG$998,6,FALSE)</f>
        <v>水島　裕一</v>
      </c>
      <c r="E7" s="86"/>
      <c r="F7" s="86"/>
      <c r="G7" s="86"/>
      <c r="H7" s="86"/>
      <c r="I7" s="86"/>
      <c r="J7" s="86"/>
      <c r="K7" s="87"/>
    </row>
    <row r="8" spans="1:25" ht="30" customHeight="1" x14ac:dyDescent="0.15">
      <c r="A8" s="83" t="s">
        <v>1124</v>
      </c>
      <c r="B8" s="84"/>
      <c r="C8" s="84"/>
      <c r="D8" s="85" t="str">
        <f>VLOOKUP($D$2,福祉!$B$2:$AG$998,8,FALSE)</f>
        <v>札幌市豊平区美園３条８丁目４番１号　キャンパスビル３Ｆ</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有償運送事業所ひらく</v>
      </c>
      <c r="E12" s="103"/>
      <c r="F12" s="103" t="str">
        <f>IFERROR(VLOOKUP($D$2,福祉!$B$2:$AG$998,10,FALSE),0)</f>
        <v>札幌市豊平区美園３条８丁目４番１号　キャンパスビル３Ｆ</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　　　ニホ</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有償運送事業所ひらく</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0</v>
      </c>
      <c r="I23" s="136">
        <f>IFERROR(VLOOKUP($D$2,福祉!$B$2:$AG$998,27,FALSE),0)</f>
        <v>3</v>
      </c>
      <c r="J23" s="136">
        <f>IFERROR(VLOOKUP($D$2,福祉!$B$2:$AG$998,29,FALSE),0)</f>
        <v>0</v>
      </c>
      <c r="K23" s="137">
        <f>SUM(E23:J23)</f>
        <v>3</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2</v>
      </c>
      <c r="J24" s="141"/>
      <c r="K24" s="142">
        <f>SUM(E24:I24)</f>
        <v>2</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0</v>
      </c>
      <c r="I35" s="136">
        <f t="shared" si="0"/>
        <v>3</v>
      </c>
      <c r="J35" s="136">
        <f t="shared" si="0"/>
        <v>0</v>
      </c>
      <c r="K35" s="137">
        <f>SUM(E35:J35)</f>
        <v>3</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2</v>
      </c>
      <c r="J36" s="164"/>
      <c r="K36" s="165">
        <f>SUM(E36:I36)</f>
        <v>2</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ODPJQ4gKGiE9qYrFLnFopdlkWs88BG/X8ipb9VPnEANB4rjhNu5xKkYrhte1XWAum/HH6Bz6uXa4lMNpfFMHXw==" saltValue="hMVtx/Vz8CycVnghNX1QX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0AD3413E-DA19-413B-87E5-8D934E3AD4EB}"/>
    <dataValidation type="list" allowBlank="1" showInputMessage="1" sqref="A22:B33" xr:uid="{E4F111F1-BD1D-4DC6-A218-18A36EF1978B}">
      <formula1>"交通空白地有償運送,福祉有償運送"</formula1>
    </dataValidation>
    <dataValidation type="list" allowBlank="1" showInputMessage="1" sqref="D10" xr:uid="{F40C60B3-0F64-49C5-AAF7-5CB2FC1D979F}">
      <formula1>"○"</formula1>
    </dataValidation>
  </dataValidations>
  <hyperlinks>
    <hyperlink ref="O1:Q1" location="福祉!A1" display="福祉!A1" xr:uid="{732F134F-53E8-42A5-922C-63E8E1F5F595}"/>
  </hyperlinks>
  <pageMargins left="0.25" right="0.25" top="0.75" bottom="0.75" header="0.3" footer="0.3"/>
  <pageSetup paperSize="9" scale="92" orientation="portrait" r:id="rId1"/>
  <headerFooter alignWithMargins="0"/>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5B02E-CCDC-49EB-9FB2-67A2064946CC}">
  <sheetPr codeName="Sheet148">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1071</v>
      </c>
      <c r="E2" s="81"/>
      <c r="F2" s="81"/>
      <c r="G2" s="81"/>
      <c r="H2" s="81"/>
      <c r="I2" s="81"/>
      <c r="J2" s="81"/>
      <c r="K2" s="82"/>
    </row>
    <row r="3" spans="1:25" ht="30" customHeight="1" x14ac:dyDescent="0.15">
      <c r="A3" s="83" t="s">
        <v>1119</v>
      </c>
      <c r="B3" s="84"/>
      <c r="C3" s="84"/>
      <c r="D3" s="85">
        <f>VLOOKUP($D$2,福祉!$B$2:$AG$998,2,FALSE)</f>
        <v>44977</v>
      </c>
      <c r="E3" s="86"/>
      <c r="F3" s="86"/>
      <c r="G3" s="86"/>
      <c r="H3" s="86"/>
      <c r="I3" s="86"/>
      <c r="J3" s="86"/>
      <c r="K3" s="87"/>
    </row>
    <row r="4" spans="1:25" ht="30" customHeight="1" x14ac:dyDescent="0.15">
      <c r="A4" s="83" t="s">
        <v>1120</v>
      </c>
      <c r="B4" s="84"/>
      <c r="C4" s="84"/>
      <c r="D4" s="85" t="str">
        <f>VLOOKUP($D$2,福祉!$B$2:$AG$998,3,FALSE)</f>
        <v>-</v>
      </c>
      <c r="E4" s="86"/>
      <c r="F4" s="86"/>
      <c r="G4" s="86"/>
      <c r="H4" s="86"/>
      <c r="I4" s="86"/>
      <c r="J4" s="86"/>
      <c r="K4" s="87"/>
    </row>
    <row r="5" spans="1:25" ht="30" customHeight="1" x14ac:dyDescent="0.15">
      <c r="A5" s="83" t="s">
        <v>1121</v>
      </c>
      <c r="B5" s="84"/>
      <c r="C5" s="84"/>
      <c r="D5" s="85">
        <f>VLOOKUP($D$2,福祉!$B$2:$AG$998,4,FALSE)</f>
        <v>45716</v>
      </c>
      <c r="E5" s="86"/>
      <c r="F5" s="86"/>
      <c r="G5" s="86"/>
      <c r="H5" s="86"/>
      <c r="I5" s="86"/>
      <c r="J5" s="86"/>
      <c r="K5" s="87"/>
    </row>
    <row r="6" spans="1:25" ht="30" customHeight="1" x14ac:dyDescent="0.15">
      <c r="A6" s="83" t="s">
        <v>1122</v>
      </c>
      <c r="B6" s="84"/>
      <c r="C6" s="84"/>
      <c r="D6" s="85" t="str">
        <f>VLOOKUP($D$2,福祉!$B$2:$AG$998,5,FALSE)</f>
        <v>一般社団法人あしすと</v>
      </c>
      <c r="E6" s="86"/>
      <c r="F6" s="86"/>
      <c r="G6" s="86"/>
      <c r="H6" s="86"/>
      <c r="I6" s="86"/>
      <c r="J6" s="86"/>
      <c r="K6" s="87"/>
    </row>
    <row r="7" spans="1:25" ht="30" customHeight="1" x14ac:dyDescent="0.15">
      <c r="A7" s="83" t="s">
        <v>1123</v>
      </c>
      <c r="B7" s="84"/>
      <c r="C7" s="84"/>
      <c r="D7" s="85" t="str">
        <f>VLOOKUP($D$2,福祉!$B$2:$AG$998,6,FALSE)</f>
        <v>田中　敏樹</v>
      </c>
      <c r="E7" s="86"/>
      <c r="F7" s="86"/>
      <c r="G7" s="86"/>
      <c r="H7" s="86"/>
      <c r="I7" s="86"/>
      <c r="J7" s="86"/>
      <c r="K7" s="87"/>
    </row>
    <row r="8" spans="1:25" ht="30" customHeight="1" x14ac:dyDescent="0.15">
      <c r="A8" s="83" t="s">
        <v>1124</v>
      </c>
      <c r="B8" s="84"/>
      <c r="C8" s="84"/>
      <c r="D8" s="85" t="str">
        <f>VLOOKUP($D$2,福祉!$B$2:$AG$998,8,FALSE)</f>
        <v>札幌市清田区清田１条４丁目１番５５号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清田リハビリセンター</v>
      </c>
      <c r="E12" s="103"/>
      <c r="F12" s="103" t="str">
        <f>IFERROR(VLOOKUP($D$2,福祉!$B$2:$AG$998,10,FALSE),0)</f>
        <v>札幌市清田区清田１条４丁目１－５５</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北広島市</v>
      </c>
      <c r="E14" s="98"/>
      <c r="F14" s="98"/>
      <c r="G14" s="98"/>
      <c r="H14" s="98"/>
      <c r="I14" s="98"/>
      <c r="J14" s="98"/>
      <c r="K14" s="99"/>
      <c r="O14" s="73"/>
      <c r="X14" s="73"/>
      <c r="Y14" s="107"/>
    </row>
    <row r="15" spans="1:25" ht="30" customHeight="1" x14ac:dyDescent="0.15">
      <c r="A15" s="95" t="s">
        <v>1132</v>
      </c>
      <c r="B15" s="96"/>
      <c r="C15" s="96"/>
      <c r="D15" s="108" t="str">
        <f>VLOOKUP($D$2,福祉!$B$2:$AG$998,16,FALSE)</f>
        <v>【新】イ</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清田リハビリセンター</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0</v>
      </c>
      <c r="J23" s="136">
        <f>IFERROR(VLOOKUP($D$2,福祉!$B$2:$AG$998,29,FALSE),0)</f>
        <v>0</v>
      </c>
      <c r="K23" s="137">
        <f>SUM(E23:J23)</f>
        <v>1</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0</v>
      </c>
      <c r="J24" s="141"/>
      <c r="K24" s="142">
        <f>SUM(E24:I24)</f>
        <v>0</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0</v>
      </c>
      <c r="J35" s="136">
        <f t="shared" si="0"/>
        <v>0</v>
      </c>
      <c r="K35" s="137">
        <f>SUM(E35:J35)</f>
        <v>1</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BbZITJ21tUs3q+nQaFsICVh3Ox2caCki1NHF7D+f4y6yPmTFqI23wqBpDQzrGj4nYuszYM8hnY9GYfdGhjULrg==" saltValue="92n/aBNfEOYbahrDKNPXh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15579590-F420-4B70-8F79-5BAAB5B97601}">
      <formula1>"○"</formula1>
    </dataValidation>
    <dataValidation type="list" allowBlank="1" showInputMessage="1" sqref="A22:B33" xr:uid="{A78FDCBD-124A-41C0-BA7A-F057E4156ACB}">
      <formula1>"交通空白地有償運送,福祉有償運送"</formula1>
    </dataValidation>
    <dataValidation allowBlank="1" showInputMessage="1" sqref="D2:K2" xr:uid="{DA6589D9-A4E9-42B1-89E5-E09E9E2BCB83}"/>
  </dataValidations>
  <hyperlinks>
    <hyperlink ref="O1:Q1" location="福祉!A1" display="福祉!A1" xr:uid="{93BC961D-9966-4ED9-9089-ED415A7CEF3F}"/>
  </hyperlinks>
  <pageMargins left="0.25" right="0.25" top="0.75" bottom="0.75" header="0.3" footer="0.3"/>
  <pageSetup paperSize="9" scale="9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083B9-AF24-4510-AE09-D6169543AA1C}">
  <sheetPr codeName="Sheet15">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76" t="s">
        <v>1116</v>
      </c>
      <c r="P1" s="77"/>
      <c r="Q1" s="77"/>
    </row>
    <row r="2" spans="1:25" ht="30" customHeight="1" x14ac:dyDescent="0.15">
      <c r="A2" s="78" t="s">
        <v>1117</v>
      </c>
      <c r="B2" s="79"/>
      <c r="C2" s="79"/>
      <c r="D2" s="80" t="s">
        <v>1158</v>
      </c>
      <c r="E2" s="81"/>
      <c r="F2" s="81"/>
      <c r="G2" s="81"/>
      <c r="H2" s="81"/>
      <c r="I2" s="81"/>
      <c r="J2" s="81"/>
      <c r="K2" s="82"/>
    </row>
    <row r="3" spans="1:25" ht="30" customHeight="1" x14ac:dyDescent="0.15">
      <c r="A3" s="83" t="s">
        <v>1119</v>
      </c>
      <c r="B3" s="84"/>
      <c r="C3" s="84"/>
      <c r="D3" s="85">
        <f>VLOOKUP($D$2,福祉!$B$2:$AG$998,2,FALSE)</f>
        <v>39331</v>
      </c>
      <c r="E3" s="86"/>
      <c r="F3" s="86"/>
      <c r="G3" s="86"/>
      <c r="H3" s="86"/>
      <c r="I3" s="86"/>
      <c r="J3" s="86"/>
      <c r="K3" s="87"/>
    </row>
    <row r="4" spans="1:25" ht="30" customHeight="1" x14ac:dyDescent="0.15">
      <c r="A4" s="83" t="s">
        <v>1120</v>
      </c>
      <c r="B4" s="84"/>
      <c r="C4" s="84"/>
      <c r="D4" s="85">
        <f>VLOOKUP($D$2,福祉!$B$2:$AG$998,3,FALSE)</f>
        <v>44476</v>
      </c>
      <c r="E4" s="86"/>
      <c r="F4" s="86"/>
      <c r="G4" s="86"/>
      <c r="H4" s="86"/>
      <c r="I4" s="86"/>
      <c r="J4" s="86"/>
      <c r="K4" s="87"/>
    </row>
    <row r="5" spans="1:25" ht="30" customHeight="1" x14ac:dyDescent="0.15">
      <c r="A5" s="83" t="s">
        <v>1121</v>
      </c>
      <c r="B5" s="84"/>
      <c r="C5" s="84"/>
      <c r="D5" s="85">
        <f>VLOOKUP($D$2,福祉!$B$2:$AG$998,4,FALSE)</f>
        <v>45565</v>
      </c>
      <c r="E5" s="86"/>
      <c r="F5" s="86"/>
      <c r="G5" s="86"/>
      <c r="H5" s="86"/>
      <c r="I5" s="86"/>
      <c r="J5" s="86"/>
      <c r="K5" s="87"/>
    </row>
    <row r="6" spans="1:25" ht="30" customHeight="1" x14ac:dyDescent="0.15">
      <c r="A6" s="83" t="s">
        <v>1122</v>
      </c>
      <c r="B6" s="84"/>
      <c r="C6" s="84"/>
      <c r="D6" s="85" t="str">
        <f>VLOOKUP($D$2,福祉!$B$2:$AG$998,5,FALSE)</f>
        <v>特定非営利活動法人　小さい種の会</v>
      </c>
      <c r="E6" s="86"/>
      <c r="F6" s="86"/>
      <c r="G6" s="86"/>
      <c r="H6" s="86"/>
      <c r="I6" s="86"/>
      <c r="J6" s="86"/>
      <c r="K6" s="87"/>
    </row>
    <row r="7" spans="1:25" ht="30" customHeight="1" x14ac:dyDescent="0.15">
      <c r="A7" s="83" t="s">
        <v>1123</v>
      </c>
      <c r="B7" s="84"/>
      <c r="C7" s="84"/>
      <c r="D7" s="85" t="str">
        <f>VLOOKUP($D$2,福祉!$B$2:$AG$998,6,FALSE)</f>
        <v>喜来　業康</v>
      </c>
      <c r="E7" s="86"/>
      <c r="F7" s="86"/>
      <c r="G7" s="86"/>
      <c r="H7" s="86"/>
      <c r="I7" s="86"/>
      <c r="J7" s="86"/>
      <c r="K7" s="87"/>
    </row>
    <row r="8" spans="1:25" ht="30" customHeight="1" x14ac:dyDescent="0.15">
      <c r="A8" s="83" t="s">
        <v>1124</v>
      </c>
      <c r="B8" s="84"/>
      <c r="C8" s="84"/>
      <c r="D8" s="85" t="str">
        <f>VLOOKUP($D$2,福祉!$B$2:$AG$998,8,FALSE)</f>
        <v>札幌市白石区栄通１４丁目３－３０－１０１</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サポート種っ子</v>
      </c>
      <c r="E12" s="103"/>
      <c r="F12" s="103" t="str">
        <f>IFERROR(VLOOKUP($D$2,福祉!$B$2:$AG$998,10,FALSE),0)</f>
        <v>札幌市白石区栄通１４丁目３－３０－１０１</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イ　ハ　</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サポート種っ子</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2</v>
      </c>
      <c r="G23" s="136">
        <f>IFERROR(VLOOKUP($D$2,福祉!$B$2:$AG$998,23,FALSE),0)</f>
        <v>0</v>
      </c>
      <c r="H23" s="136">
        <f>IFERROR(VLOOKUP($D$2,福祉!$B$2:$AG$998,25,FALSE),0)</f>
        <v>0</v>
      </c>
      <c r="I23" s="136">
        <f>IFERROR(VLOOKUP($D$2,福祉!$B$2:$AG$998,27,FALSE),0)</f>
        <v>2</v>
      </c>
      <c r="J23" s="136">
        <f>IFERROR(VLOOKUP($D$2,福祉!$B$2:$AG$998,29,FALSE),0)</f>
        <v>0</v>
      </c>
      <c r="K23" s="137">
        <f>SUM(E23:J23)</f>
        <v>4</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2</v>
      </c>
      <c r="J24" s="141"/>
      <c r="K24" s="142">
        <f>SUM(E24:I24)</f>
        <v>3</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2</v>
      </c>
      <c r="G35" s="136">
        <f t="shared" si="0"/>
        <v>0</v>
      </c>
      <c r="H35" s="136">
        <f t="shared" si="0"/>
        <v>0</v>
      </c>
      <c r="I35" s="136">
        <f t="shared" si="0"/>
        <v>2</v>
      </c>
      <c r="J35" s="136">
        <f t="shared" si="0"/>
        <v>0</v>
      </c>
      <c r="K35" s="137">
        <f>SUM(E35:J35)</f>
        <v>4</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2</v>
      </c>
      <c r="J36" s="164"/>
      <c r="K36" s="165">
        <f>SUM(E36:I36)</f>
        <v>3</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3JXg1ixyGQ9puXjmkYY8E3BJzBh+8143UIScx2ysV7+PnJIO+Vn2mMb6GjKGa1EQWIr9V4NkPCQsYTRqA7ejCA==" saltValue="wQLV23L+mWkJ4yiCcK0Av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EA6CC46E-88B0-4D43-BAD3-F9BBD890919A}">
      <formula1>"○"</formula1>
    </dataValidation>
    <dataValidation type="list" allowBlank="1" showInputMessage="1" sqref="A22:B33" xr:uid="{0E7F260D-B959-496D-8E64-C61D55410820}">
      <formula1>"交通空白地有償運送,福祉有償運送"</formula1>
    </dataValidation>
    <dataValidation allowBlank="1" showInputMessage="1" sqref="D2:K2" xr:uid="{4EB3AC61-215F-476F-92F9-B0C2ECE68C51}"/>
  </dataValidations>
  <hyperlinks>
    <hyperlink ref="O1:Q1" location="福祉!A1" display="目次" xr:uid="{07641BE9-6D8C-4C58-84BA-B04C96923ECB}"/>
  </hyperlinks>
  <pageMargins left="0.25" right="0.25" top="0.75" bottom="0.75" header="0.3" footer="0.3"/>
  <pageSetup paperSize="9" scale="92" orientation="portrait" r:id="rId1"/>
  <headerFooter alignWithMargins="0"/>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17355-3ED6-4CF7-8D06-521F69956935}">
  <sheetPr codeName="Sheet149">
    <tabColor theme="9" tint="0.39997558519241921"/>
  </sheetPr>
  <dimension ref="A1:Y38"/>
  <sheetViews>
    <sheetView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1079</v>
      </c>
      <c r="E2" s="81"/>
      <c r="F2" s="81"/>
      <c r="G2" s="81"/>
      <c r="H2" s="81"/>
      <c r="I2" s="81"/>
      <c r="J2" s="81"/>
      <c r="K2" s="82"/>
    </row>
    <row r="3" spans="1:25" ht="30" customHeight="1" x14ac:dyDescent="0.15">
      <c r="A3" s="83" t="s">
        <v>1119</v>
      </c>
      <c r="B3" s="84"/>
      <c r="C3" s="84"/>
      <c r="D3" s="85">
        <f>VLOOKUP($D$2,福祉!$B$2:$AG$998,2,FALSE)</f>
        <v>45028</v>
      </c>
      <c r="E3" s="86"/>
      <c r="F3" s="86"/>
      <c r="G3" s="86"/>
      <c r="H3" s="86"/>
      <c r="I3" s="86"/>
      <c r="J3" s="86"/>
      <c r="K3" s="87"/>
    </row>
    <row r="4" spans="1:25" ht="30" customHeight="1" x14ac:dyDescent="0.15">
      <c r="A4" s="83" t="s">
        <v>1120</v>
      </c>
      <c r="B4" s="84"/>
      <c r="C4" s="84"/>
      <c r="D4" s="85" t="str">
        <f>VLOOKUP($D$2,福祉!$B$2:$AG$998,3,FALSE)</f>
        <v>-</v>
      </c>
      <c r="E4" s="86"/>
      <c r="F4" s="86"/>
      <c r="G4" s="86"/>
      <c r="H4" s="86"/>
      <c r="I4" s="86"/>
      <c r="J4" s="86"/>
      <c r="K4" s="87"/>
    </row>
    <row r="5" spans="1:25" ht="30" customHeight="1" x14ac:dyDescent="0.15">
      <c r="A5" s="83" t="s">
        <v>1121</v>
      </c>
      <c r="B5" s="84"/>
      <c r="C5" s="84"/>
      <c r="D5" s="85">
        <f>VLOOKUP($D$2,福祉!$B$2:$AG$998,4,FALSE)</f>
        <v>45747</v>
      </c>
      <c r="E5" s="86"/>
      <c r="F5" s="86"/>
      <c r="G5" s="86"/>
      <c r="H5" s="86"/>
      <c r="I5" s="86"/>
      <c r="J5" s="86"/>
      <c r="K5" s="87"/>
    </row>
    <row r="6" spans="1:25" ht="30" customHeight="1" x14ac:dyDescent="0.15">
      <c r="A6" s="83" t="s">
        <v>1122</v>
      </c>
      <c r="B6" s="84"/>
      <c r="C6" s="84"/>
      <c r="D6" s="85" t="str">
        <f>VLOOKUP($D$2,福祉!$B$2:$AG$998,5,FALSE)</f>
        <v>特定非営利活動法人　ソルウェイズ</v>
      </c>
      <c r="E6" s="86"/>
      <c r="F6" s="86"/>
      <c r="G6" s="86"/>
      <c r="H6" s="86"/>
      <c r="I6" s="86"/>
      <c r="J6" s="86"/>
      <c r="K6" s="87"/>
    </row>
    <row r="7" spans="1:25" ht="30" customHeight="1" x14ac:dyDescent="0.15">
      <c r="A7" s="83" t="s">
        <v>1123</v>
      </c>
      <c r="B7" s="84"/>
      <c r="C7" s="84"/>
      <c r="D7" s="85" t="str">
        <f>VLOOKUP($D$2,福祉!$B$2:$AG$998,6,FALSE)</f>
        <v>運上　佳江</v>
      </c>
      <c r="E7" s="86"/>
      <c r="F7" s="86"/>
      <c r="G7" s="86"/>
      <c r="H7" s="86"/>
      <c r="I7" s="86"/>
      <c r="J7" s="86"/>
      <c r="K7" s="87"/>
    </row>
    <row r="8" spans="1:25" ht="30" customHeight="1" x14ac:dyDescent="0.15">
      <c r="A8" s="83" t="s">
        <v>1124</v>
      </c>
      <c r="B8" s="84"/>
      <c r="C8" s="84"/>
      <c r="D8" s="85" t="str">
        <f>VLOOKUP($D$2,福祉!$B$2:$AG$998,8,FALSE)</f>
        <v>札幌市中央区北１０条西１９丁目１番１号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移動支援事業所　リマ</v>
      </c>
      <c r="E12" s="103"/>
      <c r="F12" s="103" t="str">
        <f>IFERROR(VLOOKUP($D$2,福祉!$B$2:$AG$998,10,FALSE),0)</f>
        <v>札幌市北区新琴似９条５丁目３－６－１０２</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移動支援事業所　リマ</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2</v>
      </c>
      <c r="G23" s="136">
        <f>IFERROR(VLOOKUP($D$2,福祉!$B$2:$AG$998,23,FALSE),0)</f>
        <v>0</v>
      </c>
      <c r="H23" s="136">
        <f>IFERROR(VLOOKUP($D$2,福祉!$B$2:$AG$998,25,FALSE),0)</f>
        <v>0</v>
      </c>
      <c r="I23" s="136">
        <f>IFERROR(VLOOKUP($D$2,福祉!$B$2:$AG$998,27,FALSE),0)</f>
        <v>0</v>
      </c>
      <c r="J23" s="136">
        <f>IFERROR(VLOOKUP($D$2,福祉!$B$2:$AG$998,29,FALSE),0)</f>
        <v>0</v>
      </c>
      <c r="K23" s="137">
        <f>SUM(E23:J23)</f>
        <v>2</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0</v>
      </c>
      <c r="J24" s="141"/>
      <c r="K24" s="142">
        <f>SUM(E24:I24)</f>
        <v>0</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2</v>
      </c>
      <c r="G35" s="136">
        <f t="shared" si="0"/>
        <v>0</v>
      </c>
      <c r="H35" s="136">
        <f t="shared" si="0"/>
        <v>0</v>
      </c>
      <c r="I35" s="136">
        <f t="shared" si="0"/>
        <v>0</v>
      </c>
      <c r="J35" s="136">
        <f t="shared" si="0"/>
        <v>0</v>
      </c>
      <c r="K35" s="137">
        <f>SUM(E35:J35)</f>
        <v>2</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j+DAhaznZ5Ac/iTqMNjPE6h60ADLIMC9veXySWJDrZe1612gfAJ97vGBnXrVNI6izP5YS2+NXY4XUACcLBQ4DA==" saltValue="cnD/J927fP9Ew24BN2IMy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4709FAB1-3747-4E80-9478-B7962D856D64}"/>
    <dataValidation type="list" allowBlank="1" showInputMessage="1" sqref="A22:B33" xr:uid="{4120E37B-40E4-489F-AF38-1ED30CB6980A}">
      <formula1>"交通空白地有償運送,福祉有償運送"</formula1>
    </dataValidation>
    <dataValidation type="list" allowBlank="1" showInputMessage="1" sqref="D10" xr:uid="{0DE903CA-52C4-4E65-88BE-C30D32E76285}">
      <formula1>"○"</formula1>
    </dataValidation>
  </dataValidations>
  <hyperlinks>
    <hyperlink ref="O1:Q1" location="福祉!A1" display="福祉!A1" xr:uid="{33162AB6-B2FC-4AFB-B28D-47B576CCBB14}"/>
  </hyperlinks>
  <pageMargins left="0.25" right="0.25" top="0.75" bottom="0.75" header="0.3" footer="0.3"/>
  <pageSetup paperSize="9" scale="92" orientation="portrait" r:id="rId1"/>
  <headerFooter alignWithMargins="0"/>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2E19E-802F-4D58-B111-7D564E82720E}">
  <sheetPr codeName="Sheet150">
    <tabColor theme="9" tint="0.39997558519241921"/>
  </sheetPr>
  <dimension ref="A1:Y38"/>
  <sheetViews>
    <sheetView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170" t="s">
        <v>1115</v>
      </c>
      <c r="B1" s="171"/>
      <c r="C1" s="171"/>
      <c r="D1" s="171"/>
      <c r="E1" s="171"/>
      <c r="F1" s="171"/>
      <c r="G1" s="171"/>
      <c r="H1" s="171"/>
      <c r="I1" s="171"/>
      <c r="J1" s="171"/>
      <c r="K1" s="172"/>
      <c r="O1" s="167" t="s">
        <v>1116</v>
      </c>
      <c r="P1" s="168"/>
      <c r="Q1" s="169"/>
    </row>
    <row r="2" spans="1:25" ht="30" customHeight="1" x14ac:dyDescent="0.15">
      <c r="A2" s="78" t="s">
        <v>1117</v>
      </c>
      <c r="B2" s="79"/>
      <c r="C2" s="79"/>
      <c r="D2" s="80" t="s">
        <v>1086</v>
      </c>
      <c r="E2" s="81"/>
      <c r="F2" s="81"/>
      <c r="G2" s="81"/>
      <c r="H2" s="81"/>
      <c r="I2" s="81"/>
      <c r="J2" s="81"/>
      <c r="K2" s="82"/>
    </row>
    <row r="3" spans="1:25" ht="30" customHeight="1" x14ac:dyDescent="0.15">
      <c r="A3" s="83" t="s">
        <v>1119</v>
      </c>
      <c r="B3" s="84"/>
      <c r="C3" s="84"/>
      <c r="D3" s="85">
        <f>VLOOKUP($D$2,福祉!$B$2:$AG$998,2,FALSE)</f>
        <v>45112</v>
      </c>
      <c r="E3" s="86"/>
      <c r="F3" s="86"/>
      <c r="G3" s="86"/>
      <c r="H3" s="86"/>
      <c r="I3" s="86"/>
      <c r="J3" s="86"/>
      <c r="K3" s="87"/>
    </row>
    <row r="4" spans="1:25" ht="30" customHeight="1" x14ac:dyDescent="0.15">
      <c r="A4" s="83" t="s">
        <v>1120</v>
      </c>
      <c r="B4" s="84"/>
      <c r="C4" s="84"/>
      <c r="D4" s="85" t="str">
        <f>VLOOKUP($D$2,福祉!$B$2:$AG$998,3,FALSE)</f>
        <v>-</v>
      </c>
      <c r="E4" s="86"/>
      <c r="F4" s="86"/>
      <c r="G4" s="86"/>
      <c r="H4" s="86"/>
      <c r="I4" s="86"/>
      <c r="J4" s="86"/>
      <c r="K4" s="87"/>
    </row>
    <row r="5" spans="1:25" ht="30" customHeight="1" x14ac:dyDescent="0.15">
      <c r="A5" s="83" t="s">
        <v>1121</v>
      </c>
      <c r="B5" s="84"/>
      <c r="C5" s="84"/>
      <c r="D5" s="85">
        <f>VLOOKUP($D$2,福祉!$B$2:$AG$998,4,FALSE)</f>
        <v>45838</v>
      </c>
      <c r="E5" s="86"/>
      <c r="F5" s="86"/>
      <c r="G5" s="86"/>
      <c r="H5" s="86"/>
      <c r="I5" s="86"/>
      <c r="J5" s="86"/>
      <c r="K5" s="87"/>
    </row>
    <row r="6" spans="1:25" ht="30" customHeight="1" x14ac:dyDescent="0.15">
      <c r="A6" s="83" t="s">
        <v>1122</v>
      </c>
      <c r="B6" s="84"/>
      <c r="C6" s="84"/>
      <c r="D6" s="85" t="str">
        <f>VLOOKUP($D$2,福祉!$B$2:$AG$998,5,FALSE)</f>
        <v>一般社団法人　在宅生活支援連携協会</v>
      </c>
      <c r="E6" s="86"/>
      <c r="F6" s="86"/>
      <c r="G6" s="86"/>
      <c r="H6" s="86"/>
      <c r="I6" s="86"/>
      <c r="J6" s="86"/>
      <c r="K6" s="87"/>
    </row>
    <row r="7" spans="1:25" ht="30" customHeight="1" x14ac:dyDescent="0.15">
      <c r="A7" s="83" t="s">
        <v>1123</v>
      </c>
      <c r="B7" s="84"/>
      <c r="C7" s="84"/>
      <c r="D7" s="85" t="str">
        <f>VLOOKUP($D$2,福祉!$B$2:$AG$998,6,FALSE)</f>
        <v>菅原　聡太郎</v>
      </c>
      <c r="E7" s="86"/>
      <c r="F7" s="86"/>
      <c r="G7" s="86"/>
      <c r="H7" s="86"/>
      <c r="I7" s="86"/>
      <c r="J7" s="86"/>
      <c r="K7" s="87"/>
    </row>
    <row r="8" spans="1:25" ht="30" customHeight="1" x14ac:dyDescent="0.15">
      <c r="A8" s="83" t="s">
        <v>1124</v>
      </c>
      <c r="B8" s="84"/>
      <c r="C8" s="84"/>
      <c r="D8" s="85" t="str">
        <f>VLOOKUP($D$2,福祉!$B$2:$AG$998,8,FALSE)</f>
        <v>札幌市豊平区月寒東２条１９丁目５番２６－４０３号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楽</v>
      </c>
      <c r="E12" s="103"/>
      <c r="F12" s="103" t="str">
        <f>IFERROR(VLOOKUP($D$2,福祉!$B$2:$AG$998,10,FALSE),0)</f>
        <v>札幌市豊平区月寒東２条１９丁目５番２６－４０３号</v>
      </c>
      <c r="G12" s="103"/>
      <c r="H12" s="103">
        <f>IFERROR(VLOOKUP($D$2&amp;"-3",福祉!$B$2:$AG$998,9,FALSE),0)</f>
        <v>0</v>
      </c>
      <c r="I12" s="103"/>
      <c r="J12" s="103">
        <f>IFERROR(VLOOKUP($D$2&amp;"-3",福祉!$B$2:$AG$998,10,FALSE),0)</f>
        <v>0</v>
      </c>
      <c r="K12" s="17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7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　　　ニホ</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楽</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0</v>
      </c>
      <c r="I23" s="136">
        <f>IFERROR(VLOOKUP($D$2,福祉!$B$2:$AG$998,27,FALSE),0)</f>
        <v>1</v>
      </c>
      <c r="J23" s="136">
        <f>IFERROR(VLOOKUP($D$2,福祉!$B$2:$AG$998,29,FALSE),0)</f>
        <v>0</v>
      </c>
      <c r="K23" s="137">
        <f>SUM(E23:J23)</f>
        <v>1</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0</v>
      </c>
      <c r="J24" s="141"/>
      <c r="K24" s="142">
        <f>SUM(E24:I24)</f>
        <v>0</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0</v>
      </c>
      <c r="I35" s="136">
        <f t="shared" si="0"/>
        <v>1</v>
      </c>
      <c r="J35" s="136">
        <f t="shared" si="0"/>
        <v>0</v>
      </c>
      <c r="K35" s="137">
        <f>SUM(E35:J35)</f>
        <v>1</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mihoHXFO/v2fhiphgDWes5e8WMQkR4PX1ebk4h7NIDkQaYAcpmOVCh894551KyRuA2nXUV0yqD3iT+K7YPbzZA==" saltValue="EUzYiGE4Yvei91wE7Qp7J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D79B928C-26C1-4F5E-95B5-1D6235A519FC}">
      <formula1>"○"</formula1>
    </dataValidation>
    <dataValidation type="list" allowBlank="1" showInputMessage="1" sqref="A22:B33" xr:uid="{848673A4-18C8-495E-A4B8-C8D91A22B4B4}">
      <formula1>"交通空白地有償運送,福祉有償運送"</formula1>
    </dataValidation>
    <dataValidation allowBlank="1" showInputMessage="1" sqref="D2:K2" xr:uid="{087A7BC5-79A2-4A76-88FD-590AF2AFDEFA}"/>
  </dataValidations>
  <hyperlinks>
    <hyperlink ref="O1:Q1" location="福祉!A1" display="福祉!A1" xr:uid="{FB6589CC-B4E0-4B05-9882-E89CE9E38095}"/>
  </hyperlinks>
  <pageMargins left="0.25" right="0.25" top="0.75" bottom="0.75" header="0.3" footer="0.3"/>
  <pageSetup paperSize="9" scale="92" orientation="portrait" r:id="rId1"/>
  <headerFooter alignWithMargins="0"/>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4453E-4292-4E47-B37F-DEAAFD8BC474}">
  <sheetPr codeName="Sheet151">
    <tabColor theme="9" tint="0.39997558519241921"/>
  </sheetPr>
  <dimension ref="A1:Y38"/>
  <sheetViews>
    <sheetView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170" t="s">
        <v>1115</v>
      </c>
      <c r="B1" s="171"/>
      <c r="C1" s="171"/>
      <c r="D1" s="171"/>
      <c r="E1" s="171"/>
      <c r="F1" s="171"/>
      <c r="G1" s="171"/>
      <c r="H1" s="171"/>
      <c r="I1" s="171"/>
      <c r="J1" s="171"/>
      <c r="K1" s="172"/>
      <c r="O1" s="167" t="s">
        <v>1116</v>
      </c>
      <c r="P1" s="168"/>
      <c r="Q1" s="169"/>
    </row>
    <row r="2" spans="1:25" ht="30" customHeight="1" x14ac:dyDescent="0.15">
      <c r="A2" s="78" t="s">
        <v>1117</v>
      </c>
      <c r="B2" s="79"/>
      <c r="C2" s="79"/>
      <c r="D2" s="80" t="s">
        <v>1271</v>
      </c>
      <c r="E2" s="81"/>
      <c r="F2" s="81"/>
      <c r="G2" s="81"/>
      <c r="H2" s="81"/>
      <c r="I2" s="81"/>
      <c r="J2" s="81"/>
      <c r="K2" s="82"/>
    </row>
    <row r="3" spans="1:25" ht="30" customHeight="1" x14ac:dyDescent="0.15">
      <c r="A3" s="83" t="s">
        <v>1119</v>
      </c>
      <c r="B3" s="84"/>
      <c r="C3" s="84"/>
      <c r="D3" s="85">
        <f>VLOOKUP($D$2,福祉!$B$2:$AG$998,2,FALSE)</f>
        <v>45300</v>
      </c>
      <c r="E3" s="86"/>
      <c r="F3" s="86"/>
      <c r="G3" s="86"/>
      <c r="H3" s="86"/>
      <c r="I3" s="86"/>
      <c r="J3" s="86"/>
      <c r="K3" s="87"/>
    </row>
    <row r="4" spans="1:25" ht="30" customHeight="1" x14ac:dyDescent="0.15">
      <c r="A4" s="83" t="s">
        <v>1120</v>
      </c>
      <c r="B4" s="84"/>
      <c r="C4" s="84"/>
      <c r="D4" s="85" t="str">
        <f>VLOOKUP($D$2,福祉!$B$2:$AG$998,3,FALSE)</f>
        <v>-</v>
      </c>
      <c r="E4" s="86"/>
      <c r="F4" s="86"/>
      <c r="G4" s="86"/>
      <c r="H4" s="86"/>
      <c r="I4" s="86"/>
      <c r="J4" s="86"/>
      <c r="K4" s="87"/>
    </row>
    <row r="5" spans="1:25" ht="30" customHeight="1" x14ac:dyDescent="0.15">
      <c r="A5" s="83" t="s">
        <v>1121</v>
      </c>
      <c r="B5" s="84"/>
      <c r="C5" s="84"/>
      <c r="D5" s="85">
        <f>VLOOKUP($D$2,福祉!$B$2:$AG$998,4,FALSE)</f>
        <v>46022</v>
      </c>
      <c r="E5" s="86"/>
      <c r="F5" s="86"/>
      <c r="G5" s="86"/>
      <c r="H5" s="86"/>
      <c r="I5" s="86"/>
      <c r="J5" s="86"/>
      <c r="K5" s="87"/>
    </row>
    <row r="6" spans="1:25" ht="30" customHeight="1" x14ac:dyDescent="0.15">
      <c r="A6" s="83" t="s">
        <v>1122</v>
      </c>
      <c r="B6" s="84"/>
      <c r="C6" s="84"/>
      <c r="D6" s="85" t="str">
        <f>VLOOKUP($D$2,福祉!$B$2:$AG$998,5,FALSE)</f>
        <v>一般社団法人　藤秀会</v>
      </c>
      <c r="E6" s="86"/>
      <c r="F6" s="86"/>
      <c r="G6" s="86"/>
      <c r="H6" s="86"/>
      <c r="I6" s="86"/>
      <c r="J6" s="86"/>
      <c r="K6" s="87"/>
    </row>
    <row r="7" spans="1:25" ht="30" customHeight="1" x14ac:dyDescent="0.15">
      <c r="A7" s="83" t="s">
        <v>1123</v>
      </c>
      <c r="B7" s="84"/>
      <c r="C7" s="84"/>
      <c r="D7" s="85" t="str">
        <f>VLOOKUP($D$2,福祉!$B$2:$AG$998,6,FALSE)</f>
        <v>菅山　雅秀</v>
      </c>
      <c r="E7" s="86"/>
      <c r="F7" s="86"/>
      <c r="G7" s="86"/>
      <c r="H7" s="86"/>
      <c r="I7" s="86"/>
      <c r="J7" s="86"/>
      <c r="K7" s="87"/>
    </row>
    <row r="8" spans="1:25" ht="30" customHeight="1" x14ac:dyDescent="0.15">
      <c r="A8" s="83" t="s">
        <v>1124</v>
      </c>
      <c r="B8" s="84"/>
      <c r="C8" s="84"/>
      <c r="D8" s="85" t="str">
        <f>VLOOKUP($D$2,福祉!$B$2:$AG$998,8,FALSE)</f>
        <v>札幌市南区藤野３条１丁目２番１号　はまなすビル２階</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ＯＮＥ　ＳＴＥＰ</v>
      </c>
      <c r="E12" s="103"/>
      <c r="F12" s="103" t="str">
        <f>IFERROR(VLOOKUP($D$2,福祉!$B$2:$AG$998,10,FALSE),0)</f>
        <v>札幌市南区藤野３条１丁目２番１号　はまなすビル２階</v>
      </c>
      <c r="G12" s="103"/>
      <c r="H12" s="103">
        <f>IFERROR(VLOOKUP($D$2&amp;"-3",福祉!$B$2:$AG$998,9,FALSE),0)</f>
        <v>0</v>
      </c>
      <c r="I12" s="103"/>
      <c r="J12" s="103">
        <f>IFERROR(VLOOKUP($D$2&amp;"-3",福祉!$B$2:$AG$998,10,FALSE),0)</f>
        <v>0</v>
      </c>
      <c r="K12" s="17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7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ＯＮＥ　ＳＴＥＰ</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3</v>
      </c>
      <c r="J23" s="136">
        <f>IFERROR(VLOOKUP($D$2,福祉!$B$2:$AG$998,29,FALSE),0)</f>
        <v>0</v>
      </c>
      <c r="K23" s="137">
        <f>SUM(E23:J23)</f>
        <v>4</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0</v>
      </c>
      <c r="J24" s="141"/>
      <c r="K24" s="142">
        <f>SUM(E24:I24)</f>
        <v>0</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3</v>
      </c>
      <c r="J35" s="136">
        <f t="shared" si="0"/>
        <v>0</v>
      </c>
      <c r="K35" s="137">
        <f>SUM(E35:J35)</f>
        <v>4</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F51pLLurfRGdkt8dNyUD2/Yzh992vdeou4rJQrP8cYVEA3Ks5Zb6P0fCDIEs01UQzlPfdsohe63OhjY56IAAlA==" saltValue="Gxw4tmxfCkbsFpXcnlnos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04BE098D-D809-49A3-8C50-4A4A7112E2BB}"/>
    <dataValidation type="list" allowBlank="1" showInputMessage="1" sqref="A22:B33" xr:uid="{B91ECFB2-4B21-4C2B-9EA9-1347D364F0DC}">
      <formula1>"交通空白地有償運送,福祉有償運送"</formula1>
    </dataValidation>
    <dataValidation type="list" allowBlank="1" showInputMessage="1" sqref="D10" xr:uid="{C03BF8D4-3563-43AC-AEBA-F147AE14A252}">
      <formula1>"○"</formula1>
    </dataValidation>
  </dataValidations>
  <hyperlinks>
    <hyperlink ref="O1:Q1" location="福祉!A1" display="福祉!A1" xr:uid="{03A858B3-791C-4E92-9EAA-1337B58FA7EF}"/>
  </hyperlinks>
  <pageMargins left="0.25" right="0.25" top="0.75" bottom="0.75" header="0.3" footer="0.3"/>
  <pageSetup paperSize="9" scale="9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34F4E-1C0C-4C09-909E-CB4DC3AAF5E0}">
  <sheetPr codeName="Sheet16">
    <tabColor theme="9" tint="0.39997558519241921"/>
  </sheetPr>
  <dimension ref="A1:Y38"/>
  <sheetViews>
    <sheetView view="pageBreakPreview" topLeftCell="C9"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76" t="s">
        <v>1116</v>
      </c>
      <c r="P1" s="77"/>
      <c r="Q1" s="77"/>
    </row>
    <row r="2" spans="1:25" ht="30" customHeight="1" x14ac:dyDescent="0.15">
      <c r="A2" s="78" t="s">
        <v>1117</v>
      </c>
      <c r="B2" s="79"/>
      <c r="C2" s="79"/>
      <c r="D2" s="80" t="s">
        <v>1159</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45112</v>
      </c>
      <c r="E4" s="86"/>
      <c r="F4" s="86"/>
      <c r="G4" s="86"/>
      <c r="H4" s="86"/>
      <c r="I4" s="86"/>
      <c r="J4" s="86"/>
      <c r="K4" s="87"/>
    </row>
    <row r="5" spans="1:25" ht="30" customHeight="1" x14ac:dyDescent="0.15">
      <c r="A5" s="83" t="s">
        <v>1121</v>
      </c>
      <c r="B5" s="84"/>
      <c r="C5" s="84"/>
      <c r="D5" s="85">
        <f>VLOOKUP($D$2,福祉!$B$2:$AG$998,4,FALSE)</f>
        <v>46203</v>
      </c>
      <c r="E5" s="86"/>
      <c r="F5" s="86"/>
      <c r="G5" s="86"/>
      <c r="H5" s="86"/>
      <c r="I5" s="86"/>
      <c r="J5" s="86"/>
      <c r="K5" s="87"/>
    </row>
    <row r="6" spans="1:25" ht="30" customHeight="1" x14ac:dyDescent="0.15">
      <c r="A6" s="83" t="s">
        <v>1122</v>
      </c>
      <c r="B6" s="84"/>
      <c r="C6" s="84"/>
      <c r="D6" s="85" t="str">
        <f>VLOOKUP($D$2,福祉!$B$2:$AG$998,5,FALSE)</f>
        <v>社会福祉法人　夕張市社会福祉協議会</v>
      </c>
      <c r="E6" s="86"/>
      <c r="F6" s="86"/>
      <c r="G6" s="86"/>
      <c r="H6" s="86"/>
      <c r="I6" s="86"/>
      <c r="J6" s="86"/>
      <c r="K6" s="87"/>
    </row>
    <row r="7" spans="1:25" ht="30" customHeight="1" x14ac:dyDescent="0.15">
      <c r="A7" s="83" t="s">
        <v>1123</v>
      </c>
      <c r="B7" s="84"/>
      <c r="C7" s="84"/>
      <c r="D7" s="85" t="str">
        <f>VLOOKUP($D$2,福祉!$B$2:$AG$998,6,FALSE)</f>
        <v>高間　澄子</v>
      </c>
      <c r="E7" s="86"/>
      <c r="F7" s="86"/>
      <c r="G7" s="86"/>
      <c r="H7" s="86"/>
      <c r="I7" s="86"/>
      <c r="J7" s="86"/>
      <c r="K7" s="87"/>
    </row>
    <row r="8" spans="1:25" ht="30" customHeight="1" x14ac:dyDescent="0.15">
      <c r="A8" s="83" t="s">
        <v>1124</v>
      </c>
      <c r="B8" s="84"/>
      <c r="C8" s="84"/>
      <c r="D8" s="85" t="str">
        <f>VLOOKUP($D$2,福祉!$B$2:$AG$998,8,FALSE)</f>
        <v>夕張市若菜３番地</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社会福祉法人夕張市社会福祉協議会</v>
      </c>
      <c r="E12" s="103"/>
      <c r="F12" s="103" t="str">
        <f>IFERROR(VLOOKUP($D$2,福祉!$B$2:$AG$998,10,FALSE),0)</f>
        <v>夕張市若菜３番地</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夕張市</v>
      </c>
      <c r="E14" s="98"/>
      <c r="F14" s="98"/>
      <c r="G14" s="98"/>
      <c r="H14" s="98"/>
      <c r="I14" s="98"/>
      <c r="J14" s="98"/>
      <c r="K14" s="99"/>
      <c r="O14" s="73"/>
      <c r="X14" s="73"/>
      <c r="Y14" s="107"/>
    </row>
    <row r="15" spans="1:25" ht="30" customHeight="1" x14ac:dyDescent="0.15">
      <c r="A15" s="95" t="s">
        <v>1132</v>
      </c>
      <c r="B15" s="96"/>
      <c r="C15" s="96"/>
      <c r="D15" s="108" t="str">
        <f>VLOOKUP($D$2,福祉!$B$2:$AG$998,16,FALSE)</f>
        <v>【新】イロハニホト</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社会福祉法人夕張市社会福祉協議会</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5</v>
      </c>
      <c r="G23" s="136">
        <f>IFERROR(VLOOKUP($D$2,福祉!$B$2:$AG$998,23,FALSE),0)</f>
        <v>0</v>
      </c>
      <c r="H23" s="136">
        <f>IFERROR(VLOOKUP($D$2,福祉!$B$2:$AG$998,25,FALSE),0)</f>
        <v>0</v>
      </c>
      <c r="I23" s="136">
        <f>IFERROR(VLOOKUP($D$2,福祉!$B$2:$AG$998,27,FALSE),0)</f>
        <v>1</v>
      </c>
      <c r="J23" s="136">
        <f>IFERROR(VLOOKUP($D$2,福祉!$B$2:$AG$998,29,FALSE),0)</f>
        <v>0</v>
      </c>
      <c r="K23" s="137">
        <f>SUM(E23:J23)</f>
        <v>6</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0</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5</v>
      </c>
      <c r="G35" s="136">
        <f t="shared" si="0"/>
        <v>0</v>
      </c>
      <c r="H35" s="136">
        <f t="shared" si="0"/>
        <v>0</v>
      </c>
      <c r="I35" s="136">
        <f t="shared" si="0"/>
        <v>1</v>
      </c>
      <c r="J35" s="136">
        <f t="shared" si="0"/>
        <v>0</v>
      </c>
      <c r="K35" s="137">
        <f>SUM(E35:J35)</f>
        <v>6</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0</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4gBgpCvai64sCFU8f2xNuU/NipV3lLvPHS6ElqiFhAVdmVzeoGM/Uav5bQlHbFofblBz/ZxA1Rld76PmvpW2qA==" saltValue="F3/dbK3I+dqzSHWCjEEPH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103073A9-79AB-4834-A7E8-5BD7A9887F48}"/>
    <dataValidation type="list" allowBlank="1" showInputMessage="1" sqref="A22:B33" xr:uid="{847DA7E8-04F9-4D08-8092-6DA0D76B5CC4}">
      <formula1>"交通空白地有償運送,福祉有償運送"</formula1>
    </dataValidation>
    <dataValidation type="list" allowBlank="1" showInputMessage="1" sqref="D10" xr:uid="{21828395-11A2-46CE-A2A7-F265E42FF022}">
      <formula1>"○"</formula1>
    </dataValidation>
  </dataValidations>
  <hyperlinks>
    <hyperlink ref="O1:Q1" location="福祉!A1" display="目次" xr:uid="{F3920971-B70F-4EC1-9C1E-F8A6B282C393}"/>
  </hyperlinks>
  <pageMargins left="0.25" right="0.25" top="0.75" bottom="0.75" header="0.3" footer="0.3"/>
  <pageSetup paperSize="9" scale="9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A533B-3B51-4FD7-9689-332E42B15E11}">
  <sheetPr codeName="Sheet17">
    <tabColor theme="9" tint="0.39997558519241921"/>
  </sheetPr>
  <dimension ref="A1:Y38"/>
  <sheetViews>
    <sheetView view="pageBreakPreview" topLeftCell="C9"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76" t="s">
        <v>1116</v>
      </c>
      <c r="P1" s="77"/>
      <c r="Q1" s="77"/>
    </row>
    <row r="2" spans="1:25" ht="30" customHeight="1" x14ac:dyDescent="0.15">
      <c r="A2" s="78" t="s">
        <v>1117</v>
      </c>
      <c r="B2" s="79"/>
      <c r="C2" s="79"/>
      <c r="D2" s="80" t="s">
        <v>1160</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45112</v>
      </c>
      <c r="E4" s="86"/>
      <c r="F4" s="86"/>
      <c r="G4" s="86"/>
      <c r="H4" s="86"/>
      <c r="I4" s="86"/>
      <c r="J4" s="86"/>
      <c r="K4" s="87"/>
    </row>
    <row r="5" spans="1:25" ht="30" customHeight="1" x14ac:dyDescent="0.15">
      <c r="A5" s="83" t="s">
        <v>1121</v>
      </c>
      <c r="B5" s="84"/>
      <c r="C5" s="84"/>
      <c r="D5" s="85">
        <f>VLOOKUP($D$2,福祉!$B$2:$AG$998,4,FALSE)</f>
        <v>46203</v>
      </c>
      <c r="E5" s="86"/>
      <c r="F5" s="86"/>
      <c r="G5" s="86"/>
      <c r="H5" s="86"/>
      <c r="I5" s="86"/>
      <c r="J5" s="86"/>
      <c r="K5" s="87"/>
    </row>
    <row r="6" spans="1:25" ht="30" customHeight="1" x14ac:dyDescent="0.15">
      <c r="A6" s="83" t="s">
        <v>1122</v>
      </c>
      <c r="B6" s="84"/>
      <c r="C6" s="84"/>
      <c r="D6" s="85" t="str">
        <f>VLOOKUP($D$2,福祉!$B$2:$AG$998,5,FALSE)</f>
        <v>社会福祉法人　当別町社会福祉協議会</v>
      </c>
      <c r="E6" s="86"/>
      <c r="F6" s="86"/>
      <c r="G6" s="86"/>
      <c r="H6" s="86"/>
      <c r="I6" s="86"/>
      <c r="J6" s="86"/>
      <c r="K6" s="87"/>
    </row>
    <row r="7" spans="1:25" ht="30" customHeight="1" x14ac:dyDescent="0.15">
      <c r="A7" s="83" t="s">
        <v>1123</v>
      </c>
      <c r="B7" s="84"/>
      <c r="C7" s="84"/>
      <c r="D7" s="85" t="str">
        <f>VLOOKUP($D$2,福祉!$B$2:$AG$998,6,FALSE)</f>
        <v>松岡　良尚</v>
      </c>
      <c r="E7" s="86"/>
      <c r="F7" s="86"/>
      <c r="G7" s="86"/>
      <c r="H7" s="86"/>
      <c r="I7" s="86"/>
      <c r="J7" s="86"/>
      <c r="K7" s="87"/>
    </row>
    <row r="8" spans="1:25" ht="30" customHeight="1" x14ac:dyDescent="0.15">
      <c r="A8" s="83" t="s">
        <v>1124</v>
      </c>
      <c r="B8" s="84"/>
      <c r="C8" s="84"/>
      <c r="D8" s="85" t="str">
        <f>VLOOKUP($D$2,福祉!$B$2:$AG$998,8,FALSE)</f>
        <v>石狩郡当別町西町３２番地２</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社会福祉法人当別町社会福祉協議会</v>
      </c>
      <c r="E12" s="103"/>
      <c r="F12" s="103" t="str">
        <f>IFERROR(VLOOKUP($D$2,福祉!$B$2:$AG$998,10,FALSE),0)</f>
        <v>石狩郡当別町西町３２番地２</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当別町</v>
      </c>
      <c r="E14" s="98"/>
      <c r="F14" s="98"/>
      <c r="G14" s="98"/>
      <c r="H14" s="98"/>
      <c r="I14" s="98"/>
      <c r="J14" s="98"/>
      <c r="K14" s="99"/>
      <c r="O14" s="73"/>
      <c r="X14" s="73"/>
      <c r="Y14" s="107"/>
    </row>
    <row r="15" spans="1:25" ht="30" customHeight="1" x14ac:dyDescent="0.15">
      <c r="A15" s="95" t="s">
        <v>1132</v>
      </c>
      <c r="B15" s="96"/>
      <c r="C15" s="96"/>
      <c r="D15" s="108" t="str">
        <f>VLOOKUP($D$2,福祉!$B$2:$AG$998,16,FALSE)</f>
        <v>【新】イロ　ニ</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社会福祉法人当別町社会福祉協議会</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3</v>
      </c>
      <c r="J23" s="136">
        <f>IFERROR(VLOOKUP($D$2,福祉!$B$2:$AG$998,29,FALSE),0)</f>
        <v>0</v>
      </c>
      <c r="K23" s="137">
        <f>SUM(E23:J23)</f>
        <v>4</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1</v>
      </c>
      <c r="J24" s="141"/>
      <c r="K24" s="142">
        <f>SUM(E24:I24)</f>
        <v>2</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3</v>
      </c>
      <c r="J35" s="136">
        <f t="shared" si="0"/>
        <v>0</v>
      </c>
      <c r="K35" s="137">
        <f>SUM(E35:J35)</f>
        <v>4</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1</v>
      </c>
      <c r="J36" s="164"/>
      <c r="K36" s="165">
        <f>SUM(E36:I36)</f>
        <v>2</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9UzOTNBn/3327FYBU9RyioVut01h+TU9Rzwcm3VhpjHJJ8wTh88FX5PsecQ0jsKrTDrbE8rSje7FNPS1X3xq1A==" saltValue="SF2oa3Z7rzfxFYmww6Qkb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73D36711-0EDD-4406-AB12-547EA77E45CC}">
      <formula1>"○"</formula1>
    </dataValidation>
    <dataValidation type="list" allowBlank="1" showInputMessage="1" sqref="A22:B33" xr:uid="{0747D0AD-30BB-4F46-93C1-476C5A671E9F}">
      <formula1>"交通空白地有償運送,福祉有償運送"</formula1>
    </dataValidation>
    <dataValidation allowBlank="1" showInputMessage="1" sqref="D2:K2" xr:uid="{7B4AB40A-3428-4AD4-8E02-5C00D9F04ABC}"/>
  </dataValidations>
  <hyperlinks>
    <hyperlink ref="O1:Q1" location="福祉!A1" display="目次" xr:uid="{43FA4A71-3A27-42CD-9D17-27126116238F}"/>
  </hyperlinks>
  <pageMargins left="0.25" right="0.25" top="0.75" bottom="0.75" header="0.3" footer="0.3"/>
  <pageSetup paperSize="9" scale="9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A6260-DEC5-4D80-AE22-ED91577A48CE}">
  <sheetPr codeName="Sheet20">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76" t="s">
        <v>1116</v>
      </c>
      <c r="P1" s="77"/>
      <c r="Q1" s="77"/>
    </row>
    <row r="2" spans="1:25" ht="30" customHeight="1" x14ac:dyDescent="0.15">
      <c r="A2" s="78" t="s">
        <v>1117</v>
      </c>
      <c r="B2" s="79"/>
      <c r="C2" s="79"/>
      <c r="D2" s="80" t="s">
        <v>1161</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45121</v>
      </c>
      <c r="E4" s="86"/>
      <c r="F4" s="86"/>
      <c r="G4" s="86"/>
      <c r="H4" s="86"/>
      <c r="I4" s="86"/>
      <c r="J4" s="86"/>
      <c r="K4" s="87"/>
    </row>
    <row r="5" spans="1:25" ht="30" customHeight="1" x14ac:dyDescent="0.15">
      <c r="A5" s="83" t="s">
        <v>1121</v>
      </c>
      <c r="B5" s="84"/>
      <c r="C5" s="84"/>
      <c r="D5" s="85">
        <f>VLOOKUP($D$2,福祉!$B$2:$AG$998,4,FALSE)</f>
        <v>46203</v>
      </c>
      <c r="E5" s="86"/>
      <c r="F5" s="86"/>
      <c r="G5" s="86"/>
      <c r="H5" s="86"/>
      <c r="I5" s="86"/>
      <c r="J5" s="86"/>
      <c r="K5" s="87"/>
    </row>
    <row r="6" spans="1:25" ht="30" customHeight="1" x14ac:dyDescent="0.15">
      <c r="A6" s="83" t="s">
        <v>1122</v>
      </c>
      <c r="B6" s="84"/>
      <c r="C6" s="84"/>
      <c r="D6" s="85" t="str">
        <f>VLOOKUP($D$2,福祉!$B$2:$AG$998,5,FALSE)</f>
        <v>社会福祉法人　恵庭光風会</v>
      </c>
      <c r="E6" s="86"/>
      <c r="F6" s="86"/>
      <c r="G6" s="86"/>
      <c r="H6" s="86"/>
      <c r="I6" s="86"/>
      <c r="J6" s="86"/>
      <c r="K6" s="87"/>
    </row>
    <row r="7" spans="1:25" ht="30" customHeight="1" x14ac:dyDescent="0.15">
      <c r="A7" s="83" t="s">
        <v>1123</v>
      </c>
      <c r="B7" s="84"/>
      <c r="C7" s="84"/>
      <c r="D7" s="85" t="str">
        <f>VLOOKUP($D$2,福祉!$B$2:$AG$998,6,FALSE)</f>
        <v>西　一浩</v>
      </c>
      <c r="E7" s="86"/>
      <c r="F7" s="86"/>
      <c r="G7" s="86"/>
      <c r="H7" s="86"/>
      <c r="I7" s="86"/>
      <c r="J7" s="86"/>
      <c r="K7" s="87"/>
    </row>
    <row r="8" spans="1:25" ht="30" customHeight="1" x14ac:dyDescent="0.15">
      <c r="A8" s="83" t="s">
        <v>1124</v>
      </c>
      <c r="B8" s="84"/>
      <c r="C8" s="84"/>
      <c r="D8" s="85" t="str">
        <f>VLOOKUP($D$2,福祉!$B$2:$AG$998,8,FALSE)</f>
        <v>恵庭市牧場２１９番地の４</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社会福祉法人恵庭光風会</v>
      </c>
      <c r="E12" s="103"/>
      <c r="F12" s="103" t="str">
        <f>IFERROR(VLOOKUP($D$2,福祉!$B$2:$AG$998,10,FALSE),0)</f>
        <v>恵庭市牧場２１９番地４</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恵庭市、千歳市、北広島市</v>
      </c>
      <c r="E14" s="98"/>
      <c r="F14" s="98"/>
      <c r="G14" s="98"/>
      <c r="H14" s="98"/>
      <c r="I14" s="98"/>
      <c r="J14" s="98"/>
      <c r="K14" s="99"/>
      <c r="O14" s="73"/>
      <c r="X14" s="73"/>
      <c r="Y14" s="107"/>
    </row>
    <row r="15" spans="1:25" ht="30" customHeight="1" x14ac:dyDescent="0.15">
      <c r="A15" s="95" t="s">
        <v>1132</v>
      </c>
      <c r="B15" s="96"/>
      <c r="C15" s="96"/>
      <c r="D15" s="108" t="str">
        <f>VLOOKUP($D$2,福祉!$B$2:$AG$998,16,FALSE)</f>
        <v>【新】イハト</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社会福祉法人恵庭光風会</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4</v>
      </c>
      <c r="G23" s="136">
        <f>IFERROR(VLOOKUP($D$2,福祉!$B$2:$AG$998,23,FALSE),0)</f>
        <v>0</v>
      </c>
      <c r="H23" s="136">
        <f>IFERROR(VLOOKUP($D$2,福祉!$B$2:$AG$998,25,FALSE),0)</f>
        <v>0</v>
      </c>
      <c r="I23" s="136">
        <f>IFERROR(VLOOKUP($D$2,福祉!$B$2:$AG$998,27,FALSE),0)</f>
        <v>11</v>
      </c>
      <c r="J23" s="136">
        <f>IFERROR(VLOOKUP($D$2,福祉!$B$2:$AG$998,29,FALSE),0)</f>
        <v>0</v>
      </c>
      <c r="K23" s="137">
        <f>SUM(E23:J23)</f>
        <v>15</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1</v>
      </c>
      <c r="J24" s="141"/>
      <c r="K24" s="142">
        <f>SUM(E24:I24)</f>
        <v>2</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4</v>
      </c>
      <c r="G35" s="136">
        <f t="shared" si="0"/>
        <v>0</v>
      </c>
      <c r="H35" s="136">
        <f t="shared" si="0"/>
        <v>0</v>
      </c>
      <c r="I35" s="136">
        <f t="shared" si="0"/>
        <v>11</v>
      </c>
      <c r="J35" s="136">
        <f t="shared" si="0"/>
        <v>0</v>
      </c>
      <c r="K35" s="137">
        <f>SUM(E35:J35)</f>
        <v>15</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1</v>
      </c>
      <c r="J36" s="164"/>
      <c r="K36" s="165">
        <f>SUM(E36:I36)</f>
        <v>2</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1vEMRBWBSdgshaS7jATVurmMboN1mMNxIKt7FXSn0EPBQt77wsrqKAbc9GdwDlBCW2U6KHBbEGYWTg56SXSkFQ==" saltValue="kpOUlOeDGlZIBdY8htkj9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366B11C9-DB8D-4931-B79F-0D77AD486ADD}"/>
    <dataValidation type="list" allowBlank="1" showInputMessage="1" sqref="A22:B33" xr:uid="{CDBF5496-86BC-4B64-8F2C-19DD8C4956FB}">
      <formula1>"交通空白地有償運送,福祉有償運送"</formula1>
    </dataValidation>
    <dataValidation type="list" allowBlank="1" showInputMessage="1" sqref="D10" xr:uid="{D2D368F6-9D1E-4B09-B5DB-B60FFDD5412C}">
      <formula1>"○"</formula1>
    </dataValidation>
  </dataValidations>
  <hyperlinks>
    <hyperlink ref="O1:Q1" location="福祉!A1" display="目次" xr:uid="{E00E7C5B-719C-4F30-930D-6087863F35A3}"/>
  </hyperlinks>
  <pageMargins left="0.25" right="0.25" top="0.75" bottom="0.75" header="0.3" footer="0.3"/>
  <pageSetup paperSize="9" scale="9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9D1DE-C143-4AAE-8270-49DE28859D3A}">
  <sheetPr codeName="Sheet21">
    <tabColor theme="9" tint="0.39997558519241921"/>
  </sheetPr>
  <dimension ref="A1:Y38"/>
  <sheetViews>
    <sheetView view="pageBreakPreview" topLeftCell="C1"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76" t="s">
        <v>1116</v>
      </c>
      <c r="P1" s="77"/>
      <c r="Q1" s="77"/>
    </row>
    <row r="2" spans="1:25" ht="30" customHeight="1" x14ac:dyDescent="0.15">
      <c r="A2" s="78" t="s">
        <v>1117</v>
      </c>
      <c r="B2" s="79"/>
      <c r="C2" s="79"/>
      <c r="D2" s="80" t="s">
        <v>1162</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45219</v>
      </c>
      <c r="E4" s="86"/>
      <c r="F4" s="86"/>
      <c r="G4" s="86"/>
      <c r="H4" s="86"/>
      <c r="I4" s="86"/>
      <c r="J4" s="86"/>
      <c r="K4" s="87"/>
    </row>
    <row r="5" spans="1:25" ht="30" customHeight="1" x14ac:dyDescent="0.15">
      <c r="A5" s="83" t="s">
        <v>1121</v>
      </c>
      <c r="B5" s="84"/>
      <c r="C5" s="84"/>
      <c r="D5" s="85">
        <f>VLOOKUP($D$2,福祉!$B$2:$AG$998,4,FALSE)</f>
        <v>46295</v>
      </c>
      <c r="E5" s="86"/>
      <c r="F5" s="86"/>
      <c r="G5" s="86"/>
      <c r="H5" s="86"/>
      <c r="I5" s="86"/>
      <c r="J5" s="86"/>
      <c r="K5" s="87"/>
    </row>
    <row r="6" spans="1:25" ht="30" customHeight="1" x14ac:dyDescent="0.15">
      <c r="A6" s="83" t="s">
        <v>1122</v>
      </c>
      <c r="B6" s="84"/>
      <c r="C6" s="84"/>
      <c r="D6" s="85" t="str">
        <f>VLOOKUP($D$2,福祉!$B$2:$AG$998,5,FALSE)</f>
        <v>社会福祉法人　雪の聖母園</v>
      </c>
      <c r="E6" s="86"/>
      <c r="F6" s="86"/>
      <c r="G6" s="86"/>
      <c r="H6" s="86"/>
      <c r="I6" s="86"/>
      <c r="J6" s="86"/>
      <c r="K6" s="87"/>
    </row>
    <row r="7" spans="1:25" ht="30" customHeight="1" x14ac:dyDescent="0.15">
      <c r="A7" s="83" t="s">
        <v>1123</v>
      </c>
      <c r="B7" s="84"/>
      <c r="C7" s="84"/>
      <c r="D7" s="85" t="str">
        <f>VLOOKUP($D$2,福祉!$B$2:$AG$998,6,FALSE)</f>
        <v>上杉　昌弘</v>
      </c>
      <c r="E7" s="86"/>
      <c r="F7" s="86"/>
      <c r="G7" s="86"/>
      <c r="H7" s="86"/>
      <c r="I7" s="86"/>
      <c r="J7" s="86"/>
      <c r="K7" s="87"/>
    </row>
    <row r="8" spans="1:25" ht="30" customHeight="1" x14ac:dyDescent="0.15">
      <c r="A8" s="83" t="s">
        <v>1124</v>
      </c>
      <c r="B8" s="84"/>
      <c r="C8" s="84"/>
      <c r="D8" s="85" t="str">
        <f>VLOOKUP($D$2,福祉!$B$2:$AG$998,8,FALSE)</f>
        <v>樺戸郡月形町字緑町１４９番地１</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社会福祉法人　雪の聖母園　ライフネットゆうばり</v>
      </c>
      <c r="E12" s="103"/>
      <c r="F12" s="103" t="str">
        <f>IFERROR(VLOOKUP($D$2,福祉!$B$2:$AG$998,10,FALSE),0)</f>
        <v>夕張市南清水沢４丁目６３番地</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夕張市</v>
      </c>
      <c r="E14" s="98"/>
      <c r="F14" s="98"/>
      <c r="G14" s="98"/>
      <c r="H14" s="98"/>
      <c r="I14" s="98"/>
      <c r="J14" s="98"/>
      <c r="K14" s="99"/>
      <c r="O14" s="73"/>
      <c r="X14" s="73"/>
      <c r="Y14" s="107"/>
    </row>
    <row r="15" spans="1:25" ht="30" customHeight="1" x14ac:dyDescent="0.15">
      <c r="A15" s="95" t="s">
        <v>1132</v>
      </c>
      <c r="B15" s="96"/>
      <c r="C15" s="96"/>
      <c r="D15" s="108" t="str">
        <f>VLOOKUP($D$2,福祉!$B$2:$AG$998,16,FALSE)</f>
        <v>【新】イロハト</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社会福祉法人　雪の聖母園　ライフネットゆうばり</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2</v>
      </c>
      <c r="G23" s="136">
        <f>IFERROR(VLOOKUP($D$2,福祉!$B$2:$AG$998,23,FALSE),0)</f>
        <v>0</v>
      </c>
      <c r="H23" s="136">
        <f>IFERROR(VLOOKUP($D$2,福祉!$B$2:$AG$998,25,FALSE),0)</f>
        <v>0</v>
      </c>
      <c r="I23" s="136">
        <f>IFERROR(VLOOKUP($D$2,福祉!$B$2:$AG$998,27,FALSE),0)</f>
        <v>2</v>
      </c>
      <c r="J23" s="136">
        <f>IFERROR(VLOOKUP($D$2,福祉!$B$2:$AG$998,29,FALSE),0)</f>
        <v>0</v>
      </c>
      <c r="K23" s="137">
        <f>SUM(E23:J23)</f>
        <v>4</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0</v>
      </c>
      <c r="J24" s="141"/>
      <c r="K24" s="142">
        <f>SUM(E24:I24)</f>
        <v>0</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2</v>
      </c>
      <c r="G35" s="136">
        <f t="shared" si="0"/>
        <v>0</v>
      </c>
      <c r="H35" s="136">
        <f t="shared" si="0"/>
        <v>0</v>
      </c>
      <c r="I35" s="136">
        <f t="shared" si="0"/>
        <v>2</v>
      </c>
      <c r="J35" s="136">
        <f t="shared" si="0"/>
        <v>0</v>
      </c>
      <c r="K35" s="137">
        <f>SUM(E35:J35)</f>
        <v>4</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vjGSXRTgp5OtXDxelxspRl0Kr+egRNrhYsE2LkalBcA1+JGx3CleAutsX1Ff9WLg6OVgdhBPsO7TLVo6VvUDDg==" saltValue="4zVjD6IZ0I8mJ214dVGEj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472EA69B-9247-4BA4-9204-923591AD0353}">
      <formula1>"○"</formula1>
    </dataValidation>
    <dataValidation type="list" allowBlank="1" showInputMessage="1" sqref="A22:B33" xr:uid="{84B7E390-711F-46C1-B0E0-5D27FF2705BF}">
      <formula1>"交通空白地有償運送,福祉有償運送"</formula1>
    </dataValidation>
    <dataValidation allowBlank="1" showInputMessage="1" sqref="D2:K2" xr:uid="{0C047717-CE6E-4BD6-90D8-0F67D5FE35F0}"/>
  </dataValidations>
  <hyperlinks>
    <hyperlink ref="O1:Q1" location="福祉!A1" display="目次" xr:uid="{325EE43B-F1D3-4B76-AF7F-5C9CC8E08FE4}"/>
  </hyperlinks>
  <pageMargins left="0.25" right="0.25" top="0.75" bottom="0.75" header="0.3" footer="0.3"/>
  <pageSetup paperSize="9" scale="9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65267-5505-40A3-A9AA-51F372508129}">
  <sheetPr codeName="Sheet22">
    <tabColor theme="9" tint="0.39997558519241921"/>
  </sheetPr>
  <dimension ref="A1:Y38"/>
  <sheetViews>
    <sheetView view="pageBreakPreview" topLeftCell="C9"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76" t="s">
        <v>1116</v>
      </c>
      <c r="P1" s="77"/>
      <c r="Q1" s="77"/>
    </row>
    <row r="2" spans="1:25" ht="30" customHeight="1" x14ac:dyDescent="0.15">
      <c r="A2" s="78" t="s">
        <v>1117</v>
      </c>
      <c r="B2" s="79"/>
      <c r="C2" s="79"/>
      <c r="D2" s="80" t="s">
        <v>1163</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44012</v>
      </c>
      <c r="E4" s="86"/>
      <c r="F4" s="86"/>
      <c r="G4" s="86"/>
      <c r="H4" s="86"/>
      <c r="I4" s="86"/>
      <c r="J4" s="86"/>
      <c r="K4" s="87"/>
    </row>
    <row r="5" spans="1:25" ht="30" customHeight="1" x14ac:dyDescent="0.15">
      <c r="A5" s="83" t="s">
        <v>1121</v>
      </c>
      <c r="B5" s="84"/>
      <c r="C5" s="84"/>
      <c r="D5" s="85">
        <f>VLOOKUP($D$2,福祉!$B$2:$AG$998,4,FALSE)</f>
        <v>45199</v>
      </c>
      <c r="E5" s="86"/>
      <c r="F5" s="86"/>
      <c r="G5" s="86"/>
      <c r="H5" s="86"/>
      <c r="I5" s="86"/>
      <c r="J5" s="86"/>
      <c r="K5" s="87"/>
    </row>
    <row r="6" spans="1:25" ht="30" customHeight="1" x14ac:dyDescent="0.15">
      <c r="A6" s="83" t="s">
        <v>1122</v>
      </c>
      <c r="B6" s="84"/>
      <c r="C6" s="84"/>
      <c r="D6" s="85" t="str">
        <f>VLOOKUP($D$2,福祉!$B$2:$AG$998,5,FALSE)</f>
        <v>社会福祉法人　明和会</v>
      </c>
      <c r="E6" s="86"/>
      <c r="F6" s="86"/>
      <c r="G6" s="86"/>
      <c r="H6" s="86"/>
      <c r="I6" s="86"/>
      <c r="J6" s="86"/>
      <c r="K6" s="87"/>
    </row>
    <row r="7" spans="1:25" ht="30" customHeight="1" x14ac:dyDescent="0.15">
      <c r="A7" s="83" t="s">
        <v>1123</v>
      </c>
      <c r="B7" s="84"/>
      <c r="C7" s="84"/>
      <c r="D7" s="85" t="str">
        <f>VLOOKUP($D$2,福祉!$B$2:$AG$998,6,FALSE)</f>
        <v>西川　雅浩</v>
      </c>
      <c r="E7" s="86"/>
      <c r="F7" s="86"/>
      <c r="G7" s="86"/>
      <c r="H7" s="86"/>
      <c r="I7" s="86"/>
      <c r="J7" s="86"/>
      <c r="K7" s="87"/>
    </row>
    <row r="8" spans="1:25" ht="30" customHeight="1" x14ac:dyDescent="0.15">
      <c r="A8" s="83" t="s">
        <v>1124</v>
      </c>
      <c r="B8" s="84"/>
      <c r="C8" s="84"/>
      <c r="D8" s="85" t="str">
        <f>VLOOKUP($D$2,福祉!$B$2:$AG$998,8,FALSE)</f>
        <v>樺戸郡新十津川町字中央５１５番８</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かおる園</v>
      </c>
      <c r="E12" s="103"/>
      <c r="F12" s="103" t="str">
        <f>IFERROR(VLOOKUP($D$2,福祉!$B$2:$AG$998,10,FALSE),0)</f>
        <v>樺戸郡新十津川町字花月２０１番地１</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新十津川町</v>
      </c>
      <c r="E14" s="98"/>
      <c r="F14" s="98"/>
      <c r="G14" s="98"/>
      <c r="H14" s="98"/>
      <c r="I14" s="98"/>
      <c r="J14" s="98"/>
      <c r="K14" s="99"/>
      <c r="O14" s="73"/>
      <c r="X14" s="73"/>
      <c r="Y14" s="107"/>
    </row>
    <row r="15" spans="1:25" ht="30" customHeight="1" x14ac:dyDescent="0.15">
      <c r="A15" s="95" t="s">
        <v>1132</v>
      </c>
      <c r="B15" s="96"/>
      <c r="C15" s="96"/>
      <c r="D15" s="108" t="str">
        <f>VLOOKUP($D$2,福祉!$B$2:$AG$998,16,FALSE)</f>
        <v>　ロハニ</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9.5" x14ac:dyDescent="0.15">
      <c r="A22" s="126" t="s">
        <v>1147</v>
      </c>
      <c r="B22" s="127"/>
      <c r="C22" s="128" t="str">
        <f>D12</f>
        <v>かおる園</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0</v>
      </c>
      <c r="J23" s="136">
        <f>IFERROR(VLOOKUP($D$2,福祉!$B$2:$AG$998,29,FALSE),0)</f>
        <v>0</v>
      </c>
      <c r="K23" s="137">
        <f>SUM(E23:J23)</f>
        <v>1</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0</v>
      </c>
      <c r="J24" s="141"/>
      <c r="K24" s="142">
        <f>SUM(E24:I24)</f>
        <v>0</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0</v>
      </c>
      <c r="J35" s="136">
        <f t="shared" si="0"/>
        <v>0</v>
      </c>
      <c r="K35" s="137">
        <f>SUM(E35:J35)</f>
        <v>1</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6f/v5KFYyT4YB1EFzL3yH42UhT2y3X6pvpN4M8KFMbDN1kY4UXAsgPZh+BIeUKB+DK6z+qClfqV/kpPa3LxZ6w==" saltValue="UyedMyIgQvRASoEcJ26xd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90C6F117-6E71-4800-BD86-A88820EEAF57}"/>
    <dataValidation type="list" allowBlank="1" showInputMessage="1" sqref="A22:B33" xr:uid="{77BB6039-F096-4A95-B79A-B0EE544E3415}">
      <formula1>"交通空白地有償運送,福祉有償運送"</formula1>
    </dataValidation>
    <dataValidation type="list" allowBlank="1" showInputMessage="1" sqref="D10" xr:uid="{7D668857-20CF-4528-910A-43401BDE4D52}">
      <formula1>"○"</formula1>
    </dataValidation>
  </dataValidations>
  <hyperlinks>
    <hyperlink ref="O1:Q1" location="福祉!A1" display="目次" xr:uid="{A1886390-CFAC-497E-8DC5-5C14B393EEF7}"/>
  </hyperlinks>
  <pageMargins left="0.25" right="0.25" top="0.75" bottom="0.75" header="0.3" footer="0.3"/>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88768-D95D-4243-8205-57B9F9F38EDE}">
  <sheetPr codeName="Sheet23">
    <tabColor theme="9" tint="0.39997558519241921"/>
  </sheetPr>
  <dimension ref="A1:Y38"/>
  <sheetViews>
    <sheetView view="pageBreakPreview" topLeftCell="A9"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76" t="s">
        <v>1116</v>
      </c>
      <c r="P1" s="77"/>
      <c r="Q1" s="77"/>
    </row>
    <row r="2" spans="1:25" ht="30" customHeight="1" x14ac:dyDescent="0.15">
      <c r="A2" s="78" t="s">
        <v>1117</v>
      </c>
      <c r="B2" s="79"/>
      <c r="C2" s="79"/>
      <c r="D2" s="80" t="s">
        <v>1164</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45126</v>
      </c>
      <c r="E4" s="86"/>
      <c r="F4" s="86"/>
      <c r="G4" s="86"/>
      <c r="H4" s="86"/>
      <c r="I4" s="86"/>
      <c r="J4" s="86"/>
      <c r="K4" s="87"/>
    </row>
    <row r="5" spans="1:25" ht="30" customHeight="1" x14ac:dyDescent="0.15">
      <c r="A5" s="83" t="s">
        <v>1121</v>
      </c>
      <c r="B5" s="84"/>
      <c r="C5" s="84"/>
      <c r="D5" s="85">
        <f>VLOOKUP($D$2,福祉!$B$2:$AG$998,4,FALSE)</f>
        <v>46203</v>
      </c>
      <c r="E5" s="86"/>
      <c r="F5" s="86"/>
      <c r="G5" s="86"/>
      <c r="H5" s="86"/>
      <c r="I5" s="86"/>
      <c r="J5" s="86"/>
      <c r="K5" s="87"/>
    </row>
    <row r="6" spans="1:25" ht="30" customHeight="1" x14ac:dyDescent="0.15">
      <c r="A6" s="83" t="s">
        <v>1122</v>
      </c>
      <c r="B6" s="84"/>
      <c r="C6" s="84"/>
      <c r="D6" s="85" t="str">
        <f>VLOOKUP($D$2,福祉!$B$2:$AG$998,5,FALSE)</f>
        <v>特定非営利活動法人　はぐくみ会</v>
      </c>
      <c r="E6" s="86"/>
      <c r="F6" s="86"/>
      <c r="G6" s="86"/>
      <c r="H6" s="86"/>
      <c r="I6" s="86"/>
      <c r="J6" s="86"/>
      <c r="K6" s="87"/>
    </row>
    <row r="7" spans="1:25" ht="30" customHeight="1" x14ac:dyDescent="0.15">
      <c r="A7" s="83" t="s">
        <v>1123</v>
      </c>
      <c r="B7" s="84"/>
      <c r="C7" s="84"/>
      <c r="D7" s="85" t="str">
        <f>VLOOKUP($D$2,福祉!$B$2:$AG$998,6,FALSE)</f>
        <v>栗田　太郎</v>
      </c>
      <c r="E7" s="86"/>
      <c r="F7" s="86"/>
      <c r="G7" s="86"/>
      <c r="H7" s="86"/>
      <c r="I7" s="86"/>
      <c r="J7" s="86"/>
      <c r="K7" s="87"/>
    </row>
    <row r="8" spans="1:25" ht="30" customHeight="1" x14ac:dyDescent="0.15">
      <c r="A8" s="83" t="s">
        <v>1124</v>
      </c>
      <c r="B8" s="84"/>
      <c r="C8" s="84"/>
      <c r="D8" s="85" t="str">
        <f>VLOOKUP($D$2,福祉!$B$2:$AG$998,8,FALSE)</f>
        <v>札幌市北区新琴似６条１４丁目４番８号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特定非営利活動法人　はぐくみ会</v>
      </c>
      <c r="E12" s="103"/>
      <c r="F12" s="103" t="str">
        <f>IFERROR(VLOOKUP($D$2,福祉!$B$2:$AG$998,10,FALSE),0)</f>
        <v>札幌市北区新琴似６条１４丁目４－８</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札幌市、石狩市</v>
      </c>
      <c r="E14" s="98"/>
      <c r="F14" s="98"/>
      <c r="G14" s="98"/>
      <c r="H14" s="98"/>
      <c r="I14" s="98"/>
      <c r="J14" s="98"/>
      <c r="K14" s="99"/>
      <c r="O14" s="73"/>
      <c r="X14" s="73"/>
      <c r="Y14" s="107"/>
    </row>
    <row r="15" spans="1:25" ht="30" customHeight="1" x14ac:dyDescent="0.15">
      <c r="A15" s="95" t="s">
        <v>1132</v>
      </c>
      <c r="B15" s="96"/>
      <c r="C15" s="96"/>
      <c r="D15" s="108" t="str">
        <f>VLOOKUP($D$2,福祉!$B$2:$AG$998,16,FALSE)</f>
        <v>イ　　ハ　ト</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特定非営利活動法人　はぐくみ会</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2</v>
      </c>
      <c r="G23" s="136">
        <f>IFERROR(VLOOKUP($D$2,福祉!$B$2:$AG$998,23,FALSE),0)</f>
        <v>0</v>
      </c>
      <c r="H23" s="136">
        <f>IFERROR(VLOOKUP($D$2,福祉!$B$2:$AG$998,25,FALSE),0)</f>
        <v>0</v>
      </c>
      <c r="I23" s="136">
        <f>IFERROR(VLOOKUP($D$2,福祉!$B$2:$AG$998,27,FALSE),0)</f>
        <v>4</v>
      </c>
      <c r="J23" s="136">
        <f>IFERROR(VLOOKUP($D$2,福祉!$B$2:$AG$998,29,FALSE),0)</f>
        <v>0</v>
      </c>
      <c r="K23" s="137">
        <f>SUM(E23:J23)</f>
        <v>6</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0</v>
      </c>
      <c r="J24" s="141"/>
      <c r="K24" s="142">
        <f>SUM(E24:I24)</f>
        <v>0</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2</v>
      </c>
      <c r="G35" s="136">
        <f t="shared" si="0"/>
        <v>0</v>
      </c>
      <c r="H35" s="136">
        <f t="shared" si="0"/>
        <v>0</v>
      </c>
      <c r="I35" s="136">
        <f t="shared" si="0"/>
        <v>4</v>
      </c>
      <c r="J35" s="136">
        <f t="shared" si="0"/>
        <v>0</v>
      </c>
      <c r="K35" s="137">
        <f>SUM(E35:J35)</f>
        <v>6</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EgvCz+114+XUQK2ET2ZM57pQCJrZVsr7YBKqwEKquG2Nll7iQ8XmCxWPa5bH4TTqVNBotBVe2IDsbkV5XWjmOA==" saltValue="66AwPEcrG9/d1mIS7IgHJ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FB098049-6BE9-4280-98E8-151884DBFDEC}">
      <formula1>"○"</formula1>
    </dataValidation>
    <dataValidation type="list" allowBlank="1" showInputMessage="1" sqref="A22:B33" xr:uid="{C360D587-53D1-4628-8B6B-53D5E1914322}">
      <formula1>"交通空白地有償運送,福祉有償運送"</formula1>
    </dataValidation>
    <dataValidation allowBlank="1" showInputMessage="1" sqref="D2:K2" xr:uid="{174EC186-4826-4FFD-AC4C-6089CF2F9CC8}"/>
  </dataValidations>
  <hyperlinks>
    <hyperlink ref="O1:Q1" location="福祉!A1" display="目次" xr:uid="{78B2DE0B-B0C2-4820-A793-D5094FEF412F}"/>
  </hyperlinks>
  <pageMargins left="0.25" right="0.25" top="0.75" bottom="0.75" header="0.3" footer="0.3"/>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0E677-B153-4527-81C2-6E9D43D6F659}">
  <sheetPr codeName="Sheet3"/>
  <dimension ref="A1:L16"/>
  <sheetViews>
    <sheetView view="pageBreakPreview" zoomScale="82" zoomScaleNormal="100" zoomScaleSheetLayoutView="82" workbookViewId="0">
      <selection activeCell="AI102" sqref="AI102"/>
    </sheetView>
  </sheetViews>
  <sheetFormatPr defaultColWidth="9" defaultRowHeight="18.75" x14ac:dyDescent="0.15"/>
  <cols>
    <col min="1" max="1" width="5.125" style="67" customWidth="1"/>
    <col min="2" max="16384" width="9" style="67"/>
  </cols>
  <sheetData>
    <row r="1" spans="1:12" ht="30" customHeight="1" x14ac:dyDescent="0.15">
      <c r="A1" s="66" t="s">
        <v>1099</v>
      </c>
    </row>
    <row r="2" spans="1:12" ht="30" customHeight="1" x14ac:dyDescent="0.15">
      <c r="A2" s="68" t="s">
        <v>1100</v>
      </c>
      <c r="B2" s="68"/>
      <c r="C2" s="68"/>
      <c r="D2" s="68"/>
      <c r="E2" s="68"/>
      <c r="F2" s="68"/>
      <c r="G2" s="68"/>
      <c r="H2" s="68"/>
      <c r="I2" s="68"/>
      <c r="J2" s="68"/>
      <c r="K2" s="68"/>
      <c r="L2" s="68"/>
    </row>
    <row r="3" spans="1:12" ht="30" customHeight="1" x14ac:dyDescent="0.15">
      <c r="A3" s="69" t="s">
        <v>463</v>
      </c>
      <c r="B3" s="70" t="s">
        <v>1101</v>
      </c>
      <c r="C3" s="70"/>
      <c r="D3" s="70"/>
      <c r="E3" s="70"/>
      <c r="F3" s="70"/>
      <c r="G3" s="70"/>
      <c r="H3" s="70"/>
      <c r="I3" s="70"/>
      <c r="J3" s="70"/>
      <c r="K3" s="70"/>
      <c r="L3" s="70"/>
    </row>
    <row r="4" spans="1:12" ht="30" customHeight="1" x14ac:dyDescent="0.15">
      <c r="A4" s="69" t="s">
        <v>1102</v>
      </c>
      <c r="B4" s="70" t="s">
        <v>1103</v>
      </c>
      <c r="C4" s="70"/>
      <c r="D4" s="70"/>
      <c r="E4" s="70"/>
      <c r="F4" s="70"/>
      <c r="G4" s="70"/>
      <c r="H4" s="70"/>
      <c r="I4" s="70"/>
      <c r="J4" s="70"/>
      <c r="K4" s="70"/>
      <c r="L4" s="70"/>
    </row>
    <row r="5" spans="1:12" ht="30" customHeight="1" x14ac:dyDescent="0.15">
      <c r="A5" s="69" t="s">
        <v>1104</v>
      </c>
      <c r="B5" s="70" t="s">
        <v>1105</v>
      </c>
      <c r="C5" s="70"/>
      <c r="D5" s="70"/>
      <c r="E5" s="70"/>
      <c r="F5" s="70"/>
      <c r="G5" s="70"/>
      <c r="H5" s="70"/>
      <c r="I5" s="70"/>
      <c r="J5" s="70"/>
      <c r="K5" s="70"/>
      <c r="L5" s="70"/>
    </row>
    <row r="6" spans="1:12" ht="30" customHeight="1" x14ac:dyDescent="0.15">
      <c r="A6" s="69" t="s">
        <v>1106</v>
      </c>
      <c r="B6" s="71" t="s">
        <v>1107</v>
      </c>
      <c r="C6" s="71"/>
      <c r="D6" s="71"/>
      <c r="E6" s="71"/>
      <c r="F6" s="71"/>
      <c r="G6" s="71"/>
      <c r="H6" s="71"/>
      <c r="I6" s="71"/>
      <c r="J6" s="71"/>
      <c r="K6" s="71"/>
      <c r="L6" s="71"/>
    </row>
    <row r="7" spans="1:12" ht="30" customHeight="1" x14ac:dyDescent="0.15">
      <c r="A7" s="69" t="s">
        <v>1108</v>
      </c>
      <c r="B7" s="70" t="s">
        <v>1109</v>
      </c>
      <c r="C7" s="70"/>
      <c r="D7" s="70"/>
      <c r="E7" s="70"/>
      <c r="F7" s="70"/>
      <c r="G7" s="70"/>
      <c r="H7" s="70"/>
      <c r="I7" s="70"/>
      <c r="J7" s="70"/>
      <c r="K7" s="70"/>
      <c r="L7" s="70"/>
    </row>
    <row r="8" spans="1:12" ht="30" customHeight="1" x14ac:dyDescent="0.15">
      <c r="A8" s="69" t="s">
        <v>1110</v>
      </c>
      <c r="B8" s="70" t="s">
        <v>1111</v>
      </c>
      <c r="C8" s="70"/>
      <c r="D8" s="70"/>
      <c r="E8" s="70"/>
      <c r="F8" s="70"/>
      <c r="G8" s="70"/>
      <c r="H8" s="70"/>
      <c r="I8" s="70"/>
      <c r="J8" s="70"/>
      <c r="K8" s="70"/>
      <c r="L8" s="70"/>
    </row>
    <row r="9" spans="1:12" ht="30" customHeight="1" x14ac:dyDescent="0.15">
      <c r="A9" s="69" t="s">
        <v>1112</v>
      </c>
      <c r="B9" s="70" t="s">
        <v>1113</v>
      </c>
      <c r="C9" s="70"/>
      <c r="D9" s="70"/>
      <c r="E9" s="70"/>
      <c r="F9" s="70"/>
      <c r="G9" s="70"/>
      <c r="H9" s="70"/>
      <c r="I9" s="70"/>
      <c r="J9" s="70"/>
      <c r="K9" s="70"/>
      <c r="L9" s="70"/>
    </row>
    <row r="10" spans="1:12" ht="17.25" customHeight="1" x14ac:dyDescent="0.15">
      <c r="A10" s="72"/>
      <c r="B10" s="73"/>
      <c r="C10" s="73"/>
      <c r="D10" s="73"/>
      <c r="E10" s="73"/>
      <c r="F10" s="73"/>
      <c r="G10" s="73"/>
      <c r="H10" s="73"/>
      <c r="I10" s="73"/>
      <c r="J10" s="73"/>
      <c r="K10" s="73"/>
      <c r="L10" s="73"/>
    </row>
    <row r="11" spans="1:12" ht="30" customHeight="1" x14ac:dyDescent="0.15">
      <c r="A11" s="68" t="s">
        <v>1114</v>
      </c>
      <c r="B11" s="68"/>
      <c r="C11" s="68"/>
      <c r="D11" s="68"/>
      <c r="E11" s="68"/>
      <c r="F11" s="68"/>
      <c r="G11" s="68"/>
      <c r="H11" s="68"/>
      <c r="I11" s="68"/>
      <c r="J11" s="68"/>
      <c r="K11" s="68"/>
      <c r="L11" s="68"/>
    </row>
    <row r="12" spans="1:12" ht="30" customHeight="1" x14ac:dyDescent="0.15">
      <c r="A12" s="69" t="s">
        <v>463</v>
      </c>
      <c r="B12" s="70" t="s">
        <v>1101</v>
      </c>
      <c r="C12" s="70"/>
      <c r="D12" s="70"/>
      <c r="E12" s="70"/>
      <c r="F12" s="70"/>
      <c r="G12" s="70"/>
      <c r="H12" s="70"/>
      <c r="I12" s="70"/>
      <c r="J12" s="70"/>
      <c r="K12" s="70"/>
      <c r="L12" s="70"/>
    </row>
    <row r="13" spans="1:12" ht="30" customHeight="1" x14ac:dyDescent="0.15">
      <c r="A13" s="69" t="s">
        <v>1102</v>
      </c>
      <c r="B13" s="71" t="s">
        <v>1107</v>
      </c>
      <c r="C13" s="71"/>
      <c r="D13" s="71"/>
      <c r="E13" s="71"/>
      <c r="F13" s="71"/>
      <c r="G13" s="71"/>
      <c r="H13" s="71"/>
      <c r="I13" s="71"/>
      <c r="J13" s="71"/>
      <c r="K13" s="71"/>
      <c r="L13" s="71"/>
    </row>
    <row r="14" spans="1:12" ht="30" customHeight="1" x14ac:dyDescent="0.15">
      <c r="A14" s="69" t="s">
        <v>1104</v>
      </c>
      <c r="B14" s="70" t="s">
        <v>1109</v>
      </c>
      <c r="C14" s="70"/>
      <c r="D14" s="70"/>
      <c r="E14" s="70"/>
      <c r="F14" s="70"/>
      <c r="G14" s="70"/>
      <c r="H14" s="70"/>
      <c r="I14" s="70"/>
      <c r="J14" s="70"/>
      <c r="K14" s="70"/>
      <c r="L14" s="70"/>
    </row>
    <row r="15" spans="1:12" ht="30" customHeight="1" x14ac:dyDescent="0.15">
      <c r="A15" s="69" t="s">
        <v>1106</v>
      </c>
      <c r="B15" s="70" t="s">
        <v>1113</v>
      </c>
      <c r="C15" s="70"/>
      <c r="D15" s="70"/>
      <c r="E15" s="70"/>
      <c r="F15" s="70"/>
      <c r="G15" s="70"/>
      <c r="H15" s="70"/>
      <c r="I15" s="70"/>
      <c r="J15" s="70"/>
      <c r="K15" s="70"/>
      <c r="L15" s="70"/>
    </row>
    <row r="16" spans="1:12" ht="30" customHeight="1" x14ac:dyDescent="0.15"/>
  </sheetData>
  <sheetProtection algorithmName="SHA-512" hashValue="B6yqSEWXdMtusKDirj637AnFgPKFo7YhAOprxr0B4gh0WtaKSkqlml07Q8cChSDAcraxAjxI36noMG7EctaAuA==" saltValue="R2a72qk4uLGNG8qc+nXK9w==" spinCount="100000" sheet="1" objects="1" scenarios="1"/>
  <mergeCells count="13">
    <mergeCell ref="B15:L15"/>
    <mergeCell ref="B8:L8"/>
    <mergeCell ref="B9:L9"/>
    <mergeCell ref="A11:L11"/>
    <mergeCell ref="B12:L12"/>
    <mergeCell ref="B13:L13"/>
    <mergeCell ref="B14:L14"/>
    <mergeCell ref="A2:L2"/>
    <mergeCell ref="B3:L3"/>
    <mergeCell ref="B4:L4"/>
    <mergeCell ref="B5:L5"/>
    <mergeCell ref="B6:L6"/>
    <mergeCell ref="B7:L7"/>
  </mergeCells>
  <phoneticPr fontId="6"/>
  <pageMargins left="0.25" right="0.25" top="0.75" bottom="0.75" header="0.3" footer="0.3"/>
  <pageSetup paperSize="9" scale="9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19C2F-CBB1-48EF-9CE4-15EE85F01DEA}">
  <sheetPr codeName="Sheet24">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76" t="s">
        <v>1116</v>
      </c>
      <c r="P1" s="77"/>
      <c r="Q1" s="77"/>
    </row>
    <row r="2" spans="1:25" ht="30" customHeight="1" x14ac:dyDescent="0.15">
      <c r="A2" s="78" t="s">
        <v>1117</v>
      </c>
      <c r="B2" s="79"/>
      <c r="C2" s="79"/>
      <c r="D2" s="80" t="s">
        <v>1165</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44749</v>
      </c>
      <c r="E4" s="86"/>
      <c r="F4" s="86"/>
      <c r="G4" s="86"/>
      <c r="H4" s="86"/>
      <c r="I4" s="86"/>
      <c r="J4" s="86"/>
      <c r="K4" s="87"/>
    </row>
    <row r="5" spans="1:25" ht="30" customHeight="1" x14ac:dyDescent="0.15">
      <c r="A5" s="83" t="s">
        <v>1121</v>
      </c>
      <c r="B5" s="84"/>
      <c r="C5" s="84"/>
      <c r="D5" s="85">
        <f>VLOOKUP($D$2,福祉!$B$2:$AG$998,4,FALSE)</f>
        <v>45838</v>
      </c>
      <c r="E5" s="86"/>
      <c r="F5" s="86"/>
      <c r="G5" s="86"/>
      <c r="H5" s="86"/>
      <c r="I5" s="86"/>
      <c r="J5" s="86"/>
      <c r="K5" s="87"/>
    </row>
    <row r="6" spans="1:25" ht="30" customHeight="1" x14ac:dyDescent="0.15">
      <c r="A6" s="83" t="s">
        <v>1122</v>
      </c>
      <c r="B6" s="84"/>
      <c r="C6" s="84"/>
      <c r="D6" s="85" t="str">
        <f>VLOOKUP($D$2,福祉!$B$2:$AG$998,5,FALSE)</f>
        <v>社会福祉法人　古平福祉会</v>
      </c>
      <c r="E6" s="86"/>
      <c r="F6" s="86"/>
      <c r="G6" s="86"/>
      <c r="H6" s="86"/>
      <c r="I6" s="86"/>
      <c r="J6" s="86"/>
      <c r="K6" s="87"/>
    </row>
    <row r="7" spans="1:25" ht="30" customHeight="1" x14ac:dyDescent="0.15">
      <c r="A7" s="83" t="s">
        <v>1123</v>
      </c>
      <c r="B7" s="84"/>
      <c r="C7" s="84"/>
      <c r="D7" s="85" t="str">
        <f>VLOOKUP($D$2,福祉!$B$2:$AG$998,6,FALSE)</f>
        <v>木村　輔宏</v>
      </c>
      <c r="E7" s="86"/>
      <c r="F7" s="86"/>
      <c r="G7" s="86"/>
      <c r="H7" s="86"/>
      <c r="I7" s="86"/>
      <c r="J7" s="86"/>
      <c r="K7" s="87"/>
    </row>
    <row r="8" spans="1:25" ht="30" customHeight="1" x14ac:dyDescent="0.15">
      <c r="A8" s="83" t="s">
        <v>1124</v>
      </c>
      <c r="B8" s="84"/>
      <c r="C8" s="84"/>
      <c r="D8" s="85" t="str">
        <f>VLOOKUP($D$2,福祉!$B$2:$AG$998,8,FALSE)</f>
        <v>古平郡古平町新地町２１番地４</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地域生活総合支援センター「いこいの家」、「グッドケア」</v>
      </c>
      <c r="E12" s="103"/>
      <c r="F12" s="103" t="str">
        <f>IFERROR(VLOOKUP($D$2,福祉!$B$2:$AG$998,10,FALSE),0)</f>
        <v>古平郡古平町歌棄町２０４番地９</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古平町</v>
      </c>
      <c r="E14" s="98"/>
      <c r="F14" s="98"/>
      <c r="G14" s="98"/>
      <c r="H14" s="98"/>
      <c r="I14" s="98"/>
      <c r="J14" s="98"/>
      <c r="K14" s="99"/>
      <c r="O14" s="73"/>
      <c r="X14" s="73"/>
      <c r="Y14" s="107"/>
    </row>
    <row r="15" spans="1:25" ht="30" customHeight="1" x14ac:dyDescent="0.15">
      <c r="A15" s="95" t="s">
        <v>1132</v>
      </c>
      <c r="B15" s="96"/>
      <c r="C15" s="96"/>
      <c r="D15" s="108" t="str">
        <f>VLOOKUP($D$2,福祉!$B$2:$AG$998,16,FALSE)</f>
        <v>イロハニ</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地域生活総合支援センター「いこいの家」、「グッドケア」</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5</v>
      </c>
      <c r="G23" s="136">
        <f>IFERROR(VLOOKUP($D$2,福祉!$B$2:$AG$998,23,FALSE),0)</f>
        <v>1</v>
      </c>
      <c r="H23" s="136">
        <f>IFERROR(VLOOKUP($D$2,福祉!$B$2:$AG$998,25,FALSE),0)</f>
        <v>1</v>
      </c>
      <c r="I23" s="136">
        <f>IFERROR(VLOOKUP($D$2,福祉!$B$2:$AG$998,27,FALSE),0)</f>
        <v>22</v>
      </c>
      <c r="J23" s="136">
        <f>IFERROR(VLOOKUP($D$2,福祉!$B$2:$AG$998,29,FALSE),0)</f>
        <v>0</v>
      </c>
      <c r="K23" s="137">
        <f>SUM(E23:J23)</f>
        <v>29</v>
      </c>
    </row>
    <row r="24" spans="1:24" s="143" customFormat="1" ht="19.5" x14ac:dyDescent="0.15">
      <c r="A24" s="132"/>
      <c r="B24" s="133"/>
      <c r="C24" s="138"/>
      <c r="D24" s="139"/>
      <c r="E24" s="140">
        <f>IFERROR(VLOOKUP($D$2,福祉!$B$2:$AG$998,20,FALSE),0)</f>
        <v>0</v>
      </c>
      <c r="F24" s="140">
        <f>IFERROR(VLOOKUP($D$2,福祉!$B$2:$AG$998,22,FALSE),0)</f>
        <v>2</v>
      </c>
      <c r="G24" s="140">
        <f>IFERROR(VLOOKUP($D$2,福祉!$B$2:$AG$998,24,FALSE),0)</f>
        <v>0</v>
      </c>
      <c r="H24" s="140">
        <f>IFERROR(VLOOKUP($D$2,福祉!$B$2:$AG$998,26,FALSE),0)</f>
        <v>0</v>
      </c>
      <c r="I24" s="140">
        <f>IFERROR(VLOOKUP($D$2,福祉!$B$2:$AG$2998,28,FALSE),0)</f>
        <v>5</v>
      </c>
      <c r="J24" s="141"/>
      <c r="K24" s="142">
        <f>SUM(E24:I24)</f>
        <v>7</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5</v>
      </c>
      <c r="G35" s="136">
        <f t="shared" si="0"/>
        <v>1</v>
      </c>
      <c r="H35" s="136">
        <f t="shared" si="0"/>
        <v>1</v>
      </c>
      <c r="I35" s="136">
        <f t="shared" si="0"/>
        <v>22</v>
      </c>
      <c r="J35" s="136">
        <f t="shared" si="0"/>
        <v>0</v>
      </c>
      <c r="K35" s="137">
        <f>SUM(E35:J35)</f>
        <v>29</v>
      </c>
    </row>
    <row r="36" spans="1:11" ht="20.25" thickBot="1" x14ac:dyDescent="0.2">
      <c r="A36" s="159"/>
      <c r="B36" s="160"/>
      <c r="C36" s="161"/>
      <c r="D36" s="162"/>
      <c r="E36" s="163">
        <f>SUM(E24+E27+E30+E33)</f>
        <v>0</v>
      </c>
      <c r="F36" s="163">
        <f>SUM(F24+F27+F30+F33)</f>
        <v>2</v>
      </c>
      <c r="G36" s="163">
        <f>SUM(G24+G27+G30+G33)</f>
        <v>0</v>
      </c>
      <c r="H36" s="163">
        <f>SUM(H24+H27+H30+H33)</f>
        <v>0</v>
      </c>
      <c r="I36" s="163">
        <f>SUM(I24+I27+I30+I33)</f>
        <v>5</v>
      </c>
      <c r="J36" s="164"/>
      <c r="K36" s="165">
        <f>SUM(E36:I36)</f>
        <v>7</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vyHBOhdnMSlgnVufkQTqeFRxUGuXWvP246jG3gRdDXTJ4f4WrpkY5z0lJYd09fUUvWCGBEr38bux9AinuwGjtw==" saltValue="Jc0hG1hd9KZyZGnSjp11s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07AEFD60-B1F7-4C4C-A868-7F7A496BFDE8}"/>
    <dataValidation type="list" allowBlank="1" showInputMessage="1" sqref="A22:B33" xr:uid="{AFC404E8-B3FB-44BB-A13D-3F3E1C34EF6E}">
      <formula1>"交通空白地有償運送,福祉有償運送"</formula1>
    </dataValidation>
    <dataValidation type="list" allowBlank="1" showInputMessage="1" sqref="D10" xr:uid="{51AE27DA-1FC8-4027-8F15-3E7A3D5EF7FE}">
      <formula1>"○"</formula1>
    </dataValidation>
  </dataValidations>
  <hyperlinks>
    <hyperlink ref="O1:Q1" location="福祉!A1" display="目次" xr:uid="{C3F4B672-1D44-466D-AFF8-35D47D779A0C}"/>
  </hyperlinks>
  <pageMargins left="0.25" right="0.25" top="0.75" bottom="0.75" header="0.3" footer="0.3"/>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C32BC-D9DE-4561-9F80-B72D9F57F6E2}">
  <sheetPr codeName="Sheet25">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76" t="s">
        <v>1116</v>
      </c>
      <c r="P1" s="77"/>
      <c r="Q1" s="77"/>
    </row>
    <row r="2" spans="1:25" ht="30" customHeight="1" x14ac:dyDescent="0.15">
      <c r="A2" s="78" t="s">
        <v>1117</v>
      </c>
      <c r="B2" s="79"/>
      <c r="C2" s="79"/>
      <c r="D2" s="80" t="s">
        <v>1166</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45131</v>
      </c>
      <c r="E4" s="86"/>
      <c r="F4" s="86"/>
      <c r="G4" s="86"/>
      <c r="H4" s="86"/>
      <c r="I4" s="86"/>
      <c r="J4" s="86"/>
      <c r="K4" s="87"/>
    </row>
    <row r="5" spans="1:25" ht="30" customHeight="1" x14ac:dyDescent="0.15">
      <c r="A5" s="83" t="s">
        <v>1121</v>
      </c>
      <c r="B5" s="84"/>
      <c r="C5" s="84"/>
      <c r="D5" s="85">
        <f>VLOOKUP($D$2,福祉!$B$2:$AG$998,4,FALSE)</f>
        <v>46203</v>
      </c>
      <c r="E5" s="86"/>
      <c r="F5" s="86"/>
      <c r="G5" s="86"/>
      <c r="H5" s="86"/>
      <c r="I5" s="86"/>
      <c r="J5" s="86"/>
      <c r="K5" s="87"/>
    </row>
    <row r="6" spans="1:25" ht="30" customHeight="1" x14ac:dyDescent="0.15">
      <c r="A6" s="83" t="s">
        <v>1122</v>
      </c>
      <c r="B6" s="84"/>
      <c r="C6" s="84"/>
      <c r="D6" s="85" t="str">
        <f>VLOOKUP($D$2,福祉!$B$2:$AG$998,5,FALSE)</f>
        <v>特定非営利活動法人　わたげ</v>
      </c>
      <c r="E6" s="86"/>
      <c r="F6" s="86"/>
      <c r="G6" s="86"/>
      <c r="H6" s="86"/>
      <c r="I6" s="86"/>
      <c r="J6" s="86"/>
      <c r="K6" s="87"/>
    </row>
    <row r="7" spans="1:25" ht="30" customHeight="1" x14ac:dyDescent="0.15">
      <c r="A7" s="83" t="s">
        <v>1123</v>
      </c>
      <c r="B7" s="84"/>
      <c r="C7" s="84"/>
      <c r="D7" s="85" t="str">
        <f>VLOOKUP($D$2,福祉!$B$2:$AG$998,6,FALSE)</f>
        <v>斉藤　晋</v>
      </c>
      <c r="E7" s="86"/>
      <c r="F7" s="86"/>
      <c r="G7" s="86"/>
      <c r="H7" s="86"/>
      <c r="I7" s="86"/>
      <c r="J7" s="86"/>
      <c r="K7" s="87"/>
    </row>
    <row r="8" spans="1:25" ht="30" customHeight="1" x14ac:dyDescent="0.15">
      <c r="A8" s="83" t="s">
        <v>1124</v>
      </c>
      <c r="B8" s="84"/>
      <c r="C8" s="84"/>
      <c r="D8" s="85" t="str">
        <f>VLOOKUP($D$2,福祉!$B$2:$AG$998,8,FALSE)</f>
        <v>北広島市高台町３丁目２番地１</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特定非営利活動法人わたげ</v>
      </c>
      <c r="E12" s="103"/>
      <c r="F12" s="103" t="str">
        <f>IFERROR(VLOOKUP($D$2,福祉!$B$2:$AG$998,10,FALSE),0)</f>
        <v>北広島市高台町３丁目２番地１</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北広島市</v>
      </c>
      <c r="E14" s="98"/>
      <c r="F14" s="98"/>
      <c r="G14" s="98"/>
      <c r="H14" s="98"/>
      <c r="I14" s="98"/>
      <c r="J14" s="98"/>
      <c r="K14" s="99"/>
      <c r="O14" s="73"/>
      <c r="X14" s="73"/>
      <c r="Y14" s="107"/>
    </row>
    <row r="15" spans="1:25" ht="30" customHeight="1" x14ac:dyDescent="0.15">
      <c r="A15" s="95" t="s">
        <v>1132</v>
      </c>
      <c r="B15" s="96"/>
      <c r="C15" s="96"/>
      <c r="D15" s="108" t="str">
        <f>VLOOKUP($D$2,福祉!$B$2:$AG$998,16,FALSE)</f>
        <v>【新】イロハ</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特定非営利活動法人わたげ</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0</v>
      </c>
      <c r="I23" s="136">
        <f>IFERROR(VLOOKUP($D$2,福祉!$B$2:$AG$998,27,FALSE),0)</f>
        <v>14</v>
      </c>
      <c r="J23" s="136">
        <f>IFERROR(VLOOKUP($D$2,福祉!$B$2:$AG$998,29,FALSE),0)</f>
        <v>0</v>
      </c>
      <c r="K23" s="137">
        <f>SUM(E23:J23)</f>
        <v>14</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6</v>
      </c>
      <c r="J24" s="141"/>
      <c r="K24" s="142">
        <f>SUM(E24:I24)</f>
        <v>6</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0</v>
      </c>
      <c r="I35" s="136">
        <f t="shared" si="0"/>
        <v>14</v>
      </c>
      <c r="J35" s="136">
        <f t="shared" si="0"/>
        <v>0</v>
      </c>
      <c r="K35" s="137">
        <f>SUM(E35:J35)</f>
        <v>14</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6</v>
      </c>
      <c r="J36" s="164"/>
      <c r="K36" s="165">
        <f>SUM(E36:I36)</f>
        <v>6</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ycPWXIzirpE06IR8NAB7IDJeVuZTrrir68L6sgX2STM0ztpnLnEpWZ/zcJd76gJ+zMMJ6O3QFct2+3DNuayrJg==" saltValue="bhF+3wZE+ylrrpFmgMVXD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C03EC75A-1CBB-49C4-AF17-A158ECFA71FF}">
      <formula1>"○"</formula1>
    </dataValidation>
    <dataValidation type="list" allowBlank="1" showInputMessage="1" sqref="A22:B33" xr:uid="{3B58CEEC-3349-4F6F-9C47-2537441A9CC4}">
      <formula1>"交通空白地有償運送,福祉有償運送"</formula1>
    </dataValidation>
    <dataValidation allowBlank="1" showInputMessage="1" sqref="D2:K2" xr:uid="{2D9CF792-64C3-413D-BE7B-911AF57C5ED0}"/>
  </dataValidations>
  <hyperlinks>
    <hyperlink ref="O1:Q1" location="福祉!A1" display="目次" xr:uid="{9BDD1A93-270A-4B16-904F-BF8F002235E8}"/>
  </hyperlinks>
  <pageMargins left="0.25" right="0.25" top="0.75" bottom="0.75" header="0.3" footer="0.3"/>
  <pageSetup paperSize="9" scale="9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A9FED-BF37-4957-8E02-349A344468C2}">
  <sheetPr codeName="Sheet26">
    <tabColor theme="9" tint="0.39997558519241921"/>
  </sheetPr>
  <dimension ref="A1:Y38"/>
  <sheetViews>
    <sheetView view="pageBreakPreview" topLeftCell="C3"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76" t="s">
        <v>1116</v>
      </c>
      <c r="P1" s="77"/>
      <c r="Q1" s="77"/>
    </row>
    <row r="2" spans="1:25" ht="30" customHeight="1" x14ac:dyDescent="0.15">
      <c r="A2" s="78" t="s">
        <v>1117</v>
      </c>
      <c r="B2" s="79"/>
      <c r="C2" s="79"/>
      <c r="D2" s="80" t="s">
        <v>1167</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45216</v>
      </c>
      <c r="E4" s="86"/>
      <c r="F4" s="86"/>
      <c r="G4" s="86"/>
      <c r="H4" s="86"/>
      <c r="I4" s="86"/>
      <c r="J4" s="86"/>
      <c r="K4" s="87"/>
    </row>
    <row r="5" spans="1:25" ht="30" customHeight="1" x14ac:dyDescent="0.15">
      <c r="A5" s="83" t="s">
        <v>1121</v>
      </c>
      <c r="B5" s="84"/>
      <c r="C5" s="84"/>
      <c r="D5" s="85">
        <f>VLOOKUP($D$2,福祉!$B$2:$AG$998,4,FALSE)</f>
        <v>46295</v>
      </c>
      <c r="E5" s="86"/>
      <c r="F5" s="86"/>
      <c r="G5" s="86"/>
      <c r="H5" s="86"/>
      <c r="I5" s="86"/>
      <c r="J5" s="86"/>
      <c r="K5" s="87"/>
    </row>
    <row r="6" spans="1:25" ht="30" customHeight="1" x14ac:dyDescent="0.15">
      <c r="A6" s="83" t="s">
        <v>1122</v>
      </c>
      <c r="B6" s="84"/>
      <c r="C6" s="84"/>
      <c r="D6" s="85" t="str">
        <f>VLOOKUP($D$2,福祉!$B$2:$AG$998,5,FALSE)</f>
        <v>特定非営利活動法人　自立支援センター歩歩路</v>
      </c>
      <c r="E6" s="86"/>
      <c r="F6" s="86"/>
      <c r="G6" s="86"/>
      <c r="H6" s="86"/>
      <c r="I6" s="86"/>
      <c r="J6" s="86"/>
      <c r="K6" s="87"/>
    </row>
    <row r="7" spans="1:25" ht="30" customHeight="1" x14ac:dyDescent="0.15">
      <c r="A7" s="83" t="s">
        <v>1123</v>
      </c>
      <c r="B7" s="84"/>
      <c r="C7" s="84"/>
      <c r="D7" s="85" t="str">
        <f>VLOOKUP($D$2,福祉!$B$2:$AG$998,6,FALSE)</f>
        <v>澗口　良一</v>
      </c>
      <c r="E7" s="86"/>
      <c r="F7" s="86"/>
      <c r="G7" s="86"/>
      <c r="H7" s="86"/>
      <c r="I7" s="86"/>
      <c r="J7" s="86"/>
      <c r="K7" s="87"/>
    </row>
    <row r="8" spans="1:25" ht="30" customHeight="1" x14ac:dyDescent="0.15">
      <c r="A8" s="83" t="s">
        <v>1124</v>
      </c>
      <c r="B8" s="84"/>
      <c r="C8" s="84"/>
      <c r="D8" s="85" t="str">
        <f>VLOOKUP($D$2,福祉!$B$2:$AG$998,8,FALSE)</f>
        <v>札幌市東区北３５条東５丁目１－７－１０２</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足助人</v>
      </c>
      <c r="E12" s="103"/>
      <c r="F12" s="103" t="str">
        <f>IFERROR(VLOOKUP($D$2,福祉!$B$2:$AG$998,10,FALSE),0)</f>
        <v>札幌市東区北３５条東５丁目１－７－１０２</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9.5" x14ac:dyDescent="0.15">
      <c r="A22" s="126" t="s">
        <v>1147</v>
      </c>
      <c r="B22" s="127"/>
      <c r="C22" s="128" t="str">
        <f>D12</f>
        <v>足助人</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4</v>
      </c>
      <c r="G23" s="136">
        <f>IFERROR(VLOOKUP($D$2,福祉!$B$2:$AG$998,23,FALSE),0)</f>
        <v>0</v>
      </c>
      <c r="H23" s="136">
        <f>IFERROR(VLOOKUP($D$2,福祉!$B$2:$AG$998,25,FALSE),0)</f>
        <v>0</v>
      </c>
      <c r="I23" s="136">
        <f>IFERROR(VLOOKUP($D$2,福祉!$B$2:$AG$998,27,FALSE),0)</f>
        <v>0</v>
      </c>
      <c r="J23" s="136">
        <f>IFERROR(VLOOKUP($D$2,福祉!$B$2:$AG$998,29,FALSE),0)</f>
        <v>0</v>
      </c>
      <c r="K23" s="137">
        <f>SUM(E23:J23)</f>
        <v>4</v>
      </c>
    </row>
    <row r="24" spans="1:24" s="143" customFormat="1" ht="19.5" x14ac:dyDescent="0.15">
      <c r="A24" s="132"/>
      <c r="B24" s="133"/>
      <c r="C24" s="138"/>
      <c r="D24" s="139"/>
      <c r="E24" s="140">
        <f>IFERROR(VLOOKUP($D$2,福祉!$B$2:$AG$998,20,FALSE),0)</f>
        <v>0</v>
      </c>
      <c r="F24" s="140">
        <f>IFERROR(VLOOKUP($D$2,福祉!$B$2:$AG$998,22,FALSE),0)</f>
        <v>2</v>
      </c>
      <c r="G24" s="140">
        <f>IFERROR(VLOOKUP($D$2,福祉!$B$2:$AG$998,24,FALSE),0)</f>
        <v>0</v>
      </c>
      <c r="H24" s="140">
        <f>IFERROR(VLOOKUP($D$2,福祉!$B$2:$AG$998,26,FALSE),0)</f>
        <v>0</v>
      </c>
      <c r="I24" s="140">
        <f>IFERROR(VLOOKUP($D$2,福祉!$B$2:$AG$2998,28,FALSE),0)</f>
        <v>0</v>
      </c>
      <c r="J24" s="141"/>
      <c r="K24" s="142">
        <f>SUM(E24:I24)</f>
        <v>2</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4</v>
      </c>
      <c r="G35" s="136">
        <f t="shared" si="0"/>
        <v>0</v>
      </c>
      <c r="H35" s="136">
        <f t="shared" si="0"/>
        <v>0</v>
      </c>
      <c r="I35" s="136">
        <f t="shared" si="0"/>
        <v>0</v>
      </c>
      <c r="J35" s="136">
        <f t="shared" si="0"/>
        <v>0</v>
      </c>
      <c r="K35" s="137">
        <f>SUM(E35:J35)</f>
        <v>4</v>
      </c>
    </row>
    <row r="36" spans="1:11" ht="20.25" thickBot="1" x14ac:dyDescent="0.2">
      <c r="A36" s="159"/>
      <c r="B36" s="160"/>
      <c r="C36" s="161"/>
      <c r="D36" s="162"/>
      <c r="E36" s="163">
        <f>SUM(E24+E27+E30+E33)</f>
        <v>0</v>
      </c>
      <c r="F36" s="163">
        <f>SUM(F24+F27+F30+F33)</f>
        <v>2</v>
      </c>
      <c r="G36" s="163">
        <f>SUM(G24+G27+G30+G33)</f>
        <v>0</v>
      </c>
      <c r="H36" s="163">
        <f>SUM(H24+H27+H30+H33)</f>
        <v>0</v>
      </c>
      <c r="I36" s="163">
        <f>SUM(I24+I27+I30+I33)</f>
        <v>0</v>
      </c>
      <c r="J36" s="164"/>
      <c r="K36" s="165">
        <f>SUM(E36:I36)</f>
        <v>2</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5h4ao7eL2jnb2y+OBmte3twRLO0rMZGZ7igDUCpQNODpHSI7NCvkDCIcKq1QObGXnntlT8TfZe4mN3sR5V1MDw==" saltValue="ysk5rHnCMtTINmeM4Gb0A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F94AFBC8-865C-4E31-A800-00E538EDCB35}"/>
    <dataValidation type="list" allowBlank="1" showInputMessage="1" sqref="A22:B33" xr:uid="{BE7C6431-DDD3-463D-A71B-59C7BEFFEC1A}">
      <formula1>"交通空白地有償運送,福祉有償運送"</formula1>
    </dataValidation>
    <dataValidation type="list" allowBlank="1" showInputMessage="1" sqref="D10" xr:uid="{BA08F239-6209-45F0-8B97-250B88940E25}">
      <formula1>"○"</formula1>
    </dataValidation>
  </dataValidations>
  <hyperlinks>
    <hyperlink ref="O1:Q1" location="福祉!A1" display="目次" xr:uid="{12820F23-4A08-4FB6-9392-5199958F05E6}"/>
  </hyperlinks>
  <pageMargins left="0.25" right="0.25" top="0.75" bottom="0.75" header="0.3" footer="0.3"/>
  <pageSetup paperSize="9" scale="9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C474B-70D3-4FBF-B203-790FCE649274}">
  <sheetPr codeName="Sheet27">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76" t="s">
        <v>1116</v>
      </c>
      <c r="P1" s="77"/>
      <c r="Q1" s="77"/>
    </row>
    <row r="2" spans="1:25" ht="30" customHeight="1" x14ac:dyDescent="0.15">
      <c r="A2" s="78" t="s">
        <v>1117</v>
      </c>
      <c r="B2" s="79"/>
      <c r="C2" s="79"/>
      <c r="D2" s="80" t="s">
        <v>1168</v>
      </c>
      <c r="E2" s="81"/>
      <c r="F2" s="81"/>
      <c r="G2" s="81"/>
      <c r="H2" s="81"/>
      <c r="I2" s="81"/>
      <c r="J2" s="81"/>
      <c r="K2" s="82"/>
    </row>
    <row r="3" spans="1:25" ht="30" customHeight="1" x14ac:dyDescent="0.15">
      <c r="A3" s="83" t="s">
        <v>1119</v>
      </c>
      <c r="B3" s="84"/>
      <c r="C3" s="84"/>
      <c r="D3" s="85">
        <f>VLOOKUP($D$2,福祉!$B$2:$AG$83,2,FALSE)</f>
        <v>39420</v>
      </c>
      <c r="E3" s="86"/>
      <c r="F3" s="86"/>
      <c r="G3" s="86"/>
      <c r="H3" s="86"/>
      <c r="I3" s="86"/>
      <c r="J3" s="86"/>
      <c r="K3" s="87"/>
    </row>
    <row r="4" spans="1:25" ht="30" customHeight="1" x14ac:dyDescent="0.15">
      <c r="A4" s="83" t="s">
        <v>1120</v>
      </c>
      <c r="B4" s="84"/>
      <c r="C4" s="84"/>
      <c r="D4" s="85">
        <f>VLOOKUP($D$2,福祉!$B$2:$AG$83,3,FALSE)</f>
        <v>44582</v>
      </c>
      <c r="E4" s="86"/>
      <c r="F4" s="86"/>
      <c r="G4" s="86"/>
      <c r="H4" s="86"/>
      <c r="I4" s="86"/>
      <c r="J4" s="86"/>
      <c r="K4" s="87"/>
    </row>
    <row r="5" spans="1:25" ht="30" customHeight="1" x14ac:dyDescent="0.15">
      <c r="A5" s="83" t="s">
        <v>1121</v>
      </c>
      <c r="B5" s="84"/>
      <c r="C5" s="84"/>
      <c r="D5" s="85">
        <f>VLOOKUP($D$2,福祉!$B$2:$AG$83,4,FALSE)</f>
        <v>45657</v>
      </c>
      <c r="E5" s="86"/>
      <c r="F5" s="86"/>
      <c r="G5" s="86"/>
      <c r="H5" s="86"/>
      <c r="I5" s="86"/>
      <c r="J5" s="86"/>
      <c r="K5" s="87"/>
    </row>
    <row r="6" spans="1:25" ht="30" customHeight="1" x14ac:dyDescent="0.15">
      <c r="A6" s="83" t="s">
        <v>1122</v>
      </c>
      <c r="B6" s="84"/>
      <c r="C6" s="84"/>
      <c r="D6" s="85" t="str">
        <f>VLOOKUP($D$2,福祉!$B$2:$AG$83,5,FALSE)</f>
        <v>特定非営利活動法人　子どもサポートどろんこクラブ</v>
      </c>
      <c r="E6" s="86"/>
      <c r="F6" s="86"/>
      <c r="G6" s="86"/>
      <c r="H6" s="86"/>
      <c r="I6" s="86"/>
      <c r="J6" s="86"/>
      <c r="K6" s="87"/>
    </row>
    <row r="7" spans="1:25" ht="30" customHeight="1" x14ac:dyDescent="0.15">
      <c r="A7" s="83" t="s">
        <v>1123</v>
      </c>
      <c r="B7" s="84"/>
      <c r="C7" s="84"/>
      <c r="D7" s="85" t="str">
        <f>VLOOKUP($D$2,福祉!$B$2:$AG$83,6,FALSE)</f>
        <v>金城　朝子</v>
      </c>
      <c r="E7" s="86"/>
      <c r="F7" s="86"/>
      <c r="G7" s="86"/>
      <c r="H7" s="86"/>
      <c r="I7" s="86"/>
      <c r="J7" s="86"/>
      <c r="K7" s="87"/>
    </row>
    <row r="8" spans="1:25" ht="30" customHeight="1" x14ac:dyDescent="0.15">
      <c r="A8" s="83" t="s">
        <v>1124</v>
      </c>
      <c r="B8" s="84"/>
      <c r="C8" s="84"/>
      <c r="D8" s="85" t="str">
        <f>VLOOKUP($D$2,福祉!$B$2:$AG$83,8,FALSE)</f>
        <v>札幌市北区百合が原３丁目７－５</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特定非営利活動法人子どもサポートどろんこクラブ</v>
      </c>
      <c r="E12" s="103"/>
      <c r="F12" s="103" t="str">
        <f>IFERROR(VLOOKUP($D$2,福祉!$B$2:$AG$998,10,FALSE),0)</f>
        <v>札幌市北区百合が原３丁目７－５</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VLOOKUP($D$2,福祉!$B$2:$AG$83,15,FALSE)</f>
        <v>札幌市</v>
      </c>
      <c r="E14" s="98"/>
      <c r="F14" s="98"/>
      <c r="G14" s="98"/>
      <c r="H14" s="98"/>
      <c r="I14" s="98"/>
      <c r="J14" s="98"/>
      <c r="K14" s="99"/>
      <c r="O14" s="73"/>
      <c r="X14" s="73"/>
      <c r="Y14" s="107"/>
    </row>
    <row r="15" spans="1:25" ht="30" customHeight="1" x14ac:dyDescent="0.15">
      <c r="A15" s="95" t="s">
        <v>1132</v>
      </c>
      <c r="B15" s="96"/>
      <c r="C15" s="96"/>
      <c r="D15" s="108" t="str">
        <f>VLOOKUP($D$2,福祉!$B$2:$AG$83,16,FALSE)</f>
        <v>【新】　　ハ</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特定非営利活動法人子どもサポートどろんこクラブ</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1</v>
      </c>
      <c r="I23" s="136">
        <f>IFERROR(VLOOKUP($D$2,福祉!$B$2:$AG$998,27,FALSE),0)</f>
        <v>6</v>
      </c>
      <c r="J23" s="136">
        <f>IFERROR(VLOOKUP($D$2,福祉!$B$2:$AG$998,29,FALSE),0)</f>
        <v>0</v>
      </c>
      <c r="K23" s="137">
        <f>SUM(E23:J23)</f>
        <v>7</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1</v>
      </c>
      <c r="I24" s="140">
        <f>IFERROR(VLOOKUP($D$2,福祉!$B$2:$AG$2998,28,FALSE),0)</f>
        <v>2</v>
      </c>
      <c r="J24" s="141"/>
      <c r="K24" s="142">
        <f>SUM(E24:I24)</f>
        <v>3</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1</v>
      </c>
      <c r="I35" s="136">
        <f t="shared" si="0"/>
        <v>6</v>
      </c>
      <c r="J35" s="136">
        <f t="shared" si="0"/>
        <v>0</v>
      </c>
      <c r="K35" s="137">
        <f>SUM(E35:J35)</f>
        <v>7</v>
      </c>
    </row>
    <row r="36" spans="1:11" ht="20.25" thickBot="1" x14ac:dyDescent="0.2">
      <c r="A36" s="159"/>
      <c r="B36" s="160"/>
      <c r="C36" s="161"/>
      <c r="D36" s="162"/>
      <c r="E36" s="163">
        <f>SUM(E24+E27+E30+E33)</f>
        <v>0</v>
      </c>
      <c r="F36" s="163">
        <f>SUM(F24+F27+F30+F33)</f>
        <v>0</v>
      </c>
      <c r="G36" s="163">
        <f>SUM(G24+G27+G30+G33)</f>
        <v>0</v>
      </c>
      <c r="H36" s="163">
        <f>SUM(H24+H27+H30+H33)</f>
        <v>1</v>
      </c>
      <c r="I36" s="163">
        <f>SUM(I24+I27+I30+I33)</f>
        <v>2</v>
      </c>
      <c r="J36" s="164"/>
      <c r="K36" s="165">
        <f>SUM(E36:I36)</f>
        <v>3</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gxuExwk5qjFJXoO7TtDGOR1rUf5nGLdN6dvsWOrsTsV+2z2hCgWlu3kSNPtK6WCShwQ+Vdt0JbZL6zLKUs6pGA==" saltValue="QszJx0r/TuzDogLAX8MYp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B58F436D-D79D-413F-B5E0-FD8C3ACCC488}">
      <formula1>"○"</formula1>
    </dataValidation>
    <dataValidation type="list" allowBlank="1" showInputMessage="1" sqref="A22:B33" xr:uid="{17B85A83-AAEB-47C7-9291-BC3700803B51}">
      <formula1>"交通空白地有償運送,福祉有償運送"</formula1>
    </dataValidation>
    <dataValidation allowBlank="1" showInputMessage="1" sqref="D2:K2" xr:uid="{CD2FBCCC-02F4-4159-B940-43A310407BF7}"/>
  </dataValidations>
  <hyperlinks>
    <hyperlink ref="O1:Q1" location="福祉!A1" display="目次" xr:uid="{E4D974C4-D6CE-48CB-A291-381BFFD6A690}"/>
  </hyperlinks>
  <pageMargins left="0.25" right="0.25" top="0.75" bottom="0.75" header="0.3" footer="0.3"/>
  <pageSetup paperSize="9" scale="92"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01757-73D0-4914-8F80-0C07CFFBCEF5}">
  <sheetPr codeName="Sheet28">
    <tabColor theme="9" tint="0.39997558519241921"/>
  </sheetPr>
  <dimension ref="A1:Y38"/>
  <sheetViews>
    <sheetView view="pageBreakPreview" topLeftCell="C9"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76" t="s">
        <v>1116</v>
      </c>
      <c r="P1" s="77"/>
      <c r="Q1" s="77"/>
    </row>
    <row r="2" spans="1:25" ht="30" customHeight="1" x14ac:dyDescent="0.15">
      <c r="A2" s="78" t="s">
        <v>1117</v>
      </c>
      <c r="B2" s="79"/>
      <c r="C2" s="79"/>
      <c r="D2" s="80" t="s">
        <v>1169</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45013</v>
      </c>
      <c r="E4" s="86"/>
      <c r="F4" s="86"/>
      <c r="G4" s="86"/>
      <c r="H4" s="86"/>
      <c r="I4" s="86"/>
      <c r="J4" s="86"/>
      <c r="K4" s="87"/>
    </row>
    <row r="5" spans="1:25" ht="30" customHeight="1" x14ac:dyDescent="0.15">
      <c r="A5" s="83" t="s">
        <v>1121</v>
      </c>
      <c r="B5" s="84"/>
      <c r="C5" s="84"/>
      <c r="D5" s="85">
        <f>VLOOKUP($D$2,福祉!$B$2:$AG$998,4,FALSE)</f>
        <v>46112</v>
      </c>
      <c r="E5" s="86"/>
      <c r="F5" s="86"/>
      <c r="G5" s="86"/>
      <c r="H5" s="86"/>
      <c r="I5" s="86"/>
      <c r="J5" s="86"/>
      <c r="K5" s="87"/>
    </row>
    <row r="6" spans="1:25" ht="30" customHeight="1" x14ac:dyDescent="0.15">
      <c r="A6" s="83" t="s">
        <v>1122</v>
      </c>
      <c r="B6" s="84"/>
      <c r="C6" s="84"/>
      <c r="D6" s="85" t="str">
        <f>VLOOKUP($D$2,福祉!$B$2:$AG$998,5,FALSE)</f>
        <v>社会福祉法人　仁木町社会福祉協議会</v>
      </c>
      <c r="E6" s="86"/>
      <c r="F6" s="86"/>
      <c r="G6" s="86"/>
      <c r="H6" s="86"/>
      <c r="I6" s="86"/>
      <c r="J6" s="86"/>
      <c r="K6" s="87"/>
    </row>
    <row r="7" spans="1:25" ht="30" customHeight="1" x14ac:dyDescent="0.15">
      <c r="A7" s="83" t="s">
        <v>1123</v>
      </c>
      <c r="B7" s="84"/>
      <c r="C7" s="84"/>
      <c r="D7" s="85" t="str">
        <f>VLOOKUP($D$2,福祉!$B$2:$AG$998,6,FALSE)</f>
        <v>佐藤　勝晃</v>
      </c>
      <c r="E7" s="86"/>
      <c r="F7" s="86"/>
      <c r="G7" s="86"/>
      <c r="H7" s="86"/>
      <c r="I7" s="86"/>
      <c r="J7" s="86"/>
      <c r="K7" s="87"/>
    </row>
    <row r="8" spans="1:25" ht="30" customHeight="1" x14ac:dyDescent="0.15">
      <c r="A8" s="83" t="s">
        <v>1124</v>
      </c>
      <c r="B8" s="84"/>
      <c r="C8" s="84"/>
      <c r="D8" s="85" t="str">
        <f>VLOOKUP($D$2,福祉!$B$2:$AG$998,8,FALSE)</f>
        <v>余市郡仁木町西町１丁目３６番地１</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社会福祉法人仁木町社会福祉協議会</v>
      </c>
      <c r="E12" s="103"/>
      <c r="F12" s="103" t="str">
        <f>IFERROR(VLOOKUP($D$2,福祉!$B$2:$AG$998,10,FALSE),0)</f>
        <v>余市郡仁木町西町１丁目３６番地１</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仁木町</v>
      </c>
      <c r="E14" s="98"/>
      <c r="F14" s="98"/>
      <c r="G14" s="98"/>
      <c r="H14" s="98"/>
      <c r="I14" s="98"/>
      <c r="J14" s="98"/>
      <c r="K14" s="99"/>
      <c r="O14" s="73"/>
      <c r="X14" s="73"/>
      <c r="Y14" s="107"/>
    </row>
    <row r="15" spans="1:25" ht="30" customHeight="1" x14ac:dyDescent="0.15">
      <c r="A15" s="95" t="s">
        <v>1132</v>
      </c>
      <c r="B15" s="96"/>
      <c r="C15" s="96"/>
      <c r="D15" s="108" t="str">
        <f>VLOOKUP($D$2,福祉!$B$2:$AG$998,16,FALSE)</f>
        <v>イロハニ</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社会福祉法人仁木町社会福祉協議会</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1</v>
      </c>
      <c r="H23" s="136">
        <f>IFERROR(VLOOKUP($D$2,福祉!$B$2:$AG$998,25,FALSE),0)</f>
        <v>0</v>
      </c>
      <c r="I23" s="136">
        <f>IFERROR(VLOOKUP($D$2,福祉!$B$2:$AG$998,27,FALSE),0)</f>
        <v>4</v>
      </c>
      <c r="J23" s="136">
        <f>IFERROR(VLOOKUP($D$2,福祉!$B$2:$AG$998,29,FALSE),0)</f>
        <v>0</v>
      </c>
      <c r="K23" s="137">
        <f>SUM(E23:J23)</f>
        <v>6</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0</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1</v>
      </c>
      <c r="H35" s="136">
        <f t="shared" si="0"/>
        <v>0</v>
      </c>
      <c r="I35" s="136">
        <f t="shared" si="0"/>
        <v>4</v>
      </c>
      <c r="J35" s="136">
        <f t="shared" si="0"/>
        <v>0</v>
      </c>
      <c r="K35" s="137">
        <f>SUM(E35:J35)</f>
        <v>6</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0</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ipDpuNnNo+dTiNT06lvC5FVy9lydCdNP4tx5nBo0Tu0ABL9BdhdWd6Iil6KECNHAT9oRv6rZvE7an3zY/DMLxg==" saltValue="N01oO2rvOPcmpt5tJjJlf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FE9BDABF-4B25-4D00-977D-2CEBB7718BFE}"/>
    <dataValidation type="list" allowBlank="1" showInputMessage="1" sqref="A22:B33" xr:uid="{6E7262F1-8DD7-4B06-A7AF-2F421102E532}">
      <formula1>"交通空白地有償運送,福祉有償運送"</formula1>
    </dataValidation>
    <dataValidation type="list" allowBlank="1" showInputMessage="1" sqref="D10" xr:uid="{6028097C-C223-44BD-AC02-766CFD798DD7}">
      <formula1>"○"</formula1>
    </dataValidation>
  </dataValidations>
  <hyperlinks>
    <hyperlink ref="O1:Q1" location="福祉!A1" display="目次" xr:uid="{2E097CD2-7C1F-46D7-A500-B6E5020236F4}"/>
  </hyperlinks>
  <pageMargins left="0.25" right="0.25" top="0.75" bottom="0.75" header="0.3" footer="0.3"/>
  <pageSetup paperSize="9" scale="92"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8B835-1EEE-4A1A-9323-6C0E73DCC06F}">
  <sheetPr codeName="Sheet29">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1170</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45222</v>
      </c>
      <c r="E4" s="86"/>
      <c r="F4" s="86"/>
      <c r="G4" s="86"/>
      <c r="H4" s="86"/>
      <c r="I4" s="86"/>
      <c r="J4" s="86"/>
      <c r="K4" s="87"/>
    </row>
    <row r="5" spans="1:25" ht="30" customHeight="1" x14ac:dyDescent="0.15">
      <c r="A5" s="83" t="s">
        <v>1121</v>
      </c>
      <c r="B5" s="84"/>
      <c r="C5" s="84"/>
      <c r="D5" s="85">
        <f>VLOOKUP($D$2,福祉!$B$2:$AG$998,4,FALSE)</f>
        <v>46295</v>
      </c>
      <c r="E5" s="86"/>
      <c r="F5" s="86"/>
      <c r="G5" s="86"/>
      <c r="H5" s="86"/>
      <c r="I5" s="86"/>
      <c r="J5" s="86"/>
      <c r="K5" s="87"/>
    </row>
    <row r="6" spans="1:25" ht="30" customHeight="1" x14ac:dyDescent="0.15">
      <c r="A6" s="83" t="s">
        <v>1122</v>
      </c>
      <c r="B6" s="84"/>
      <c r="C6" s="84"/>
      <c r="D6" s="85" t="str">
        <f>VLOOKUP($D$2,福祉!$B$2:$AG$998,5,FALSE)</f>
        <v>特定非営利活動法人　せせらぎ</v>
      </c>
      <c r="E6" s="86"/>
      <c r="F6" s="86"/>
      <c r="G6" s="86"/>
      <c r="H6" s="86"/>
      <c r="I6" s="86"/>
      <c r="J6" s="86"/>
      <c r="K6" s="87"/>
    </row>
    <row r="7" spans="1:25" ht="30" customHeight="1" x14ac:dyDescent="0.15">
      <c r="A7" s="83" t="s">
        <v>1123</v>
      </c>
      <c r="B7" s="84"/>
      <c r="C7" s="84"/>
      <c r="D7" s="85" t="str">
        <f>VLOOKUP($D$2,福祉!$B$2:$AG$998,6,FALSE)</f>
        <v>小野寺　説子</v>
      </c>
      <c r="E7" s="86"/>
      <c r="F7" s="86"/>
      <c r="G7" s="86"/>
      <c r="H7" s="86"/>
      <c r="I7" s="86"/>
      <c r="J7" s="86"/>
      <c r="K7" s="87"/>
    </row>
    <row r="8" spans="1:25" ht="30" customHeight="1" x14ac:dyDescent="0.15">
      <c r="A8" s="83" t="s">
        <v>1124</v>
      </c>
      <c r="B8" s="84"/>
      <c r="C8" s="84"/>
      <c r="D8" s="85" t="str">
        <f>VLOOKUP($D$2,福祉!$B$2:$AG$998,8,FALSE)</f>
        <v>札幌市南区川沿４条3丁目４番９号フラワーハイム１０２号室</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ヘルパーステーションせせらぎ</v>
      </c>
      <c r="E12" s="103"/>
      <c r="F12" s="103" t="str">
        <f>IFERROR(VLOOKUP($D$2,福祉!$B$2:$AG$998,10,FALSE),0)</f>
        <v>札幌市南区川沿４条3丁目４番９号フラワーハイム１０２号室</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【新】イロハニ</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ヘルパーステーションせせらぎ</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4</v>
      </c>
      <c r="J23" s="136">
        <f>IFERROR(VLOOKUP($D$2,福祉!$B$2:$AG$998,29,FALSE),0)</f>
        <v>0</v>
      </c>
      <c r="K23" s="137">
        <f>SUM(E23:J23)</f>
        <v>5</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1</v>
      </c>
      <c r="J24" s="141"/>
      <c r="K24" s="142">
        <f>SUM(E24:I24)</f>
        <v>2</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4</v>
      </c>
      <c r="J35" s="136">
        <f t="shared" si="0"/>
        <v>0</v>
      </c>
      <c r="K35" s="137">
        <f>SUM(E35:J35)</f>
        <v>5</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1</v>
      </c>
      <c r="J36" s="164"/>
      <c r="K36" s="165">
        <f>SUM(E36:I36)</f>
        <v>2</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nZC/+7ncg2Zk8KYK/z5m+z1oja4uY/i/mRW9AkIGJtRlA6UbPQ5v8LoUI1ZwvhMcZyjLSnvN3UEv/bd5IioppA==" saltValue="lEkEyXs8Q/iqjWdQFG1LA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50D61AF1-DCA7-45A9-AF9B-DD009E106755}"/>
    <dataValidation type="list" allowBlank="1" showInputMessage="1" sqref="A22:B33" xr:uid="{EA4A683A-93B1-41AB-B05E-24E5842258BF}">
      <formula1>"交通空白地有償運送,福祉有償運送"</formula1>
    </dataValidation>
    <dataValidation type="list" allowBlank="1" showInputMessage="1" sqref="D10" xr:uid="{7D38FDA1-A95B-47F2-B1B4-4C0C584FAF98}">
      <formula1>"○"</formula1>
    </dataValidation>
  </dataValidations>
  <hyperlinks>
    <hyperlink ref="O1:Q1" location="福祉!A1" display="福祉!A1" xr:uid="{95EB0C30-4D4D-439A-95D2-9922F6915C44}"/>
  </hyperlinks>
  <pageMargins left="0.25" right="0.25" top="0.75" bottom="0.75" header="0.3" footer="0.3"/>
  <pageSetup paperSize="9" scale="92"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4D7A1-E602-4CA1-9257-367D6ECE2D69}">
  <sheetPr codeName="Sheet30">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1171</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45142</v>
      </c>
      <c r="E4" s="86"/>
      <c r="F4" s="86"/>
      <c r="G4" s="86"/>
      <c r="H4" s="86"/>
      <c r="I4" s="86"/>
      <c r="J4" s="86"/>
      <c r="K4" s="87"/>
    </row>
    <row r="5" spans="1:25" ht="30" customHeight="1" x14ac:dyDescent="0.15">
      <c r="A5" s="83" t="s">
        <v>1121</v>
      </c>
      <c r="B5" s="84"/>
      <c r="C5" s="84"/>
      <c r="D5" s="85">
        <f>VLOOKUP($D$2,福祉!$B$2:$AG$998,4,FALSE)</f>
        <v>46203</v>
      </c>
      <c r="E5" s="86"/>
      <c r="F5" s="86"/>
      <c r="G5" s="86"/>
      <c r="H5" s="86"/>
      <c r="I5" s="86"/>
      <c r="J5" s="86"/>
      <c r="K5" s="87"/>
    </row>
    <row r="6" spans="1:25" ht="30" customHeight="1" x14ac:dyDescent="0.15">
      <c r="A6" s="83" t="s">
        <v>1122</v>
      </c>
      <c r="B6" s="84"/>
      <c r="C6" s="84"/>
      <c r="D6" s="85" t="str">
        <f>VLOOKUP($D$2,福祉!$B$2:$AG$998,5,FALSE)</f>
        <v>特定非営利活動法人　ボランティア杜の家</v>
      </c>
      <c r="E6" s="86"/>
      <c r="F6" s="86"/>
      <c r="G6" s="86"/>
      <c r="H6" s="86"/>
      <c r="I6" s="86"/>
      <c r="J6" s="86"/>
      <c r="K6" s="87"/>
    </row>
    <row r="7" spans="1:25" ht="30" customHeight="1" x14ac:dyDescent="0.15">
      <c r="A7" s="83" t="s">
        <v>1123</v>
      </c>
      <c r="B7" s="84"/>
      <c r="C7" s="84"/>
      <c r="D7" s="85" t="str">
        <f>VLOOKUP($D$2,福祉!$B$2:$AG$998,6,FALSE)</f>
        <v>保木本　恭子</v>
      </c>
      <c r="E7" s="86"/>
      <c r="F7" s="86"/>
      <c r="G7" s="86"/>
      <c r="H7" s="86"/>
      <c r="I7" s="86"/>
      <c r="J7" s="86"/>
      <c r="K7" s="87"/>
    </row>
    <row r="8" spans="1:25" ht="30" customHeight="1" x14ac:dyDescent="0.15">
      <c r="A8" s="83" t="s">
        <v>1124</v>
      </c>
      <c r="B8" s="84"/>
      <c r="C8" s="84"/>
      <c r="D8" s="85" t="str">
        <f>VLOOKUP($D$2,福祉!$B$2:$AG$998,8,FALSE)</f>
        <v>札幌市清田区清田６条３丁目１－１まるみ会館２階</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特定非営利活動法人　ボランティア杜の家</v>
      </c>
      <c r="E12" s="103"/>
      <c r="F12" s="103" t="str">
        <f>IFERROR(VLOOKUP($D$2,福祉!$B$2:$AG$998,10,FALSE),0)</f>
        <v>札幌市清田区清田６条３丁目１－１</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　二</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特定非営利活動法人　ボランティア杜の家</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3</v>
      </c>
      <c r="G23" s="136">
        <f>IFERROR(VLOOKUP($D$2,福祉!$B$2:$AG$998,23,FALSE),0)</f>
        <v>0</v>
      </c>
      <c r="H23" s="136">
        <f>IFERROR(VLOOKUP($D$2,福祉!$B$2:$AG$998,25,FALSE),0)</f>
        <v>1</v>
      </c>
      <c r="I23" s="136">
        <f>IFERROR(VLOOKUP($D$2,福祉!$B$2:$AG$998,27,FALSE),0)</f>
        <v>3</v>
      </c>
      <c r="J23" s="136">
        <f>IFERROR(VLOOKUP($D$2,福祉!$B$2:$AG$998,29,FALSE),0)</f>
        <v>0</v>
      </c>
      <c r="K23" s="137">
        <f>SUM(E23:J23)</f>
        <v>7</v>
      </c>
    </row>
    <row r="24" spans="1:24" s="143" customFormat="1" ht="19.5" x14ac:dyDescent="0.15">
      <c r="A24" s="132"/>
      <c r="B24" s="133"/>
      <c r="C24" s="138"/>
      <c r="D24" s="139"/>
      <c r="E24" s="140">
        <f>IFERROR(VLOOKUP($D$2,福祉!$B$2:$AG$998,20,FALSE),0)</f>
        <v>0</v>
      </c>
      <c r="F24" s="140">
        <f>IFERROR(VLOOKUP($D$2,福祉!$B$2:$AG$998,22,FALSE),0)</f>
        <v>2</v>
      </c>
      <c r="G24" s="140">
        <f>IFERROR(VLOOKUP($D$2,福祉!$B$2:$AG$998,24,FALSE),0)</f>
        <v>0</v>
      </c>
      <c r="H24" s="140">
        <f>IFERROR(VLOOKUP($D$2,福祉!$B$2:$AG$998,26,FALSE),0)</f>
        <v>0</v>
      </c>
      <c r="I24" s="140">
        <f>IFERROR(VLOOKUP($D$2,福祉!$B$2:$AG$2998,28,FALSE),0)</f>
        <v>1</v>
      </c>
      <c r="J24" s="141"/>
      <c r="K24" s="142">
        <f>SUM(E24:I24)</f>
        <v>3</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3</v>
      </c>
      <c r="G35" s="136">
        <f t="shared" si="0"/>
        <v>0</v>
      </c>
      <c r="H35" s="136">
        <f t="shared" si="0"/>
        <v>1</v>
      </c>
      <c r="I35" s="136">
        <f t="shared" si="0"/>
        <v>3</v>
      </c>
      <c r="J35" s="136">
        <f t="shared" si="0"/>
        <v>0</v>
      </c>
      <c r="K35" s="137">
        <f>SUM(E35:J35)</f>
        <v>7</v>
      </c>
    </row>
    <row r="36" spans="1:11" ht="20.25" thickBot="1" x14ac:dyDescent="0.2">
      <c r="A36" s="159"/>
      <c r="B36" s="160"/>
      <c r="C36" s="161"/>
      <c r="D36" s="162"/>
      <c r="E36" s="163">
        <f>SUM(E24+E27+E30+E33)</f>
        <v>0</v>
      </c>
      <c r="F36" s="163">
        <f>SUM(F24+F27+F30+F33)</f>
        <v>2</v>
      </c>
      <c r="G36" s="163">
        <f>SUM(G24+G27+G30+G33)</f>
        <v>0</v>
      </c>
      <c r="H36" s="163">
        <f>SUM(H24+H27+H30+H33)</f>
        <v>0</v>
      </c>
      <c r="I36" s="163">
        <f>SUM(I24+I27+I30+I33)</f>
        <v>1</v>
      </c>
      <c r="J36" s="164"/>
      <c r="K36" s="165">
        <f>SUM(E36:I36)</f>
        <v>3</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X6gO700zUto2g6MTzZr5DyvEhdds1d8R6ZXjquXHwHDRrQ9j15vvIrc0b0rs5uzXH0wI9oT1V4W/ScMsvGm7UQ==" saltValue="MPccCUJvyxYGDvRx3IIuk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96E132D4-670E-49D7-A28A-9815FD234195}">
      <formula1>"○"</formula1>
    </dataValidation>
    <dataValidation type="list" allowBlank="1" showInputMessage="1" sqref="A22:B33" xr:uid="{FC0DC88C-5DFF-4858-867F-53E482F02C71}">
      <formula1>"交通空白地有償運送,福祉有償運送"</formula1>
    </dataValidation>
    <dataValidation allowBlank="1" showInputMessage="1" sqref="D2:K2" xr:uid="{DF04E3BE-FEC7-4304-8379-0F915153FC34}"/>
  </dataValidations>
  <hyperlinks>
    <hyperlink ref="O1:Q1" location="福祉!A1" display="福祉!A1" xr:uid="{F4D1EED6-5F76-4C65-B90E-3521B0928AB5}"/>
  </hyperlinks>
  <pageMargins left="0.25" right="0.25" top="0.75" bottom="0.75" header="0.3" footer="0.3"/>
  <pageSetup paperSize="9" scale="92"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1FD8E-94D9-4D7A-ADFD-3E78D8E0459F}">
  <sheetPr codeName="Sheet31">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1172</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45013</v>
      </c>
      <c r="E4" s="86"/>
      <c r="F4" s="86"/>
      <c r="G4" s="86"/>
      <c r="H4" s="86"/>
      <c r="I4" s="86"/>
      <c r="J4" s="86"/>
      <c r="K4" s="87"/>
    </row>
    <row r="5" spans="1:25" ht="30" customHeight="1" x14ac:dyDescent="0.15">
      <c r="A5" s="83" t="s">
        <v>1121</v>
      </c>
      <c r="B5" s="84"/>
      <c r="C5" s="84"/>
      <c r="D5" s="85">
        <f>VLOOKUP($D$2,福祉!$B$2:$AG$998,4,FALSE)</f>
        <v>46112</v>
      </c>
      <c r="E5" s="86"/>
      <c r="F5" s="86"/>
      <c r="G5" s="86"/>
      <c r="H5" s="86"/>
      <c r="I5" s="86"/>
      <c r="J5" s="86"/>
      <c r="K5" s="87"/>
    </row>
    <row r="6" spans="1:25" ht="30" customHeight="1" x14ac:dyDescent="0.15">
      <c r="A6" s="83" t="s">
        <v>1122</v>
      </c>
      <c r="B6" s="84"/>
      <c r="C6" s="84"/>
      <c r="D6" s="85" t="str">
        <f>VLOOKUP($D$2,福祉!$B$2:$AG$998,5,FALSE)</f>
        <v>社会福祉法人　共和町社会福祉協議会</v>
      </c>
      <c r="E6" s="86"/>
      <c r="F6" s="86"/>
      <c r="G6" s="86"/>
      <c r="H6" s="86"/>
      <c r="I6" s="86"/>
      <c r="J6" s="86"/>
      <c r="K6" s="87"/>
    </row>
    <row r="7" spans="1:25" ht="30" customHeight="1" x14ac:dyDescent="0.15">
      <c r="A7" s="83" t="s">
        <v>1123</v>
      </c>
      <c r="B7" s="84"/>
      <c r="C7" s="84"/>
      <c r="D7" s="85" t="str">
        <f>VLOOKUP($D$2,福祉!$B$2:$AG$998,6,FALSE)</f>
        <v>小田　恒夫</v>
      </c>
      <c r="E7" s="86"/>
      <c r="F7" s="86"/>
      <c r="G7" s="86"/>
      <c r="H7" s="86"/>
      <c r="I7" s="86"/>
      <c r="J7" s="86"/>
      <c r="K7" s="87"/>
    </row>
    <row r="8" spans="1:25" ht="30" customHeight="1" x14ac:dyDescent="0.15">
      <c r="A8" s="83" t="s">
        <v>1124</v>
      </c>
      <c r="B8" s="84"/>
      <c r="C8" s="84"/>
      <c r="D8" s="85" t="str">
        <f>VLOOKUP($D$2,福祉!$B$2:$AG$998,8,FALSE)</f>
        <v>岩内郡共和町南幌似５７番地１２</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社会福祉法人　共和町社会福祉協議会</v>
      </c>
      <c r="E12" s="103"/>
      <c r="F12" s="103" t="str">
        <f>IFERROR(VLOOKUP($D$2,福祉!$B$2:$AG$998,10,FALSE),0)</f>
        <v>岩内郡共和町南幌似５７番地１２</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共和町</v>
      </c>
      <c r="E14" s="98"/>
      <c r="F14" s="98"/>
      <c r="G14" s="98"/>
      <c r="H14" s="98"/>
      <c r="I14" s="98"/>
      <c r="J14" s="98"/>
      <c r="K14" s="99"/>
      <c r="O14" s="73"/>
      <c r="X14" s="73"/>
      <c r="Y14" s="107"/>
    </row>
    <row r="15" spans="1:25" ht="30" customHeight="1" x14ac:dyDescent="0.15">
      <c r="A15" s="95" t="s">
        <v>1132</v>
      </c>
      <c r="B15" s="96"/>
      <c r="C15" s="96"/>
      <c r="D15" s="108" t="str">
        <f>VLOOKUP($D$2,福祉!$B$2:$AG$998,16,FALSE)</f>
        <v>【新】　　　二</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社会福祉法人　共和町社会福祉協議会</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2</v>
      </c>
      <c r="I23" s="136">
        <f>IFERROR(VLOOKUP($D$2,福祉!$B$2:$AG$998,27,FALSE),0)</f>
        <v>0</v>
      </c>
      <c r="J23" s="136">
        <f>IFERROR(VLOOKUP($D$2,福祉!$B$2:$AG$998,29,FALSE),0)</f>
        <v>0</v>
      </c>
      <c r="K23" s="137">
        <f>SUM(E23:J23)</f>
        <v>3</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2</v>
      </c>
      <c r="I24" s="140">
        <f>IFERROR(VLOOKUP($D$2,福祉!$B$2:$AG$2998,28,FALSE),0)</f>
        <v>0</v>
      </c>
      <c r="J24" s="141"/>
      <c r="K24" s="142">
        <f>SUM(E24:I24)</f>
        <v>3</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2</v>
      </c>
      <c r="I35" s="136">
        <f t="shared" si="0"/>
        <v>0</v>
      </c>
      <c r="J35" s="136">
        <f t="shared" si="0"/>
        <v>0</v>
      </c>
      <c r="K35" s="137">
        <f>SUM(E35:J35)</f>
        <v>3</v>
      </c>
    </row>
    <row r="36" spans="1:11" ht="20.25" thickBot="1" x14ac:dyDescent="0.2">
      <c r="A36" s="159"/>
      <c r="B36" s="160"/>
      <c r="C36" s="161"/>
      <c r="D36" s="162"/>
      <c r="E36" s="163">
        <f>SUM(E24+E27+E30+E33)</f>
        <v>0</v>
      </c>
      <c r="F36" s="163">
        <f>SUM(F24+F27+F30+F33)</f>
        <v>1</v>
      </c>
      <c r="G36" s="163">
        <f>SUM(G24+G27+G30+G33)</f>
        <v>0</v>
      </c>
      <c r="H36" s="163">
        <f>SUM(H24+H27+H30+H33)</f>
        <v>2</v>
      </c>
      <c r="I36" s="163">
        <f>SUM(I24+I27+I30+I33)</f>
        <v>0</v>
      </c>
      <c r="J36" s="164"/>
      <c r="K36" s="165">
        <f>SUM(E36:I36)</f>
        <v>3</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znX0msW3MSGUCP9jwfOdzAaL7Zpmrt2y31Y08e0zVgrQaSC+SKvKUIV6JJM0ZXNBdkTM0jhLMe18q0HBr3GPog==" saltValue="7vttwd3HpI5lBcEeQ2qAK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8F0A88EC-1193-4698-AEDF-7568DDE6059A}"/>
    <dataValidation type="list" allowBlank="1" showInputMessage="1" sqref="A22:B33" xr:uid="{45104081-B2E1-4CA9-90BD-B6F362464775}">
      <formula1>"交通空白地有償運送,福祉有償運送"</formula1>
    </dataValidation>
    <dataValidation type="list" allowBlank="1" showInputMessage="1" sqref="D10" xr:uid="{31EDCA7A-E0C9-478B-AFB4-B9F8756A02CB}">
      <formula1>"○"</formula1>
    </dataValidation>
  </dataValidations>
  <hyperlinks>
    <hyperlink ref="O1:Q1" location="福祉!A1" display="福祉!A1" xr:uid="{3CA2B673-E71B-4354-A8C2-DAFDED09FD15}"/>
  </hyperlinks>
  <pageMargins left="0.25" right="0.25" top="0.75" bottom="0.75" header="0.3" footer="0.3"/>
  <pageSetup paperSize="9" scale="92"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1F2C7-15EE-4ADB-9C13-4F029360E1A8}">
  <sheetPr codeName="Sheet32">
    <tabColor theme="9" tint="0.39997558519241921"/>
  </sheetPr>
  <dimension ref="A1:Y38"/>
  <sheetViews>
    <sheetView view="pageBreakPreview" topLeftCell="C1"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1173</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45014</v>
      </c>
      <c r="E4" s="86"/>
      <c r="F4" s="86"/>
      <c r="G4" s="86"/>
      <c r="H4" s="86"/>
      <c r="I4" s="86"/>
      <c r="J4" s="86"/>
      <c r="K4" s="87"/>
    </row>
    <row r="5" spans="1:25" ht="30" customHeight="1" x14ac:dyDescent="0.15">
      <c r="A5" s="83" t="s">
        <v>1121</v>
      </c>
      <c r="B5" s="84"/>
      <c r="C5" s="84"/>
      <c r="D5" s="85">
        <f>VLOOKUP($D$2,福祉!$B$2:$AG$998,4,FALSE)</f>
        <v>46112</v>
      </c>
      <c r="E5" s="86"/>
      <c r="F5" s="86"/>
      <c r="G5" s="86"/>
      <c r="H5" s="86"/>
      <c r="I5" s="86"/>
      <c r="J5" s="86"/>
      <c r="K5" s="87"/>
    </row>
    <row r="6" spans="1:25" ht="30" customHeight="1" x14ac:dyDescent="0.15">
      <c r="A6" s="83" t="s">
        <v>1122</v>
      </c>
      <c r="B6" s="84"/>
      <c r="C6" s="84"/>
      <c r="D6" s="85" t="str">
        <f>VLOOKUP($D$2,福祉!$B$2:$AG$998,5,FALSE)</f>
        <v>社会福祉法人　積丹町社会福祉協議会</v>
      </c>
      <c r="E6" s="86"/>
      <c r="F6" s="86"/>
      <c r="G6" s="86"/>
      <c r="H6" s="86"/>
      <c r="I6" s="86"/>
      <c r="J6" s="86"/>
      <c r="K6" s="87"/>
    </row>
    <row r="7" spans="1:25" ht="30" customHeight="1" x14ac:dyDescent="0.15">
      <c r="A7" s="83" t="s">
        <v>1123</v>
      </c>
      <c r="B7" s="84"/>
      <c r="C7" s="84"/>
      <c r="D7" s="85" t="str">
        <f>VLOOKUP($D$2,福祉!$B$2:$AG$998,6,FALSE)</f>
        <v>河岸　悟郎</v>
      </c>
      <c r="E7" s="86"/>
      <c r="F7" s="86"/>
      <c r="G7" s="86"/>
      <c r="H7" s="86"/>
      <c r="I7" s="86"/>
      <c r="J7" s="86"/>
      <c r="K7" s="87"/>
    </row>
    <row r="8" spans="1:25" ht="30" customHeight="1" x14ac:dyDescent="0.15">
      <c r="A8" s="83" t="s">
        <v>1124</v>
      </c>
      <c r="B8" s="84"/>
      <c r="C8" s="84"/>
      <c r="D8" s="85" t="str">
        <f>VLOOKUP($D$2,福祉!$B$2:$AG$998,8,FALSE)</f>
        <v>積丹郡積丹町大字美国町字大沢３００番地</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社会福祉法人積丹町社会福祉協議会訪問介護事業所</v>
      </c>
      <c r="E12" s="103"/>
      <c r="F12" s="103" t="str">
        <f>IFERROR(VLOOKUP($D$2,福祉!$B$2:$AG$998,10,FALSE),0)</f>
        <v>積丹郡積丹町大字美国町字大沢３００番地</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積丹町</v>
      </c>
      <c r="E14" s="98"/>
      <c r="F14" s="98"/>
      <c r="G14" s="98"/>
      <c r="H14" s="98"/>
      <c r="I14" s="98"/>
      <c r="J14" s="98"/>
      <c r="K14" s="99"/>
      <c r="O14" s="73"/>
      <c r="X14" s="73"/>
      <c r="Y14" s="107"/>
    </row>
    <row r="15" spans="1:25" ht="30" customHeight="1" x14ac:dyDescent="0.15">
      <c r="A15" s="95" t="s">
        <v>1132</v>
      </c>
      <c r="B15" s="96"/>
      <c r="C15" s="96"/>
      <c r="D15" s="108" t="str">
        <f>VLOOKUP($D$2,福祉!$B$2:$AG$998,16,FALSE)</f>
        <v>【新】　　ニ</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社会福祉法人積丹町社会福祉協議会訪問介護事業所</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1</v>
      </c>
      <c r="J23" s="136">
        <f>IFERROR(VLOOKUP($D$2,福祉!$B$2:$AG$998,29,FALSE),0)</f>
        <v>0</v>
      </c>
      <c r="K23" s="137">
        <f>SUM(E23:J23)</f>
        <v>2</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0</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1</v>
      </c>
      <c r="J35" s="136">
        <f t="shared" si="0"/>
        <v>0</v>
      </c>
      <c r="K35" s="137">
        <f>SUM(E35:J35)</f>
        <v>2</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0</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pnSdbtt3viEEh5poIP3I4hDx5kBdVq416pXGQijb7lIEKiKsbw3EUImRyh+2MwECb8jWG8l0x0uAXnDVVP4glA==" saltValue="FxiSQ4+JA++PuKNV/luOk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13242856-4E5B-4AD0-8085-678E1DBEEEA6}">
      <formula1>"○"</formula1>
    </dataValidation>
    <dataValidation type="list" allowBlank="1" showInputMessage="1" sqref="A22:B33" xr:uid="{71E53204-E3C0-432C-9746-9EE3E840FB03}">
      <formula1>"交通空白地有償運送,福祉有償運送"</formula1>
    </dataValidation>
    <dataValidation allowBlank="1" showInputMessage="1" sqref="D2:K2" xr:uid="{83D18C9B-153E-4ABB-89E3-A6D68436E793}"/>
  </dataValidations>
  <hyperlinks>
    <hyperlink ref="O1:Q1" location="福祉!A1" display="福祉!A1" xr:uid="{7338286F-17AD-4007-BC21-B343F230DBAE}"/>
  </hyperlinks>
  <pageMargins left="0.25" right="0.25" top="0.75" bottom="0.75" header="0.3" footer="0.3"/>
  <pageSetup paperSize="9" scale="92"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1D667-16F5-4AED-9B58-A3B24176B557}">
  <sheetPr codeName="Sheet33">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1174</v>
      </c>
      <c r="E2" s="81"/>
      <c r="F2" s="81"/>
      <c r="G2" s="81"/>
      <c r="H2" s="81"/>
      <c r="I2" s="81"/>
      <c r="J2" s="81"/>
      <c r="K2" s="82"/>
    </row>
    <row r="3" spans="1:25" ht="30" customHeight="1" x14ac:dyDescent="0.15">
      <c r="A3" s="83" t="s">
        <v>1119</v>
      </c>
      <c r="B3" s="84"/>
      <c r="C3" s="84"/>
      <c r="D3" s="85">
        <f>VLOOKUP($D$2,福祉!$B$2:$AG$998,2,FALSE)</f>
        <v>39519</v>
      </c>
      <c r="E3" s="86"/>
      <c r="F3" s="86"/>
      <c r="G3" s="86"/>
      <c r="H3" s="86"/>
      <c r="I3" s="86"/>
      <c r="J3" s="86"/>
      <c r="K3" s="87"/>
    </row>
    <row r="4" spans="1:25" ht="30" customHeight="1" x14ac:dyDescent="0.15">
      <c r="A4" s="83" t="s">
        <v>1120</v>
      </c>
      <c r="B4" s="84"/>
      <c r="C4" s="84"/>
      <c r="D4" s="85">
        <f>VLOOKUP($D$2,福祉!$B$2:$AG$998,3,FALSE)</f>
        <v>44651</v>
      </c>
      <c r="E4" s="86"/>
      <c r="F4" s="86"/>
      <c r="G4" s="86"/>
      <c r="H4" s="86"/>
      <c r="I4" s="86"/>
      <c r="J4" s="86"/>
      <c r="K4" s="87"/>
    </row>
    <row r="5" spans="1:25" ht="30" customHeight="1" x14ac:dyDescent="0.15">
      <c r="A5" s="83" t="s">
        <v>1121</v>
      </c>
      <c r="B5" s="84"/>
      <c r="C5" s="84"/>
      <c r="D5" s="85">
        <f>VLOOKUP($D$2,福祉!$B$2:$AG$998,4,FALSE)</f>
        <v>45747</v>
      </c>
      <c r="E5" s="86"/>
      <c r="F5" s="86"/>
      <c r="G5" s="86"/>
      <c r="H5" s="86"/>
      <c r="I5" s="86"/>
      <c r="J5" s="86"/>
      <c r="K5" s="87"/>
    </row>
    <row r="6" spans="1:25" ht="30" customHeight="1" x14ac:dyDescent="0.15">
      <c r="A6" s="83" t="s">
        <v>1122</v>
      </c>
      <c r="B6" s="84"/>
      <c r="C6" s="84"/>
      <c r="D6" s="85" t="str">
        <f>VLOOKUP($D$2,福祉!$B$2:$AG$998,5,FALSE)</f>
        <v>特定非営利活動法人　ステップバイステップ</v>
      </c>
      <c r="E6" s="86"/>
      <c r="F6" s="86"/>
      <c r="G6" s="86"/>
      <c r="H6" s="86"/>
      <c r="I6" s="86"/>
      <c r="J6" s="86"/>
      <c r="K6" s="87"/>
    </row>
    <row r="7" spans="1:25" ht="30" customHeight="1" x14ac:dyDescent="0.15">
      <c r="A7" s="83" t="s">
        <v>1123</v>
      </c>
      <c r="B7" s="84"/>
      <c r="C7" s="84"/>
      <c r="D7" s="85" t="str">
        <f>VLOOKUP($D$2,福祉!$B$2:$AG$998,6,FALSE)</f>
        <v>萩原　康大</v>
      </c>
      <c r="E7" s="86"/>
      <c r="F7" s="86"/>
      <c r="G7" s="86"/>
      <c r="H7" s="86"/>
      <c r="I7" s="86"/>
      <c r="J7" s="86"/>
      <c r="K7" s="87"/>
    </row>
    <row r="8" spans="1:25" ht="30" customHeight="1" x14ac:dyDescent="0.15">
      <c r="A8" s="83" t="s">
        <v>1124</v>
      </c>
      <c r="B8" s="84"/>
      <c r="C8" s="84"/>
      <c r="D8" s="85" t="str">
        <f>VLOOKUP($D$2,福祉!$B$2:$AG$998,8,FALSE)</f>
        <v>札幌市豊平区豊平１条１３丁目１－１２</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ちゃちゃべりー豊平</v>
      </c>
      <c r="E12" s="103"/>
      <c r="F12" s="103" t="str">
        <f>IFERROR(VLOOKUP($D$2,福祉!$B$2:$AG$998,10,FALSE),0)</f>
        <v>札幌市豊平区美園１条１丁目５番３４号</v>
      </c>
      <c r="G12" s="103"/>
      <c r="H12" s="103">
        <f>IFERROR(VLOOKUP($D$2&amp;"-3",福祉!$B$2:$AG$998,9,FALSE),0)</f>
        <v>0</v>
      </c>
      <c r="I12" s="103"/>
      <c r="J12" s="103">
        <f>IFERROR(VLOOKUP($D$2&amp;"-3",福祉!$B$2:$AG$998,10,FALSE),0)</f>
        <v>0</v>
      </c>
      <c r="K12" s="103"/>
    </row>
    <row r="13" spans="1:25" ht="50.1" customHeight="1" x14ac:dyDescent="0.15">
      <c r="A13" s="104"/>
      <c r="B13" s="105"/>
      <c r="C13" s="106"/>
      <c r="D13" s="103" t="str">
        <f>IFERROR(VLOOKUP($D$2&amp;"-2",福祉!$B$2:$AG$998,9,FALSE),0)</f>
        <v>ちゃちゃベリー豊平Ⅱ</v>
      </c>
      <c r="E13" s="103"/>
      <c r="F13" s="103" t="str">
        <f>IFERROR(VLOOKUP($D$2&amp;"-2",福祉!$B$2:$AG$998,10,FALSE),0)</f>
        <v>札幌市豊平区豊平１条１３丁目１番１７号</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【新】ハ</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ちゃちゃべりー豊平</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0</v>
      </c>
      <c r="I23" s="136">
        <f>IFERROR(VLOOKUP($D$2,福祉!$B$2:$AG$998,27,FALSE),0)</f>
        <v>4</v>
      </c>
      <c r="J23" s="136">
        <f>IFERROR(VLOOKUP($D$2,福祉!$B$2:$AG$998,29,FALSE),0)</f>
        <v>0</v>
      </c>
      <c r="K23" s="137">
        <f>SUM(E23:J23)</f>
        <v>4</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0</v>
      </c>
      <c r="J24" s="141"/>
      <c r="K24" s="142">
        <f>SUM(E24:I24)</f>
        <v>0</v>
      </c>
    </row>
    <row r="25" spans="1:24" ht="14.25" customHeight="1" x14ac:dyDescent="0.15">
      <c r="A25" s="132"/>
      <c r="B25" s="133"/>
      <c r="C25" s="128" t="str">
        <f>D13</f>
        <v>ちゃちゃベリー豊平Ⅱ</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2</v>
      </c>
      <c r="J26" s="136">
        <f>IFERROR(VLOOKUP($D$2&amp;"-2",福祉!$B$2:$AG$998,29,FALSE),0)</f>
        <v>0</v>
      </c>
      <c r="K26" s="137">
        <f>SUM(E26:J26)</f>
        <v>2</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4.25" customHeight="1" x14ac:dyDescent="0.15">
      <c r="A28" s="146" t="s">
        <v>1147</v>
      </c>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0</v>
      </c>
      <c r="I35" s="136">
        <f t="shared" si="0"/>
        <v>6</v>
      </c>
      <c r="J35" s="136">
        <f t="shared" si="0"/>
        <v>0</v>
      </c>
      <c r="K35" s="137">
        <f>SUM(E35:J35)</f>
        <v>6</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NZXb890crrPKtDsj+fcDOzB4IXlx4m9PN5ESc5fHK1gVR6LMdmgMAVfFBtRkwUFUAZPkrBSteQj56HlQK4wUwQ==" saltValue="6VqItftkGwi9VmSz5xc4q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4CABF56B-47FA-4A34-A51C-DE725F002BA9}"/>
    <dataValidation type="list" allowBlank="1" showInputMessage="1" sqref="A22:B33" xr:uid="{BD7E5BF7-378A-4C44-8CC9-704F26613269}">
      <formula1>"交通空白地有償運送,福祉有償運送"</formula1>
    </dataValidation>
    <dataValidation type="list" allowBlank="1" showInputMessage="1" sqref="D10" xr:uid="{D3D5D8F4-D24A-4DB7-AEF6-A867D3A820EB}">
      <formula1>"○"</formula1>
    </dataValidation>
  </dataValidations>
  <hyperlinks>
    <hyperlink ref="O1:Q1" location="福祉!A1" display="福祉!A1" xr:uid="{68B09C28-AAE2-4112-A27D-11E3DDFB0DD9}"/>
  </hyperlinks>
  <pageMargins left="0.25" right="0.25" top="0.75" bottom="0.75" header="0.3" footer="0.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4AEA1-E6BF-494B-A773-E5AACDA10C52}">
  <sheetPr codeName="Sheet4">
    <tabColor theme="5" tint="0.59999389629810485"/>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76" t="s">
        <v>1116</v>
      </c>
      <c r="P1" s="77"/>
      <c r="Q1" s="77"/>
    </row>
    <row r="2" spans="1:25" ht="30" customHeight="1" x14ac:dyDescent="0.15">
      <c r="A2" s="78" t="s">
        <v>1117</v>
      </c>
      <c r="B2" s="79"/>
      <c r="C2" s="79"/>
      <c r="D2" s="80" t="s">
        <v>1118</v>
      </c>
      <c r="E2" s="81"/>
      <c r="F2" s="81"/>
      <c r="G2" s="81"/>
      <c r="H2" s="81"/>
      <c r="I2" s="81"/>
      <c r="J2" s="81"/>
      <c r="K2" s="82"/>
    </row>
    <row r="3" spans="1:25" ht="30" customHeight="1" x14ac:dyDescent="0.15">
      <c r="A3" s="83" t="s">
        <v>1119</v>
      </c>
      <c r="B3" s="84"/>
      <c r="C3" s="84"/>
      <c r="D3" s="85">
        <f>VLOOKUP($D$2,福祉!$B$2:$AG$83,2,FALSE)</f>
        <v>38991</v>
      </c>
      <c r="E3" s="86"/>
      <c r="F3" s="86"/>
      <c r="G3" s="86"/>
      <c r="H3" s="86"/>
      <c r="I3" s="86"/>
      <c r="J3" s="86"/>
      <c r="K3" s="87"/>
    </row>
    <row r="4" spans="1:25" ht="30" customHeight="1" x14ac:dyDescent="0.15">
      <c r="A4" s="83" t="s">
        <v>1120</v>
      </c>
      <c r="B4" s="84"/>
      <c r="C4" s="84"/>
      <c r="D4" s="85">
        <f>VLOOKUP($D$2,福祉!$B$2:$AG$83,3,FALSE)</f>
        <v>45222</v>
      </c>
      <c r="E4" s="86"/>
      <c r="F4" s="86"/>
      <c r="G4" s="86"/>
      <c r="H4" s="86"/>
      <c r="I4" s="86"/>
      <c r="J4" s="86"/>
      <c r="K4" s="87"/>
    </row>
    <row r="5" spans="1:25" ht="30" customHeight="1" x14ac:dyDescent="0.15">
      <c r="A5" s="83" t="s">
        <v>1121</v>
      </c>
      <c r="B5" s="84"/>
      <c r="C5" s="84"/>
      <c r="D5" s="85">
        <f>VLOOKUP($D$2,福祉!$B$2:$AG$83,4,FALSE)</f>
        <v>46295</v>
      </c>
      <c r="E5" s="86"/>
      <c r="F5" s="86"/>
      <c r="G5" s="86"/>
      <c r="H5" s="86"/>
      <c r="I5" s="86"/>
      <c r="J5" s="86"/>
      <c r="K5" s="87"/>
    </row>
    <row r="6" spans="1:25" ht="30" customHeight="1" x14ac:dyDescent="0.15">
      <c r="A6" s="83" t="s">
        <v>1122</v>
      </c>
      <c r="B6" s="84"/>
      <c r="C6" s="84"/>
      <c r="D6" s="85" t="str">
        <f>VLOOKUP($D$2,福祉!$B$2:$AG$83,5,FALSE)</f>
        <v>黒松内町</v>
      </c>
      <c r="E6" s="86"/>
      <c r="F6" s="86"/>
      <c r="G6" s="86"/>
      <c r="H6" s="86"/>
      <c r="I6" s="86"/>
      <c r="J6" s="86"/>
      <c r="K6" s="87"/>
    </row>
    <row r="7" spans="1:25" ht="30" customHeight="1" x14ac:dyDescent="0.15">
      <c r="A7" s="83" t="s">
        <v>1123</v>
      </c>
      <c r="B7" s="84"/>
      <c r="C7" s="84"/>
      <c r="D7" s="85" t="str">
        <f>VLOOKUP($D$2,福祉!$B$2:$AG$83,6,FALSE)</f>
        <v>鎌田　満</v>
      </c>
      <c r="E7" s="86"/>
      <c r="F7" s="86"/>
      <c r="G7" s="86"/>
      <c r="H7" s="86"/>
      <c r="I7" s="86"/>
      <c r="J7" s="86"/>
      <c r="K7" s="87"/>
    </row>
    <row r="8" spans="1:25" ht="30" customHeight="1" x14ac:dyDescent="0.15">
      <c r="A8" s="83" t="s">
        <v>1124</v>
      </c>
      <c r="B8" s="84"/>
      <c r="C8" s="84"/>
      <c r="D8" s="85" t="str">
        <f>VLOOKUP($D$2,福祉!$B$2:$AG$83,8,FALSE)</f>
        <v>寿都郡黒松内町字黒松内３０２番地１</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黒松内町保健福祉センター</v>
      </c>
      <c r="E12" s="103"/>
      <c r="F12" s="103" t="str">
        <f>IFERROR(VLOOKUP($D$2,福祉!$B$2:$AG$998,10,FALSE),0)</f>
        <v>寿都郡黒松内町字黒松内３０２番地１</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VLOOKUP($D$2,福祉!$B$2:$AG$83,15,FALSE)</f>
        <v>黒松内町</v>
      </c>
      <c r="E14" s="98"/>
      <c r="F14" s="98"/>
      <c r="G14" s="98"/>
      <c r="H14" s="98"/>
      <c r="I14" s="98"/>
      <c r="J14" s="98"/>
      <c r="K14" s="99"/>
      <c r="O14" s="73"/>
      <c r="X14" s="73"/>
      <c r="Y14" s="107"/>
    </row>
    <row r="15" spans="1:25" ht="30" customHeight="1" x14ac:dyDescent="0.15">
      <c r="A15" s="95" t="s">
        <v>1132</v>
      </c>
      <c r="B15" s="96"/>
      <c r="C15" s="96"/>
      <c r="D15" s="108" t="str">
        <f>VLOOKUP($D$2,福祉!$B$2:$AG$83,16,FALSE)</f>
        <v>黒松内町の住民のうち施行規則第４９条第３号に規定する身体障害者、要介護認定者等の移動制約者であって、会員登録を行った者</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黒松内町保健福祉センター</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2</v>
      </c>
      <c r="G23" s="136">
        <f>IFERROR(VLOOKUP($D$2,福祉!$B$2:$AG$998,23,FALSE),0)</f>
        <v>0</v>
      </c>
      <c r="H23" s="136">
        <f>IFERROR(VLOOKUP($D$2,福祉!$B$2:$AG$998,25,FALSE),0)</f>
        <v>0</v>
      </c>
      <c r="I23" s="136">
        <f>IFERROR(VLOOKUP($D$2,福祉!$B$2:$AG$998,27,FALSE),0)</f>
        <v>0</v>
      </c>
      <c r="J23" s="136">
        <f>IFERROR(VLOOKUP($D$2,福祉!$B$2:$AG$998,29,FALSE),0)</f>
        <v>0</v>
      </c>
      <c r="K23" s="137">
        <f>SUM(E23:J23)</f>
        <v>2</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0</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2</v>
      </c>
      <c r="G35" s="136">
        <f t="shared" si="0"/>
        <v>0</v>
      </c>
      <c r="H35" s="136">
        <f t="shared" si="0"/>
        <v>0</v>
      </c>
      <c r="I35" s="136">
        <f t="shared" si="0"/>
        <v>0</v>
      </c>
      <c r="J35" s="136">
        <f t="shared" si="0"/>
        <v>0</v>
      </c>
      <c r="K35" s="137">
        <f>SUM(E35:J35)</f>
        <v>2</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0</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9pQAc8MNBe4mUCtURuNxENbvf49xRmUeQ3nSiLeAtegmPVCREN7HAdQjKh4oJKcKHqH6i7+1O0z0M0411M6BKw==" saltValue="R2FNRVRnO//ntGFqvzG00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BE7CE2CC-0317-4405-958F-A12740B33B58}"/>
    <dataValidation type="list" allowBlank="1" showInputMessage="1" sqref="A22:B33" xr:uid="{BC590F89-741A-482D-999B-2FAE173A211F}">
      <formula1>"交通空白地有償運送,福祉有償運送"</formula1>
    </dataValidation>
    <dataValidation type="list" allowBlank="1" showInputMessage="1" sqref="D10" xr:uid="{CA678C41-4D1E-4891-BEF9-00091A036371}">
      <formula1>"○"</formula1>
    </dataValidation>
  </dataValidations>
  <hyperlinks>
    <hyperlink ref="O1:Q1" location="福祉!A1" display="目次" xr:uid="{22C80BD4-A91A-4A27-83D4-90423883C36C}"/>
  </hyperlinks>
  <pageMargins left="0.25" right="0.25" top="0.75" bottom="0.75" header="0.3" footer="0.3"/>
  <pageSetup paperSize="9" scale="9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2C6D9-871D-4680-B13E-44E5B37D7AF5}">
  <sheetPr codeName="Sheet34">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1175</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45030</v>
      </c>
      <c r="E4" s="86"/>
      <c r="F4" s="86"/>
      <c r="G4" s="86"/>
      <c r="H4" s="86"/>
      <c r="I4" s="86"/>
      <c r="J4" s="86"/>
      <c r="K4" s="87"/>
    </row>
    <row r="5" spans="1:25" ht="30" customHeight="1" x14ac:dyDescent="0.15">
      <c r="A5" s="83" t="s">
        <v>1121</v>
      </c>
      <c r="B5" s="84"/>
      <c r="C5" s="84"/>
      <c r="D5" s="85">
        <f>VLOOKUP($D$2,福祉!$B$2:$AG$998,4,FALSE)</f>
        <v>46112</v>
      </c>
      <c r="E5" s="86"/>
      <c r="F5" s="86"/>
      <c r="G5" s="86"/>
      <c r="H5" s="86"/>
      <c r="I5" s="86"/>
      <c r="J5" s="86"/>
      <c r="K5" s="87"/>
    </row>
    <row r="6" spans="1:25" ht="30" customHeight="1" x14ac:dyDescent="0.15">
      <c r="A6" s="83" t="s">
        <v>1122</v>
      </c>
      <c r="B6" s="84"/>
      <c r="C6" s="84"/>
      <c r="D6" s="85" t="str">
        <f>VLOOKUP($D$2,福祉!$B$2:$AG$998,5,FALSE)</f>
        <v>社会福祉法人　北海道福心会</v>
      </c>
      <c r="E6" s="86"/>
      <c r="F6" s="86"/>
      <c r="G6" s="86"/>
      <c r="H6" s="86"/>
      <c r="I6" s="86"/>
      <c r="J6" s="86"/>
      <c r="K6" s="87"/>
    </row>
    <row r="7" spans="1:25" ht="30" customHeight="1" x14ac:dyDescent="0.15">
      <c r="A7" s="83" t="s">
        <v>1123</v>
      </c>
      <c r="B7" s="84"/>
      <c r="C7" s="84"/>
      <c r="D7" s="85" t="str">
        <f>VLOOKUP($D$2,福祉!$B$2:$AG$998,6,FALSE)</f>
        <v>高橋　実</v>
      </c>
      <c r="E7" s="86"/>
      <c r="F7" s="86"/>
      <c r="G7" s="86"/>
      <c r="H7" s="86"/>
      <c r="I7" s="86"/>
      <c r="J7" s="86"/>
      <c r="K7" s="87"/>
    </row>
    <row r="8" spans="1:25" ht="30" customHeight="1" x14ac:dyDescent="0.15">
      <c r="A8" s="83" t="s">
        <v>1124</v>
      </c>
      <c r="B8" s="84"/>
      <c r="C8" s="84"/>
      <c r="D8" s="85" t="str">
        <f>VLOOKUP($D$2,福祉!$B$2:$AG$998,8,FALSE)</f>
        <v>虻田郡真狩村字共明３７番地６</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社会福祉法人北海道福心会</v>
      </c>
      <c r="E12" s="103"/>
      <c r="F12" s="103" t="str">
        <f>IFERROR(VLOOKUP($D$2,福祉!$B$2:$AG$998,10,FALSE),0)</f>
        <v>虻田郡真狩村字共明
３７番地６</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真狩村</v>
      </c>
      <c r="E14" s="98"/>
      <c r="F14" s="98"/>
      <c r="G14" s="98"/>
      <c r="H14" s="98"/>
      <c r="I14" s="98"/>
      <c r="J14" s="98"/>
      <c r="K14" s="99"/>
      <c r="O14" s="73"/>
      <c r="X14" s="73"/>
      <c r="Y14" s="107"/>
    </row>
    <row r="15" spans="1:25" ht="30" customHeight="1" x14ac:dyDescent="0.15">
      <c r="A15" s="95" t="s">
        <v>1132</v>
      </c>
      <c r="B15" s="96"/>
      <c r="C15" s="96"/>
      <c r="D15" s="108" t="str">
        <f>VLOOKUP($D$2,福祉!$B$2:$AG$998,16,FALSE)</f>
        <v>【新】イロハト</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社会福祉法人北海道福心会</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2</v>
      </c>
      <c r="H23" s="136">
        <f>IFERROR(VLOOKUP($D$2,福祉!$B$2:$AG$998,25,FALSE),0)</f>
        <v>0</v>
      </c>
      <c r="I23" s="136">
        <f>IFERROR(VLOOKUP($D$2,福祉!$B$2:$AG$998,27,FALSE),0)</f>
        <v>6</v>
      </c>
      <c r="J23" s="136">
        <f>IFERROR(VLOOKUP($D$2,福祉!$B$2:$AG$998,29,FALSE),0)</f>
        <v>0</v>
      </c>
      <c r="K23" s="137">
        <f>SUM(E23:J23)</f>
        <v>8</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3</v>
      </c>
      <c r="J24" s="141"/>
      <c r="K24" s="142">
        <f>SUM(E24:I24)</f>
        <v>3</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2</v>
      </c>
      <c r="H35" s="136">
        <f t="shared" si="0"/>
        <v>0</v>
      </c>
      <c r="I35" s="136">
        <f t="shared" si="0"/>
        <v>6</v>
      </c>
      <c r="J35" s="136">
        <f t="shared" si="0"/>
        <v>0</v>
      </c>
      <c r="K35" s="137">
        <f>SUM(E35:J35)</f>
        <v>8</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3</v>
      </c>
      <c r="J36" s="164"/>
      <c r="K36" s="165">
        <f>SUM(E36:I36)</f>
        <v>3</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4MrFSfrhUA5hA7PtchGonPAE1DDK2eoxkk5FnE7o/0kBTYdhAcrm7CUd6lBFhIZV/JVylihfmeVP6R1+l+YF6g==" saltValue="1bPY4HO8UMBTbPyenezz5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CC41207E-BE51-42C7-9C3B-3C0C7F8AE6B6}">
      <formula1>"○"</formula1>
    </dataValidation>
    <dataValidation type="list" allowBlank="1" showInputMessage="1" sqref="A22:B33" xr:uid="{1BB82093-48C9-4913-B95F-B5E7DB2B0F75}">
      <formula1>"交通空白地有償運送,福祉有償運送"</formula1>
    </dataValidation>
    <dataValidation allowBlank="1" showInputMessage="1" sqref="D2:K2" xr:uid="{6572ACFD-3B12-4032-9BC6-FF12FF6D7D5B}"/>
  </dataValidations>
  <hyperlinks>
    <hyperlink ref="O1:Q1" location="福祉!A1" display="福祉!A1" xr:uid="{C198A053-00DF-4C5F-B566-55EA05437A9B}"/>
  </hyperlinks>
  <pageMargins left="0.25" right="0.25" top="0.75" bottom="0.75" header="0.3" footer="0.3"/>
  <pageSetup paperSize="9" scale="92"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D937D-AF1F-4586-B6AB-E8893E4D294E}">
  <sheetPr codeName="Sheet35">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1176</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44746</v>
      </c>
      <c r="E4" s="86"/>
      <c r="F4" s="86"/>
      <c r="G4" s="86"/>
      <c r="H4" s="86"/>
      <c r="I4" s="86"/>
      <c r="J4" s="86"/>
      <c r="K4" s="87"/>
    </row>
    <row r="5" spans="1:25" ht="30" customHeight="1" x14ac:dyDescent="0.15">
      <c r="A5" s="83" t="s">
        <v>1121</v>
      </c>
      <c r="B5" s="84"/>
      <c r="C5" s="84"/>
      <c r="D5" s="85">
        <f>VLOOKUP($D$2,福祉!$B$2:$AG$998,4,FALSE)</f>
        <v>45838</v>
      </c>
      <c r="E5" s="86"/>
      <c r="F5" s="86"/>
      <c r="G5" s="86"/>
      <c r="H5" s="86"/>
      <c r="I5" s="86"/>
      <c r="J5" s="86"/>
      <c r="K5" s="87"/>
    </row>
    <row r="6" spans="1:25" ht="30" customHeight="1" x14ac:dyDescent="0.15">
      <c r="A6" s="83" t="s">
        <v>1122</v>
      </c>
      <c r="B6" s="84"/>
      <c r="C6" s="84"/>
      <c r="D6" s="85" t="str">
        <f>VLOOKUP($D$2,福祉!$B$2:$AG$998,5,FALSE)</f>
        <v>社会福祉法人　古平社会福祉協議会</v>
      </c>
      <c r="E6" s="86"/>
      <c r="F6" s="86"/>
      <c r="G6" s="86"/>
      <c r="H6" s="86"/>
      <c r="I6" s="86"/>
      <c r="J6" s="86"/>
      <c r="K6" s="87"/>
    </row>
    <row r="7" spans="1:25" ht="30" customHeight="1" x14ac:dyDescent="0.15">
      <c r="A7" s="83" t="s">
        <v>1123</v>
      </c>
      <c r="B7" s="84"/>
      <c r="C7" s="84"/>
      <c r="D7" s="85" t="str">
        <f>VLOOKUP($D$2,福祉!$B$2:$AG$998,6,FALSE)</f>
        <v>加我　孝芳</v>
      </c>
      <c r="E7" s="86"/>
      <c r="F7" s="86"/>
      <c r="G7" s="86"/>
      <c r="H7" s="86"/>
      <c r="I7" s="86"/>
      <c r="J7" s="86"/>
      <c r="K7" s="87"/>
    </row>
    <row r="8" spans="1:25" ht="30" customHeight="1" x14ac:dyDescent="0.15">
      <c r="A8" s="83" t="s">
        <v>1124</v>
      </c>
      <c r="B8" s="84"/>
      <c r="C8" s="84"/>
      <c r="D8" s="85" t="str">
        <f>VLOOKUP($D$2,福祉!$B$2:$AG$998,8,FALSE)</f>
        <v>古平郡古平町大字浜町７１１番地</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社会福祉法人　古平町社会福祉協議会</v>
      </c>
      <c r="E12" s="103"/>
      <c r="F12" s="103" t="str">
        <f>IFERROR(VLOOKUP($D$2,福祉!$B$2:$AG$998,10,FALSE),0)</f>
        <v>古平郡古平町大字
浜町７１１番地</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古平町</v>
      </c>
      <c r="E14" s="98"/>
      <c r="F14" s="98"/>
      <c r="G14" s="98"/>
      <c r="H14" s="98"/>
      <c r="I14" s="98"/>
      <c r="J14" s="98"/>
      <c r="K14" s="99"/>
      <c r="O14" s="73"/>
      <c r="X14" s="73"/>
      <c r="Y14" s="107"/>
    </row>
    <row r="15" spans="1:25" ht="30" customHeight="1" x14ac:dyDescent="0.15">
      <c r="A15" s="95" t="s">
        <v>1132</v>
      </c>
      <c r="B15" s="96"/>
      <c r="C15" s="96"/>
      <c r="D15" s="108" t="str">
        <f>VLOOKUP($D$2,福祉!$B$2:$AG$998,16,FALSE)</f>
        <v>　ロハ</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社会福祉法人　古平町社会福祉協議会</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2</v>
      </c>
      <c r="J23" s="136">
        <f>IFERROR(VLOOKUP($D$2,福祉!$B$2:$AG$998,29,FALSE),0)</f>
        <v>0</v>
      </c>
      <c r="K23" s="137">
        <f>SUM(E23:J23)</f>
        <v>3</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0</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2</v>
      </c>
      <c r="J35" s="136">
        <f t="shared" si="0"/>
        <v>0</v>
      </c>
      <c r="K35" s="137">
        <f>SUM(E35:J35)</f>
        <v>3</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0</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K7N5H0Dxz+ypLHlzHgE/xRx6MNR2pabFX3cQUSqa7bG9SRyvw4IUZ1LPnKtyN6bCxijbYsD6WRxLpgkYWkRL/g==" saltValue="lzgSEIcMSrkhr8hnjTYeu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6E49C53F-CE71-47AC-B22A-CB2B410E909E}"/>
    <dataValidation type="list" allowBlank="1" showInputMessage="1" sqref="A22:B33" xr:uid="{54807BA1-3122-4859-9891-A16D886FED01}">
      <formula1>"交通空白地有償運送,福祉有償運送"</formula1>
    </dataValidation>
    <dataValidation type="list" allowBlank="1" showInputMessage="1" sqref="D10" xr:uid="{B75370E3-3578-400F-A69E-EE7B8BDD9221}">
      <formula1>"○"</formula1>
    </dataValidation>
  </dataValidations>
  <hyperlinks>
    <hyperlink ref="O1:Q1" location="福祉!A1" display="福祉!A1" xr:uid="{A9769A0D-2554-46A1-A93D-DB89B23A5DF6}"/>
  </hyperlinks>
  <pageMargins left="0.25" right="0.25" top="0.75" bottom="0.75" header="0.3" footer="0.3"/>
  <pageSetup paperSize="9" scale="92"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5DFEB-71E9-45C8-9502-51B051ED957F}">
  <sheetPr codeName="Sheet36">
    <tabColor theme="9" tint="0.39997558519241921"/>
  </sheetPr>
  <dimension ref="A1:Y38"/>
  <sheetViews>
    <sheetView view="pageBreakPreview" topLeftCell="C3"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1177</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45012</v>
      </c>
      <c r="E4" s="86"/>
      <c r="F4" s="86"/>
      <c r="G4" s="86"/>
      <c r="H4" s="86"/>
      <c r="I4" s="86"/>
      <c r="J4" s="86"/>
      <c r="K4" s="87"/>
    </row>
    <row r="5" spans="1:25" ht="30" customHeight="1" x14ac:dyDescent="0.15">
      <c r="A5" s="83" t="s">
        <v>1121</v>
      </c>
      <c r="B5" s="84"/>
      <c r="C5" s="84"/>
      <c r="D5" s="85">
        <f>VLOOKUP($D$2,福祉!$B$2:$AG$998,4,FALSE)</f>
        <v>46112</v>
      </c>
      <c r="E5" s="86"/>
      <c r="F5" s="86"/>
      <c r="G5" s="86"/>
      <c r="H5" s="86"/>
      <c r="I5" s="86"/>
      <c r="J5" s="86"/>
      <c r="K5" s="87"/>
    </row>
    <row r="6" spans="1:25" ht="30" customHeight="1" x14ac:dyDescent="0.15">
      <c r="A6" s="83" t="s">
        <v>1122</v>
      </c>
      <c r="B6" s="84"/>
      <c r="C6" s="84"/>
      <c r="D6" s="85" t="str">
        <f>VLOOKUP($D$2,福祉!$B$2:$AG$998,5,FALSE)</f>
        <v>社会福祉法人　長沼町社会福祉協議会</v>
      </c>
      <c r="E6" s="86"/>
      <c r="F6" s="86"/>
      <c r="G6" s="86"/>
      <c r="H6" s="86"/>
      <c r="I6" s="86"/>
      <c r="J6" s="86"/>
      <c r="K6" s="87"/>
    </row>
    <row r="7" spans="1:25" ht="30" customHeight="1" x14ac:dyDescent="0.15">
      <c r="A7" s="83" t="s">
        <v>1123</v>
      </c>
      <c r="B7" s="84"/>
      <c r="C7" s="84"/>
      <c r="D7" s="85" t="str">
        <f>VLOOKUP($D$2,福祉!$B$2:$AG$998,6,FALSE)</f>
        <v>成田　正夫</v>
      </c>
      <c r="E7" s="86"/>
      <c r="F7" s="86"/>
      <c r="G7" s="86"/>
      <c r="H7" s="86"/>
      <c r="I7" s="86"/>
      <c r="J7" s="86"/>
      <c r="K7" s="87"/>
    </row>
    <row r="8" spans="1:25" ht="30" customHeight="1" x14ac:dyDescent="0.15">
      <c r="A8" s="83" t="s">
        <v>1124</v>
      </c>
      <c r="B8" s="84"/>
      <c r="C8" s="84"/>
      <c r="D8" s="85" t="str">
        <f>VLOOKUP($D$2,福祉!$B$2:$AG$998,8,FALSE)</f>
        <v>夕張郡長沼町宮下２丁目１１番１号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長沼町社会
福祉協議会</v>
      </c>
      <c r="E12" s="103"/>
      <c r="F12" s="103" t="str">
        <f>IFERROR(VLOOKUP($D$2,福祉!$B$2:$AG$998,10,FALSE),0)</f>
        <v>夕張郡長沼町宮下２丁目１１番１号</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長沼町</v>
      </c>
      <c r="E14" s="98"/>
      <c r="F14" s="98"/>
      <c r="G14" s="98"/>
      <c r="H14" s="98"/>
      <c r="I14" s="98"/>
      <c r="J14" s="98"/>
      <c r="K14" s="99"/>
      <c r="O14" s="73"/>
      <c r="X14" s="73"/>
      <c r="Y14" s="107"/>
    </row>
    <row r="15" spans="1:25" ht="30" customHeight="1" x14ac:dyDescent="0.15">
      <c r="A15" s="95" t="s">
        <v>1132</v>
      </c>
      <c r="B15" s="96"/>
      <c r="C15" s="96"/>
      <c r="D15" s="108" t="str">
        <f>VLOOKUP($D$2,福祉!$B$2:$AG$998,16,FALSE)</f>
        <v>【新】イロハニホヘト</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長沼町社会
福祉協議会</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3</v>
      </c>
      <c r="G23" s="136">
        <f>IFERROR(VLOOKUP($D$2,福祉!$B$2:$AG$998,23,FALSE),0)</f>
        <v>0</v>
      </c>
      <c r="H23" s="136">
        <f>IFERROR(VLOOKUP($D$2,福祉!$B$2:$AG$998,25,FALSE),0)</f>
        <v>0</v>
      </c>
      <c r="I23" s="136">
        <f>IFERROR(VLOOKUP($D$2,福祉!$B$2:$AG$998,27,FALSE),0)</f>
        <v>3</v>
      </c>
      <c r="J23" s="136">
        <f>IFERROR(VLOOKUP($D$2,福祉!$B$2:$AG$998,29,FALSE),0)</f>
        <v>0</v>
      </c>
      <c r="K23" s="137">
        <f>SUM(E23:J23)</f>
        <v>6</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0</v>
      </c>
      <c r="J24" s="141"/>
      <c r="K24" s="142">
        <f>SUM(E24:I24)</f>
        <v>0</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3</v>
      </c>
      <c r="G35" s="136">
        <f t="shared" si="0"/>
        <v>0</v>
      </c>
      <c r="H35" s="136">
        <f t="shared" si="0"/>
        <v>0</v>
      </c>
      <c r="I35" s="136">
        <f t="shared" si="0"/>
        <v>3</v>
      </c>
      <c r="J35" s="136">
        <f t="shared" si="0"/>
        <v>0</v>
      </c>
      <c r="K35" s="137">
        <f>SUM(E35:J35)</f>
        <v>6</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AbXeXHNYVmhk2k5ujOYbRcf8JeccbofdMmkqdAYIweag72wBWdTonb1os7O3VVUbqA6WHOPFtzDnYj22ciZAqQ==" saltValue="M1OSlMkKX77tKw8DhJVmg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DA2FF80E-CE17-4C9A-B37C-0F27FB90A439}">
      <formula1>"○"</formula1>
    </dataValidation>
    <dataValidation type="list" allowBlank="1" showInputMessage="1" sqref="A22:B33" xr:uid="{D02B05AF-8555-4F0B-A7EE-5C8094B733C8}">
      <formula1>"交通空白地有償運送,福祉有償運送"</formula1>
    </dataValidation>
    <dataValidation allowBlank="1" showInputMessage="1" sqref="D2:K2" xr:uid="{CC31A249-C013-4CDD-994D-31C588EFD497}"/>
  </dataValidations>
  <hyperlinks>
    <hyperlink ref="O1:Q1" location="福祉!A1" display="福祉!A1" xr:uid="{DB1A6049-9382-4186-AA60-6CA97B63CFCD}"/>
  </hyperlinks>
  <pageMargins left="0.25" right="0.25" top="0.75" bottom="0.75" header="0.3" footer="0.3"/>
  <pageSetup paperSize="9" scale="92"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2959E-E722-4892-9346-5BC760C7C949}">
  <sheetPr codeName="Sheet37">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1178</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45036</v>
      </c>
      <c r="E4" s="86"/>
      <c r="F4" s="86"/>
      <c r="G4" s="86"/>
      <c r="H4" s="86"/>
      <c r="I4" s="86"/>
      <c r="J4" s="86"/>
      <c r="K4" s="87"/>
    </row>
    <row r="5" spans="1:25" ht="30" customHeight="1" x14ac:dyDescent="0.15">
      <c r="A5" s="83" t="s">
        <v>1121</v>
      </c>
      <c r="B5" s="84"/>
      <c r="C5" s="84"/>
      <c r="D5" s="85">
        <f>VLOOKUP($D$2,福祉!$B$2:$AG$998,4,FALSE)</f>
        <v>46112</v>
      </c>
      <c r="E5" s="86"/>
      <c r="F5" s="86"/>
      <c r="G5" s="86"/>
      <c r="H5" s="86"/>
      <c r="I5" s="86"/>
      <c r="J5" s="86"/>
      <c r="K5" s="87"/>
    </row>
    <row r="6" spans="1:25" ht="30" customHeight="1" x14ac:dyDescent="0.15">
      <c r="A6" s="83" t="s">
        <v>1122</v>
      </c>
      <c r="B6" s="84"/>
      <c r="C6" s="84"/>
      <c r="D6" s="85" t="str">
        <f>VLOOKUP($D$2,福祉!$B$2:$AG$998,5,FALSE)</f>
        <v>特定非営利活動法人　ロータス会</v>
      </c>
      <c r="E6" s="86"/>
      <c r="F6" s="86"/>
      <c r="G6" s="86"/>
      <c r="H6" s="86"/>
      <c r="I6" s="86"/>
      <c r="J6" s="86"/>
      <c r="K6" s="87"/>
    </row>
    <row r="7" spans="1:25" ht="30" customHeight="1" x14ac:dyDescent="0.15">
      <c r="A7" s="83" t="s">
        <v>1123</v>
      </c>
      <c r="B7" s="84"/>
      <c r="C7" s="84"/>
      <c r="D7" s="85" t="str">
        <f>VLOOKUP($D$2,福祉!$B$2:$AG$998,6,FALSE)</f>
        <v>佐々木　信教</v>
      </c>
      <c r="E7" s="86"/>
      <c r="F7" s="86"/>
      <c r="G7" s="86"/>
      <c r="H7" s="86"/>
      <c r="I7" s="86"/>
      <c r="J7" s="86"/>
      <c r="K7" s="87"/>
    </row>
    <row r="8" spans="1:25" ht="30" customHeight="1" x14ac:dyDescent="0.15">
      <c r="A8" s="83" t="s">
        <v>1124</v>
      </c>
      <c r="B8" s="84"/>
      <c r="C8" s="84"/>
      <c r="D8" s="85" t="str">
        <f>VLOOKUP($D$2,福祉!$B$2:$AG$998,8,FALSE)</f>
        <v>余市郡余市町黒川町１２丁目３番地</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ロータス会ヘルパーステーション華</v>
      </c>
      <c r="E12" s="103"/>
      <c r="F12" s="103" t="str">
        <f>IFERROR(VLOOKUP($D$2,福祉!$B$2:$AG$998,10,FALSE),0)</f>
        <v>札幌市西区西野３条１０丁目６－１０ウェルケアロータス</v>
      </c>
      <c r="G12" s="103"/>
      <c r="H12" s="103">
        <f>IFERROR(VLOOKUP($D$2&amp;"-3",福祉!$B$2:$AG$998,9,FALSE),0)</f>
        <v>0</v>
      </c>
      <c r="I12" s="103"/>
      <c r="J12" s="103">
        <f>IFERROR(VLOOKUP($D$2&amp;"-3",福祉!$B$2:$AG$998,10,FALSE),0)</f>
        <v>0</v>
      </c>
      <c r="K12" s="103"/>
    </row>
    <row r="13" spans="1:25" ht="50.1" customHeight="1" x14ac:dyDescent="0.15">
      <c r="A13" s="104"/>
      <c r="B13" s="105"/>
      <c r="C13" s="106"/>
      <c r="D13" s="103" t="str">
        <f>IFERROR(VLOOKUP($D$2&amp;"-2",福祉!$B$2:$AG$998,9,FALSE),0)</f>
        <v>ロータス会ヘルパーステーション華</v>
      </c>
      <c r="E13" s="103"/>
      <c r="F13" s="103" t="str">
        <f>IFERROR(VLOOKUP($D$2&amp;"-2",福祉!$B$2:$AG$998,10,FALSE),0)</f>
        <v>余市郡余市町黒川町１２丁目３番地ロータスビル１１２</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札幌市、余市町</v>
      </c>
      <c r="E14" s="98"/>
      <c r="F14" s="98"/>
      <c r="G14" s="98"/>
      <c r="H14" s="98"/>
      <c r="I14" s="98"/>
      <c r="J14" s="98"/>
      <c r="K14" s="99"/>
      <c r="O14" s="73"/>
      <c r="X14" s="73"/>
      <c r="Y14" s="107"/>
    </row>
    <row r="15" spans="1:25" ht="30" customHeight="1" x14ac:dyDescent="0.15">
      <c r="A15" s="95" t="s">
        <v>1132</v>
      </c>
      <c r="B15" s="96"/>
      <c r="C15" s="96"/>
      <c r="D15" s="108" t="str">
        <f>VLOOKUP($D$2,福祉!$B$2:$AG$998,16,FALSE)</f>
        <v>【新】イ　ニ　ホ</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ロータス会ヘルパーステーション華</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1</v>
      </c>
      <c r="I23" s="136">
        <f>IFERROR(VLOOKUP($D$2,福祉!$B$2:$AG$998,27,FALSE),0)</f>
        <v>0</v>
      </c>
      <c r="J23" s="136">
        <f>IFERROR(VLOOKUP($D$2,福祉!$B$2:$AG$998,29,FALSE),0)</f>
        <v>0</v>
      </c>
      <c r="K23" s="137">
        <f>SUM(E23:J23)</f>
        <v>1</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1</v>
      </c>
      <c r="I24" s="140">
        <f>IFERROR(VLOOKUP($D$2,福祉!$B$2:$AG$2998,28,FALSE),0)</f>
        <v>0</v>
      </c>
      <c r="J24" s="141"/>
      <c r="K24" s="142">
        <f>SUM(E24:I24)</f>
        <v>1</v>
      </c>
    </row>
    <row r="25" spans="1:24" ht="14.25" customHeight="1" x14ac:dyDescent="0.15">
      <c r="A25" s="132"/>
      <c r="B25" s="133"/>
      <c r="C25" s="128" t="str">
        <f>D13</f>
        <v>ロータス会ヘルパーステーション華</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2</v>
      </c>
      <c r="I26" s="136">
        <f>IFERROR(VLOOKUP($D$2&amp;"-2",福祉!$B$2:$AG$998,27,FALSE),0)</f>
        <v>1</v>
      </c>
      <c r="J26" s="136">
        <f>IFERROR(VLOOKUP($D$2&amp;"-2",福祉!$B$2:$AG$998,29,FALSE),0)</f>
        <v>0</v>
      </c>
      <c r="K26" s="137">
        <f>SUM(E26:J26)</f>
        <v>3</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1</v>
      </c>
      <c r="I27" s="140">
        <f>IFERROR(VLOOKUP($D$2&amp;"-2",福祉!$B$2:$AG$2998,28,FALSE),0)</f>
        <v>1</v>
      </c>
      <c r="J27" s="141"/>
      <c r="K27" s="142">
        <f>SUM(E27:I27)</f>
        <v>2</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3</v>
      </c>
      <c r="I35" s="136">
        <f t="shared" si="0"/>
        <v>1</v>
      </c>
      <c r="J35" s="136">
        <f t="shared" si="0"/>
        <v>0</v>
      </c>
      <c r="K35" s="137">
        <f>SUM(E35:J35)</f>
        <v>4</v>
      </c>
    </row>
    <row r="36" spans="1:11" ht="20.25" thickBot="1" x14ac:dyDescent="0.2">
      <c r="A36" s="159"/>
      <c r="B36" s="160"/>
      <c r="C36" s="161"/>
      <c r="D36" s="162"/>
      <c r="E36" s="163">
        <f>SUM(E24+E27+E30+E33)</f>
        <v>0</v>
      </c>
      <c r="F36" s="163">
        <f>SUM(F24+F27+F30+F33)</f>
        <v>0</v>
      </c>
      <c r="G36" s="163">
        <f>SUM(G24+G27+G30+G33)</f>
        <v>0</v>
      </c>
      <c r="H36" s="163">
        <f>SUM(H24+H27+H30+H33)</f>
        <v>2</v>
      </c>
      <c r="I36" s="163">
        <f>SUM(I24+I27+I30+I33)</f>
        <v>1</v>
      </c>
      <c r="J36" s="164"/>
      <c r="K36" s="165">
        <f>SUM(E36:I36)</f>
        <v>3</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5TqlaMiVTophBXur73d2Gk71Qu3s7B34qQ++NgfPUTBT4qR1zpWM3X7easPVGK5/98W39wQ51kkWDbFF8NfVOA==" saltValue="mwU+XZ+NbzLcUOZtP2tOr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ED2096CD-4592-4A9F-8758-073C53C8A760}"/>
    <dataValidation type="list" allowBlank="1" showInputMessage="1" sqref="A22:B33" xr:uid="{BE4D34FB-A4F9-4B21-BF1F-43CDBDD7F94C}">
      <formula1>"交通空白地有償運送,福祉有償運送"</formula1>
    </dataValidation>
    <dataValidation type="list" allowBlank="1" showInputMessage="1" sqref="D10" xr:uid="{D42CA1EA-5F97-42AB-A2E3-35660D0F117E}">
      <formula1>"○"</formula1>
    </dataValidation>
  </dataValidations>
  <hyperlinks>
    <hyperlink ref="O1:Q1" location="福祉!A1" display="福祉!A1" xr:uid="{BA10AB54-43FA-454D-B78D-04750F535C25}"/>
  </hyperlinks>
  <pageMargins left="0.25" right="0.25" top="0.75" bottom="0.75" header="0.3" footer="0.3"/>
  <pageSetup paperSize="9" scale="92"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7DCB9-27ED-4B72-ACE0-3229652F458E}">
  <sheetPr codeName="Sheet38">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1179</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45029</v>
      </c>
      <c r="E4" s="86"/>
      <c r="F4" s="86"/>
      <c r="G4" s="86"/>
      <c r="H4" s="86"/>
      <c r="I4" s="86"/>
      <c r="J4" s="86"/>
      <c r="K4" s="87"/>
    </row>
    <row r="5" spans="1:25" ht="30" customHeight="1" x14ac:dyDescent="0.15">
      <c r="A5" s="83" t="s">
        <v>1121</v>
      </c>
      <c r="B5" s="84"/>
      <c r="C5" s="84"/>
      <c r="D5" s="85">
        <f>VLOOKUP($D$2,福祉!$B$2:$AG$998,4,FALSE)</f>
        <v>46112</v>
      </c>
      <c r="E5" s="86"/>
      <c r="F5" s="86"/>
      <c r="G5" s="86"/>
      <c r="H5" s="86"/>
      <c r="I5" s="86"/>
      <c r="J5" s="86"/>
      <c r="K5" s="87"/>
    </row>
    <row r="6" spans="1:25" ht="30" customHeight="1" x14ac:dyDescent="0.15">
      <c r="A6" s="83" t="s">
        <v>1122</v>
      </c>
      <c r="B6" s="84"/>
      <c r="C6" s="84"/>
      <c r="D6" s="85" t="str">
        <f>VLOOKUP($D$2,福祉!$B$2:$AG$998,5,FALSE)</f>
        <v>特定非営利活動法人　介護グループむらさき</v>
      </c>
      <c r="E6" s="86"/>
      <c r="F6" s="86"/>
      <c r="G6" s="86"/>
      <c r="H6" s="86"/>
      <c r="I6" s="86"/>
      <c r="J6" s="86"/>
      <c r="K6" s="87"/>
    </row>
    <row r="7" spans="1:25" ht="30" customHeight="1" x14ac:dyDescent="0.15">
      <c r="A7" s="83" t="s">
        <v>1123</v>
      </c>
      <c r="B7" s="84"/>
      <c r="C7" s="84"/>
      <c r="D7" s="85" t="str">
        <f>VLOOKUP($D$2,福祉!$B$2:$AG$998,6,FALSE)</f>
        <v>米田　久美子</v>
      </c>
      <c r="E7" s="86"/>
      <c r="F7" s="86"/>
      <c r="G7" s="86"/>
      <c r="H7" s="86"/>
      <c r="I7" s="86"/>
      <c r="J7" s="86"/>
      <c r="K7" s="87"/>
    </row>
    <row r="8" spans="1:25" ht="30" customHeight="1" x14ac:dyDescent="0.15">
      <c r="A8" s="83" t="s">
        <v>1124</v>
      </c>
      <c r="B8" s="84"/>
      <c r="C8" s="84"/>
      <c r="D8" s="85" t="str">
        <f>VLOOKUP($D$2,福祉!$B$2:$AG$998,8,FALSE)</f>
        <v>札幌市東区北１０条１３丁目１番１２号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介護グループむらさき</v>
      </c>
      <c r="E12" s="103"/>
      <c r="F12" s="103" t="str">
        <f>IFERROR(VLOOKUP($D$2,福祉!$B$2:$AG$998,10,FALSE),0)</f>
        <v>札幌市東区北１０条東１３丁目１番１２号</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【新】イロハニ</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介護グループむらさき</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1</v>
      </c>
      <c r="I23" s="136">
        <f>IFERROR(VLOOKUP($D$2,福祉!$B$2:$AG$998,27,FALSE),0)</f>
        <v>0</v>
      </c>
      <c r="J23" s="136">
        <f>IFERROR(VLOOKUP($D$2,福祉!$B$2:$AG$998,29,FALSE),0)</f>
        <v>0</v>
      </c>
      <c r="K23" s="137">
        <f>SUM(E23:J23)</f>
        <v>2</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0</v>
      </c>
      <c r="J24" s="141"/>
      <c r="K24" s="142">
        <f>SUM(E24:I24)</f>
        <v>0</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1</v>
      </c>
      <c r="I35" s="136">
        <f t="shared" si="0"/>
        <v>0</v>
      </c>
      <c r="J35" s="136">
        <f t="shared" si="0"/>
        <v>0</v>
      </c>
      <c r="K35" s="137">
        <f>SUM(E35:J35)</f>
        <v>2</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81hN+5QtmqIfBo0++EYD/+toDwPCGKHrBrdTBaMOATokqHE31oK76Ci6f+dlKvsdVIwWeGEK6UdGaP56f6Espg==" saltValue="VLBEfqjn2Jp8FTPCy91Hp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4A50B96D-A6FC-497F-BEC8-71B919FED8C2}">
      <formula1>"○"</formula1>
    </dataValidation>
    <dataValidation type="list" allowBlank="1" showInputMessage="1" sqref="A22:B33" xr:uid="{7E1EDBB6-EA8B-4A00-AC77-BCFFA7613380}">
      <formula1>"交通空白地有償運送,福祉有償運送"</formula1>
    </dataValidation>
    <dataValidation allowBlank="1" showInputMessage="1" sqref="D2:K2" xr:uid="{6EC26CA8-16C6-4F54-AADB-3C6AAB07C1BF}"/>
  </dataValidations>
  <hyperlinks>
    <hyperlink ref="O1:Q1" location="福祉!A1" display="福祉!A1" xr:uid="{5DD64E68-7820-49C5-80A9-19F1BFC44CB8}"/>
  </hyperlinks>
  <pageMargins left="0.25" right="0.25" top="0.75" bottom="0.75" header="0.3" footer="0.3"/>
  <pageSetup paperSize="9" scale="92"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F13D1-5061-4A76-848F-0A9B2277BADA}">
  <sheetPr codeName="Sheet39">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1180</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45000</v>
      </c>
      <c r="E4" s="86"/>
      <c r="F4" s="86"/>
      <c r="G4" s="86"/>
      <c r="H4" s="86"/>
      <c r="I4" s="86"/>
      <c r="J4" s="86"/>
      <c r="K4" s="87"/>
    </row>
    <row r="5" spans="1:25" ht="30" customHeight="1" x14ac:dyDescent="0.15">
      <c r="A5" s="83" t="s">
        <v>1121</v>
      </c>
      <c r="B5" s="84"/>
      <c r="C5" s="84"/>
      <c r="D5" s="85">
        <f>VLOOKUP($D$2,福祉!$B$2:$AG$998,4,FALSE)</f>
        <v>46112</v>
      </c>
      <c r="E5" s="86"/>
      <c r="F5" s="86"/>
      <c r="G5" s="86"/>
      <c r="H5" s="86"/>
      <c r="I5" s="86"/>
      <c r="J5" s="86"/>
      <c r="K5" s="87"/>
    </row>
    <row r="6" spans="1:25" ht="30" customHeight="1" x14ac:dyDescent="0.15">
      <c r="A6" s="83" t="s">
        <v>1122</v>
      </c>
      <c r="B6" s="84"/>
      <c r="C6" s="84"/>
      <c r="D6" s="85" t="str">
        <f>VLOOKUP($D$2,福祉!$B$2:$AG$998,5,FALSE)</f>
        <v>社会福祉法人　南幌町社会福祉協議会</v>
      </c>
      <c r="E6" s="86"/>
      <c r="F6" s="86"/>
      <c r="G6" s="86"/>
      <c r="H6" s="86"/>
      <c r="I6" s="86"/>
      <c r="J6" s="86"/>
      <c r="K6" s="87"/>
    </row>
    <row r="7" spans="1:25" ht="30" customHeight="1" x14ac:dyDescent="0.15">
      <c r="A7" s="83" t="s">
        <v>1123</v>
      </c>
      <c r="B7" s="84"/>
      <c r="C7" s="84"/>
      <c r="D7" s="85" t="str">
        <f>VLOOKUP($D$2,福祉!$B$2:$AG$998,6,FALSE)</f>
        <v>本間　秀正</v>
      </c>
      <c r="E7" s="86"/>
      <c r="F7" s="86"/>
      <c r="G7" s="86"/>
      <c r="H7" s="86"/>
      <c r="I7" s="86"/>
      <c r="J7" s="86"/>
      <c r="K7" s="87"/>
    </row>
    <row r="8" spans="1:25" ht="30" customHeight="1" x14ac:dyDescent="0.15">
      <c r="A8" s="83" t="s">
        <v>1124</v>
      </c>
      <c r="B8" s="84"/>
      <c r="C8" s="84"/>
      <c r="D8" s="85" t="str">
        <f>VLOOKUP($D$2,福祉!$B$2:$AG$998,8,FALSE)</f>
        <v>空知郡南幌町中央３丁目４番２６号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社会福祉法人　南幌町社会福祉協議会</v>
      </c>
      <c r="E12" s="103"/>
      <c r="F12" s="103" t="str">
        <f>IFERROR(VLOOKUP($D$2,福祉!$B$2:$AG$998,10,FALSE),0)</f>
        <v>空知郡南幌町中央３丁目４番２６号</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南幌町</v>
      </c>
      <c r="E14" s="98"/>
      <c r="F14" s="98"/>
      <c r="G14" s="98"/>
      <c r="H14" s="98"/>
      <c r="I14" s="98"/>
      <c r="J14" s="98"/>
      <c r="K14" s="99"/>
      <c r="O14" s="73"/>
      <c r="X14" s="73"/>
      <c r="Y14" s="107"/>
    </row>
    <row r="15" spans="1:25" ht="30" customHeight="1" x14ac:dyDescent="0.15">
      <c r="A15" s="95" t="s">
        <v>1132</v>
      </c>
      <c r="B15" s="96"/>
      <c r="C15" s="96"/>
      <c r="D15" s="108" t="str">
        <f>VLOOKUP($D$2,福祉!$B$2:$AG$998,16,FALSE)</f>
        <v>【新】イ</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社会福祉法人　南幌町社会福祉協議会</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2</v>
      </c>
      <c r="G23" s="136">
        <f>IFERROR(VLOOKUP($D$2,福祉!$B$2:$AG$998,23,FALSE),0)</f>
        <v>0</v>
      </c>
      <c r="H23" s="136">
        <f>IFERROR(VLOOKUP($D$2,福祉!$B$2:$AG$998,25,FALSE),0)</f>
        <v>0</v>
      </c>
      <c r="I23" s="136">
        <f>IFERROR(VLOOKUP($D$2,福祉!$B$2:$AG$998,27,FALSE),0)</f>
        <v>0</v>
      </c>
      <c r="J23" s="136">
        <f>IFERROR(VLOOKUP($D$2,福祉!$B$2:$AG$998,29,FALSE),0)</f>
        <v>0</v>
      </c>
      <c r="K23" s="137">
        <f>SUM(E23:J23)</f>
        <v>2</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0</v>
      </c>
      <c r="J24" s="141"/>
      <c r="K24" s="142">
        <f>SUM(E24:I24)</f>
        <v>0</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2</v>
      </c>
      <c r="G35" s="136">
        <f t="shared" si="0"/>
        <v>0</v>
      </c>
      <c r="H35" s="136">
        <f t="shared" si="0"/>
        <v>0</v>
      </c>
      <c r="I35" s="136">
        <f t="shared" si="0"/>
        <v>0</v>
      </c>
      <c r="J35" s="136">
        <f t="shared" si="0"/>
        <v>0</v>
      </c>
      <c r="K35" s="137">
        <f>SUM(E35:J35)</f>
        <v>2</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MFMgXfX1zxcpI/BVUyyP/rFINVL3e1O+N9nIFsFtHuvCn/YZlW09CZc/+bSWgYdnSDV0VknZh+6TjQD4bZw/PQ==" saltValue="h327RtxdLori9bNr0df0f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741E1350-D190-4A5A-96FA-6C2E6544DDD3}"/>
    <dataValidation type="list" allowBlank="1" showInputMessage="1" sqref="A22:B33" xr:uid="{31845767-673D-4BA0-915F-73EAD4AAC350}">
      <formula1>"交通空白地有償運送,福祉有償運送"</formula1>
    </dataValidation>
    <dataValidation type="list" allowBlank="1" showInputMessage="1" sqref="D10" xr:uid="{8B18148A-06B2-4CB9-8862-A444BAE2D235}">
      <formula1>"○"</formula1>
    </dataValidation>
  </dataValidations>
  <hyperlinks>
    <hyperlink ref="O1:Q1" location="福祉!A1" display="福祉!A1" xr:uid="{EA3C4077-4277-4832-AC12-CEB6AA0A01E7}"/>
  </hyperlinks>
  <pageMargins left="0.25" right="0.25" top="0.75" bottom="0.75" header="0.3" footer="0.3"/>
  <pageSetup paperSize="9" scale="92"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F1A2B-EFA4-4687-9AD5-373C5F49BB93}">
  <sheetPr codeName="Sheet40">
    <tabColor theme="9" tint="0.39997558519241921"/>
  </sheetPr>
  <dimension ref="A1:Y38"/>
  <sheetViews>
    <sheetView view="pageBreakPreview" topLeftCell="C3"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1181</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45216</v>
      </c>
      <c r="E4" s="86"/>
      <c r="F4" s="86"/>
      <c r="G4" s="86"/>
      <c r="H4" s="86"/>
      <c r="I4" s="86"/>
      <c r="J4" s="86"/>
      <c r="K4" s="87"/>
    </row>
    <row r="5" spans="1:25" ht="30" customHeight="1" x14ac:dyDescent="0.15">
      <c r="A5" s="83" t="s">
        <v>1121</v>
      </c>
      <c r="B5" s="84"/>
      <c r="C5" s="84"/>
      <c r="D5" s="85">
        <f>VLOOKUP($D$2,福祉!$B$2:$AG$998,4,FALSE)</f>
        <v>46295</v>
      </c>
      <c r="E5" s="86"/>
      <c r="F5" s="86"/>
      <c r="G5" s="86"/>
      <c r="H5" s="86"/>
      <c r="I5" s="86"/>
      <c r="J5" s="86"/>
      <c r="K5" s="87"/>
    </row>
    <row r="6" spans="1:25" ht="30" customHeight="1" x14ac:dyDescent="0.15">
      <c r="A6" s="83" t="s">
        <v>1122</v>
      </c>
      <c r="B6" s="84"/>
      <c r="C6" s="84"/>
      <c r="D6" s="85" t="str">
        <f>VLOOKUP($D$2,福祉!$B$2:$AG$998,5,FALSE)</f>
        <v>社会福祉法人　えぽっく</v>
      </c>
      <c r="E6" s="86"/>
      <c r="F6" s="86"/>
      <c r="G6" s="86"/>
      <c r="H6" s="86"/>
      <c r="I6" s="86"/>
      <c r="J6" s="86"/>
      <c r="K6" s="87"/>
    </row>
    <row r="7" spans="1:25" ht="30" customHeight="1" x14ac:dyDescent="0.15">
      <c r="A7" s="83" t="s">
        <v>1123</v>
      </c>
      <c r="B7" s="84"/>
      <c r="C7" s="84"/>
      <c r="D7" s="85" t="str">
        <f>VLOOKUP($D$2,福祉!$B$2:$AG$998,6,FALSE)</f>
        <v>松坂　優</v>
      </c>
      <c r="E7" s="86"/>
      <c r="F7" s="86"/>
      <c r="G7" s="86"/>
      <c r="H7" s="86"/>
      <c r="I7" s="86"/>
      <c r="J7" s="86"/>
      <c r="K7" s="87"/>
    </row>
    <row r="8" spans="1:25" ht="30" customHeight="1" x14ac:dyDescent="0.15">
      <c r="A8" s="83" t="s">
        <v>1124</v>
      </c>
      <c r="B8" s="84"/>
      <c r="C8" s="84"/>
      <c r="D8" s="85" t="str">
        <f>VLOOKUP($D$2,福祉!$B$2:$AG$998,8,FALSE)</f>
        <v>北広島市輝美町２番地３</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社会福祉法人　えぽっく</v>
      </c>
      <c r="E12" s="103"/>
      <c r="F12" s="103" t="str">
        <f>IFERROR(VLOOKUP($D$2,福祉!$B$2:$AG$998,10,FALSE),0)</f>
        <v>北広島市輝美町２番地３</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札幌市、江別市、北広島市、南幌町</v>
      </c>
      <c r="E14" s="98"/>
      <c r="F14" s="98"/>
      <c r="G14" s="98"/>
      <c r="H14" s="98"/>
      <c r="I14" s="98"/>
      <c r="J14" s="98"/>
      <c r="K14" s="99"/>
      <c r="O14" s="73"/>
      <c r="X14" s="73"/>
      <c r="Y14" s="107"/>
    </row>
    <row r="15" spans="1:25" ht="30" customHeight="1" x14ac:dyDescent="0.15">
      <c r="A15" s="95" t="s">
        <v>1132</v>
      </c>
      <c r="B15" s="96"/>
      <c r="C15" s="96"/>
      <c r="D15" s="108" t="str">
        <f>VLOOKUP($D$2,福祉!$B$2:$AG$998,16,FALSE)</f>
        <v>【新】ハ</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社会福祉法人　えぽっく</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0</v>
      </c>
      <c r="I23" s="136">
        <f>IFERROR(VLOOKUP($D$2,福祉!$B$2:$AG$998,27,FALSE),0)</f>
        <v>3</v>
      </c>
      <c r="J23" s="136">
        <f>IFERROR(VLOOKUP($D$2,福祉!$B$2:$AG$998,29,FALSE),0)</f>
        <v>0</v>
      </c>
      <c r="K23" s="137">
        <f>SUM(E23:J23)</f>
        <v>3</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0</v>
      </c>
      <c r="J24" s="141"/>
      <c r="K24" s="142">
        <f>SUM(E24:I24)</f>
        <v>0</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0</v>
      </c>
      <c r="I35" s="136">
        <f t="shared" si="0"/>
        <v>3</v>
      </c>
      <c r="J35" s="136">
        <f t="shared" si="0"/>
        <v>0</v>
      </c>
      <c r="K35" s="137">
        <f>SUM(E35:J35)</f>
        <v>3</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ee0Fs/3dJaB20wsLjus2l213aNWf34lLBoxqBMOVMXchg+lpqBFr8PZUYKPlm5MAzb2EIC+QqQcO6LI7fhvAjA==" saltValue="2dyGuII/fSfHtLqkaGQ5/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648D909D-1663-4328-99FB-9D2E3076B04B}">
      <formula1>"○"</formula1>
    </dataValidation>
    <dataValidation type="list" allowBlank="1" showInputMessage="1" sqref="A22:B33" xr:uid="{DAE5BA1F-0E01-4E57-B5F5-A0EDB6AF294A}">
      <formula1>"交通空白地有償運送,福祉有償運送"</formula1>
    </dataValidation>
    <dataValidation allowBlank="1" showInputMessage="1" sqref="D2:K2" xr:uid="{CBCA404E-8B7E-4C6A-81EE-9A2D3CC7AA9A}"/>
  </dataValidations>
  <hyperlinks>
    <hyperlink ref="O1:Q1" location="福祉!A1" display="福祉!A1" xr:uid="{C942D48B-D5A0-4490-A30C-E3C64154D0C1}"/>
  </hyperlinks>
  <pageMargins left="0.25" right="0.25" top="0.75" bottom="0.75" header="0.3" footer="0.3"/>
  <pageSetup paperSize="9" scale="92"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2B8AB-1CDC-4597-9227-93A1BBEBC4A4}">
  <sheetPr codeName="Sheet41">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1182</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45012</v>
      </c>
      <c r="E4" s="86"/>
      <c r="F4" s="86"/>
      <c r="G4" s="86"/>
      <c r="H4" s="86"/>
      <c r="I4" s="86"/>
      <c r="J4" s="86"/>
      <c r="K4" s="87"/>
    </row>
    <row r="5" spans="1:25" ht="30" customHeight="1" x14ac:dyDescent="0.15">
      <c r="A5" s="83" t="s">
        <v>1121</v>
      </c>
      <c r="B5" s="84"/>
      <c r="C5" s="84"/>
      <c r="D5" s="85">
        <f>VLOOKUP($D$2,福祉!$B$2:$AG$998,4,FALSE)</f>
        <v>46112</v>
      </c>
      <c r="E5" s="86"/>
      <c r="F5" s="86"/>
      <c r="G5" s="86"/>
      <c r="H5" s="86"/>
      <c r="I5" s="86"/>
      <c r="J5" s="86"/>
      <c r="K5" s="87"/>
    </row>
    <row r="6" spans="1:25" ht="30" customHeight="1" x14ac:dyDescent="0.15">
      <c r="A6" s="83" t="s">
        <v>1122</v>
      </c>
      <c r="B6" s="84"/>
      <c r="C6" s="84"/>
      <c r="D6" s="85" t="str">
        <f>VLOOKUP($D$2,福祉!$B$2:$AG$998,5,FALSE)</f>
        <v>社会福祉法人　岩内町社会福祉協議会</v>
      </c>
      <c r="E6" s="86"/>
      <c r="F6" s="86"/>
      <c r="G6" s="86"/>
      <c r="H6" s="86"/>
      <c r="I6" s="86"/>
      <c r="J6" s="86"/>
      <c r="K6" s="87"/>
    </row>
    <row r="7" spans="1:25" ht="30" customHeight="1" x14ac:dyDescent="0.15">
      <c r="A7" s="83" t="s">
        <v>1123</v>
      </c>
      <c r="B7" s="84"/>
      <c r="C7" s="84"/>
      <c r="D7" s="85" t="str">
        <f>VLOOKUP($D$2,福祉!$B$2:$AG$998,6,FALSE)</f>
        <v>千葉　正憲</v>
      </c>
      <c r="E7" s="86"/>
      <c r="F7" s="86"/>
      <c r="G7" s="86"/>
      <c r="H7" s="86"/>
      <c r="I7" s="86"/>
      <c r="J7" s="86"/>
      <c r="K7" s="87"/>
    </row>
    <row r="8" spans="1:25" ht="30" customHeight="1" x14ac:dyDescent="0.15">
      <c r="A8" s="83" t="s">
        <v>1124</v>
      </c>
      <c r="B8" s="84"/>
      <c r="C8" s="84"/>
      <c r="D8" s="85" t="str">
        <f>VLOOKUP($D$2,福祉!$B$2:$AG$998,8,FALSE)</f>
        <v>岩内郡岩内町字清住１６７番地</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社会福祉法人　岩内町社会福祉協議会</v>
      </c>
      <c r="E12" s="103"/>
      <c r="F12" s="103" t="str">
        <f>IFERROR(VLOOKUP($D$2,福祉!$B$2:$AG$998,10,FALSE),0)</f>
        <v>岩内郡岩内町字清住１６７番地</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岩内町</v>
      </c>
      <c r="E14" s="98"/>
      <c r="F14" s="98"/>
      <c r="G14" s="98"/>
      <c r="H14" s="98"/>
      <c r="I14" s="98"/>
      <c r="J14" s="98"/>
      <c r="K14" s="99"/>
      <c r="O14" s="73"/>
      <c r="X14" s="73"/>
      <c r="Y14" s="107"/>
    </row>
    <row r="15" spans="1:25" ht="30" customHeight="1" x14ac:dyDescent="0.15">
      <c r="A15" s="95" t="s">
        <v>1132</v>
      </c>
      <c r="B15" s="96"/>
      <c r="C15" s="96"/>
      <c r="D15" s="108" t="str">
        <f>VLOOKUP($D$2,福祉!$B$2:$AG$998,16,FALSE)</f>
        <v>【新】イ　　ニホ　ト</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社会福祉法人　岩内町社会福祉協議会</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1</v>
      </c>
      <c r="I23" s="136">
        <f>IFERROR(VLOOKUP($D$2,福祉!$B$2:$AG$998,27,FALSE),0)</f>
        <v>4</v>
      </c>
      <c r="J23" s="136">
        <f>IFERROR(VLOOKUP($D$2,福祉!$B$2:$AG$998,29,FALSE),0)</f>
        <v>0</v>
      </c>
      <c r="K23" s="137">
        <f>SUM(E23:J23)</f>
        <v>6</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1</v>
      </c>
      <c r="I24" s="140">
        <f>IFERROR(VLOOKUP($D$2,福祉!$B$2:$AG$2998,28,FALSE),0)</f>
        <v>3</v>
      </c>
      <c r="J24" s="141"/>
      <c r="K24" s="142">
        <f>SUM(E24:I24)</f>
        <v>4</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1</v>
      </c>
      <c r="I35" s="136">
        <f t="shared" si="0"/>
        <v>4</v>
      </c>
      <c r="J35" s="136">
        <f t="shared" si="0"/>
        <v>0</v>
      </c>
      <c r="K35" s="137">
        <f>SUM(E35:J35)</f>
        <v>6</v>
      </c>
    </row>
    <row r="36" spans="1:11" ht="20.25" thickBot="1" x14ac:dyDescent="0.2">
      <c r="A36" s="159"/>
      <c r="B36" s="160"/>
      <c r="C36" s="161"/>
      <c r="D36" s="162"/>
      <c r="E36" s="163">
        <f>SUM(E24+E27+E30+E33)</f>
        <v>0</v>
      </c>
      <c r="F36" s="163">
        <f>SUM(F24+F27+F30+F33)</f>
        <v>0</v>
      </c>
      <c r="G36" s="163">
        <f>SUM(G24+G27+G30+G33)</f>
        <v>0</v>
      </c>
      <c r="H36" s="163">
        <f>SUM(H24+H27+H30+H33)</f>
        <v>1</v>
      </c>
      <c r="I36" s="163">
        <f>SUM(I24+I27+I30+I33)</f>
        <v>3</v>
      </c>
      <c r="J36" s="164"/>
      <c r="K36" s="165">
        <f>SUM(E36:I36)</f>
        <v>4</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Jw8FneVQHe0T0zptikvAde+WIXv43U8EvAAYNfGv+tOKuJS0/HBXyk1JLTWtS342ZYw8M+b3tCmG9g65uVpyUA==" saltValue="Dba2EgijOmu3Venky37Na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C19E4E0F-0632-4E4E-AE81-927F703AAB58}"/>
    <dataValidation type="list" allowBlank="1" showInputMessage="1" sqref="A22:B33" xr:uid="{0D4EABF8-24B2-461E-89FA-AFBE1FB43F79}">
      <formula1>"交通空白地有償運送,福祉有償運送"</formula1>
    </dataValidation>
    <dataValidation type="list" allowBlank="1" showInputMessage="1" sqref="D10" xr:uid="{B8764B24-2E48-4E87-8407-8FF076E59EB8}">
      <formula1>"○"</formula1>
    </dataValidation>
  </dataValidations>
  <hyperlinks>
    <hyperlink ref="O1:Q1" location="福祉!A1" display="福祉!A1" xr:uid="{9BE2029F-CD4B-4642-B8B9-4A8D3896ED13}"/>
  </hyperlinks>
  <pageMargins left="0.25" right="0.25" top="0.75" bottom="0.75" header="0.3" footer="0.3"/>
  <pageSetup paperSize="9" scale="92"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D1760-DD2E-449F-976B-BCBCFA55457A}">
  <sheetPr codeName="Sheet42">
    <tabColor theme="9" tint="0.39997558519241921"/>
  </sheetPr>
  <dimension ref="A1:Y38"/>
  <sheetViews>
    <sheetView view="pageBreakPreview" topLeftCell="A25"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1183</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44546</v>
      </c>
      <c r="E4" s="86"/>
      <c r="F4" s="86"/>
      <c r="G4" s="86"/>
      <c r="H4" s="86"/>
      <c r="I4" s="86"/>
      <c r="J4" s="86"/>
      <c r="K4" s="87"/>
    </row>
    <row r="5" spans="1:25" ht="30" customHeight="1" x14ac:dyDescent="0.15">
      <c r="A5" s="83" t="s">
        <v>1121</v>
      </c>
      <c r="B5" s="84"/>
      <c r="C5" s="84"/>
      <c r="D5" s="85">
        <f>VLOOKUP($D$2,福祉!$B$2:$AG$998,4,FALSE)</f>
        <v>45657</v>
      </c>
      <c r="E5" s="86"/>
      <c r="F5" s="86"/>
      <c r="G5" s="86"/>
      <c r="H5" s="86"/>
      <c r="I5" s="86"/>
      <c r="J5" s="86"/>
      <c r="K5" s="87"/>
    </row>
    <row r="6" spans="1:25" ht="30" customHeight="1" x14ac:dyDescent="0.15">
      <c r="A6" s="83" t="s">
        <v>1122</v>
      </c>
      <c r="B6" s="84"/>
      <c r="C6" s="84"/>
      <c r="D6" s="85" t="str">
        <f>VLOOKUP($D$2,福祉!$B$2:$AG$998,5,FALSE)</f>
        <v>社会福祉法人　新篠津福祉会</v>
      </c>
      <c r="E6" s="86"/>
      <c r="F6" s="86"/>
      <c r="G6" s="86"/>
      <c r="H6" s="86"/>
      <c r="I6" s="86"/>
      <c r="J6" s="86"/>
      <c r="K6" s="87"/>
    </row>
    <row r="7" spans="1:25" ht="30" customHeight="1" x14ac:dyDescent="0.15">
      <c r="A7" s="83" t="s">
        <v>1123</v>
      </c>
      <c r="B7" s="84"/>
      <c r="C7" s="84"/>
      <c r="D7" s="85" t="str">
        <f>VLOOKUP($D$2,福祉!$B$2:$AG$998,6,FALSE)</f>
        <v>窪田　守</v>
      </c>
      <c r="E7" s="86"/>
      <c r="F7" s="86"/>
      <c r="G7" s="86"/>
      <c r="H7" s="86"/>
      <c r="I7" s="86"/>
      <c r="J7" s="86"/>
      <c r="K7" s="87"/>
    </row>
    <row r="8" spans="1:25" ht="30" customHeight="1" x14ac:dyDescent="0.15">
      <c r="A8" s="83" t="s">
        <v>1124</v>
      </c>
      <c r="B8" s="84"/>
      <c r="C8" s="84"/>
      <c r="D8" s="85" t="str">
        <f>VLOOKUP($D$2,福祉!$B$2:$AG$998,8,FALSE)</f>
        <v>石狩郡新篠津村第４５線北１２番地</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新篠津福祉園ホームヘルプサービス事業所</v>
      </c>
      <c r="E12" s="103"/>
      <c r="F12" s="103" t="str">
        <f>IFERROR(VLOOKUP($D$2,福祉!$B$2:$AG$998,10,FALSE),0)</f>
        <v>石狩郡新篠津村第４５線北１２番地</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新篠津村</v>
      </c>
      <c r="E14" s="98"/>
      <c r="F14" s="98"/>
      <c r="G14" s="98"/>
      <c r="H14" s="98"/>
      <c r="I14" s="98"/>
      <c r="J14" s="98"/>
      <c r="K14" s="99"/>
      <c r="O14" s="73"/>
      <c r="X14" s="73"/>
      <c r="Y14" s="107"/>
    </row>
    <row r="15" spans="1:25" ht="30" customHeight="1" x14ac:dyDescent="0.15">
      <c r="A15" s="95" t="s">
        <v>1132</v>
      </c>
      <c r="B15" s="96"/>
      <c r="C15" s="96"/>
      <c r="D15" s="108" t="str">
        <f>VLOOKUP($D$2,福祉!$B$2:$AG$998,16,FALSE)</f>
        <v>【新】イ　　ニホ　ト</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新篠津福祉園ホームヘルプサービス事業所</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1</v>
      </c>
      <c r="I23" s="136">
        <f>IFERROR(VLOOKUP($D$2,福祉!$B$2:$AG$998,27,FALSE),0)</f>
        <v>0</v>
      </c>
      <c r="J23" s="136">
        <f>IFERROR(VLOOKUP($D$2,福祉!$B$2:$AG$998,29,FALSE),0)</f>
        <v>0</v>
      </c>
      <c r="K23" s="137">
        <f>SUM(E23:J23)</f>
        <v>2</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1</v>
      </c>
      <c r="I24" s="140">
        <f>IFERROR(VLOOKUP($D$2,福祉!$B$2:$AG$2998,28,FALSE),0)</f>
        <v>0</v>
      </c>
      <c r="J24" s="141"/>
      <c r="K24" s="142">
        <f>SUM(E24:I24)</f>
        <v>2</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1</v>
      </c>
      <c r="I35" s="136">
        <f t="shared" si="0"/>
        <v>0</v>
      </c>
      <c r="J35" s="136">
        <f t="shared" si="0"/>
        <v>0</v>
      </c>
      <c r="K35" s="137">
        <f>SUM(E35:J35)</f>
        <v>2</v>
      </c>
    </row>
    <row r="36" spans="1:11" ht="20.25" thickBot="1" x14ac:dyDescent="0.2">
      <c r="A36" s="159"/>
      <c r="B36" s="160"/>
      <c r="C36" s="161"/>
      <c r="D36" s="162"/>
      <c r="E36" s="163">
        <f>SUM(E24+E27+E30+E33)</f>
        <v>0</v>
      </c>
      <c r="F36" s="163">
        <f>SUM(F24+F27+F30+F33)</f>
        <v>1</v>
      </c>
      <c r="G36" s="163">
        <f>SUM(G24+G27+G30+G33)</f>
        <v>0</v>
      </c>
      <c r="H36" s="163">
        <f>SUM(H24+H27+H30+H33)</f>
        <v>1</v>
      </c>
      <c r="I36" s="163">
        <f>SUM(I24+I27+I30+I33)</f>
        <v>0</v>
      </c>
      <c r="J36" s="164"/>
      <c r="K36" s="165">
        <f>SUM(E36:I36)</f>
        <v>2</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QfptT4relDi4jbLjClW6Iz0wPOZnJh7iL5NEn4o8zwkykypYsYegjqGACOextv1KLwam3IHutVMA+rTaZpKOIg==" saltValue="TX32crLM6UKSslcQjt5cg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F104A311-4DB7-4BF5-9FB5-15B7E831EEB9}">
      <formula1>"○"</formula1>
    </dataValidation>
    <dataValidation type="list" allowBlank="1" showInputMessage="1" sqref="A22:B33" xr:uid="{B49B9CF2-BCCD-44EF-B00C-1BC3DF68311B}">
      <formula1>"交通空白地有償運送,福祉有償運送"</formula1>
    </dataValidation>
    <dataValidation allowBlank="1" showInputMessage="1" sqref="D2:K2" xr:uid="{C1756FA9-B4DB-4738-B7C3-77EE7F94AB5E}"/>
  </dataValidations>
  <hyperlinks>
    <hyperlink ref="O1:Q1" location="福祉!A1" display="福祉!A1" xr:uid="{B67DDCE6-A2B2-481B-92F5-029D9A8D136F}"/>
  </hyperlinks>
  <pageMargins left="0.25" right="0.25" top="0.75" bottom="0.75" header="0.3" footer="0.3"/>
  <pageSetup paperSize="9" scale="92"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6672A-FC3C-472B-B7B4-0E0086AAF5C4}">
  <sheetPr codeName="Sheet43">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1184</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44097</v>
      </c>
      <c r="E4" s="86"/>
      <c r="F4" s="86"/>
      <c r="G4" s="86"/>
      <c r="H4" s="86"/>
      <c r="I4" s="86"/>
      <c r="J4" s="86"/>
      <c r="K4" s="87"/>
    </row>
    <row r="5" spans="1:25" ht="30" customHeight="1" x14ac:dyDescent="0.15">
      <c r="A5" s="83" t="s">
        <v>1121</v>
      </c>
      <c r="B5" s="84"/>
      <c r="C5" s="84"/>
      <c r="D5" s="85">
        <f>VLOOKUP($D$2,福祉!$B$2:$AG$998,4,FALSE)</f>
        <v>45199</v>
      </c>
      <c r="E5" s="86"/>
      <c r="F5" s="86"/>
      <c r="G5" s="86"/>
      <c r="H5" s="86"/>
      <c r="I5" s="86"/>
      <c r="J5" s="86"/>
      <c r="K5" s="87"/>
    </row>
    <row r="6" spans="1:25" ht="30" customHeight="1" x14ac:dyDescent="0.15">
      <c r="A6" s="83" t="s">
        <v>1122</v>
      </c>
      <c r="B6" s="84"/>
      <c r="C6" s="84"/>
      <c r="D6" s="85" t="str">
        <f>VLOOKUP($D$2,福祉!$B$2:$AG$998,5,FALSE)</f>
        <v>社会福祉法人　ないえ福祉会</v>
      </c>
      <c r="E6" s="86"/>
      <c r="F6" s="86"/>
      <c r="G6" s="86"/>
      <c r="H6" s="86"/>
      <c r="I6" s="86"/>
      <c r="J6" s="86"/>
      <c r="K6" s="87"/>
    </row>
    <row r="7" spans="1:25" ht="30" customHeight="1" x14ac:dyDescent="0.15">
      <c r="A7" s="83" t="s">
        <v>1123</v>
      </c>
      <c r="B7" s="84"/>
      <c r="C7" s="84"/>
      <c r="D7" s="85" t="str">
        <f>VLOOKUP($D$2,福祉!$B$2:$AG$998,6,FALSE)</f>
        <v>林　裕章</v>
      </c>
      <c r="E7" s="86"/>
      <c r="F7" s="86"/>
      <c r="G7" s="86"/>
      <c r="H7" s="86"/>
      <c r="I7" s="86"/>
      <c r="J7" s="86"/>
      <c r="K7" s="87"/>
    </row>
    <row r="8" spans="1:25" ht="30" customHeight="1" x14ac:dyDescent="0.15">
      <c r="A8" s="83" t="s">
        <v>1124</v>
      </c>
      <c r="B8" s="84"/>
      <c r="C8" s="84"/>
      <c r="D8" s="85" t="str">
        <f>VLOOKUP($D$2,福祉!$B$2:$AG$998,8,FALSE)</f>
        <v>空知郡奈井江町字東奈井江７７番地</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サポートセンターぽすと</v>
      </c>
      <c r="E12" s="103"/>
      <c r="F12" s="103" t="str">
        <f>IFERROR(VLOOKUP($D$2,福祉!$B$2:$AG$998,10,FALSE),0)</f>
        <v>空知郡奈井江町字奈江原野2254－51</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奈井江町、新十津川町、滝川市、美唄市</v>
      </c>
      <c r="E14" s="98"/>
      <c r="F14" s="98"/>
      <c r="G14" s="98"/>
      <c r="H14" s="98"/>
      <c r="I14" s="98"/>
      <c r="J14" s="98"/>
      <c r="K14" s="99"/>
      <c r="O14" s="73"/>
      <c r="X14" s="73"/>
      <c r="Y14" s="107"/>
    </row>
    <row r="15" spans="1:25" ht="30" customHeight="1" x14ac:dyDescent="0.15">
      <c r="A15" s="95" t="s">
        <v>1132</v>
      </c>
      <c r="B15" s="96"/>
      <c r="C15" s="96"/>
      <c r="D15" s="108" t="str">
        <f>VLOOKUP($D$2,福祉!$B$2:$AG$998,16,FALSE)</f>
        <v>イ　　ニ</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サポートセンターぽすと</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1</v>
      </c>
      <c r="J23" s="136">
        <f>IFERROR(VLOOKUP($D$2,福祉!$B$2:$AG$998,29,FALSE),0)</f>
        <v>0</v>
      </c>
      <c r="K23" s="137">
        <f>SUM(E23:J23)</f>
        <v>2</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1</v>
      </c>
      <c r="J24" s="141"/>
      <c r="K24" s="142">
        <f>SUM(E24:I24)</f>
        <v>2</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1</v>
      </c>
      <c r="J35" s="136">
        <f t="shared" si="0"/>
        <v>0</v>
      </c>
      <c r="K35" s="137">
        <f>SUM(E35:J35)</f>
        <v>2</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1</v>
      </c>
      <c r="J36" s="164"/>
      <c r="K36" s="165">
        <f>SUM(E36:I36)</f>
        <v>2</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4J9YWw250ghBA7L7h/zn9UI/sZj58PDZna0JUuijUoq/UmTc7DLNOHeBAjg0VPhA5735+4ErNu0hDPjgdE0xQA==" saltValue="3Vr8nENzClpAw9epAJBjh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BA14ED61-510E-4FBE-9F18-E658B6650FC3}"/>
    <dataValidation type="list" allowBlank="1" showInputMessage="1" sqref="A22:B33" xr:uid="{F7A0D96B-2954-4279-87D1-561766159028}">
      <formula1>"交通空白地有償運送,福祉有償運送"</formula1>
    </dataValidation>
    <dataValidation type="list" allowBlank="1" showInputMessage="1" sqref="D10" xr:uid="{2BC4081B-9D46-43F1-96BF-5340F11DEE2E}">
      <formula1>"○"</formula1>
    </dataValidation>
  </dataValidations>
  <hyperlinks>
    <hyperlink ref="O1:Q1" location="福祉!A1" display="福祉!A1" xr:uid="{3F22AF7C-274D-4312-B1B4-FA5C317BD825}"/>
  </hyperlinks>
  <pageMargins left="0.25" right="0.25" top="0.75" bottom="0.75" header="0.3" footer="0.3"/>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DFFA9-7036-4207-A30C-408314C97149}">
  <sheetPr codeName="Sheet6">
    <tabColor theme="5" tint="0.59999389629810485"/>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76" t="s">
        <v>1116</v>
      </c>
      <c r="P1" s="77"/>
      <c r="Q1" s="77"/>
    </row>
    <row r="2" spans="1:25" ht="30" customHeight="1" x14ac:dyDescent="0.15">
      <c r="A2" s="78" t="s">
        <v>1117</v>
      </c>
      <c r="B2" s="79"/>
      <c r="C2" s="79"/>
      <c r="D2" s="80" t="s">
        <v>1149</v>
      </c>
      <c r="E2" s="81"/>
      <c r="F2" s="81"/>
      <c r="G2" s="81"/>
      <c r="H2" s="81"/>
      <c r="I2" s="81"/>
      <c r="J2" s="81"/>
      <c r="K2" s="82"/>
    </row>
    <row r="3" spans="1:25" ht="30" customHeight="1" x14ac:dyDescent="0.15">
      <c r="A3" s="83" t="s">
        <v>1119</v>
      </c>
      <c r="B3" s="84"/>
      <c r="C3" s="84"/>
      <c r="D3" s="85">
        <f>VLOOKUP($D$2,福祉!$B$2:$AG$83,2,FALSE)</f>
        <v>41722</v>
      </c>
      <c r="E3" s="86"/>
      <c r="F3" s="86"/>
      <c r="G3" s="86"/>
      <c r="H3" s="86"/>
      <c r="I3" s="86"/>
      <c r="J3" s="86"/>
      <c r="K3" s="87"/>
    </row>
    <row r="4" spans="1:25" ht="30" customHeight="1" x14ac:dyDescent="0.15">
      <c r="A4" s="83" t="s">
        <v>1120</v>
      </c>
      <c r="B4" s="84"/>
      <c r="C4" s="84"/>
      <c r="D4" s="85">
        <f>VLOOKUP($D$2,福祉!$B$2:$AG$83,3,FALSE)</f>
        <v>44650</v>
      </c>
      <c r="E4" s="86"/>
      <c r="F4" s="86"/>
      <c r="G4" s="86"/>
      <c r="H4" s="86"/>
      <c r="I4" s="86"/>
      <c r="J4" s="86"/>
      <c r="K4" s="87"/>
    </row>
    <row r="5" spans="1:25" ht="30" customHeight="1" x14ac:dyDescent="0.15">
      <c r="A5" s="83" t="s">
        <v>1121</v>
      </c>
      <c r="B5" s="84"/>
      <c r="C5" s="84"/>
      <c r="D5" s="85">
        <f>VLOOKUP($D$2,福祉!$B$2:$AG$83,4,FALSE)</f>
        <v>45747</v>
      </c>
      <c r="E5" s="86"/>
      <c r="F5" s="86"/>
      <c r="G5" s="86"/>
      <c r="H5" s="86"/>
      <c r="I5" s="86"/>
      <c r="J5" s="86"/>
      <c r="K5" s="87"/>
    </row>
    <row r="6" spans="1:25" ht="30" customHeight="1" x14ac:dyDescent="0.15">
      <c r="A6" s="83" t="s">
        <v>1122</v>
      </c>
      <c r="B6" s="84"/>
      <c r="C6" s="84"/>
      <c r="D6" s="85" t="str">
        <f>VLOOKUP($D$2,福祉!$B$2:$AG$83,5,FALSE)</f>
        <v>蘭越町</v>
      </c>
      <c r="E6" s="86"/>
      <c r="F6" s="86"/>
      <c r="G6" s="86"/>
      <c r="H6" s="86"/>
      <c r="I6" s="86"/>
      <c r="J6" s="86"/>
      <c r="K6" s="87"/>
    </row>
    <row r="7" spans="1:25" ht="30" customHeight="1" x14ac:dyDescent="0.15">
      <c r="A7" s="83" t="s">
        <v>1123</v>
      </c>
      <c r="B7" s="84"/>
      <c r="C7" s="84"/>
      <c r="D7" s="85" t="str">
        <f>VLOOKUP($D$2,福祉!$B$2:$AG$83,6,FALSE)</f>
        <v>金　秀行</v>
      </c>
      <c r="E7" s="86"/>
      <c r="F7" s="86"/>
      <c r="G7" s="86"/>
      <c r="H7" s="86"/>
      <c r="I7" s="86"/>
      <c r="J7" s="86"/>
      <c r="K7" s="87"/>
    </row>
    <row r="8" spans="1:25" ht="30" customHeight="1" x14ac:dyDescent="0.15">
      <c r="A8" s="83" t="s">
        <v>1124</v>
      </c>
      <c r="B8" s="84"/>
      <c r="C8" s="84"/>
      <c r="D8" s="85" t="str">
        <f>VLOOKUP($D$2,福祉!$B$2:$AG$83,8,FALSE)</f>
        <v>磯谷郡蘭越町蘭越町２５８番地５</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蘭越町訪問介護事業所</v>
      </c>
      <c r="E12" s="103"/>
      <c r="F12" s="103" t="str">
        <f>IFERROR(VLOOKUP($D$2,福祉!$B$2:$AG$998,10,FALSE),0)</f>
        <v>磯谷郡蘭越町蘭越町２５０番地１</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VLOOKUP($D$2,福祉!$B$2:$AG$83,15,FALSE)</f>
        <v>蘭越町</v>
      </c>
      <c r="E14" s="98"/>
      <c r="F14" s="98"/>
      <c r="G14" s="98"/>
      <c r="H14" s="98"/>
      <c r="I14" s="98"/>
      <c r="J14" s="98"/>
      <c r="K14" s="99"/>
      <c r="O14" s="73"/>
      <c r="X14" s="73"/>
      <c r="Y14" s="107"/>
    </row>
    <row r="15" spans="1:25" ht="30" customHeight="1" x14ac:dyDescent="0.15">
      <c r="A15" s="95" t="s">
        <v>1132</v>
      </c>
      <c r="B15" s="96"/>
      <c r="C15" s="96"/>
      <c r="D15" s="108" t="str">
        <f>VLOOKUP($D$2,福祉!$B$2:$AG$83,16,FALSE)</f>
        <v>【新】イロハニ</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蘭越町訪問介護事業所</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1</v>
      </c>
      <c r="I23" s="136">
        <f>IFERROR(VLOOKUP($D$2,福祉!$B$2:$AG$998,27,FALSE),0)</f>
        <v>1</v>
      </c>
      <c r="J23" s="136">
        <f>IFERROR(VLOOKUP($D$2,福祉!$B$2:$AG$998,29,FALSE),0)</f>
        <v>0</v>
      </c>
      <c r="K23" s="137">
        <f>SUM(E23:J23)</f>
        <v>3</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0</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1</v>
      </c>
      <c r="I35" s="136">
        <f t="shared" si="0"/>
        <v>1</v>
      </c>
      <c r="J35" s="136">
        <f t="shared" si="0"/>
        <v>0</v>
      </c>
      <c r="K35" s="137">
        <f>SUM(E35:J35)</f>
        <v>3</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0</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bndhrEFBiuPmJpSQfqI7kpBS2hL/WN+78bFSQAgWb6xDe7bfY/6AzO+PLPtgUAWgCk5bTGHQc0+sGVU94+JQoA==" saltValue="oSV4F7d0Ng9UYAeQqgRwY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35AC7042-8FEB-40E6-AE91-97A87277EB36}"/>
    <dataValidation type="list" allowBlank="1" showInputMessage="1" sqref="A22:B33" xr:uid="{A480D916-34E1-4FFB-B618-DD0279AD3823}">
      <formula1>"交通空白地有償運送,福祉有償運送"</formula1>
    </dataValidation>
    <dataValidation type="list" allowBlank="1" showInputMessage="1" sqref="D10" xr:uid="{2568FCA9-2C7E-423E-A993-C24F93659AF3}">
      <formula1>"○"</formula1>
    </dataValidation>
  </dataValidations>
  <hyperlinks>
    <hyperlink ref="O1:Q1" location="福祉!A1" display="目次" xr:uid="{6D8D02F0-DDA9-447F-B233-6B61A8B9B2D5}"/>
  </hyperlinks>
  <pageMargins left="0.25" right="0.25" top="0.75" bottom="0.75" header="0.3" footer="0.3"/>
  <pageSetup paperSize="9" scale="92"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EAD31-1E02-4878-B42A-18459199064D}">
  <sheetPr codeName="Sheet44">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1185</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45219</v>
      </c>
      <c r="E4" s="86"/>
      <c r="F4" s="86"/>
      <c r="G4" s="86"/>
      <c r="H4" s="86"/>
      <c r="I4" s="86"/>
      <c r="J4" s="86"/>
      <c r="K4" s="87"/>
    </row>
    <row r="5" spans="1:25" ht="30" customHeight="1" x14ac:dyDescent="0.15">
      <c r="A5" s="83" t="s">
        <v>1121</v>
      </c>
      <c r="B5" s="84"/>
      <c r="C5" s="84"/>
      <c r="D5" s="85">
        <f>VLOOKUP($D$2,福祉!$B$2:$AG$998,4,FALSE)</f>
        <v>46295</v>
      </c>
      <c r="E5" s="86"/>
      <c r="F5" s="86"/>
      <c r="G5" s="86"/>
      <c r="H5" s="86"/>
      <c r="I5" s="86"/>
      <c r="J5" s="86"/>
      <c r="K5" s="87"/>
    </row>
    <row r="6" spans="1:25" ht="30" customHeight="1" x14ac:dyDescent="0.15">
      <c r="A6" s="83" t="s">
        <v>1122</v>
      </c>
      <c r="B6" s="84"/>
      <c r="C6" s="84"/>
      <c r="D6" s="85" t="str">
        <f>VLOOKUP($D$2,福祉!$B$2:$AG$998,5,FALSE)</f>
        <v>社会福祉法人　ゆうゆう</v>
      </c>
      <c r="E6" s="86"/>
      <c r="F6" s="86"/>
      <c r="G6" s="86"/>
      <c r="H6" s="86"/>
      <c r="I6" s="86"/>
      <c r="J6" s="86"/>
      <c r="K6" s="87"/>
    </row>
    <row r="7" spans="1:25" ht="30" customHeight="1" x14ac:dyDescent="0.15">
      <c r="A7" s="83" t="s">
        <v>1123</v>
      </c>
      <c r="B7" s="84"/>
      <c r="C7" s="84"/>
      <c r="D7" s="85" t="str">
        <f>VLOOKUP($D$2,福祉!$B$2:$AG$998,6,FALSE)</f>
        <v>大原　裕介</v>
      </c>
      <c r="E7" s="86"/>
      <c r="F7" s="86"/>
      <c r="G7" s="86"/>
      <c r="H7" s="86"/>
      <c r="I7" s="86"/>
      <c r="J7" s="86"/>
      <c r="K7" s="87"/>
    </row>
    <row r="8" spans="1:25" ht="30" customHeight="1" x14ac:dyDescent="0.15">
      <c r="A8" s="83" t="s">
        <v>1124</v>
      </c>
      <c r="B8" s="84"/>
      <c r="C8" s="84"/>
      <c r="D8" s="85" t="str">
        <f>VLOOKUP($D$2,福祉!$B$2:$AG$998,8,FALSE)</f>
        <v>石狩郡当別町六軒町７０番地１８</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社会福祉法人ゆうゆう</v>
      </c>
      <c r="E12" s="103"/>
      <c r="F12" s="103" t="str">
        <f>IFERROR(VLOOKUP($D$2,福祉!$B$2:$AG$998,10,FALSE),0)</f>
        <v>石狩郡当別町六軒町７０番地１８</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江別市、当別町、新篠津村</v>
      </c>
      <c r="E14" s="98"/>
      <c r="F14" s="98"/>
      <c r="G14" s="98"/>
      <c r="H14" s="98"/>
      <c r="I14" s="98"/>
      <c r="J14" s="98"/>
      <c r="K14" s="99"/>
      <c r="O14" s="73"/>
      <c r="X14" s="73"/>
      <c r="Y14" s="107"/>
    </row>
    <row r="15" spans="1:25" ht="30" customHeight="1" x14ac:dyDescent="0.15">
      <c r="A15" s="95" t="s">
        <v>1132</v>
      </c>
      <c r="B15" s="96"/>
      <c r="C15" s="96"/>
      <c r="D15" s="108" t="str">
        <f>VLOOKUP($D$2,福祉!$B$2:$AG$998,16,FALSE)</f>
        <v>【新】イロハニホヘト</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社会福祉法人ゆうゆう</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2</v>
      </c>
      <c r="G23" s="136">
        <f>IFERROR(VLOOKUP($D$2,福祉!$B$2:$AG$998,23,FALSE),0)</f>
        <v>0</v>
      </c>
      <c r="H23" s="136">
        <f>IFERROR(VLOOKUP($D$2,福祉!$B$2:$AG$998,25,FALSE),0)</f>
        <v>0</v>
      </c>
      <c r="I23" s="136">
        <f>IFERROR(VLOOKUP($D$2,福祉!$B$2:$AG$998,27,FALSE),0)</f>
        <v>1</v>
      </c>
      <c r="J23" s="136">
        <f>IFERROR(VLOOKUP($D$2,福祉!$B$2:$AG$998,29,FALSE),0)</f>
        <v>0</v>
      </c>
      <c r="K23" s="137">
        <f>SUM(E23:J23)</f>
        <v>3</v>
      </c>
    </row>
    <row r="24" spans="1:24" s="143" customFormat="1" ht="19.5" x14ac:dyDescent="0.15">
      <c r="A24" s="132"/>
      <c r="B24" s="133"/>
      <c r="C24" s="138"/>
      <c r="D24" s="139"/>
      <c r="E24" s="140">
        <f>IFERROR(VLOOKUP($D$2,福祉!$B$2:$AG$998,20,FALSE),0)</f>
        <v>0</v>
      </c>
      <c r="F24" s="140">
        <f>IFERROR(VLOOKUP($D$2,福祉!$B$2:$AG$998,22,FALSE),0)</f>
        <v>2</v>
      </c>
      <c r="G24" s="140">
        <f>IFERROR(VLOOKUP($D$2,福祉!$B$2:$AG$998,24,FALSE),0)</f>
        <v>0</v>
      </c>
      <c r="H24" s="140">
        <f>IFERROR(VLOOKUP($D$2,福祉!$B$2:$AG$998,26,FALSE),0)</f>
        <v>0</v>
      </c>
      <c r="I24" s="140">
        <f>IFERROR(VLOOKUP($D$2,福祉!$B$2:$AG$2998,28,FALSE),0)</f>
        <v>0</v>
      </c>
      <c r="J24" s="141"/>
      <c r="K24" s="142">
        <f>SUM(E24:I24)</f>
        <v>2</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2</v>
      </c>
      <c r="G35" s="136">
        <f t="shared" si="0"/>
        <v>0</v>
      </c>
      <c r="H35" s="136">
        <f t="shared" si="0"/>
        <v>0</v>
      </c>
      <c r="I35" s="136">
        <f t="shared" si="0"/>
        <v>1</v>
      </c>
      <c r="J35" s="136">
        <f t="shared" si="0"/>
        <v>0</v>
      </c>
      <c r="K35" s="137">
        <f>SUM(E35:J35)</f>
        <v>3</v>
      </c>
    </row>
    <row r="36" spans="1:11" ht="20.25" thickBot="1" x14ac:dyDescent="0.2">
      <c r="A36" s="159"/>
      <c r="B36" s="160"/>
      <c r="C36" s="161"/>
      <c r="D36" s="162"/>
      <c r="E36" s="163">
        <f>SUM(E24+E27+E30+E33)</f>
        <v>0</v>
      </c>
      <c r="F36" s="163">
        <f>SUM(F24+F27+F30+F33)</f>
        <v>2</v>
      </c>
      <c r="G36" s="163">
        <f>SUM(G24+G27+G30+G33)</f>
        <v>0</v>
      </c>
      <c r="H36" s="163">
        <f>SUM(H24+H27+H30+H33)</f>
        <v>0</v>
      </c>
      <c r="I36" s="163">
        <f>SUM(I24+I27+I30+I33)</f>
        <v>0</v>
      </c>
      <c r="J36" s="164"/>
      <c r="K36" s="165">
        <f>SUM(E36:I36)</f>
        <v>2</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DGsafPSc49rviQQMPzK8U2gIa5M38eAUpsWKOsAj9Jp536/NXnJDqCL88qjjmNw4J14KTN7tXSUOzSLP9bqUPQ==" saltValue="AEXtl2U5Z/LeDv4KvrltU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01D3E831-EEE7-4D9D-8EC3-18A99E5B42C3}">
      <formula1>"○"</formula1>
    </dataValidation>
    <dataValidation type="list" allowBlank="1" showInputMessage="1" sqref="A22:B33" xr:uid="{9DC30CE9-DE6B-45BA-9796-35E401C0A299}">
      <formula1>"交通空白地有償運送,福祉有償運送"</formula1>
    </dataValidation>
    <dataValidation allowBlank="1" showInputMessage="1" sqref="D2:K2" xr:uid="{BF54D915-4035-4229-98A0-728EBC0FB71F}"/>
  </dataValidations>
  <hyperlinks>
    <hyperlink ref="O1:Q1" location="福祉!A1" display="福祉!A1" xr:uid="{845690C9-C574-4FDE-9AF4-3D0697E45B68}"/>
  </hyperlinks>
  <pageMargins left="0.25" right="0.25" top="0.75" bottom="0.75" header="0.3" footer="0.3"/>
  <pageSetup paperSize="9" scale="92"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A390D-63B8-4181-8148-DD1E5998260A}">
  <sheetPr codeName="Sheet45">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1186</v>
      </c>
      <c r="E2" s="81"/>
      <c r="F2" s="81"/>
      <c r="G2" s="81"/>
      <c r="H2" s="81"/>
      <c r="I2" s="81"/>
      <c r="J2" s="81"/>
      <c r="K2" s="82"/>
    </row>
    <row r="3" spans="1:25" ht="30" customHeight="1" x14ac:dyDescent="0.15">
      <c r="A3" s="83" t="s">
        <v>1119</v>
      </c>
      <c r="B3" s="84"/>
      <c r="C3" s="84"/>
      <c r="D3" s="85">
        <f>VLOOKUP($D$2,福祉!$B$2:$AG$998,2,FALSE)</f>
        <v>39583</v>
      </c>
      <c r="E3" s="86"/>
      <c r="F3" s="86"/>
      <c r="G3" s="86"/>
      <c r="H3" s="86"/>
      <c r="I3" s="86"/>
      <c r="J3" s="86"/>
      <c r="K3" s="87"/>
    </row>
    <row r="4" spans="1:25" ht="30" customHeight="1" x14ac:dyDescent="0.15">
      <c r="A4" s="83" t="s">
        <v>1120</v>
      </c>
      <c r="B4" s="84"/>
      <c r="C4" s="84"/>
      <c r="D4" s="85">
        <f>VLOOKUP($D$2,福祉!$B$2:$AG$998,3,FALSE)</f>
        <v>44764</v>
      </c>
      <c r="E4" s="86"/>
      <c r="F4" s="86"/>
      <c r="G4" s="86"/>
      <c r="H4" s="86"/>
      <c r="I4" s="86"/>
      <c r="J4" s="86"/>
      <c r="K4" s="87"/>
    </row>
    <row r="5" spans="1:25" ht="30" customHeight="1" x14ac:dyDescent="0.15">
      <c r="A5" s="83" t="s">
        <v>1121</v>
      </c>
      <c r="B5" s="84"/>
      <c r="C5" s="84"/>
      <c r="D5" s="85">
        <f>VLOOKUP($D$2,福祉!$B$2:$AG$998,4,FALSE)</f>
        <v>45838</v>
      </c>
      <c r="E5" s="86"/>
      <c r="F5" s="86"/>
      <c r="G5" s="86"/>
      <c r="H5" s="86"/>
      <c r="I5" s="86"/>
      <c r="J5" s="86"/>
      <c r="K5" s="87"/>
    </row>
    <row r="6" spans="1:25" ht="30" customHeight="1" x14ac:dyDescent="0.15">
      <c r="A6" s="83" t="s">
        <v>1122</v>
      </c>
      <c r="B6" s="84"/>
      <c r="C6" s="84"/>
      <c r="D6" s="85" t="str">
        <f>VLOOKUP($D$2,福祉!$B$2:$AG$998,5,FALSE)</f>
        <v>特定非営利活動法人　札幌微助人倶楽部</v>
      </c>
      <c r="E6" s="86"/>
      <c r="F6" s="86"/>
      <c r="G6" s="86"/>
      <c r="H6" s="86"/>
      <c r="I6" s="86"/>
      <c r="J6" s="86"/>
      <c r="K6" s="87"/>
    </row>
    <row r="7" spans="1:25" ht="30" customHeight="1" x14ac:dyDescent="0.15">
      <c r="A7" s="83" t="s">
        <v>1123</v>
      </c>
      <c r="B7" s="84"/>
      <c r="C7" s="84"/>
      <c r="D7" s="85" t="str">
        <f>VLOOKUP($D$2,福祉!$B$2:$AG$998,6,FALSE)</f>
        <v>児玉　芳明</v>
      </c>
      <c r="E7" s="86"/>
      <c r="F7" s="86"/>
      <c r="G7" s="86"/>
      <c r="H7" s="86"/>
      <c r="I7" s="86"/>
      <c r="J7" s="86"/>
      <c r="K7" s="87"/>
    </row>
    <row r="8" spans="1:25" ht="30" customHeight="1" x14ac:dyDescent="0.15">
      <c r="A8" s="83" t="s">
        <v>1124</v>
      </c>
      <c r="B8" s="84"/>
      <c r="C8" s="84"/>
      <c r="D8" s="85" t="str">
        <f>VLOOKUP($D$2,福祉!$B$2:$AG$998,8,FALSE)</f>
        <v>札幌市中央区北２条西１３丁目１番１０号　札幌第一会計ビル</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特定非営利活動法人　札幌微助人倶楽部</v>
      </c>
      <c r="E12" s="103"/>
      <c r="F12" s="103" t="str">
        <f>IFERROR(VLOOKUP($D$2,福祉!$B$2:$AG$998,10,FALSE),0)</f>
        <v>札幌市中央区北２条西１３丁目１番１０号　札幌第一会計ビル</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　ハ二　　ト</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特定非営利活動法人　札幌微助人倶楽部</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4</v>
      </c>
      <c r="G23" s="136">
        <f>IFERROR(VLOOKUP($D$2,福祉!$B$2:$AG$998,23,FALSE),0)</f>
        <v>0</v>
      </c>
      <c r="H23" s="136">
        <f>IFERROR(VLOOKUP($D$2,福祉!$B$2:$AG$998,25,FALSE),0)</f>
        <v>0</v>
      </c>
      <c r="I23" s="136">
        <f>IFERROR(VLOOKUP($D$2,福祉!$B$2:$AG$998,27,FALSE),0)</f>
        <v>22</v>
      </c>
      <c r="J23" s="136">
        <f>IFERROR(VLOOKUP($D$2,福祉!$B$2:$AG$998,29,FALSE),0)</f>
        <v>0</v>
      </c>
      <c r="K23" s="137">
        <f>SUM(E23:J23)</f>
        <v>26</v>
      </c>
    </row>
    <row r="24" spans="1:24" s="143" customFormat="1" ht="19.5" x14ac:dyDescent="0.15">
      <c r="A24" s="132"/>
      <c r="B24" s="133"/>
      <c r="C24" s="138"/>
      <c r="D24" s="139"/>
      <c r="E24" s="140">
        <f>IFERROR(VLOOKUP($D$2,福祉!$B$2:$AG$998,20,FALSE),0)</f>
        <v>0</v>
      </c>
      <c r="F24" s="140">
        <f>IFERROR(VLOOKUP($D$2,福祉!$B$2:$AG$998,22,FALSE),0)</f>
        <v>2</v>
      </c>
      <c r="G24" s="140">
        <f>IFERROR(VLOOKUP($D$2,福祉!$B$2:$AG$998,24,FALSE),0)</f>
        <v>0</v>
      </c>
      <c r="H24" s="140">
        <f>IFERROR(VLOOKUP($D$2,福祉!$B$2:$AG$998,26,FALSE),0)</f>
        <v>0</v>
      </c>
      <c r="I24" s="140">
        <f>IFERROR(VLOOKUP($D$2,福祉!$B$2:$AG$2998,28,FALSE),0)</f>
        <v>9</v>
      </c>
      <c r="J24" s="141"/>
      <c r="K24" s="142">
        <f>SUM(E24:I24)</f>
        <v>11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4</v>
      </c>
      <c r="G35" s="136">
        <f t="shared" si="0"/>
        <v>0</v>
      </c>
      <c r="H35" s="136">
        <f t="shared" si="0"/>
        <v>0</v>
      </c>
      <c r="I35" s="136">
        <f t="shared" si="0"/>
        <v>22</v>
      </c>
      <c r="J35" s="136">
        <f t="shared" si="0"/>
        <v>0</v>
      </c>
      <c r="K35" s="137">
        <f>SUM(E35:J35)</f>
        <v>26</v>
      </c>
    </row>
    <row r="36" spans="1:11" ht="20.25" thickBot="1" x14ac:dyDescent="0.2">
      <c r="A36" s="159"/>
      <c r="B36" s="160"/>
      <c r="C36" s="161"/>
      <c r="D36" s="162"/>
      <c r="E36" s="163">
        <f>SUM(E24+E27+E30+E33)</f>
        <v>0</v>
      </c>
      <c r="F36" s="163">
        <f>SUM(F24+F27+F30+F33)</f>
        <v>2</v>
      </c>
      <c r="G36" s="163">
        <f>SUM(G24+G27+G30+G33)</f>
        <v>0</v>
      </c>
      <c r="H36" s="163">
        <f>SUM(H24+H27+H30+H33)</f>
        <v>0</v>
      </c>
      <c r="I36" s="163">
        <f>SUM(I24+I27+I30+I33)</f>
        <v>9</v>
      </c>
      <c r="J36" s="164"/>
      <c r="K36" s="165">
        <f>SUM(E36:I36)</f>
        <v>11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0WCxOfBEPXW565WJYSm/lEN8cswJKhuEw0NsgiCMdXvU0AMr3SWORi1tt3pX9eQG63s9uh/NGD5qTFvmUvKZWQ==" saltValue="eahNCeU0RckM2mANCYTKF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7333203A-8847-4792-867C-658B0C95D76B}"/>
    <dataValidation type="list" allowBlank="1" showInputMessage="1" sqref="A22:B33" xr:uid="{CC9C3A08-C895-4899-8FC4-12D1A6DBF5C5}">
      <formula1>"交通空白地有償運送,福祉有償運送"</formula1>
    </dataValidation>
    <dataValidation type="list" allowBlank="1" showInputMessage="1" sqref="D10" xr:uid="{1ADD9C91-E6FD-49B5-8B6A-0AC40AD801F8}">
      <formula1>"○"</formula1>
    </dataValidation>
  </dataValidations>
  <hyperlinks>
    <hyperlink ref="O1:Q1" location="福祉!A1" display="福祉!A1" xr:uid="{6E2BD253-29C3-4B76-9DD7-D05D4175C6DC}"/>
  </hyperlinks>
  <pageMargins left="0.25" right="0.25" top="0.75" bottom="0.75" header="0.3" footer="0.3"/>
  <pageSetup paperSize="9" scale="92"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394EC-183D-4500-A537-188790A8F571}">
  <sheetPr codeName="Sheet46">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1187</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45127</v>
      </c>
      <c r="E4" s="86"/>
      <c r="F4" s="86"/>
      <c r="G4" s="86"/>
      <c r="H4" s="86"/>
      <c r="I4" s="86"/>
      <c r="J4" s="86"/>
      <c r="K4" s="87"/>
    </row>
    <row r="5" spans="1:25" ht="30" customHeight="1" x14ac:dyDescent="0.15">
      <c r="A5" s="83" t="s">
        <v>1121</v>
      </c>
      <c r="B5" s="84"/>
      <c r="C5" s="84"/>
      <c r="D5" s="85">
        <f>VLOOKUP($D$2,福祉!$B$2:$AG$998,4,FALSE)</f>
        <v>46203</v>
      </c>
      <c r="E5" s="86"/>
      <c r="F5" s="86"/>
      <c r="G5" s="86"/>
      <c r="H5" s="86"/>
      <c r="I5" s="86"/>
      <c r="J5" s="86"/>
      <c r="K5" s="87"/>
    </row>
    <row r="6" spans="1:25" ht="30" customHeight="1" x14ac:dyDescent="0.15">
      <c r="A6" s="83" t="s">
        <v>1122</v>
      </c>
      <c r="B6" s="84"/>
      <c r="C6" s="84"/>
      <c r="D6" s="85" t="str">
        <f>VLOOKUP($D$2,福祉!$B$2:$AG$998,5,FALSE)</f>
        <v>社会福祉法人　由仁町社会福祉協議会</v>
      </c>
      <c r="E6" s="86"/>
      <c r="F6" s="86"/>
      <c r="G6" s="86"/>
      <c r="H6" s="86"/>
      <c r="I6" s="86"/>
      <c r="J6" s="86"/>
      <c r="K6" s="87"/>
    </row>
    <row r="7" spans="1:25" ht="30" customHeight="1" x14ac:dyDescent="0.15">
      <c r="A7" s="83" t="s">
        <v>1123</v>
      </c>
      <c r="B7" s="84"/>
      <c r="C7" s="84"/>
      <c r="D7" s="85" t="str">
        <f>VLOOKUP($D$2,福祉!$B$2:$AG$998,6,FALSE)</f>
        <v>大谷　健治</v>
      </c>
      <c r="E7" s="86"/>
      <c r="F7" s="86"/>
      <c r="G7" s="86"/>
      <c r="H7" s="86"/>
      <c r="I7" s="86"/>
      <c r="J7" s="86"/>
      <c r="K7" s="87"/>
    </row>
    <row r="8" spans="1:25" ht="30" customHeight="1" x14ac:dyDescent="0.15">
      <c r="A8" s="83" t="s">
        <v>1124</v>
      </c>
      <c r="B8" s="84"/>
      <c r="C8" s="84"/>
      <c r="D8" s="85" t="str">
        <f>VLOOKUP($D$2,福祉!$B$2:$AG$998,8,FALSE)</f>
        <v>夕張郡由仁町東栄８７番地の１</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由仁町社会福祉協議会</v>
      </c>
      <c r="E12" s="103"/>
      <c r="F12" s="103" t="str">
        <f>IFERROR(VLOOKUP($D$2,福祉!$B$2:$AG$998,10,FALSE),0)</f>
        <v>夕張郡由仁町東栄８７番地の１</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由仁町</v>
      </c>
      <c r="E14" s="98"/>
      <c r="F14" s="98"/>
      <c r="G14" s="98"/>
      <c r="H14" s="98"/>
      <c r="I14" s="98"/>
      <c r="J14" s="98"/>
      <c r="K14" s="99"/>
      <c r="O14" s="73"/>
      <c r="X14" s="73"/>
      <c r="Y14" s="107"/>
    </row>
    <row r="15" spans="1:25" ht="30" customHeight="1" x14ac:dyDescent="0.15">
      <c r="A15" s="95" t="s">
        <v>1132</v>
      </c>
      <c r="B15" s="96"/>
      <c r="C15" s="96"/>
      <c r="D15" s="108" t="str">
        <f>VLOOKUP($D$2,福祉!$B$2:$AG$998,16,FALSE)</f>
        <v>【新】　ロハニホ</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由仁町社会福祉協議会</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3</v>
      </c>
      <c r="G23" s="136">
        <f>IFERROR(VLOOKUP($D$2,福祉!$B$2:$AG$998,23,FALSE),0)</f>
        <v>0</v>
      </c>
      <c r="H23" s="136">
        <f>IFERROR(VLOOKUP($D$2,福祉!$B$2:$AG$998,25,FALSE),0)</f>
        <v>0</v>
      </c>
      <c r="I23" s="136">
        <f>IFERROR(VLOOKUP($D$2,福祉!$B$2:$AG$998,27,FALSE),0)</f>
        <v>0</v>
      </c>
      <c r="J23" s="136">
        <f>IFERROR(VLOOKUP($D$2,福祉!$B$2:$AG$998,29,FALSE),0)</f>
        <v>0</v>
      </c>
      <c r="K23" s="137">
        <f>SUM(E23:J23)</f>
        <v>3</v>
      </c>
    </row>
    <row r="24" spans="1:24" s="143" customFormat="1" ht="19.5" x14ac:dyDescent="0.15">
      <c r="A24" s="132"/>
      <c r="B24" s="133"/>
      <c r="C24" s="138"/>
      <c r="D24" s="139"/>
      <c r="E24" s="140">
        <f>IFERROR(VLOOKUP($D$2,福祉!$B$2:$AG$998,20,FALSE),0)</f>
        <v>0</v>
      </c>
      <c r="F24" s="140">
        <f>IFERROR(VLOOKUP($D$2,福祉!$B$2:$AG$998,22,FALSE),0)</f>
        <v>3</v>
      </c>
      <c r="G24" s="140">
        <f>IFERROR(VLOOKUP($D$2,福祉!$B$2:$AG$998,24,FALSE),0)</f>
        <v>0</v>
      </c>
      <c r="H24" s="140">
        <f>IFERROR(VLOOKUP($D$2,福祉!$B$2:$AG$998,26,FALSE),0)</f>
        <v>0</v>
      </c>
      <c r="I24" s="140">
        <f>IFERROR(VLOOKUP($D$2,福祉!$B$2:$AG$2998,28,FALSE),0)</f>
        <v>0</v>
      </c>
      <c r="J24" s="141"/>
      <c r="K24" s="142">
        <f>SUM(E24:I24)</f>
        <v>3</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3</v>
      </c>
      <c r="G35" s="136">
        <f t="shared" si="0"/>
        <v>0</v>
      </c>
      <c r="H35" s="136">
        <f t="shared" si="0"/>
        <v>0</v>
      </c>
      <c r="I35" s="136">
        <f t="shared" si="0"/>
        <v>0</v>
      </c>
      <c r="J35" s="136">
        <f t="shared" si="0"/>
        <v>0</v>
      </c>
      <c r="K35" s="137">
        <f>SUM(E35:J35)</f>
        <v>3</v>
      </c>
    </row>
    <row r="36" spans="1:11" ht="20.25" thickBot="1" x14ac:dyDescent="0.2">
      <c r="A36" s="159"/>
      <c r="B36" s="160"/>
      <c r="C36" s="161"/>
      <c r="D36" s="162"/>
      <c r="E36" s="163">
        <f>SUM(E24+E27+E30+E33)</f>
        <v>0</v>
      </c>
      <c r="F36" s="163">
        <f>SUM(F24+F27+F30+F33)</f>
        <v>3</v>
      </c>
      <c r="G36" s="163">
        <f>SUM(G24+G27+G30+G33)</f>
        <v>0</v>
      </c>
      <c r="H36" s="163">
        <f>SUM(H24+H27+H30+H33)</f>
        <v>0</v>
      </c>
      <c r="I36" s="163">
        <f>SUM(I24+I27+I30+I33)</f>
        <v>0</v>
      </c>
      <c r="J36" s="164"/>
      <c r="K36" s="165">
        <f>SUM(E36:I36)</f>
        <v>3</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E9bQ1OpUE7zT1lYNM3KRK2YMBNC7jAZ+7c/DTtiUg6YuhAuxfnpALIUPjGmkLmjEG/UY0FgkPviOVnzC1W+SOg==" saltValue="MnP6AkuK/ty1ydqo4sPcD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B70986C3-3E29-4C83-A2B8-9223ABAFCF66}">
      <formula1>"○"</formula1>
    </dataValidation>
    <dataValidation type="list" allowBlank="1" showInputMessage="1" sqref="A22:B33" xr:uid="{7C223B10-E992-47A5-9368-1B46B16D2C0A}">
      <formula1>"交通空白地有償運送,福祉有償運送"</formula1>
    </dataValidation>
    <dataValidation allowBlank="1" showInputMessage="1" sqref="D2:K2" xr:uid="{438426AF-2B34-4372-A7F5-B47B44272882}"/>
  </dataValidations>
  <hyperlinks>
    <hyperlink ref="O1:Q1" location="福祉!A1" display="福祉!A1" xr:uid="{2E1C943F-CA36-4473-B79B-786489DBC426}"/>
  </hyperlinks>
  <pageMargins left="0.25" right="0.25" top="0.75" bottom="0.75" header="0.3" footer="0.3"/>
  <pageSetup paperSize="9" scale="92"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876E7-55E1-4ACA-B7B3-33CFEDD8113B}">
  <sheetPr codeName="Sheet47">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1188</v>
      </c>
      <c r="E2" s="81"/>
      <c r="F2" s="81"/>
      <c r="G2" s="81"/>
      <c r="H2" s="81"/>
      <c r="I2" s="81"/>
      <c r="J2" s="81"/>
      <c r="K2" s="82"/>
    </row>
    <row r="3" spans="1:25" ht="30" customHeight="1" x14ac:dyDescent="0.15">
      <c r="A3" s="83" t="s">
        <v>1119</v>
      </c>
      <c r="B3" s="84"/>
      <c r="C3" s="84"/>
      <c r="D3" s="85">
        <f>VLOOKUP($D$2,福祉!$B$2:$AG$998,2,FALSE)</f>
        <v>39594</v>
      </c>
      <c r="E3" s="86"/>
      <c r="F3" s="86"/>
      <c r="G3" s="86"/>
      <c r="H3" s="86"/>
      <c r="I3" s="86"/>
      <c r="J3" s="86"/>
      <c r="K3" s="87"/>
    </row>
    <row r="4" spans="1:25" ht="30" customHeight="1" x14ac:dyDescent="0.15">
      <c r="A4" s="83" t="s">
        <v>1120</v>
      </c>
      <c r="B4" s="84"/>
      <c r="C4" s="84"/>
      <c r="D4" s="85">
        <f>VLOOKUP($D$2,福祉!$B$2:$AG$998,3,FALSE)</f>
        <v>44557</v>
      </c>
      <c r="E4" s="86"/>
      <c r="F4" s="86"/>
      <c r="G4" s="86"/>
      <c r="H4" s="86"/>
      <c r="I4" s="86"/>
      <c r="J4" s="86"/>
      <c r="K4" s="87"/>
    </row>
    <row r="5" spans="1:25" ht="30" customHeight="1" x14ac:dyDescent="0.15">
      <c r="A5" s="83" t="s">
        <v>1121</v>
      </c>
      <c r="B5" s="84"/>
      <c r="C5" s="84"/>
      <c r="D5" s="85">
        <f>VLOOKUP($D$2,福祉!$B$2:$AG$998,4,FALSE)</f>
        <v>45657</v>
      </c>
      <c r="E5" s="86"/>
      <c r="F5" s="86"/>
      <c r="G5" s="86"/>
      <c r="H5" s="86"/>
      <c r="I5" s="86"/>
      <c r="J5" s="86"/>
      <c r="K5" s="87"/>
    </row>
    <row r="6" spans="1:25" ht="30" customHeight="1" x14ac:dyDescent="0.15">
      <c r="A6" s="83" t="s">
        <v>1122</v>
      </c>
      <c r="B6" s="84"/>
      <c r="C6" s="84"/>
      <c r="D6" s="85" t="str">
        <f>VLOOKUP($D$2,福祉!$B$2:$AG$998,5,FALSE)</f>
        <v>特定非営利活動法人　札幌市民生活支援ネット</v>
      </c>
      <c r="E6" s="86"/>
      <c r="F6" s="86"/>
      <c r="G6" s="86"/>
      <c r="H6" s="86"/>
      <c r="I6" s="86"/>
      <c r="J6" s="86"/>
      <c r="K6" s="87"/>
    </row>
    <row r="7" spans="1:25" ht="30" customHeight="1" x14ac:dyDescent="0.15">
      <c r="A7" s="83" t="s">
        <v>1123</v>
      </c>
      <c r="B7" s="84"/>
      <c r="C7" s="84"/>
      <c r="D7" s="85" t="str">
        <f>VLOOKUP($D$2,福祉!$B$2:$AG$998,6,FALSE)</f>
        <v>塚本　好美</v>
      </c>
      <c r="E7" s="86"/>
      <c r="F7" s="86"/>
      <c r="G7" s="86"/>
      <c r="H7" s="86"/>
      <c r="I7" s="86"/>
      <c r="J7" s="86"/>
      <c r="K7" s="87"/>
    </row>
    <row r="8" spans="1:25" ht="30" customHeight="1" x14ac:dyDescent="0.15">
      <c r="A8" s="83" t="s">
        <v>1124</v>
      </c>
      <c r="B8" s="84"/>
      <c r="C8" s="84"/>
      <c r="D8" s="85" t="str">
        <f>VLOOKUP($D$2,福祉!$B$2:$AG$998,8,FALSE)</f>
        <v>札幌市南区石山１条１丁目７番１５号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ななかまどケアサービス</v>
      </c>
      <c r="E12" s="103"/>
      <c r="F12" s="103" t="str">
        <f>IFERROR(VLOOKUP($D$2,福祉!$B$2:$AG$998,10,FALSE),0)</f>
        <v>札幌市南区石山１条１丁目７番１５号</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　　ニ</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ななかまどケアサービス</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2</v>
      </c>
      <c r="G23" s="136">
        <f>IFERROR(VLOOKUP($D$2,福祉!$B$2:$AG$998,23,FALSE),0)</f>
        <v>0</v>
      </c>
      <c r="H23" s="136">
        <f>IFERROR(VLOOKUP($D$2,福祉!$B$2:$AG$998,25,FALSE),0)</f>
        <v>1</v>
      </c>
      <c r="I23" s="136">
        <f>IFERROR(VLOOKUP($D$2,福祉!$B$2:$AG$998,27,FALSE),0)</f>
        <v>0</v>
      </c>
      <c r="J23" s="136">
        <f>IFERROR(VLOOKUP($D$2,福祉!$B$2:$AG$998,29,FALSE),0)</f>
        <v>0</v>
      </c>
      <c r="K23" s="137">
        <f>SUM(E23:J23)</f>
        <v>3</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0</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2</v>
      </c>
      <c r="G35" s="136">
        <f t="shared" si="0"/>
        <v>0</v>
      </c>
      <c r="H35" s="136">
        <f t="shared" si="0"/>
        <v>1</v>
      </c>
      <c r="I35" s="136">
        <f t="shared" si="0"/>
        <v>0</v>
      </c>
      <c r="J35" s="136">
        <f t="shared" si="0"/>
        <v>0</v>
      </c>
      <c r="K35" s="137">
        <f>SUM(E35:J35)</f>
        <v>3</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0</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OpI9CmIMdBZSzbg+AcHjlbADYTjZbFOgcGSk5kbrrrv/cKNB36UjcW16zXSVW2tDLC//rbL19ixNOPzTCpyatA==" saltValue="Env4vnCryzGULr1nxvzsB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50E1683F-D051-43A3-9C75-2161B2D393D5}"/>
    <dataValidation type="list" allowBlank="1" showInputMessage="1" sqref="A22:B33" xr:uid="{B3D4751C-B749-4C15-9A9A-22BC0BA1A5B3}">
      <formula1>"交通空白地有償運送,福祉有償運送"</formula1>
    </dataValidation>
    <dataValidation type="list" allowBlank="1" showInputMessage="1" sqref="D10" xr:uid="{F9EA7577-8B18-4039-B12E-C0157EF3A529}">
      <formula1>"○"</formula1>
    </dataValidation>
  </dataValidations>
  <hyperlinks>
    <hyperlink ref="O1:Q1" location="福祉!A1" display="福祉!A1" xr:uid="{B2FEB70B-DDEA-44B4-A985-80E383319753}"/>
  </hyperlinks>
  <pageMargins left="0.25" right="0.25" top="0.75" bottom="0.75" header="0.3" footer="0.3"/>
  <pageSetup paperSize="9" scale="92"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317CA-4CBD-45EA-BD46-19A484DD0A18}">
  <sheetPr codeName="Sheet48">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1189</v>
      </c>
      <c r="E2" s="81"/>
      <c r="F2" s="81"/>
      <c r="G2" s="81"/>
      <c r="H2" s="81"/>
      <c r="I2" s="81"/>
      <c r="J2" s="81"/>
      <c r="K2" s="82"/>
    </row>
    <row r="3" spans="1:25" ht="30" customHeight="1" x14ac:dyDescent="0.15">
      <c r="A3" s="83" t="s">
        <v>1119</v>
      </c>
      <c r="B3" s="84"/>
      <c r="C3" s="84"/>
      <c r="D3" s="85">
        <f>VLOOKUP($D$2,福祉!$B$2:$AG$998,2,FALSE)</f>
        <v>39612</v>
      </c>
      <c r="E3" s="86"/>
      <c r="F3" s="86"/>
      <c r="G3" s="86"/>
      <c r="H3" s="86"/>
      <c r="I3" s="86"/>
      <c r="J3" s="86"/>
      <c r="K3" s="87"/>
    </row>
    <row r="4" spans="1:25" ht="30" customHeight="1" x14ac:dyDescent="0.15">
      <c r="A4" s="83" t="s">
        <v>1120</v>
      </c>
      <c r="B4" s="84"/>
      <c r="C4" s="84"/>
      <c r="D4" s="85">
        <f>VLOOKUP($D$2,福祉!$B$2:$AG$998,3,FALSE)</f>
        <v>44592</v>
      </c>
      <c r="E4" s="86"/>
      <c r="F4" s="86"/>
      <c r="G4" s="86"/>
      <c r="H4" s="86"/>
      <c r="I4" s="86"/>
      <c r="J4" s="86"/>
      <c r="K4" s="87"/>
    </row>
    <row r="5" spans="1:25" ht="30" customHeight="1" x14ac:dyDescent="0.15">
      <c r="A5" s="83" t="s">
        <v>1121</v>
      </c>
      <c r="B5" s="84"/>
      <c r="C5" s="84"/>
      <c r="D5" s="85">
        <f>VLOOKUP($D$2,福祉!$B$2:$AG$998,4,FALSE)</f>
        <v>45657</v>
      </c>
      <c r="E5" s="86"/>
      <c r="F5" s="86"/>
      <c r="G5" s="86"/>
      <c r="H5" s="86"/>
      <c r="I5" s="86"/>
      <c r="J5" s="86"/>
      <c r="K5" s="87"/>
    </row>
    <row r="6" spans="1:25" ht="30" customHeight="1" x14ac:dyDescent="0.15">
      <c r="A6" s="83" t="s">
        <v>1122</v>
      </c>
      <c r="B6" s="84"/>
      <c r="C6" s="84"/>
      <c r="D6" s="85" t="str">
        <f>VLOOKUP($D$2,福祉!$B$2:$AG$998,5,FALSE)</f>
        <v>社会福祉法人　麦の子会</v>
      </c>
      <c r="E6" s="86"/>
      <c r="F6" s="86"/>
      <c r="G6" s="86"/>
      <c r="H6" s="86"/>
      <c r="I6" s="86"/>
      <c r="J6" s="86"/>
      <c r="K6" s="87"/>
    </row>
    <row r="7" spans="1:25" ht="30" customHeight="1" x14ac:dyDescent="0.15">
      <c r="A7" s="83" t="s">
        <v>1123</v>
      </c>
      <c r="B7" s="84"/>
      <c r="C7" s="84"/>
      <c r="D7" s="85" t="str">
        <f>VLOOKUP($D$2,福祉!$B$2:$AG$998,6,FALSE)</f>
        <v>北川　聡子</v>
      </c>
      <c r="E7" s="86"/>
      <c r="F7" s="86"/>
      <c r="G7" s="86"/>
      <c r="H7" s="86"/>
      <c r="I7" s="86"/>
      <c r="J7" s="86"/>
      <c r="K7" s="87"/>
    </row>
    <row r="8" spans="1:25" ht="30" customHeight="1" x14ac:dyDescent="0.15">
      <c r="A8" s="83" t="s">
        <v>1124</v>
      </c>
      <c r="B8" s="84"/>
      <c r="C8" s="84"/>
      <c r="D8" s="85" t="str">
        <f>VLOOKUP($D$2,福祉!$B$2:$AG$998,8,FALSE)</f>
        <v>札幌市東区北３６条東９丁目２－２８</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日中一時支援事業むぎのこ</v>
      </c>
      <c r="E12" s="103"/>
      <c r="F12" s="103" t="str">
        <f>IFERROR(VLOOKUP($D$2,福祉!$B$2:$AG$998,10,FALSE),0)</f>
        <v>札幌市東区北３６条東８丁目１－３０</v>
      </c>
      <c r="G12" s="103"/>
      <c r="H12" s="103" t="str">
        <f>IFERROR(VLOOKUP($D$2&amp;"-3",福祉!$B$2:$AG$998,9,FALSE),0)</f>
        <v>札幌市みかほ整肢園</v>
      </c>
      <c r="I12" s="103"/>
      <c r="J12" s="103" t="str">
        <f>IFERROR(VLOOKUP($D$2&amp;"-3",福祉!$B$2:$AG$998,10,FALSE),0)</f>
        <v>札幌市東区北１７条東５丁目２－１</v>
      </c>
      <c r="K12" s="103"/>
    </row>
    <row r="13" spans="1:25" ht="50.1" customHeight="1" x14ac:dyDescent="0.15">
      <c r="A13" s="104"/>
      <c r="B13" s="105"/>
      <c r="C13" s="106"/>
      <c r="D13" s="103" t="str">
        <f>IFERROR(VLOOKUP($D$2&amp;"-2",福祉!$B$2:$AG$998,9,FALSE),0)</f>
        <v>居宅介護事業所むぎのこ</v>
      </c>
      <c r="E13" s="103"/>
      <c r="F13" s="103" t="str">
        <f>IFERROR(VLOOKUP($D$2&amp;"-2",福祉!$B$2:$AG$998,10,FALSE),0)</f>
        <v>札幌市東区北３９条東１４丁目２－１８</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イ　　ハ　　ト</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日中一時支援事業むぎのこ</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17</v>
      </c>
      <c r="J23" s="136">
        <f>IFERROR(VLOOKUP($D$2,福祉!$B$2:$AG$998,29,FALSE),0)</f>
        <v>0</v>
      </c>
      <c r="K23" s="137">
        <f>SUM(E23:J23)</f>
        <v>18</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0</v>
      </c>
      <c r="J24" s="141"/>
      <c r="K24" s="142">
        <f>SUM(E24:I24)</f>
        <v>0</v>
      </c>
    </row>
    <row r="25" spans="1:24" ht="19.5" x14ac:dyDescent="0.15">
      <c r="A25" s="132"/>
      <c r="B25" s="133"/>
      <c r="C25" s="128" t="str">
        <f>D13</f>
        <v>居宅介護事業所むぎのこ</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4</v>
      </c>
      <c r="J26" s="136">
        <f>IFERROR(VLOOKUP($D$2&amp;"-2",福祉!$B$2:$AG$998,29,FALSE),0)</f>
        <v>0</v>
      </c>
      <c r="K26" s="137">
        <f>SUM(E26:J26)</f>
        <v>4</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2</v>
      </c>
      <c r="J27" s="141"/>
      <c r="K27" s="142">
        <f>SUM(E27:I27)</f>
        <v>2</v>
      </c>
    </row>
    <row r="28" spans="1:24" ht="19.5" x14ac:dyDescent="0.15">
      <c r="A28" s="146"/>
      <c r="B28" s="112"/>
      <c r="C28" s="128" t="str">
        <f>H12</f>
        <v>札幌市みかほ整肢園</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1</v>
      </c>
      <c r="G29" s="136">
        <f>IFERROR(VLOOKUP($D$2&amp;"-3",福祉!$B$2:$AG$998,23,FALSE),0)</f>
        <v>0</v>
      </c>
      <c r="H29" s="136">
        <f>IFERROR(VLOOKUP($D$2&amp;"-3",福祉!$B$2:$AG$998,25,FALSE),0)</f>
        <v>0</v>
      </c>
      <c r="I29" s="136">
        <f>IFERROR(VLOOKUP($D$2&amp;"-3",福祉!$B$2:$AG$998,27,FALSE),0)</f>
        <v>6</v>
      </c>
      <c r="J29" s="136">
        <f>IFERROR(VLOOKUP($D$2&amp;"-3",福祉!$B$2:$AG$998,29,FALSE),0)</f>
        <v>0</v>
      </c>
      <c r="K29" s="137">
        <f>SUM(E29:J29)</f>
        <v>7</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1</v>
      </c>
      <c r="J30" s="141"/>
      <c r="K30" s="142">
        <f>SUM(E30:I30)</f>
        <v>1</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2</v>
      </c>
      <c r="G35" s="136">
        <f t="shared" si="0"/>
        <v>0</v>
      </c>
      <c r="H35" s="136">
        <f t="shared" si="0"/>
        <v>0</v>
      </c>
      <c r="I35" s="136">
        <f t="shared" si="0"/>
        <v>27</v>
      </c>
      <c r="J35" s="136">
        <f t="shared" si="0"/>
        <v>0</v>
      </c>
      <c r="K35" s="137">
        <f>SUM(E35:J35)</f>
        <v>29</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3</v>
      </c>
      <c r="J36" s="164"/>
      <c r="K36" s="165">
        <f>SUM(E36:I36)</f>
        <v>3</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5NgxQs0HLvtEYMXeoCQhUURP4eLdTJF/XesdwHMuTQ6m/EhlGfYtGn7SRnSRTgKVSqdILh2yerb7taRxJHJUdA==" saltValue="lvL8WAr8ZhmR1v+Q6qrDr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F15DF972-F90B-463E-BDD5-E53C016AE16C}">
      <formula1>"○"</formula1>
    </dataValidation>
    <dataValidation type="list" allowBlank="1" showInputMessage="1" sqref="A22:B33" xr:uid="{F7A8D0D2-F297-4E5D-B720-9153102E2939}">
      <formula1>"交通空白地有償運送,福祉有償運送"</formula1>
    </dataValidation>
    <dataValidation allowBlank="1" showInputMessage="1" sqref="D2:K2" xr:uid="{494197C2-01BC-4354-A7E3-2A2D69D74805}"/>
  </dataValidations>
  <hyperlinks>
    <hyperlink ref="O1:Q1" location="福祉!A1" display="福祉!A1" xr:uid="{DCB9B982-8FAC-46F2-8C27-441E808BC198}"/>
  </hyperlinks>
  <pageMargins left="0.25" right="0.25" top="0.75" bottom="0.75" header="0.3" footer="0.3"/>
  <pageSetup paperSize="9" scale="92"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330A7-081D-4A24-B1FE-F56C6AFB295B}">
  <sheetPr codeName="Sheet49">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1190</v>
      </c>
      <c r="E2" s="81"/>
      <c r="F2" s="81"/>
      <c r="G2" s="81"/>
      <c r="H2" s="81"/>
      <c r="I2" s="81"/>
      <c r="J2" s="81"/>
      <c r="K2" s="82"/>
    </row>
    <row r="3" spans="1:25" ht="30" customHeight="1" x14ac:dyDescent="0.15">
      <c r="A3" s="83" t="s">
        <v>1119</v>
      </c>
      <c r="B3" s="84"/>
      <c r="C3" s="84"/>
      <c r="D3" s="85">
        <f>VLOOKUP($D$2,福祉!$B$2:$AG$998,2,FALSE)</f>
        <v>38854</v>
      </c>
      <c r="E3" s="86"/>
      <c r="F3" s="86"/>
      <c r="G3" s="86"/>
      <c r="H3" s="86"/>
      <c r="I3" s="86"/>
      <c r="J3" s="86"/>
      <c r="K3" s="87"/>
    </row>
    <row r="4" spans="1:25" ht="30" customHeight="1" x14ac:dyDescent="0.15">
      <c r="A4" s="83" t="s">
        <v>1120</v>
      </c>
      <c r="B4" s="84"/>
      <c r="C4" s="84"/>
      <c r="D4" s="85">
        <f>VLOOKUP($D$2,福祉!$B$2:$AG$998,3,FALSE)</f>
        <v>45112</v>
      </c>
      <c r="E4" s="86"/>
      <c r="F4" s="86"/>
      <c r="G4" s="86"/>
      <c r="H4" s="86"/>
      <c r="I4" s="86"/>
      <c r="J4" s="86"/>
      <c r="K4" s="87"/>
    </row>
    <row r="5" spans="1:25" ht="30" customHeight="1" x14ac:dyDescent="0.15">
      <c r="A5" s="83" t="s">
        <v>1121</v>
      </c>
      <c r="B5" s="84"/>
      <c r="C5" s="84"/>
      <c r="D5" s="85">
        <f>VLOOKUP($D$2,福祉!$B$2:$AG$998,4,FALSE)</f>
        <v>46203</v>
      </c>
      <c r="E5" s="86"/>
      <c r="F5" s="86"/>
      <c r="G5" s="86"/>
      <c r="H5" s="86"/>
      <c r="I5" s="86"/>
      <c r="J5" s="86"/>
      <c r="K5" s="87"/>
    </row>
    <row r="6" spans="1:25" ht="30" customHeight="1" x14ac:dyDescent="0.15">
      <c r="A6" s="83" t="s">
        <v>1122</v>
      </c>
      <c r="B6" s="84"/>
      <c r="C6" s="84"/>
      <c r="D6" s="85" t="str">
        <f>VLOOKUP($D$2,福祉!$B$2:$AG$998,5,FALSE)</f>
        <v>社会福祉法人　月形町社会福祉協議会</v>
      </c>
      <c r="E6" s="86"/>
      <c r="F6" s="86"/>
      <c r="G6" s="86"/>
      <c r="H6" s="86"/>
      <c r="I6" s="86"/>
      <c r="J6" s="86"/>
      <c r="K6" s="87"/>
    </row>
    <row r="7" spans="1:25" ht="30" customHeight="1" x14ac:dyDescent="0.15">
      <c r="A7" s="83" t="s">
        <v>1123</v>
      </c>
      <c r="B7" s="84"/>
      <c r="C7" s="84"/>
      <c r="D7" s="85" t="str">
        <f>VLOOKUP($D$2,福祉!$B$2:$AG$998,6,FALSE)</f>
        <v>竹田　紘一</v>
      </c>
      <c r="E7" s="86"/>
      <c r="F7" s="86"/>
      <c r="G7" s="86"/>
      <c r="H7" s="86"/>
      <c r="I7" s="86"/>
      <c r="J7" s="86"/>
      <c r="K7" s="87"/>
    </row>
    <row r="8" spans="1:25" ht="30" customHeight="1" x14ac:dyDescent="0.15">
      <c r="A8" s="83" t="s">
        <v>1124</v>
      </c>
      <c r="B8" s="84"/>
      <c r="C8" s="84"/>
      <c r="D8" s="85" t="str">
        <f>VLOOKUP($D$2,福祉!$B$2:$AG$998,8,FALSE)</f>
        <v>樺戸郡月形町１０６４番地１３</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社協訪問介護事業所はーとふるつきがた</v>
      </c>
      <c r="E12" s="103"/>
      <c r="F12" s="103" t="str">
        <f>IFERROR(VLOOKUP($D$2,福祉!$B$2:$AG$998,10,FALSE),0)</f>
        <v>樺戸郡月形町１０６４番地１３</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月形町</v>
      </c>
      <c r="E14" s="98"/>
      <c r="F14" s="98"/>
      <c r="G14" s="98"/>
      <c r="H14" s="98"/>
      <c r="I14" s="98"/>
      <c r="J14" s="98"/>
      <c r="K14" s="99"/>
      <c r="O14" s="73"/>
      <c r="X14" s="73"/>
      <c r="Y14" s="107"/>
    </row>
    <row r="15" spans="1:25" ht="30" customHeight="1" x14ac:dyDescent="0.15">
      <c r="A15" s="95" t="s">
        <v>1132</v>
      </c>
      <c r="B15" s="96"/>
      <c r="C15" s="96"/>
      <c r="D15" s="108" t="str">
        <f>VLOOKUP($D$2,福祉!$B$2:$AG$998,16,FALSE)</f>
        <v>【新】イロハニホヘト</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社協訪問介護事業所はーとふるつきがた</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3</v>
      </c>
      <c r="J23" s="136">
        <f>IFERROR(VLOOKUP($D$2,福祉!$B$2:$AG$998,29,FALSE),0)</f>
        <v>0</v>
      </c>
      <c r="K23" s="137">
        <f>SUM(E23:J23)</f>
        <v>4</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2</v>
      </c>
      <c r="J24" s="141"/>
      <c r="K24" s="142">
        <f>SUM(E24:I24)</f>
        <v>3</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3</v>
      </c>
      <c r="J35" s="136">
        <f t="shared" si="0"/>
        <v>0</v>
      </c>
      <c r="K35" s="137">
        <f>SUM(E35:J35)</f>
        <v>4</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2</v>
      </c>
      <c r="J36" s="164"/>
      <c r="K36" s="165">
        <f>SUM(E36:I36)</f>
        <v>3</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yhqFBKdQlbbLYRmvlaDrstWlZqcrzrTDCsOkQbVKv0jK2SIF8A5sIEkw1FTJ0viiOsyVvg6hx5b7kKI1+IHOmw==" saltValue="zeYq4pweWRDlLL4o9ESdG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FDF8FEC7-BE03-4147-97D2-9017B54FA786}"/>
    <dataValidation type="list" allowBlank="1" showInputMessage="1" sqref="A22:B33" xr:uid="{3E91926B-A191-4DE0-ABCE-6FF93DCBF2B7}">
      <formula1>"交通空白地有償運送,福祉有償運送"</formula1>
    </dataValidation>
    <dataValidation type="list" allowBlank="1" showInputMessage="1" sqref="D10" xr:uid="{9640AC9B-FEE0-4E04-AA3E-1EE142584730}">
      <formula1>"○"</formula1>
    </dataValidation>
  </dataValidations>
  <hyperlinks>
    <hyperlink ref="O1:Q1" location="福祉!A1" display="福祉!A1" xr:uid="{06B90CF4-68DE-4D78-A691-5C2366DD1838}"/>
  </hyperlinks>
  <pageMargins left="0.25" right="0.25" top="0.75" bottom="0.75" header="0.3" footer="0.3"/>
  <pageSetup paperSize="9" scale="92"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CD9D2-2721-42EB-800F-26F2DB32A40B}">
  <sheetPr codeName="Sheet50">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1191</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45112</v>
      </c>
      <c r="E4" s="86"/>
      <c r="F4" s="86"/>
      <c r="G4" s="86"/>
      <c r="H4" s="86"/>
      <c r="I4" s="86"/>
      <c r="J4" s="86"/>
      <c r="K4" s="87"/>
    </row>
    <row r="5" spans="1:25" ht="30" customHeight="1" x14ac:dyDescent="0.15">
      <c r="A5" s="83" t="s">
        <v>1121</v>
      </c>
      <c r="B5" s="84"/>
      <c r="C5" s="84"/>
      <c r="D5" s="85">
        <f>VLOOKUP($D$2,福祉!$B$2:$AG$998,4,FALSE)</f>
        <v>46203</v>
      </c>
      <c r="E5" s="86"/>
      <c r="F5" s="86"/>
      <c r="G5" s="86"/>
      <c r="H5" s="86"/>
      <c r="I5" s="86"/>
      <c r="J5" s="86"/>
      <c r="K5" s="87"/>
    </row>
    <row r="6" spans="1:25" ht="30" customHeight="1" x14ac:dyDescent="0.15">
      <c r="A6" s="83" t="s">
        <v>1122</v>
      </c>
      <c r="B6" s="84"/>
      <c r="C6" s="84"/>
      <c r="D6" s="85" t="str">
        <f>VLOOKUP($D$2,福祉!$B$2:$AG$998,5,FALSE)</f>
        <v>特定非営利活動法人在宅生活支援サービスホーム花凪</v>
      </c>
      <c r="E6" s="86"/>
      <c r="F6" s="86"/>
      <c r="G6" s="86"/>
      <c r="H6" s="86"/>
      <c r="I6" s="86"/>
      <c r="J6" s="86"/>
      <c r="K6" s="87"/>
    </row>
    <row r="7" spans="1:25" ht="30" customHeight="1" x14ac:dyDescent="0.15">
      <c r="A7" s="83" t="s">
        <v>1123</v>
      </c>
      <c r="B7" s="84"/>
      <c r="C7" s="84"/>
      <c r="D7" s="85" t="str">
        <f>VLOOKUP($D$2,福祉!$B$2:$AG$998,6,FALSE)</f>
        <v>木村　美和子</v>
      </c>
      <c r="E7" s="86"/>
      <c r="F7" s="86"/>
      <c r="G7" s="86"/>
      <c r="H7" s="86"/>
      <c r="I7" s="86"/>
      <c r="J7" s="86"/>
      <c r="K7" s="87"/>
    </row>
    <row r="8" spans="1:25" ht="30" customHeight="1" x14ac:dyDescent="0.15">
      <c r="A8" s="83" t="s">
        <v>1124</v>
      </c>
      <c r="B8" s="84"/>
      <c r="C8" s="84"/>
      <c r="D8" s="85" t="str">
        <f>VLOOKUP($D$2,福祉!$B$2:$AG$998,8,FALSE)</f>
        <v>札幌市西区平和１条２丁目６番１８号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特定非営利活動法人在宅生活支援サービスホーム花凪</v>
      </c>
      <c r="E12" s="103"/>
      <c r="F12" s="103" t="str">
        <f>IFERROR(VLOOKUP($D$2,福祉!$B$2:$AG$998,10,FALSE),0)</f>
        <v>札幌市西区平和２条４丁目１１番４７号</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イロハ</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特定非営利活動法人在宅生活支援サービスホーム花凪</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0</v>
      </c>
      <c r="J23" s="136">
        <f>IFERROR(VLOOKUP($D$2,福祉!$B$2:$AG$998,29,FALSE),0)</f>
        <v>0</v>
      </c>
      <c r="K23" s="137">
        <f>SUM(E23:J23)</f>
        <v>1</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0</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0</v>
      </c>
      <c r="J35" s="136">
        <f t="shared" si="0"/>
        <v>0</v>
      </c>
      <c r="K35" s="137">
        <f>SUM(E35:J35)</f>
        <v>1</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0</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H0fFCF9wUR2qTvfpj+Q/1JXtS+m7By8z1dlGPA5gYt/Syyj4Tbs0SrSf3+FbhlL0zaEzsGF3GD8RwC7NVOyMSg==" saltValue="u/7PcGYF+gdy1qecqOOGR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6BBFE7BA-3AC8-48FB-9E43-B7601E6CA867}">
      <formula1>"○"</formula1>
    </dataValidation>
    <dataValidation type="list" allowBlank="1" showInputMessage="1" sqref="A22:B33" xr:uid="{13A3CDB4-B655-436C-A0C5-FC6857B2117A}">
      <formula1>"交通空白地有償運送,福祉有償運送"</formula1>
    </dataValidation>
    <dataValidation allowBlank="1" showInputMessage="1" sqref="D2:K2" xr:uid="{8A0C445B-1A08-4A90-8A8D-029797556B00}"/>
  </dataValidations>
  <hyperlinks>
    <hyperlink ref="O1:Q1" location="福祉!A1" display="福祉!A1" xr:uid="{5359C8D0-17C8-44C1-AF52-0554BD4F81CF}"/>
  </hyperlinks>
  <pageMargins left="0.25" right="0.25" top="0.75" bottom="0.75" header="0.3" footer="0.3"/>
  <pageSetup paperSize="9" scale="92"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63CC4-4BE5-4CB3-B2AF-484226FA7E6E}">
  <sheetPr codeName="Sheet51">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1192</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45126</v>
      </c>
      <c r="E4" s="86"/>
      <c r="F4" s="86"/>
      <c r="G4" s="86"/>
      <c r="H4" s="86"/>
      <c r="I4" s="86"/>
      <c r="J4" s="86"/>
      <c r="K4" s="87"/>
    </row>
    <row r="5" spans="1:25" ht="30" customHeight="1" x14ac:dyDescent="0.15">
      <c r="A5" s="83" t="s">
        <v>1121</v>
      </c>
      <c r="B5" s="84"/>
      <c r="C5" s="84"/>
      <c r="D5" s="85">
        <f>VLOOKUP($D$2,福祉!$B$2:$AG$998,4,FALSE)</f>
        <v>46203</v>
      </c>
      <c r="E5" s="86"/>
      <c r="F5" s="86"/>
      <c r="G5" s="86"/>
      <c r="H5" s="86"/>
      <c r="I5" s="86"/>
      <c r="J5" s="86"/>
      <c r="K5" s="87"/>
    </row>
    <row r="6" spans="1:25" ht="30" customHeight="1" x14ac:dyDescent="0.15">
      <c r="A6" s="83" t="s">
        <v>1122</v>
      </c>
      <c r="B6" s="84"/>
      <c r="C6" s="84"/>
      <c r="D6" s="85" t="str">
        <f>VLOOKUP($D$2,福祉!$B$2:$AG$998,5,FALSE)</f>
        <v>社会福祉法人　はるにれの里</v>
      </c>
      <c r="E6" s="86"/>
      <c r="F6" s="86"/>
      <c r="G6" s="86"/>
      <c r="H6" s="86"/>
      <c r="I6" s="86"/>
      <c r="J6" s="86"/>
      <c r="K6" s="87"/>
    </row>
    <row r="7" spans="1:25" ht="30" customHeight="1" x14ac:dyDescent="0.15">
      <c r="A7" s="83" t="s">
        <v>1123</v>
      </c>
      <c r="B7" s="84"/>
      <c r="C7" s="84"/>
      <c r="D7" s="85" t="str">
        <f>VLOOKUP($D$2,福祉!$B$2:$AG$998,6,FALSE)</f>
        <v>木村　昭一</v>
      </c>
      <c r="E7" s="86"/>
      <c r="F7" s="86"/>
      <c r="G7" s="86"/>
      <c r="H7" s="86"/>
      <c r="I7" s="86"/>
      <c r="J7" s="86"/>
      <c r="K7" s="87"/>
    </row>
    <row r="8" spans="1:25" ht="30" customHeight="1" x14ac:dyDescent="0.15">
      <c r="A8" s="83" t="s">
        <v>1124</v>
      </c>
      <c r="B8" s="84"/>
      <c r="C8" s="84"/>
      <c r="D8" s="85" t="str">
        <f>VLOOKUP($D$2,福祉!$B$2:$AG$998,8,FALSE)</f>
        <v>石狩市花川北１条５丁目１７１番地</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パーソナルサポートセンターぽけっと花川サテライト</v>
      </c>
      <c r="E12" s="103"/>
      <c r="F12" s="103" t="str">
        <f>IFERROR(VLOOKUP($D$2,福祉!$B$2:$AG$998,10,FALSE),0)</f>
        <v>石狩市花川南８条３丁目７１番地</v>
      </c>
      <c r="G12" s="103"/>
      <c r="H12" s="103">
        <f>IFERROR(VLOOKUP($D$2&amp;"-3",福祉!$B$2:$AG$998,9,FALSE),0)</f>
        <v>0</v>
      </c>
      <c r="I12" s="103"/>
      <c r="J12" s="103">
        <f>IFERROR(VLOOKUP($D$2&amp;"-3",福祉!$B$2:$AG$998,10,FALSE),0)</f>
        <v>0</v>
      </c>
      <c r="K12" s="103"/>
    </row>
    <row r="13" spans="1:25" ht="50.1" customHeight="1" x14ac:dyDescent="0.15">
      <c r="A13" s="104"/>
      <c r="B13" s="105"/>
      <c r="C13" s="106"/>
      <c r="D13" s="103" t="str">
        <f>IFERROR(VLOOKUP($D$2&amp;"-2",福祉!$B$2:$AG$998,9,FALSE),0)</f>
        <v>パーソナルサポートセンターぽけっと厚田サテライト</v>
      </c>
      <c r="E13" s="103"/>
      <c r="F13" s="103" t="str">
        <f>IFERROR(VLOOKUP($D$2&amp;"-2",福祉!$B$2:$AG$998,10,FALSE),0)</f>
        <v>石狩市厚田区虹が原１６５－６４</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札幌市、石狩市</v>
      </c>
      <c r="E14" s="98"/>
      <c r="F14" s="98"/>
      <c r="G14" s="98"/>
      <c r="H14" s="98"/>
      <c r="I14" s="98"/>
      <c r="J14" s="98"/>
      <c r="K14" s="99"/>
      <c r="O14" s="73"/>
      <c r="X14" s="73"/>
      <c r="Y14" s="107"/>
    </row>
    <row r="15" spans="1:25" ht="30" customHeight="1" x14ac:dyDescent="0.15">
      <c r="A15" s="95" t="s">
        <v>1132</v>
      </c>
      <c r="B15" s="96"/>
      <c r="C15" s="96"/>
      <c r="D15" s="108" t="str">
        <f>VLOOKUP($D$2,福祉!$B$2:$AG$998,16,FALSE)</f>
        <v>　　　ハ</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パーソナルサポートセンターぽけっと花川サテライト</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0</v>
      </c>
      <c r="I23" s="136">
        <f>IFERROR(VLOOKUP($D$2,福祉!$B$2:$AG$998,27,FALSE),0)</f>
        <v>11</v>
      </c>
      <c r="J23" s="136">
        <f>IFERROR(VLOOKUP($D$2,福祉!$B$2:$AG$998,29,FALSE),0)</f>
        <v>0</v>
      </c>
      <c r="K23" s="137">
        <f>SUM(E23:J23)</f>
        <v>11</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9</v>
      </c>
      <c r="J24" s="141"/>
      <c r="K24" s="142">
        <f>SUM(E24:I24)</f>
        <v>9</v>
      </c>
    </row>
    <row r="25" spans="1:24" ht="19.5" x14ac:dyDescent="0.15">
      <c r="A25" s="132"/>
      <c r="B25" s="133"/>
      <c r="C25" s="128" t="str">
        <f>D13</f>
        <v>パーソナルサポートセンターぽけっと厚田サテライト</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6</v>
      </c>
      <c r="J26" s="136">
        <f>IFERROR(VLOOKUP($D$2&amp;"-2",福祉!$B$2:$AG$998,29,FALSE),0)</f>
        <v>0</v>
      </c>
      <c r="K26" s="137">
        <f>SUM(E26:J26)</f>
        <v>6</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6</v>
      </c>
      <c r="J27" s="141"/>
      <c r="K27" s="142">
        <f>SUM(E27:I27)</f>
        <v>6</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0</v>
      </c>
      <c r="I35" s="136">
        <f t="shared" si="0"/>
        <v>17</v>
      </c>
      <c r="J35" s="136">
        <f t="shared" si="0"/>
        <v>0</v>
      </c>
      <c r="K35" s="137">
        <f>SUM(E35:J35)</f>
        <v>17</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15</v>
      </c>
      <c r="J36" s="164"/>
      <c r="K36" s="165">
        <f>SUM(E36:I36)</f>
        <v>15</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INsSJh2hdZGQDxF+V8hDiTzcMI/oXUTMrjYGM416cEqYK3doh4zcOJ3vnefIQwipV/GmDsEP31t5tpbGHv3E2w==" saltValue="UHF6SyesTMLkMMppjwou9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5A1EEBA6-3209-41E2-B77E-860B5EAFDED4}"/>
    <dataValidation type="list" allowBlank="1" showInputMessage="1" sqref="A22:B33" xr:uid="{FBD78E89-A266-48D7-997D-9BCF15EAD7C1}">
      <formula1>"交通空白地有償運送,福祉有償運送"</formula1>
    </dataValidation>
    <dataValidation type="list" allowBlank="1" showInputMessage="1" sqref="D10" xr:uid="{8DAEAE3C-A4AB-4592-8611-2A429C87AE87}">
      <formula1>"○"</formula1>
    </dataValidation>
  </dataValidations>
  <hyperlinks>
    <hyperlink ref="O1:Q1" location="福祉!A1" display="福祉!A1" xr:uid="{52F26B76-4A45-4DDC-87C7-9D85D31DF215}"/>
  </hyperlinks>
  <pageMargins left="0.25" right="0.25" top="0.75" bottom="0.75" header="0.3" footer="0.3"/>
  <pageSetup paperSize="9" scale="92"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21DF9-1598-4EA2-B63E-5D21EF3E91E7}">
  <sheetPr codeName="Sheet52">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1193</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45113</v>
      </c>
      <c r="E4" s="86"/>
      <c r="F4" s="86"/>
      <c r="G4" s="86"/>
      <c r="H4" s="86"/>
      <c r="I4" s="86"/>
      <c r="J4" s="86"/>
      <c r="K4" s="87"/>
    </row>
    <row r="5" spans="1:25" ht="30" customHeight="1" x14ac:dyDescent="0.15">
      <c r="A5" s="83" t="s">
        <v>1121</v>
      </c>
      <c r="B5" s="84"/>
      <c r="C5" s="84"/>
      <c r="D5" s="85">
        <f>VLOOKUP($D$2,福祉!$B$2:$AG$998,4,FALSE)</f>
        <v>46203</v>
      </c>
      <c r="E5" s="86"/>
      <c r="F5" s="86"/>
      <c r="G5" s="86"/>
      <c r="H5" s="86"/>
      <c r="I5" s="86"/>
      <c r="J5" s="86"/>
      <c r="K5" s="87"/>
    </row>
    <row r="6" spans="1:25" ht="30" customHeight="1" x14ac:dyDescent="0.15">
      <c r="A6" s="83" t="s">
        <v>1122</v>
      </c>
      <c r="B6" s="84"/>
      <c r="C6" s="84"/>
      <c r="D6" s="85" t="str">
        <f>VLOOKUP($D$2,福祉!$B$2:$AG$998,5,FALSE)</f>
        <v>社会福祉法人　京極町社会福祉協議会</v>
      </c>
      <c r="E6" s="86"/>
      <c r="F6" s="86"/>
      <c r="G6" s="86"/>
      <c r="H6" s="86"/>
      <c r="I6" s="86"/>
      <c r="J6" s="86"/>
      <c r="K6" s="87"/>
    </row>
    <row r="7" spans="1:25" ht="30" customHeight="1" x14ac:dyDescent="0.15">
      <c r="A7" s="83" t="s">
        <v>1123</v>
      </c>
      <c r="B7" s="84"/>
      <c r="C7" s="84"/>
      <c r="D7" s="85" t="str">
        <f>VLOOKUP($D$2,福祉!$B$2:$AG$998,6,FALSE)</f>
        <v>清水　耕策</v>
      </c>
      <c r="E7" s="86"/>
      <c r="F7" s="86"/>
      <c r="G7" s="86"/>
      <c r="H7" s="86"/>
      <c r="I7" s="86"/>
      <c r="J7" s="86"/>
      <c r="K7" s="87"/>
    </row>
    <row r="8" spans="1:25" ht="30" customHeight="1" x14ac:dyDescent="0.15">
      <c r="A8" s="83" t="s">
        <v>1124</v>
      </c>
      <c r="B8" s="84"/>
      <c r="C8" s="84"/>
      <c r="D8" s="85" t="str">
        <f>VLOOKUP($D$2,福祉!$B$2:$AG$998,8,FALSE)</f>
        <v>虻田郡京極町字三崎６８番地</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京極町社会福祉協議会</v>
      </c>
      <c r="E12" s="103"/>
      <c r="F12" s="103" t="str">
        <f>IFERROR(VLOOKUP($D$2,福祉!$B$2:$AG$998,10,FALSE),0)</f>
        <v>虻田郡京極町字三崎６８番地</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京極町</v>
      </c>
      <c r="E14" s="98"/>
      <c r="F14" s="98"/>
      <c r="G14" s="98"/>
      <c r="H14" s="98"/>
      <c r="I14" s="98"/>
      <c r="J14" s="98"/>
      <c r="K14" s="99"/>
      <c r="O14" s="73"/>
      <c r="X14" s="73"/>
      <c r="Y14" s="107"/>
    </row>
    <row r="15" spans="1:25" ht="30" customHeight="1" x14ac:dyDescent="0.15">
      <c r="A15" s="95" t="s">
        <v>1132</v>
      </c>
      <c r="B15" s="96"/>
      <c r="C15" s="96"/>
      <c r="D15" s="108" t="str">
        <f>VLOOKUP($D$2,福祉!$B$2:$AG$998,16,FALSE)</f>
        <v>【新】イロハニホ　ト</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京極町社会福祉協議会</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3</v>
      </c>
      <c r="G23" s="136">
        <f>IFERROR(VLOOKUP($D$2,福祉!$B$2:$AG$998,23,FALSE),0)</f>
        <v>0</v>
      </c>
      <c r="H23" s="136">
        <f>IFERROR(VLOOKUP($D$2,福祉!$B$2:$AG$998,25,FALSE),0)</f>
        <v>0</v>
      </c>
      <c r="I23" s="136">
        <f>IFERROR(VLOOKUP($D$2,福祉!$B$2:$AG$998,27,FALSE),0)</f>
        <v>4</v>
      </c>
      <c r="J23" s="136">
        <f>IFERROR(VLOOKUP($D$2,福祉!$B$2:$AG$998,29,FALSE),0)</f>
        <v>0</v>
      </c>
      <c r="K23" s="137">
        <f>SUM(E23:J23)</f>
        <v>7</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2</v>
      </c>
      <c r="J24" s="141"/>
      <c r="K24" s="142">
        <f>SUM(E24:I24)</f>
        <v>3</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3</v>
      </c>
      <c r="G35" s="136">
        <f t="shared" si="0"/>
        <v>0</v>
      </c>
      <c r="H35" s="136">
        <f t="shared" si="0"/>
        <v>0</v>
      </c>
      <c r="I35" s="136">
        <f t="shared" si="0"/>
        <v>4</v>
      </c>
      <c r="J35" s="136">
        <f t="shared" si="0"/>
        <v>0</v>
      </c>
      <c r="K35" s="137">
        <f>SUM(E35:J35)</f>
        <v>7</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2</v>
      </c>
      <c r="J36" s="164"/>
      <c r="K36" s="165">
        <f>SUM(E36:I36)</f>
        <v>3</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iU234RKJtHeCJ5KN2nSL0wMIKHR7tD2sarMbhFigsj2MCt0yNB1u8eWjdUoLup+rBHaozcDwuS2Ngki8ycAWuw==" saltValue="6D4OSQT2htsDgrd5mftGd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D71A0459-F598-4975-93B2-F1A2D0E0262B}">
      <formula1>"○"</formula1>
    </dataValidation>
    <dataValidation type="list" allowBlank="1" showInputMessage="1" sqref="A22:B33" xr:uid="{E1FD44C3-2C98-4E95-A0C4-6F0DC255D192}">
      <formula1>"交通空白地有償運送,福祉有償運送"</formula1>
    </dataValidation>
    <dataValidation allowBlank="1" showInputMessage="1" sqref="D2:K2" xr:uid="{2A60A2D4-7CD1-489C-A1BD-934B18128784}"/>
  </dataValidations>
  <hyperlinks>
    <hyperlink ref="O1:Q1" location="福祉!A1" display="福祉!A1" xr:uid="{C85D0D6B-1538-4E59-80AA-F31C006BD00A}"/>
  </hyperlinks>
  <pageMargins left="0.25" right="0.25" top="0.75" bottom="0.75" header="0.3" footer="0.3"/>
  <pageSetup paperSize="9" scale="92"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8B617-5880-4D9D-B4E0-5000FCD0525D}">
  <sheetPr codeName="Sheet53">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1194</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45113</v>
      </c>
      <c r="E4" s="86"/>
      <c r="F4" s="86"/>
      <c r="G4" s="86"/>
      <c r="H4" s="86"/>
      <c r="I4" s="86"/>
      <c r="J4" s="86"/>
      <c r="K4" s="87"/>
    </row>
    <row r="5" spans="1:25" ht="30" customHeight="1" x14ac:dyDescent="0.15">
      <c r="A5" s="83" t="s">
        <v>1121</v>
      </c>
      <c r="B5" s="84"/>
      <c r="C5" s="84"/>
      <c r="D5" s="85">
        <f>VLOOKUP($D$2,福祉!$B$2:$AG$998,4,FALSE)</f>
        <v>46203</v>
      </c>
      <c r="E5" s="86"/>
      <c r="F5" s="86"/>
      <c r="G5" s="86"/>
      <c r="H5" s="86"/>
      <c r="I5" s="86"/>
      <c r="J5" s="86"/>
      <c r="K5" s="87"/>
    </row>
    <row r="6" spans="1:25" ht="30" customHeight="1" x14ac:dyDescent="0.15">
      <c r="A6" s="83" t="s">
        <v>1122</v>
      </c>
      <c r="B6" s="84"/>
      <c r="C6" s="84"/>
      <c r="D6" s="85" t="str">
        <f>VLOOKUP($D$2,福祉!$B$2:$AG$998,5,FALSE)</f>
        <v>社会福祉法人　倶知安町社会福祉協議会</v>
      </c>
      <c r="E6" s="86"/>
      <c r="F6" s="86"/>
      <c r="G6" s="86"/>
      <c r="H6" s="86"/>
      <c r="I6" s="86"/>
      <c r="J6" s="86"/>
      <c r="K6" s="87"/>
    </row>
    <row r="7" spans="1:25" ht="30" customHeight="1" x14ac:dyDescent="0.15">
      <c r="A7" s="83" t="s">
        <v>1123</v>
      </c>
      <c r="B7" s="84"/>
      <c r="C7" s="84"/>
      <c r="D7" s="85" t="str">
        <f>VLOOKUP($D$2,福祉!$B$2:$AG$998,6,FALSE)</f>
        <v>加藤　直己</v>
      </c>
      <c r="E7" s="86"/>
      <c r="F7" s="86"/>
      <c r="G7" s="86"/>
      <c r="H7" s="86"/>
      <c r="I7" s="86"/>
      <c r="J7" s="86"/>
      <c r="K7" s="87"/>
    </row>
    <row r="8" spans="1:25" ht="30" customHeight="1" x14ac:dyDescent="0.15">
      <c r="A8" s="83" t="s">
        <v>1124</v>
      </c>
      <c r="B8" s="84"/>
      <c r="C8" s="84"/>
      <c r="D8" s="85" t="str">
        <f>VLOOKUP($D$2,福祉!$B$2:$AG$998,8,FALSE)</f>
        <v>虻田郡倶知安町北３条東4丁目２番地</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社会福祉法人倶知安町社会福祉協議会</v>
      </c>
      <c r="E12" s="103"/>
      <c r="F12" s="103" t="str">
        <f>IFERROR(VLOOKUP($D$2,福祉!$B$2:$AG$998,10,FALSE),0)</f>
        <v>虻田郡倶知安町北3条東4丁目2番地</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倶知安町</v>
      </c>
      <c r="E14" s="98"/>
      <c r="F14" s="98"/>
      <c r="G14" s="98"/>
      <c r="H14" s="98"/>
      <c r="I14" s="98"/>
      <c r="J14" s="98"/>
      <c r="K14" s="99"/>
      <c r="O14" s="73"/>
      <c r="X14" s="73"/>
      <c r="Y14" s="107"/>
    </row>
    <row r="15" spans="1:25" ht="30" customHeight="1" x14ac:dyDescent="0.15">
      <c r="A15" s="95" t="s">
        <v>1132</v>
      </c>
      <c r="B15" s="96"/>
      <c r="C15" s="96"/>
      <c r="D15" s="108" t="str">
        <f>VLOOKUP($D$2,福祉!$B$2:$AG$998,16,FALSE)</f>
        <v>イロハニ</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社会福祉法人倶知安町社会福祉協議会</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1</v>
      </c>
      <c r="H23" s="136">
        <f>IFERROR(VLOOKUP($D$2,福祉!$B$2:$AG$998,25,FALSE),0)</f>
        <v>1</v>
      </c>
      <c r="I23" s="136">
        <f>IFERROR(VLOOKUP($D$2,福祉!$B$2:$AG$998,27,FALSE),0)</f>
        <v>6</v>
      </c>
      <c r="J23" s="136">
        <f>IFERROR(VLOOKUP($D$2,福祉!$B$2:$AG$998,29,FALSE),0)</f>
        <v>0</v>
      </c>
      <c r="K23" s="137">
        <f>SUM(E23:J23)</f>
        <v>9</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1</v>
      </c>
      <c r="I24" s="140">
        <f>IFERROR(VLOOKUP($D$2,福祉!$B$2:$AG$2998,28,FALSE),0)</f>
        <v>3</v>
      </c>
      <c r="J24" s="141"/>
      <c r="K24" s="142">
        <f>SUM(E24:I24)</f>
        <v>5</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1</v>
      </c>
      <c r="H35" s="136">
        <f t="shared" si="0"/>
        <v>1</v>
      </c>
      <c r="I35" s="136">
        <f t="shared" si="0"/>
        <v>6</v>
      </c>
      <c r="J35" s="136">
        <f t="shared" si="0"/>
        <v>0</v>
      </c>
      <c r="K35" s="137">
        <f>SUM(E35:J35)</f>
        <v>9</v>
      </c>
    </row>
    <row r="36" spans="1:11" ht="20.25" thickBot="1" x14ac:dyDescent="0.2">
      <c r="A36" s="159"/>
      <c r="B36" s="160"/>
      <c r="C36" s="161"/>
      <c r="D36" s="162"/>
      <c r="E36" s="163">
        <f>SUM(E24+E27+E30+E33)</f>
        <v>0</v>
      </c>
      <c r="F36" s="163">
        <f>SUM(F24+F27+F30+F33)</f>
        <v>1</v>
      </c>
      <c r="G36" s="163">
        <f>SUM(G24+G27+G30+G33)</f>
        <v>0</v>
      </c>
      <c r="H36" s="163">
        <f>SUM(H24+H27+H30+H33)</f>
        <v>1</v>
      </c>
      <c r="I36" s="163">
        <f>SUM(I24+I27+I30+I33)</f>
        <v>3</v>
      </c>
      <c r="J36" s="164"/>
      <c r="K36" s="165">
        <f>SUM(E36:I36)</f>
        <v>5</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JBPja2UEysFAH3B+KPAAKv810gp0gcPD/UwcETCzwcd3sZ4w0T/1s5OOHFiZh/OazQ3hvQJBNi1hlHZyvS6RFg==" saltValue="Y3n9Idc4fE79qmJ6dhXsp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E75EB671-D088-4DC6-B2DC-D8FF14EA47D2}"/>
    <dataValidation type="list" allowBlank="1" showInputMessage="1" sqref="A22:B33" xr:uid="{0906FE4D-9BFF-40DC-9133-9BC819A30CC4}">
      <formula1>"交通空白地有償運送,福祉有償運送"</formula1>
    </dataValidation>
    <dataValidation type="list" allowBlank="1" showInputMessage="1" sqref="D10" xr:uid="{94BF982B-44A6-425B-9381-8EC609F56993}">
      <formula1>"○"</formula1>
    </dataValidation>
  </dataValidations>
  <hyperlinks>
    <hyperlink ref="O1:Q1" location="福祉!A1" display="福祉!A1" xr:uid="{21F0656D-07C8-462F-8921-E5817324332A}"/>
  </hyperlinks>
  <pageMargins left="0.25" right="0.25" top="0.75" bottom="0.75" header="0.3" footer="0.3"/>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5E41B-82A9-400D-812D-09200EB99534}">
  <sheetPr codeName="Sheet7">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76" t="s">
        <v>1116</v>
      </c>
      <c r="P1" s="77"/>
      <c r="Q1" s="77"/>
    </row>
    <row r="2" spans="1:25" ht="30" customHeight="1" x14ac:dyDescent="0.15">
      <c r="A2" s="78" t="s">
        <v>1117</v>
      </c>
      <c r="B2" s="79"/>
      <c r="C2" s="79"/>
      <c r="D2" s="80" t="s">
        <v>1150</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45219</v>
      </c>
      <c r="E4" s="86"/>
      <c r="F4" s="86"/>
      <c r="G4" s="86"/>
      <c r="H4" s="86"/>
      <c r="I4" s="86"/>
      <c r="J4" s="86"/>
      <c r="K4" s="87"/>
    </row>
    <row r="5" spans="1:25" ht="30" customHeight="1" x14ac:dyDescent="0.15">
      <c r="A5" s="83" t="s">
        <v>1121</v>
      </c>
      <c r="B5" s="84"/>
      <c r="C5" s="84"/>
      <c r="D5" s="85">
        <f>VLOOKUP($D$2,福祉!$B$2:$AG$998,4,FALSE)</f>
        <v>46295</v>
      </c>
      <c r="E5" s="86"/>
      <c r="F5" s="86"/>
      <c r="G5" s="86"/>
      <c r="H5" s="86"/>
      <c r="I5" s="86"/>
      <c r="J5" s="86"/>
      <c r="K5" s="87"/>
    </row>
    <row r="6" spans="1:25" ht="30" customHeight="1" x14ac:dyDescent="0.15">
      <c r="A6" s="83" t="s">
        <v>1122</v>
      </c>
      <c r="B6" s="84"/>
      <c r="C6" s="84"/>
      <c r="D6" s="85" t="str">
        <f>VLOOKUP($D$2,福祉!$B$2:$AG$998,5,FALSE)</f>
        <v>特定非営利活動法人　ワーカーズぽっけ　</v>
      </c>
      <c r="E6" s="86"/>
      <c r="F6" s="86"/>
      <c r="G6" s="86"/>
      <c r="H6" s="86"/>
      <c r="I6" s="86"/>
      <c r="J6" s="86"/>
      <c r="K6" s="87"/>
    </row>
    <row r="7" spans="1:25" ht="30" customHeight="1" x14ac:dyDescent="0.15">
      <c r="A7" s="83" t="s">
        <v>1123</v>
      </c>
      <c r="B7" s="84"/>
      <c r="C7" s="84"/>
      <c r="D7" s="85" t="str">
        <f>VLOOKUP($D$2,福祉!$B$2:$AG$998,6,FALSE)</f>
        <v>工藤　四季子</v>
      </c>
      <c r="E7" s="86"/>
      <c r="F7" s="86"/>
      <c r="G7" s="86"/>
      <c r="H7" s="86"/>
      <c r="I7" s="86"/>
      <c r="J7" s="86"/>
      <c r="K7" s="87"/>
    </row>
    <row r="8" spans="1:25" ht="30" customHeight="1" x14ac:dyDescent="0.15">
      <c r="A8" s="83" t="s">
        <v>1124</v>
      </c>
      <c r="B8" s="84"/>
      <c r="C8" s="84"/>
      <c r="D8" s="85" t="str">
        <f>VLOOKUP($D$2,福祉!$B$2:$AG$998,8,FALSE)</f>
        <v>札幌市清田区清田１条２丁目２番２号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ＮＰＯ法人ワーカーズ・ぽっけ</v>
      </c>
      <c r="E12" s="103"/>
      <c r="F12" s="103" t="str">
        <f>IFERROR(VLOOKUP($D$2,福祉!$B$2:$AG$998,10,FALSE),0)</f>
        <v>札幌市清田区清田１条2丁目２－２</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新【ニ】</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ＮＰＯ法人ワーカーズ・ぽっけ</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1</v>
      </c>
      <c r="I23" s="136">
        <f>IFERROR(VLOOKUP($D$2,福祉!$B$2:$AG$998,27,FALSE),0)</f>
        <v>2</v>
      </c>
      <c r="J23" s="136">
        <f>IFERROR(VLOOKUP($D$2,福祉!$B$2:$AG$998,29,FALSE),0)</f>
        <v>0</v>
      </c>
      <c r="K23" s="137">
        <f>SUM(E23:J23)</f>
        <v>3</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1</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1</v>
      </c>
      <c r="I35" s="136">
        <f t="shared" si="0"/>
        <v>2</v>
      </c>
      <c r="J35" s="136">
        <f t="shared" si="0"/>
        <v>0</v>
      </c>
      <c r="K35" s="137">
        <f>SUM(E35:J35)</f>
        <v>3</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1</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SyAxp9AlIRZ+qKPsC7BlM1d6lDCCGm6RqXC8aGHoQJvqh7Hfdh/E/UhA9rWbmmWn/+2Qs4C5cvJ5bvFLkpEsIA==" saltValue="Wd3FmNqmpdGbcgP2b9vtD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074D7AF3-9A14-4B29-BF0F-ACF4E0DB5A1A}">
      <formula1>"○"</formula1>
    </dataValidation>
    <dataValidation type="list" allowBlank="1" showInputMessage="1" sqref="A22:B33" xr:uid="{509EB8BF-4687-4C7B-A4D4-BBD14CA851EA}">
      <formula1>"交通空白地有償運送,福祉有償運送"</formula1>
    </dataValidation>
    <dataValidation allowBlank="1" showInputMessage="1" sqref="D2:K2" xr:uid="{59239169-2FC6-4AE3-9206-91E643C0DAEF}"/>
  </dataValidations>
  <hyperlinks>
    <hyperlink ref="O1:Q1" location="福祉!A1" display="目次" xr:uid="{90E57158-37B6-4148-A328-2AB1A037D1A0}"/>
  </hyperlinks>
  <pageMargins left="0.25" right="0.25" top="0.75" bottom="0.75" header="0.3" footer="0.3"/>
  <pageSetup paperSize="9" scale="92"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D17E9-8BAD-4457-9BBA-6C815C6A7BEB}">
  <sheetPr codeName="Sheet54">
    <tabColor theme="9" tint="0.39997558519241921"/>
  </sheetPr>
  <dimension ref="A1:Y38"/>
  <sheetViews>
    <sheetView view="pageBreakPreview" topLeftCell="C6"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1195</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45121</v>
      </c>
      <c r="E4" s="86"/>
      <c r="F4" s="86"/>
      <c r="G4" s="86"/>
      <c r="H4" s="86"/>
      <c r="I4" s="86"/>
      <c r="J4" s="86"/>
      <c r="K4" s="87"/>
    </row>
    <row r="5" spans="1:25" ht="30" customHeight="1" x14ac:dyDescent="0.15">
      <c r="A5" s="83" t="s">
        <v>1121</v>
      </c>
      <c r="B5" s="84"/>
      <c r="C5" s="84"/>
      <c r="D5" s="85">
        <f>VLOOKUP($D$2,福祉!$B$2:$AG$998,4,FALSE)</f>
        <v>46203</v>
      </c>
      <c r="E5" s="86"/>
      <c r="F5" s="86"/>
      <c r="G5" s="86"/>
      <c r="H5" s="86"/>
      <c r="I5" s="86"/>
      <c r="J5" s="86"/>
      <c r="K5" s="87"/>
    </row>
    <row r="6" spans="1:25" ht="30" customHeight="1" x14ac:dyDescent="0.15">
      <c r="A6" s="83" t="s">
        <v>1122</v>
      </c>
      <c r="B6" s="84"/>
      <c r="C6" s="84"/>
      <c r="D6" s="85" t="str">
        <f>VLOOKUP($D$2,福祉!$B$2:$AG$998,5,FALSE)</f>
        <v>社会福祉法人　北ひろしま福祉会</v>
      </c>
      <c r="E6" s="86"/>
      <c r="F6" s="86"/>
      <c r="G6" s="86"/>
      <c r="H6" s="86"/>
      <c r="I6" s="86"/>
      <c r="J6" s="86"/>
      <c r="K6" s="87"/>
    </row>
    <row r="7" spans="1:25" ht="30" customHeight="1" x14ac:dyDescent="0.15">
      <c r="A7" s="83" t="s">
        <v>1123</v>
      </c>
      <c r="B7" s="84"/>
      <c r="C7" s="84"/>
      <c r="D7" s="85" t="str">
        <f>VLOOKUP($D$2,福祉!$B$2:$AG$998,6,FALSE)</f>
        <v>渡邊　憲介</v>
      </c>
      <c r="E7" s="86"/>
      <c r="F7" s="86"/>
      <c r="G7" s="86"/>
      <c r="H7" s="86"/>
      <c r="I7" s="86"/>
      <c r="J7" s="86"/>
      <c r="K7" s="87"/>
    </row>
    <row r="8" spans="1:25" ht="30" customHeight="1" x14ac:dyDescent="0.15">
      <c r="A8" s="83" t="s">
        <v>1124</v>
      </c>
      <c r="B8" s="84"/>
      <c r="C8" s="84"/>
      <c r="D8" s="85" t="str">
        <f>VLOOKUP($D$2,福祉!$B$2:$AG$998,8,FALSE)</f>
        <v>北広島市朝日町２丁目６番地９</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社会福祉法人北ひろしま福祉会</v>
      </c>
      <c r="E12" s="103"/>
      <c r="F12" s="103" t="str">
        <f>IFERROR(VLOOKUP($D$2,福祉!$B$2:$AG$998,10,FALSE),0)</f>
        <v>北広島市朝日町２丁目６番地９</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北広島市</v>
      </c>
      <c r="E14" s="98"/>
      <c r="F14" s="98"/>
      <c r="G14" s="98"/>
      <c r="H14" s="98"/>
      <c r="I14" s="98"/>
      <c r="J14" s="98"/>
      <c r="K14" s="99"/>
      <c r="O14" s="73"/>
      <c r="X14" s="73"/>
      <c r="Y14" s="107"/>
    </row>
    <row r="15" spans="1:25" ht="30" customHeight="1" x14ac:dyDescent="0.15">
      <c r="A15" s="95" t="s">
        <v>1132</v>
      </c>
      <c r="B15" s="96"/>
      <c r="C15" s="96"/>
      <c r="D15" s="108" t="str">
        <f>VLOOKUP($D$2,福祉!$B$2:$AG$998,16,FALSE)</f>
        <v>　　ハニ</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社会福祉法人北ひろしま福祉会</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3</v>
      </c>
      <c r="J23" s="136">
        <f>IFERROR(VLOOKUP($D$2,福祉!$B$2:$AG$998,29,FALSE),0)</f>
        <v>0</v>
      </c>
      <c r="K23" s="137">
        <f>SUM(E23:J23)</f>
        <v>4</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0</v>
      </c>
      <c r="J24" s="141"/>
      <c r="K24" s="142">
        <f>SUM(E24:I24)</f>
        <v>0</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3</v>
      </c>
      <c r="J35" s="136">
        <f t="shared" si="0"/>
        <v>0</v>
      </c>
      <c r="K35" s="137">
        <f>SUM(E35:J35)</f>
        <v>4</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U3ATVSzO1wzI530aw7s9gvE94CJF14leIbN4KvqYb9oL36TPAmcq6OQjrOmVwaqPP5O3Oeq/56TMtJO/588rsw==" saltValue="GL6/4Ps/Nkr/9wL7E5uQe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9EEEF12F-9C46-4FFF-AE45-9A8AD5E1A745}">
      <formula1>"○"</formula1>
    </dataValidation>
    <dataValidation type="list" allowBlank="1" showInputMessage="1" sqref="A22:B33" xr:uid="{FF844C04-AC29-4861-ADBE-86DB1977BFC1}">
      <formula1>"交通空白地有償運送,福祉有償運送"</formula1>
    </dataValidation>
    <dataValidation allowBlank="1" showInputMessage="1" sqref="D2:K2" xr:uid="{7829A2AD-5BE1-48CC-A485-5499F3218E5A}"/>
  </dataValidations>
  <hyperlinks>
    <hyperlink ref="O1:Q1" location="福祉!A1" display="福祉!A1" xr:uid="{B4C22049-E4A4-46C1-B0AE-26525B018AFD}"/>
  </hyperlinks>
  <pageMargins left="0.25" right="0.25" top="0.75" bottom="0.75" header="0.3" footer="0.3"/>
  <pageSetup paperSize="9" scale="92"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22D38-B94C-414A-9049-F21F56B6D27D}">
  <sheetPr codeName="Sheet55">
    <tabColor theme="9" tint="0.39997558519241921"/>
  </sheetPr>
  <dimension ref="A1:Y38"/>
  <sheetViews>
    <sheetView view="pageBreakPreview" topLeftCell="C1"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1196</v>
      </c>
      <c r="E2" s="81"/>
      <c r="F2" s="81"/>
      <c r="G2" s="81"/>
      <c r="H2" s="81"/>
      <c r="I2" s="81"/>
      <c r="J2" s="81"/>
      <c r="K2" s="82"/>
    </row>
    <row r="3" spans="1:25" ht="30" customHeight="1" x14ac:dyDescent="0.15">
      <c r="A3" s="83" t="s">
        <v>1119</v>
      </c>
      <c r="B3" s="84"/>
      <c r="C3" s="84"/>
      <c r="D3" s="85">
        <f>VLOOKUP($D$2,福祉!$B$2:$AG$998,2,FALSE)</f>
        <v>39629</v>
      </c>
      <c r="E3" s="86"/>
      <c r="F3" s="86"/>
      <c r="G3" s="86"/>
      <c r="H3" s="86"/>
      <c r="I3" s="86"/>
      <c r="J3" s="86"/>
      <c r="K3" s="87"/>
    </row>
    <row r="4" spans="1:25" ht="30" customHeight="1" x14ac:dyDescent="0.15">
      <c r="A4" s="83" t="s">
        <v>1120</v>
      </c>
      <c r="B4" s="84"/>
      <c r="C4" s="84"/>
      <c r="D4" s="85">
        <f>VLOOKUP($D$2,福祉!$B$2:$AG$998,3,FALSE)</f>
        <v>43651</v>
      </c>
      <c r="E4" s="86"/>
      <c r="F4" s="86"/>
      <c r="G4" s="86"/>
      <c r="H4" s="86"/>
      <c r="I4" s="86"/>
      <c r="J4" s="86"/>
      <c r="K4" s="87"/>
    </row>
    <row r="5" spans="1:25" ht="30" customHeight="1" x14ac:dyDescent="0.15">
      <c r="A5" s="83" t="s">
        <v>1121</v>
      </c>
      <c r="B5" s="84"/>
      <c r="C5" s="84"/>
      <c r="D5" s="85">
        <f>VLOOKUP($D$2,福祉!$B$2:$AG$998,4,FALSE)</f>
        <v>44742</v>
      </c>
      <c r="E5" s="86"/>
      <c r="F5" s="86"/>
      <c r="G5" s="86"/>
      <c r="H5" s="86"/>
      <c r="I5" s="86"/>
      <c r="J5" s="86"/>
      <c r="K5" s="87"/>
    </row>
    <row r="6" spans="1:25" ht="30" customHeight="1" x14ac:dyDescent="0.15">
      <c r="A6" s="83" t="s">
        <v>1122</v>
      </c>
      <c r="B6" s="84"/>
      <c r="C6" s="84"/>
      <c r="D6" s="85" t="str">
        <f>VLOOKUP($D$2,福祉!$B$2:$AG$998,5,FALSE)</f>
        <v>社会福祉法人　わらしべ会</v>
      </c>
      <c r="E6" s="86"/>
      <c r="F6" s="86"/>
      <c r="G6" s="86"/>
      <c r="H6" s="86"/>
      <c r="I6" s="86"/>
      <c r="J6" s="86"/>
      <c r="K6" s="87"/>
    </row>
    <row r="7" spans="1:25" ht="30" customHeight="1" x14ac:dyDescent="0.15">
      <c r="A7" s="83" t="s">
        <v>1123</v>
      </c>
      <c r="B7" s="84"/>
      <c r="C7" s="84"/>
      <c r="D7" s="85" t="str">
        <f>VLOOKUP($D$2,福祉!$B$2:$AG$998,6,FALSE)</f>
        <v>川本　明良</v>
      </c>
      <c r="E7" s="86"/>
      <c r="F7" s="86"/>
      <c r="G7" s="86"/>
      <c r="H7" s="86"/>
      <c r="I7" s="86"/>
      <c r="J7" s="86"/>
      <c r="K7" s="87"/>
    </row>
    <row r="8" spans="1:25" ht="30" customHeight="1" x14ac:dyDescent="0.15">
      <c r="A8" s="83" t="s">
        <v>1124</v>
      </c>
      <c r="B8" s="84"/>
      <c r="C8" s="84"/>
      <c r="D8" s="85" t="str">
        <f>VLOOKUP($D$2,福祉!$B$2:$AG$998,8,FALSE)</f>
        <v>札幌市東区本町２条６丁目４－１</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札幌わらしべ園</v>
      </c>
      <c r="E12" s="103"/>
      <c r="F12" s="103" t="str">
        <f>IFERROR(VLOOKUP($D$2,福祉!$B$2:$AG$998,10,FALSE),0)</f>
        <v>札幌市東区本町２条６丁目４－１</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イ</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札幌わらしべ園</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0</v>
      </c>
      <c r="J23" s="136">
        <f>IFERROR(VLOOKUP($D$2,福祉!$B$2:$AG$998,29,FALSE),0)</f>
        <v>0</v>
      </c>
      <c r="K23" s="137">
        <f>SUM(E23:J23)</f>
        <v>1</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0</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0</v>
      </c>
      <c r="J35" s="136">
        <f t="shared" si="0"/>
        <v>0</v>
      </c>
      <c r="K35" s="137">
        <f>SUM(E35:J35)</f>
        <v>1</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0</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8fvKaS7NnQYQZIAjdYBh3/pZebHX/+zpMPSJuc2vB19K31tmpnghNXNWXpR/FPug8/dTi06frPQq1idk5qcMxQ==" saltValue="H7Ti+V0b7oICV7cj8Kb4a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CD0C8A6A-7501-4E33-AD82-D39C4B46D1E7}"/>
    <dataValidation type="list" allowBlank="1" showInputMessage="1" sqref="A22:B33" xr:uid="{15FB524B-5220-4EDD-8E95-97A6E84B3D45}">
      <formula1>"交通空白地有償運送,福祉有償運送"</formula1>
    </dataValidation>
    <dataValidation type="list" allowBlank="1" showInputMessage="1" sqref="D10" xr:uid="{DF407F10-7DC2-4253-BC58-649955C409CA}">
      <formula1>"○"</formula1>
    </dataValidation>
  </dataValidations>
  <hyperlinks>
    <hyperlink ref="O1:Q1" location="福祉!A1" display="福祉!A1" xr:uid="{15D4CE95-3BC9-49CE-A2C1-A645BD0FE1B2}"/>
  </hyperlinks>
  <pageMargins left="0.25" right="0.25" top="0.75" bottom="0.75" header="0.3" footer="0.3"/>
  <pageSetup paperSize="9" scale="92"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695E8-C5D0-4881-B72E-C63DF8972576}">
  <sheetPr codeName="Sheet56">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1197</v>
      </c>
      <c r="E2" s="81"/>
      <c r="F2" s="81"/>
      <c r="G2" s="81"/>
      <c r="H2" s="81"/>
      <c r="I2" s="81"/>
      <c r="J2" s="81"/>
      <c r="K2" s="82"/>
    </row>
    <row r="3" spans="1:25" ht="30" customHeight="1" x14ac:dyDescent="0.15">
      <c r="A3" s="83" t="s">
        <v>1119</v>
      </c>
      <c r="B3" s="84"/>
      <c r="C3" s="84"/>
      <c r="D3" s="85">
        <f>VLOOKUP($D$2,福祉!$B$2:$AG$998,2,FALSE)</f>
        <v>39629</v>
      </c>
      <c r="E3" s="86"/>
      <c r="F3" s="86"/>
      <c r="G3" s="86"/>
      <c r="H3" s="86"/>
      <c r="I3" s="86"/>
      <c r="J3" s="86"/>
      <c r="K3" s="87"/>
    </row>
    <row r="4" spans="1:25" ht="30" customHeight="1" x14ac:dyDescent="0.15">
      <c r="A4" s="83" t="s">
        <v>1120</v>
      </c>
      <c r="B4" s="84"/>
      <c r="C4" s="84"/>
      <c r="D4" s="85">
        <f>VLOOKUP($D$2,福祉!$B$2:$AG$998,3,FALSE)</f>
        <v>44769</v>
      </c>
      <c r="E4" s="86"/>
      <c r="F4" s="86"/>
      <c r="G4" s="86"/>
      <c r="H4" s="86"/>
      <c r="I4" s="86"/>
      <c r="J4" s="86"/>
      <c r="K4" s="87"/>
    </row>
    <row r="5" spans="1:25" ht="30" customHeight="1" x14ac:dyDescent="0.15">
      <c r="A5" s="83" t="s">
        <v>1121</v>
      </c>
      <c r="B5" s="84"/>
      <c r="C5" s="84"/>
      <c r="D5" s="85">
        <f>VLOOKUP($D$2,福祉!$B$2:$AG$998,4,FALSE)</f>
        <v>45838</v>
      </c>
      <c r="E5" s="86"/>
      <c r="F5" s="86"/>
      <c r="G5" s="86"/>
      <c r="H5" s="86"/>
      <c r="I5" s="86"/>
      <c r="J5" s="86"/>
      <c r="K5" s="87"/>
    </row>
    <row r="6" spans="1:25" ht="30" customHeight="1" x14ac:dyDescent="0.15">
      <c r="A6" s="83" t="s">
        <v>1122</v>
      </c>
      <c r="B6" s="84"/>
      <c r="C6" s="84"/>
      <c r="D6" s="85" t="str">
        <f>VLOOKUP($D$2,福祉!$B$2:$AG$998,5,FALSE)</f>
        <v>社会福祉法人　札幌報恩会</v>
      </c>
      <c r="E6" s="86"/>
      <c r="F6" s="86"/>
      <c r="G6" s="86"/>
      <c r="H6" s="86"/>
      <c r="I6" s="86"/>
      <c r="J6" s="86"/>
      <c r="K6" s="87"/>
    </row>
    <row r="7" spans="1:25" ht="30" customHeight="1" x14ac:dyDescent="0.15">
      <c r="A7" s="83" t="s">
        <v>1123</v>
      </c>
      <c r="B7" s="84"/>
      <c r="C7" s="84"/>
      <c r="D7" s="85" t="str">
        <f>VLOOKUP($D$2,福祉!$B$2:$AG$998,6,FALSE)</f>
        <v>村田　英男</v>
      </c>
      <c r="E7" s="86"/>
      <c r="F7" s="86"/>
      <c r="G7" s="86"/>
      <c r="H7" s="86"/>
      <c r="I7" s="86"/>
      <c r="J7" s="86"/>
      <c r="K7" s="87"/>
    </row>
    <row r="8" spans="1:25" ht="30" customHeight="1" x14ac:dyDescent="0.15">
      <c r="A8" s="83" t="s">
        <v>1124</v>
      </c>
      <c r="B8" s="84"/>
      <c r="C8" s="84"/>
      <c r="D8" s="85" t="str">
        <f>VLOOKUP($D$2,福祉!$B$2:$AG$998,8,FALSE)</f>
        <v>札幌市厚別区厚別町上野幌８２２番地</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地域支援センターのぞみ寮・くるみ寮</v>
      </c>
      <c r="E12" s="103"/>
      <c r="F12" s="103" t="str">
        <f>IFERROR(VLOOKUP($D$2,福祉!$B$2:$AG$998,10,FALSE),0)</f>
        <v>札幌市厚別区厚別町上野幌822番地</v>
      </c>
      <c r="G12" s="103"/>
      <c r="H12" s="103">
        <f>IFERROR(VLOOKUP($D$2&amp;"-3",福祉!$B$2:$AG$998,9,FALSE),0)</f>
        <v>0</v>
      </c>
      <c r="I12" s="103"/>
      <c r="J12" s="103">
        <f>IFERROR(VLOOKUP($D$2&amp;"-3",福祉!$B$2:$AG$998,10,FALSE),0)</f>
        <v>0</v>
      </c>
      <c r="K12" s="103"/>
    </row>
    <row r="13" spans="1:25" ht="50.1" customHeight="1" x14ac:dyDescent="0.15">
      <c r="A13" s="104"/>
      <c r="B13" s="105"/>
      <c r="C13" s="106"/>
      <c r="D13" s="103" t="str">
        <f>IFERROR(VLOOKUP($D$2&amp;"-2",福祉!$B$2:$AG$998,9,FALSE),0)</f>
        <v>居宅介護事業所サポート91</v>
      </c>
      <c r="E13" s="103"/>
      <c r="F13" s="103" t="str">
        <f>IFERROR(VLOOKUP($D$2&amp;"-2",福祉!$B$2:$AG$998,10,FALSE),0)</f>
        <v>札幌市厚別区上野幌１条３丁目１－１</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イハ</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地域支援センターのぞみ寮・くるみ寮</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4</v>
      </c>
      <c r="G23" s="136">
        <f>IFERROR(VLOOKUP($D$2,福祉!$B$2:$AG$998,23,FALSE),0)</f>
        <v>0</v>
      </c>
      <c r="H23" s="136">
        <f>IFERROR(VLOOKUP($D$2,福祉!$B$2:$AG$998,25,FALSE),0)</f>
        <v>0</v>
      </c>
      <c r="I23" s="136">
        <f>IFERROR(VLOOKUP($D$2,福祉!$B$2:$AG$998,27,FALSE),0)</f>
        <v>9</v>
      </c>
      <c r="J23" s="136">
        <f>IFERROR(VLOOKUP($D$2,福祉!$B$2:$AG$998,29,FALSE),0)</f>
        <v>0</v>
      </c>
      <c r="K23" s="137">
        <f>SUM(E23:J23)</f>
        <v>13</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2</v>
      </c>
      <c r="J24" s="141"/>
      <c r="K24" s="142">
        <f>SUM(E24:I24)</f>
        <v>2</v>
      </c>
    </row>
    <row r="25" spans="1:24" ht="19.5" x14ac:dyDescent="0.15">
      <c r="A25" s="132"/>
      <c r="B25" s="133"/>
      <c r="C25" s="128" t="str">
        <f>D13</f>
        <v>居宅介護事業所サポート91</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1</v>
      </c>
      <c r="G26" s="136">
        <f>IFERROR(VLOOKUP($D$2&amp;"-2",福祉!$B$2:$AG$998,23,FALSE),0)</f>
        <v>0</v>
      </c>
      <c r="H26" s="136">
        <f>IFERROR(VLOOKUP($D$2&amp;"-2",福祉!$B$2:$AG$998,25,FALSE),0)</f>
        <v>0</v>
      </c>
      <c r="I26" s="136">
        <f>IFERROR(VLOOKUP($D$2&amp;"-2",福祉!$B$2:$AG$998,27,FALSE),0)</f>
        <v>1</v>
      </c>
      <c r="J26" s="136">
        <f>IFERROR(VLOOKUP($D$2&amp;"-2",福祉!$B$2:$AG$998,29,FALSE),0)</f>
        <v>0</v>
      </c>
      <c r="K26" s="137">
        <f>SUM(E26:J26)</f>
        <v>2</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1</v>
      </c>
      <c r="J27" s="141"/>
      <c r="K27" s="142">
        <f>SUM(E27:I27)</f>
        <v>1</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5</v>
      </c>
      <c r="G35" s="136">
        <f t="shared" si="0"/>
        <v>0</v>
      </c>
      <c r="H35" s="136">
        <f t="shared" si="0"/>
        <v>0</v>
      </c>
      <c r="I35" s="136">
        <f t="shared" si="0"/>
        <v>10</v>
      </c>
      <c r="J35" s="136">
        <f t="shared" si="0"/>
        <v>0</v>
      </c>
      <c r="K35" s="137">
        <f>SUM(E35:J35)</f>
        <v>15</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3</v>
      </c>
      <c r="J36" s="164"/>
      <c r="K36" s="165">
        <f>SUM(E36:I36)</f>
        <v>3</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jspemWcPkFSIvlwAWPsAD6/5nJK438CUmKfqegfelyRRYY1KLkShUDqkX0eSKvJl97/23tlg39x+m7EF9EavNg==" saltValue="0Foxu+mpl43d++3vJ3y+u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F945C980-8854-4873-B995-AF9F9E9558A1}">
      <formula1>"○"</formula1>
    </dataValidation>
    <dataValidation type="list" allowBlank="1" showInputMessage="1" sqref="A22:B33" xr:uid="{A090843C-8981-479C-B896-2DC7A0D3E787}">
      <formula1>"交通空白地有償運送,福祉有償運送"</formula1>
    </dataValidation>
    <dataValidation allowBlank="1" showInputMessage="1" sqref="D2:K2" xr:uid="{FFCB5E4C-696E-4BC1-87CE-2EF6EC4D5948}"/>
  </dataValidations>
  <hyperlinks>
    <hyperlink ref="O1:Q1" location="福祉!A1" display="福祉!A1" xr:uid="{C9F5034A-C115-4367-A41C-5B7B97AB4F73}"/>
  </hyperlinks>
  <pageMargins left="0.25" right="0.25" top="0.75" bottom="0.75" header="0.3" footer="0.3"/>
  <pageSetup paperSize="9" scale="92"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C1AD9-A2F0-4A6A-ABF1-7F5CAEA83C13}">
  <sheetPr codeName="Sheet57">
    <tabColor theme="9" tint="0.39997558519241921"/>
  </sheetPr>
  <dimension ref="A1:Y38"/>
  <sheetViews>
    <sheetView view="pageBreakPreview" topLeftCell="A7"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1198</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45120</v>
      </c>
      <c r="E4" s="86"/>
      <c r="F4" s="86"/>
      <c r="G4" s="86"/>
      <c r="H4" s="86"/>
      <c r="I4" s="86"/>
      <c r="J4" s="86"/>
      <c r="K4" s="87"/>
    </row>
    <row r="5" spans="1:25" ht="30" customHeight="1" x14ac:dyDescent="0.15">
      <c r="A5" s="83" t="s">
        <v>1121</v>
      </c>
      <c r="B5" s="84"/>
      <c r="C5" s="84"/>
      <c r="D5" s="85">
        <f>VLOOKUP($D$2,福祉!$B$2:$AG$998,4,FALSE)</f>
        <v>46203</v>
      </c>
      <c r="E5" s="86"/>
      <c r="F5" s="86"/>
      <c r="G5" s="86"/>
      <c r="H5" s="86"/>
      <c r="I5" s="86"/>
      <c r="J5" s="86"/>
      <c r="K5" s="87"/>
    </row>
    <row r="6" spans="1:25" ht="30" customHeight="1" x14ac:dyDescent="0.15">
      <c r="A6" s="83" t="s">
        <v>1122</v>
      </c>
      <c r="B6" s="84"/>
      <c r="C6" s="84"/>
      <c r="D6" s="85" t="str">
        <f>VLOOKUP($D$2,福祉!$B$2:$AG$998,5,FALSE)</f>
        <v>社会福祉法人　北海長正会</v>
      </c>
      <c r="E6" s="86"/>
      <c r="F6" s="86"/>
      <c r="G6" s="86"/>
      <c r="H6" s="86"/>
      <c r="I6" s="86"/>
      <c r="J6" s="86"/>
      <c r="K6" s="87"/>
    </row>
    <row r="7" spans="1:25" ht="30" customHeight="1" x14ac:dyDescent="0.15">
      <c r="A7" s="83" t="s">
        <v>1123</v>
      </c>
      <c r="B7" s="84"/>
      <c r="C7" s="84"/>
      <c r="D7" s="85" t="str">
        <f>VLOOKUP($D$2,福祉!$B$2:$AG$998,6,FALSE)</f>
        <v>三瓶　徹</v>
      </c>
      <c r="E7" s="86"/>
      <c r="F7" s="86"/>
      <c r="G7" s="86"/>
      <c r="H7" s="86"/>
      <c r="I7" s="86"/>
      <c r="J7" s="86"/>
      <c r="K7" s="87"/>
    </row>
    <row r="8" spans="1:25" ht="30" customHeight="1" x14ac:dyDescent="0.15">
      <c r="A8" s="83" t="s">
        <v>1124</v>
      </c>
      <c r="B8" s="84"/>
      <c r="C8" s="84"/>
      <c r="D8" s="85" t="str">
        <f>VLOOKUP($D$2,福祉!$B$2:$AG$998,8,FALSE)</f>
        <v>北広島市富ヶ岡５０９番地３１</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北広島ホームヘルプサービスステーション四恩園</v>
      </c>
      <c r="E12" s="103"/>
      <c r="F12" s="103" t="str">
        <f>IFERROR(VLOOKUP($D$2,福祉!$B$2:$AG$998,10,FALSE),0)</f>
        <v>北広島市緑陽町１丁目２番地　北広島団地サポートセンターともに内</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北広島市</v>
      </c>
      <c r="E14" s="98"/>
      <c r="F14" s="98"/>
      <c r="G14" s="98"/>
      <c r="H14" s="98"/>
      <c r="I14" s="98"/>
      <c r="J14" s="98"/>
      <c r="K14" s="99"/>
      <c r="O14" s="73"/>
      <c r="X14" s="73"/>
      <c r="Y14" s="107"/>
    </row>
    <row r="15" spans="1:25" ht="30" customHeight="1" x14ac:dyDescent="0.15">
      <c r="A15" s="95" t="s">
        <v>1132</v>
      </c>
      <c r="B15" s="96"/>
      <c r="C15" s="96"/>
      <c r="D15" s="108" t="str">
        <f>VLOOKUP($D$2,福祉!$B$2:$AG$998,16,FALSE)</f>
        <v>【新】イ　ハニ</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北広島ホームヘルプサービスステーション四恩園</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2</v>
      </c>
      <c r="J23" s="136">
        <f>IFERROR(VLOOKUP($D$2,福祉!$B$2:$AG$998,29,FALSE),0)</f>
        <v>0</v>
      </c>
      <c r="K23" s="137">
        <f>SUM(E23:J23)</f>
        <v>3</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1</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2</v>
      </c>
      <c r="J35" s="136">
        <f t="shared" si="0"/>
        <v>0</v>
      </c>
      <c r="K35" s="137">
        <f>SUM(E35:J35)</f>
        <v>3</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1</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JjXf3f5gJ2PWKzcF+JBNgibJKLjqPmpI5UBInMx4zYlkcyUmYPaam9N59ygTfDpWG8IOBp+s1QdwoJl4dn4Jrw==" saltValue="7l5qn07SWCs5iu1IRQZ/k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37C7A3C6-14AE-471C-92CD-30036A99438B}"/>
    <dataValidation type="list" allowBlank="1" showInputMessage="1" sqref="A22:B33" xr:uid="{47DC1EC7-81DA-4A93-8043-7CFFB034CDB6}">
      <formula1>"交通空白地有償運送,福祉有償運送"</formula1>
    </dataValidation>
    <dataValidation type="list" allowBlank="1" showInputMessage="1" sqref="D10" xr:uid="{D2598082-7EA4-4D05-8203-AA2B169DC8B1}">
      <formula1>"○"</formula1>
    </dataValidation>
  </dataValidations>
  <hyperlinks>
    <hyperlink ref="O1:Q1" location="福祉!A1" display="福祉!A1" xr:uid="{8D47486E-B88F-4ED6-91B9-75FDF30FF958}"/>
  </hyperlinks>
  <pageMargins left="0.25" right="0.25" top="0.75" bottom="0.75" header="0.3" footer="0.3"/>
  <pageSetup paperSize="9" scale="92"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EB568-AED2-4BBE-95EB-F53EBEC92D7A}">
  <sheetPr codeName="Sheet58">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1199</v>
      </c>
      <c r="E2" s="81"/>
      <c r="F2" s="81"/>
      <c r="G2" s="81"/>
      <c r="H2" s="81"/>
      <c r="I2" s="81"/>
      <c r="J2" s="81"/>
      <c r="K2" s="82"/>
    </row>
    <row r="3" spans="1:25" ht="30" customHeight="1" x14ac:dyDescent="0.15">
      <c r="A3" s="83" t="s">
        <v>1119</v>
      </c>
      <c r="B3" s="84"/>
      <c r="C3" s="84"/>
      <c r="D3" s="85">
        <f>VLOOKUP($D$2,福祉!$B$2:$AG$998,2,FALSE)</f>
        <v>38824</v>
      </c>
      <c r="E3" s="86"/>
      <c r="F3" s="86"/>
      <c r="G3" s="86"/>
      <c r="H3" s="86"/>
      <c r="I3" s="86"/>
      <c r="J3" s="86"/>
      <c r="K3" s="87"/>
    </row>
    <row r="4" spans="1:25" ht="30" customHeight="1" x14ac:dyDescent="0.15">
      <c r="A4" s="83" t="s">
        <v>1120</v>
      </c>
      <c r="B4" s="84"/>
      <c r="C4" s="84"/>
      <c r="D4" s="85">
        <f>VLOOKUP($D$2,福祉!$B$2:$AG$998,3,FALSE)</f>
        <v>45112</v>
      </c>
      <c r="E4" s="86"/>
      <c r="F4" s="86"/>
      <c r="G4" s="86"/>
      <c r="H4" s="86"/>
      <c r="I4" s="86"/>
      <c r="J4" s="86"/>
      <c r="K4" s="87"/>
    </row>
    <row r="5" spans="1:25" ht="30" customHeight="1" x14ac:dyDescent="0.15">
      <c r="A5" s="83" t="s">
        <v>1121</v>
      </c>
      <c r="B5" s="84"/>
      <c r="C5" s="84"/>
      <c r="D5" s="85">
        <f>VLOOKUP($D$2,福祉!$B$2:$AG$998,4,FALSE)</f>
        <v>46203</v>
      </c>
      <c r="E5" s="86"/>
      <c r="F5" s="86"/>
      <c r="G5" s="86"/>
      <c r="H5" s="86"/>
      <c r="I5" s="86"/>
      <c r="J5" s="86"/>
      <c r="K5" s="87"/>
    </row>
    <row r="6" spans="1:25" ht="30" customHeight="1" x14ac:dyDescent="0.15">
      <c r="A6" s="83" t="s">
        <v>1122</v>
      </c>
      <c r="B6" s="84"/>
      <c r="C6" s="84"/>
      <c r="D6" s="85" t="str">
        <f>VLOOKUP($D$2,福祉!$B$2:$AG$998,5,FALSE)</f>
        <v>特定非営利活動法人　ホームヘルパーノア</v>
      </c>
      <c r="E6" s="86"/>
      <c r="F6" s="86"/>
      <c r="G6" s="86"/>
      <c r="H6" s="86"/>
      <c r="I6" s="86"/>
      <c r="J6" s="86"/>
      <c r="K6" s="87"/>
    </row>
    <row r="7" spans="1:25" ht="30" customHeight="1" x14ac:dyDescent="0.15">
      <c r="A7" s="83" t="s">
        <v>1123</v>
      </c>
      <c r="B7" s="84"/>
      <c r="C7" s="84"/>
      <c r="D7" s="85" t="str">
        <f>VLOOKUP($D$2,福祉!$B$2:$AG$998,6,FALSE)</f>
        <v>澤出　桃姫子</v>
      </c>
      <c r="E7" s="86"/>
      <c r="F7" s="86"/>
      <c r="G7" s="86"/>
      <c r="H7" s="86"/>
      <c r="I7" s="86"/>
      <c r="J7" s="86"/>
      <c r="K7" s="87"/>
    </row>
    <row r="8" spans="1:25" ht="30" customHeight="1" x14ac:dyDescent="0.15">
      <c r="A8" s="83" t="s">
        <v>1124</v>
      </c>
      <c r="B8" s="84"/>
      <c r="C8" s="84"/>
      <c r="D8" s="85" t="str">
        <f>VLOOKUP($D$2,福祉!$B$2:$AG$998,8,FALSE)</f>
        <v>札幌市厚別区青葉町８丁目１－１７</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NPO法人ホームヘルパーノア</v>
      </c>
      <c r="E12" s="103"/>
      <c r="F12" s="103" t="str">
        <f>IFERROR(VLOOKUP($D$2,福祉!$B$2:$AG$998,10,FALSE),0)</f>
        <v>札幌市厚別区青葉町８丁目１－１７</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　ト</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NPO法人ホームヘルパーノア</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1</v>
      </c>
      <c r="I23" s="136">
        <f>IFERROR(VLOOKUP($D$2,福祉!$B$2:$AG$998,27,FALSE),0)</f>
        <v>3</v>
      </c>
      <c r="J23" s="136">
        <f>IFERROR(VLOOKUP($D$2,福祉!$B$2:$AG$998,29,FALSE),0)</f>
        <v>0</v>
      </c>
      <c r="K23" s="137">
        <f>SUM(E23:J23)</f>
        <v>5</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0</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1</v>
      </c>
      <c r="I35" s="136">
        <f t="shared" si="0"/>
        <v>3</v>
      </c>
      <c r="J35" s="136">
        <f t="shared" si="0"/>
        <v>0</v>
      </c>
      <c r="K35" s="137">
        <f>SUM(E35:J35)</f>
        <v>5</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0</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RF225ldrtaCrosEfeS8EP1wN6Vzq3VnSRmoXegl79xt0JkJq7yUPopSmbNOAd2s+elhVu8arv4+aUS/QoKNBw==" saltValue="3Exn/LKm+rCarQfAKnJ1X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AA55A630-6040-445C-AC29-D63CD636A7FD}">
      <formula1>"○"</formula1>
    </dataValidation>
    <dataValidation type="list" allowBlank="1" showInputMessage="1" sqref="A22:B33" xr:uid="{3644F352-3BF7-4ADE-9426-D35BB2AB65A0}">
      <formula1>"交通空白地有償運送,福祉有償運送"</formula1>
    </dataValidation>
    <dataValidation allowBlank="1" showInputMessage="1" sqref="D2:K2" xr:uid="{FF9779C8-0AB4-4C5D-84A4-A68A6B8EB2B9}"/>
  </dataValidations>
  <hyperlinks>
    <hyperlink ref="O1:Q1" location="福祉!A1" display="福祉!A1" xr:uid="{7A725DE3-7608-4A1E-B77A-101E2F5438F5}"/>
  </hyperlinks>
  <pageMargins left="0.25" right="0.25" top="0.75" bottom="0.75" header="0.3" footer="0.3"/>
  <pageSetup paperSize="9" scale="92"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8551B-A39B-41FF-952B-4C0CB7BD14EA}">
  <sheetPr codeName="Sheet59">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1200</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45112</v>
      </c>
      <c r="E4" s="86"/>
      <c r="F4" s="86"/>
      <c r="G4" s="86"/>
      <c r="H4" s="86"/>
      <c r="I4" s="86"/>
      <c r="J4" s="86"/>
      <c r="K4" s="87"/>
    </row>
    <row r="5" spans="1:25" ht="30" customHeight="1" x14ac:dyDescent="0.15">
      <c r="A5" s="83" t="s">
        <v>1121</v>
      </c>
      <c r="B5" s="84"/>
      <c r="C5" s="84"/>
      <c r="D5" s="85">
        <f>VLOOKUP($D$2,福祉!$B$2:$AG$998,4,FALSE)</f>
        <v>46203</v>
      </c>
      <c r="E5" s="86"/>
      <c r="F5" s="86"/>
      <c r="G5" s="86"/>
      <c r="H5" s="86"/>
      <c r="I5" s="86"/>
      <c r="J5" s="86"/>
      <c r="K5" s="87"/>
    </row>
    <row r="6" spans="1:25" ht="30" customHeight="1" x14ac:dyDescent="0.15">
      <c r="A6" s="83" t="s">
        <v>1122</v>
      </c>
      <c r="B6" s="84"/>
      <c r="C6" s="84"/>
      <c r="D6" s="85" t="str">
        <f>VLOOKUP($D$2,福祉!$B$2:$AG$998,5,FALSE)</f>
        <v>社会福祉法人　北翔会</v>
      </c>
      <c r="E6" s="86"/>
      <c r="F6" s="86"/>
      <c r="G6" s="86"/>
      <c r="H6" s="86"/>
      <c r="I6" s="86"/>
      <c r="J6" s="86"/>
      <c r="K6" s="87"/>
    </row>
    <row r="7" spans="1:25" ht="30" customHeight="1" x14ac:dyDescent="0.15">
      <c r="A7" s="83" t="s">
        <v>1123</v>
      </c>
      <c r="B7" s="84"/>
      <c r="C7" s="84"/>
      <c r="D7" s="85" t="str">
        <f>VLOOKUP($D$2,福祉!$B$2:$AG$998,6,FALSE)</f>
        <v>大場　信一</v>
      </c>
      <c r="E7" s="86"/>
      <c r="F7" s="86"/>
      <c r="G7" s="86"/>
      <c r="H7" s="86"/>
      <c r="I7" s="86"/>
      <c r="J7" s="86"/>
      <c r="K7" s="87"/>
    </row>
    <row r="8" spans="1:25" ht="30" customHeight="1" x14ac:dyDescent="0.15">
      <c r="A8" s="83" t="s">
        <v>1124</v>
      </c>
      <c r="B8" s="84"/>
      <c r="C8" s="84"/>
      <c r="D8" s="85" t="str">
        <f>VLOOKUP($D$2,福祉!$B$2:$AG$998,8,FALSE)</f>
        <v>札幌市白石区川北２２５４番地１</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医療福祉センター札幌あゆみの園</v>
      </c>
      <c r="E12" s="103"/>
      <c r="F12" s="103" t="str">
        <f>IFERROR(VLOOKUP($D$2,福祉!$B$2:$AG$998,10,FALSE),0)</f>
        <v>札幌市白石区川北２２５４番地１</v>
      </c>
      <c r="G12" s="103"/>
      <c r="H12" s="103">
        <f>IFERROR(VLOOKUP($D$2&amp;"-3",福祉!$B$2:$AG$998,9,FALSE),0)</f>
        <v>0</v>
      </c>
      <c r="I12" s="103"/>
      <c r="J12" s="103">
        <f>IFERROR(VLOOKUP($D$2&amp;"-3",福祉!$B$2:$AG$998,10,FALSE),0)</f>
        <v>0</v>
      </c>
      <c r="K12" s="103"/>
    </row>
    <row r="13" spans="1:25" ht="50.1" customHeight="1" x14ac:dyDescent="0.15">
      <c r="A13" s="104"/>
      <c r="B13" s="105"/>
      <c r="C13" s="106"/>
      <c r="D13" s="103" t="str">
        <f>IFERROR(VLOOKUP($D$2&amp;"-2",福祉!$B$2:$AG$998,9,FALSE),0)</f>
        <v>札幌すぎな園</v>
      </c>
      <c r="E13" s="103"/>
      <c r="F13" s="103" t="str">
        <f>IFERROR(VLOOKUP($D$2&amp;"-2",福祉!$B$2:$AG$998,10,FALSE),0)</f>
        <v>札幌市清田区真栄483番地３</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　ハ　</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医療福祉センター札幌あゆみの園</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6</v>
      </c>
      <c r="G23" s="136">
        <f>IFERROR(VLOOKUP($D$2,福祉!$B$2:$AG$998,23,FALSE),0)</f>
        <v>2</v>
      </c>
      <c r="H23" s="136">
        <f>IFERROR(VLOOKUP($D$2,福祉!$B$2:$AG$998,25,FALSE),0)</f>
        <v>0</v>
      </c>
      <c r="I23" s="136">
        <f>IFERROR(VLOOKUP($D$2,福祉!$B$2:$AG$998,27,FALSE),0)</f>
        <v>1</v>
      </c>
      <c r="J23" s="136">
        <f>IFERROR(VLOOKUP($D$2,福祉!$B$2:$AG$998,29,FALSE),0)</f>
        <v>0</v>
      </c>
      <c r="K23" s="137">
        <f>SUM(E23:J23)</f>
        <v>9</v>
      </c>
    </row>
    <row r="24" spans="1:24" s="143" customFormat="1" ht="19.5" x14ac:dyDescent="0.15">
      <c r="A24" s="132"/>
      <c r="B24" s="133"/>
      <c r="C24" s="138"/>
      <c r="D24" s="139"/>
      <c r="E24" s="140">
        <f>IFERROR(VLOOKUP($D$2,福祉!$B$2:$AG$998,20,FALSE),0)</f>
        <v>0</v>
      </c>
      <c r="F24" s="140">
        <f>IFERROR(VLOOKUP($D$2,福祉!$B$2:$AG$998,22,FALSE),0)</f>
        <v>5</v>
      </c>
      <c r="G24" s="140">
        <f>IFERROR(VLOOKUP($D$2,福祉!$B$2:$AG$998,24,FALSE),0)</f>
        <v>0</v>
      </c>
      <c r="H24" s="140">
        <f>IFERROR(VLOOKUP($D$2,福祉!$B$2:$AG$998,26,FALSE),0)</f>
        <v>0</v>
      </c>
      <c r="I24" s="140">
        <f>IFERROR(VLOOKUP($D$2,福祉!$B$2:$AG$2998,28,FALSE),0)</f>
        <v>0</v>
      </c>
      <c r="J24" s="141"/>
      <c r="K24" s="142">
        <f>SUM(E24:I24)</f>
        <v>5</v>
      </c>
    </row>
    <row r="25" spans="1:24" ht="19.5" x14ac:dyDescent="0.15">
      <c r="A25" s="132"/>
      <c r="B25" s="133"/>
      <c r="C25" s="128" t="str">
        <f>D13</f>
        <v>札幌すぎな園</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4</v>
      </c>
      <c r="G26" s="136">
        <f>IFERROR(VLOOKUP($D$2&amp;"-2",福祉!$B$2:$AG$998,23,FALSE),0)</f>
        <v>0</v>
      </c>
      <c r="H26" s="136">
        <f>IFERROR(VLOOKUP($D$2&amp;"-2",福祉!$B$2:$AG$998,25,FALSE),0)</f>
        <v>0</v>
      </c>
      <c r="I26" s="136">
        <f>IFERROR(VLOOKUP($D$2&amp;"-2",福祉!$B$2:$AG$998,27,FALSE),0)</f>
        <v>3</v>
      </c>
      <c r="J26" s="136">
        <f>IFERROR(VLOOKUP($D$2&amp;"-2",福祉!$B$2:$AG$998,29,FALSE),0)</f>
        <v>0</v>
      </c>
      <c r="K26" s="137">
        <f>SUM(E26:J26)</f>
        <v>7</v>
      </c>
    </row>
    <row r="27" spans="1:24" s="143" customFormat="1" ht="19.5" x14ac:dyDescent="0.15">
      <c r="A27" s="144"/>
      <c r="B27" s="145"/>
      <c r="C27" s="138"/>
      <c r="D27" s="139"/>
      <c r="E27" s="140">
        <f>IFERROR(VLOOKUP($D$2&amp;"-2",福祉!$B$2:$AG$998,20,FALSE),0)</f>
        <v>0</v>
      </c>
      <c r="F27" s="140">
        <f>IFERROR(VLOOKUP($D$2&amp;"-2",福祉!$B$2:$AG$998,22,FALSE),0)</f>
        <v>1</v>
      </c>
      <c r="G27" s="140">
        <f>IFERROR(VLOOKUP($D$2&amp;"-2",福祉!$B$2:$AG$998,24,FALSE),0)</f>
        <v>0</v>
      </c>
      <c r="H27" s="140">
        <f>IFERROR(VLOOKUP($D$2&amp;"-2",福祉!$B$2:$AG$998,26,FALSE),0)</f>
        <v>0</v>
      </c>
      <c r="I27" s="140">
        <f>IFERROR(VLOOKUP($D$2&amp;"-2",福祉!$B$2:$AG$2998,28,FALSE),0)</f>
        <v>1</v>
      </c>
      <c r="J27" s="141"/>
      <c r="K27" s="142">
        <f>SUM(E27:I27)</f>
        <v>2</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10</v>
      </c>
      <c r="G35" s="136">
        <f t="shared" si="0"/>
        <v>2</v>
      </c>
      <c r="H35" s="136">
        <f t="shared" si="0"/>
        <v>0</v>
      </c>
      <c r="I35" s="136">
        <f t="shared" si="0"/>
        <v>4</v>
      </c>
      <c r="J35" s="136">
        <f t="shared" si="0"/>
        <v>0</v>
      </c>
      <c r="K35" s="137">
        <f>SUM(E35:J35)</f>
        <v>16</v>
      </c>
    </row>
    <row r="36" spans="1:11" ht="20.25" thickBot="1" x14ac:dyDescent="0.2">
      <c r="A36" s="159"/>
      <c r="B36" s="160"/>
      <c r="C36" s="161"/>
      <c r="D36" s="162"/>
      <c r="E36" s="163">
        <f>SUM(E24+E27+E30+E33)</f>
        <v>0</v>
      </c>
      <c r="F36" s="163">
        <f>SUM(F24+F27+F30+F33)</f>
        <v>6</v>
      </c>
      <c r="G36" s="163">
        <f>SUM(G24+G27+G30+G33)</f>
        <v>0</v>
      </c>
      <c r="H36" s="163">
        <f>SUM(H24+H27+H30+H33)</f>
        <v>0</v>
      </c>
      <c r="I36" s="163">
        <f>SUM(I24+I27+I30+I33)</f>
        <v>1</v>
      </c>
      <c r="J36" s="164"/>
      <c r="K36" s="165">
        <f>SUM(E36:I36)</f>
        <v>7</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O9vb4Zdffs31mrP3XPTkoi5e0E7UygTvIvcYXorZlILiOZlpYUxdqEGXa3Do+ux19BEsic9Cww1s57MD9X0hZQ==" saltValue="e0sp5HfJPc+81sBBCyojH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5684B9F4-417D-4265-8D43-0993C251E7EE}"/>
    <dataValidation type="list" allowBlank="1" showInputMessage="1" sqref="A22:B33" xr:uid="{0AF7701B-B68C-4958-8BFE-08947624C536}">
      <formula1>"交通空白地有償運送,福祉有償運送"</formula1>
    </dataValidation>
    <dataValidation type="list" allowBlank="1" showInputMessage="1" sqref="D10" xr:uid="{A175EA38-5484-469D-BC20-D3A6169B1B5D}">
      <formula1>"○"</formula1>
    </dataValidation>
  </dataValidations>
  <hyperlinks>
    <hyperlink ref="O1:Q1" location="福祉!A1" display="福祉!A1" xr:uid="{D443BAD4-C1B5-46EE-A963-4821E9B19487}"/>
  </hyperlinks>
  <pageMargins left="0.25" right="0.25" top="0.75" bottom="0.75" header="0.3" footer="0.3"/>
  <pageSetup paperSize="9" scale="92"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E3280-6626-4CAE-9E32-EDD6AEF4258A}">
  <sheetPr codeName="Sheet60">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1201</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45121</v>
      </c>
      <c r="E4" s="86"/>
      <c r="F4" s="86"/>
      <c r="G4" s="86"/>
      <c r="H4" s="86"/>
      <c r="I4" s="86"/>
      <c r="J4" s="86"/>
      <c r="K4" s="87"/>
    </row>
    <row r="5" spans="1:25" ht="30" customHeight="1" x14ac:dyDescent="0.15">
      <c r="A5" s="83" t="s">
        <v>1121</v>
      </c>
      <c r="B5" s="84"/>
      <c r="C5" s="84"/>
      <c r="D5" s="85">
        <f>VLOOKUP($D$2,福祉!$B$2:$AG$998,4,FALSE)</f>
        <v>46203</v>
      </c>
      <c r="E5" s="86"/>
      <c r="F5" s="86"/>
      <c r="G5" s="86"/>
      <c r="H5" s="86"/>
      <c r="I5" s="86"/>
      <c r="J5" s="86"/>
      <c r="K5" s="87"/>
    </row>
    <row r="6" spans="1:25" ht="30" customHeight="1" x14ac:dyDescent="0.15">
      <c r="A6" s="83" t="s">
        <v>1122</v>
      </c>
      <c r="B6" s="84"/>
      <c r="C6" s="84"/>
      <c r="D6" s="85" t="str">
        <f>VLOOKUP($D$2,福祉!$B$2:$AG$998,5,FALSE)</f>
        <v>特定非営利活動法人　しりべし地域サポートセンター</v>
      </c>
      <c r="E6" s="86"/>
      <c r="F6" s="86"/>
      <c r="G6" s="86"/>
      <c r="H6" s="86"/>
      <c r="I6" s="86"/>
      <c r="J6" s="86"/>
      <c r="K6" s="87"/>
    </row>
    <row r="7" spans="1:25" ht="30" customHeight="1" x14ac:dyDescent="0.15">
      <c r="A7" s="83" t="s">
        <v>1123</v>
      </c>
      <c r="B7" s="84"/>
      <c r="C7" s="84"/>
      <c r="D7" s="85" t="str">
        <f>VLOOKUP($D$2,福祉!$B$2:$AG$998,6,FALSE)</f>
        <v>安藤　敏浩</v>
      </c>
      <c r="E7" s="86"/>
      <c r="F7" s="86"/>
      <c r="G7" s="86"/>
      <c r="H7" s="86"/>
      <c r="I7" s="86"/>
      <c r="J7" s="86"/>
      <c r="K7" s="87"/>
    </row>
    <row r="8" spans="1:25" ht="30" customHeight="1" x14ac:dyDescent="0.15">
      <c r="A8" s="83" t="s">
        <v>1124</v>
      </c>
      <c r="B8" s="84"/>
      <c r="C8" s="84"/>
      <c r="D8" s="85" t="str">
        <f>VLOOKUP($D$2,福祉!$B$2:$AG$998,8,FALSE)</f>
        <v>虻田郡倶知安町南４条東５丁目１番地３０</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居宅サービスステーションあらた</v>
      </c>
      <c r="E12" s="103"/>
      <c r="F12" s="103" t="str">
        <f>IFERROR(VLOOKUP($D$2,福祉!$B$2:$AG$998,10,FALSE),0)</f>
        <v>虻田郡倶知安町南４条東５丁目１番地３０</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倶知安町、京極町、ニセコ町、蘭越町、真狩村、喜茂別町</v>
      </c>
      <c r="E14" s="98"/>
      <c r="F14" s="98"/>
      <c r="G14" s="98"/>
      <c r="H14" s="98"/>
      <c r="I14" s="98"/>
      <c r="J14" s="98"/>
      <c r="K14" s="99"/>
      <c r="O14" s="73"/>
      <c r="X14" s="73"/>
      <c r="Y14" s="107"/>
    </row>
    <row r="15" spans="1:25" ht="30" customHeight="1" x14ac:dyDescent="0.15">
      <c r="A15" s="95" t="s">
        <v>1132</v>
      </c>
      <c r="B15" s="96"/>
      <c r="C15" s="96"/>
      <c r="D15" s="108" t="str">
        <f>VLOOKUP($D$2,福祉!$B$2:$AG$998,16,FALSE)</f>
        <v>【新】イロハト</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居宅サービスステーションあらた</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3</v>
      </c>
      <c r="J23" s="136">
        <f>IFERROR(VLOOKUP($D$2,福祉!$B$2:$AG$998,29,FALSE),0)</f>
        <v>0</v>
      </c>
      <c r="K23" s="137">
        <f>SUM(E23:J23)</f>
        <v>4</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1</v>
      </c>
      <c r="J24" s="141"/>
      <c r="K24" s="142">
        <f>SUM(E24:I24)</f>
        <v>2</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3</v>
      </c>
      <c r="J35" s="136">
        <f t="shared" si="0"/>
        <v>0</v>
      </c>
      <c r="K35" s="137">
        <f>SUM(E35:J35)</f>
        <v>4</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1</v>
      </c>
      <c r="J36" s="164"/>
      <c r="K36" s="165">
        <f>SUM(E36:I36)</f>
        <v>2</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sgd7kt8Ky0XbP6SzaxYeDC/QxVOR9+uCQ3lkIoK6w2akM8FxSsnzMa6a/26+K1DDuSXxUVkAJvDWXtVYZcj+0g==" saltValue="rZtN4UG0zS0Hc9pnByAoQ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3B475AB5-6464-4051-BDF2-79E7D90CBF5B}">
      <formula1>"○"</formula1>
    </dataValidation>
    <dataValidation type="list" allowBlank="1" showInputMessage="1" sqref="A22:B33" xr:uid="{D6CF464B-624D-4DAE-98AB-BBDC8635C160}">
      <formula1>"交通空白地有償運送,福祉有償運送"</formula1>
    </dataValidation>
    <dataValidation allowBlank="1" showInputMessage="1" sqref="D2:K2" xr:uid="{70062B95-5D36-46BE-9493-6E9FAE12742E}"/>
  </dataValidations>
  <hyperlinks>
    <hyperlink ref="O1:Q1" location="福祉!A1" display="福祉!A1" xr:uid="{271BB79A-975A-470C-99EC-CF75A3C2407C}"/>
  </hyperlinks>
  <pageMargins left="0.25" right="0.25" top="0.75" bottom="0.75" header="0.3" footer="0.3"/>
  <pageSetup paperSize="9" scale="92"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3F878-48D3-43B0-9CDE-737F0F95D230}">
  <sheetPr codeName="Sheet62">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1202</v>
      </c>
      <c r="E2" s="81"/>
      <c r="F2" s="81"/>
      <c r="G2" s="81"/>
      <c r="H2" s="81"/>
      <c r="I2" s="81"/>
      <c r="J2" s="81"/>
      <c r="K2" s="82"/>
    </row>
    <row r="3" spans="1:25" ht="30" customHeight="1" x14ac:dyDescent="0.15">
      <c r="A3" s="83" t="s">
        <v>1119</v>
      </c>
      <c r="B3" s="84"/>
      <c r="C3" s="84"/>
      <c r="D3" s="85">
        <f>VLOOKUP($D$2,福祉!$B$2:$AG$998,2,FALSE)</f>
        <v>39721</v>
      </c>
      <c r="E3" s="86"/>
      <c r="F3" s="86"/>
      <c r="G3" s="86"/>
      <c r="H3" s="86"/>
      <c r="I3" s="86"/>
      <c r="J3" s="86"/>
      <c r="K3" s="87"/>
    </row>
    <row r="4" spans="1:25" ht="30" customHeight="1" x14ac:dyDescent="0.15">
      <c r="A4" s="83" t="s">
        <v>1120</v>
      </c>
      <c r="B4" s="84"/>
      <c r="C4" s="84"/>
      <c r="D4" s="85">
        <f>VLOOKUP($D$2,福祉!$B$2:$AG$998,3,FALSE)</f>
        <v>45222</v>
      </c>
      <c r="E4" s="86"/>
      <c r="F4" s="86"/>
      <c r="G4" s="86"/>
      <c r="H4" s="86"/>
      <c r="I4" s="86"/>
      <c r="J4" s="86"/>
      <c r="K4" s="87"/>
    </row>
    <row r="5" spans="1:25" ht="30" customHeight="1" x14ac:dyDescent="0.15">
      <c r="A5" s="83" t="s">
        <v>1121</v>
      </c>
      <c r="B5" s="84"/>
      <c r="C5" s="84"/>
      <c r="D5" s="85">
        <f>VLOOKUP($D$2,福祉!$B$2:$AG$998,4,FALSE)</f>
        <v>46295</v>
      </c>
      <c r="E5" s="86"/>
      <c r="F5" s="86"/>
      <c r="G5" s="86"/>
      <c r="H5" s="86"/>
      <c r="I5" s="86"/>
      <c r="J5" s="86"/>
      <c r="K5" s="87"/>
    </row>
    <row r="6" spans="1:25" ht="30" customHeight="1" x14ac:dyDescent="0.15">
      <c r="A6" s="83" t="s">
        <v>1122</v>
      </c>
      <c r="B6" s="84"/>
      <c r="C6" s="84"/>
      <c r="D6" s="85" t="str">
        <f>VLOOKUP($D$2,福祉!$B$2:$AG$998,5,FALSE)</f>
        <v>特定非営利活動法人　ホップ障害者地域生活支援センター</v>
      </c>
      <c r="E6" s="86"/>
      <c r="F6" s="86"/>
      <c r="G6" s="86"/>
      <c r="H6" s="86"/>
      <c r="I6" s="86"/>
      <c r="J6" s="86"/>
      <c r="K6" s="87"/>
    </row>
    <row r="7" spans="1:25" ht="30" customHeight="1" x14ac:dyDescent="0.15">
      <c r="A7" s="83" t="s">
        <v>1123</v>
      </c>
      <c r="B7" s="84"/>
      <c r="C7" s="84"/>
      <c r="D7" s="85" t="str">
        <f>VLOOKUP($D$2,福祉!$B$2:$AG$998,6,FALSE)</f>
        <v>竹田　保</v>
      </c>
      <c r="E7" s="86"/>
      <c r="F7" s="86"/>
      <c r="G7" s="86"/>
      <c r="H7" s="86"/>
      <c r="I7" s="86"/>
      <c r="J7" s="86"/>
      <c r="K7" s="87"/>
    </row>
    <row r="8" spans="1:25" ht="30" customHeight="1" x14ac:dyDescent="0.15">
      <c r="A8" s="83" t="s">
        <v>1124</v>
      </c>
      <c r="B8" s="84"/>
      <c r="C8" s="84"/>
      <c r="D8" s="85" t="str">
        <f>VLOOKUP($D$2,福祉!$B$2:$AG$998,8,FALSE)</f>
        <v>札幌市東区北１４条東１４丁目２番５号光星ビル</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Origin</v>
      </c>
      <c r="E12" s="103"/>
      <c r="F12" s="103" t="str">
        <f>IFERROR(VLOOKUP($D$2,福祉!$B$2:$AG$998,10,FALSE),0)</f>
        <v>札幌市東区北１４条東１４丁目２－５　光星ビル３階</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【新】イロハニ</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9.5" x14ac:dyDescent="0.15">
      <c r="A22" s="126" t="s">
        <v>1147</v>
      </c>
      <c r="B22" s="127"/>
      <c r="C22" s="128" t="str">
        <f>D12</f>
        <v>Origin</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10</v>
      </c>
      <c r="G23" s="136">
        <f>IFERROR(VLOOKUP($D$2,福祉!$B$2:$AG$998,23,FALSE),0)</f>
        <v>2</v>
      </c>
      <c r="H23" s="136">
        <f>IFERROR(VLOOKUP($D$2,福祉!$B$2:$AG$998,25,FALSE),0)</f>
        <v>0</v>
      </c>
      <c r="I23" s="136">
        <f>IFERROR(VLOOKUP($D$2,福祉!$B$2:$AG$998,27,FALSE),0)</f>
        <v>2</v>
      </c>
      <c r="J23" s="136">
        <f>IFERROR(VLOOKUP($D$2,福祉!$B$2:$AG$998,29,FALSE),0)</f>
        <v>0</v>
      </c>
      <c r="K23" s="137">
        <f>SUM(E23:J23)</f>
        <v>14</v>
      </c>
    </row>
    <row r="24" spans="1:24" s="143" customFormat="1" ht="19.5" x14ac:dyDescent="0.15">
      <c r="A24" s="132"/>
      <c r="B24" s="133"/>
      <c r="C24" s="138"/>
      <c r="D24" s="139"/>
      <c r="E24" s="140">
        <f>IFERROR(VLOOKUP($D$2,福祉!$B$2:$AG$998,20,FALSE),0)</f>
        <v>0</v>
      </c>
      <c r="F24" s="140">
        <f>IFERROR(VLOOKUP($D$2,福祉!$B$2:$AG$998,22,FALSE),0)</f>
        <v>5</v>
      </c>
      <c r="G24" s="140">
        <f>IFERROR(VLOOKUP($D$2,福祉!$B$2:$AG$998,24,FALSE),0)</f>
        <v>0</v>
      </c>
      <c r="H24" s="140">
        <f>IFERROR(VLOOKUP($D$2,福祉!$B$2:$AG$998,26,FALSE),0)</f>
        <v>0</v>
      </c>
      <c r="I24" s="140">
        <f>IFERROR(VLOOKUP($D$2,福祉!$B$2:$AG$2998,28,FALSE),0)</f>
        <v>1</v>
      </c>
      <c r="J24" s="141"/>
      <c r="K24" s="142">
        <f>SUM(E24:I24)</f>
        <v>6</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10</v>
      </c>
      <c r="G35" s="136">
        <f t="shared" si="0"/>
        <v>2</v>
      </c>
      <c r="H35" s="136">
        <f t="shared" si="0"/>
        <v>0</v>
      </c>
      <c r="I35" s="136">
        <f t="shared" si="0"/>
        <v>2</v>
      </c>
      <c r="J35" s="136">
        <f t="shared" si="0"/>
        <v>0</v>
      </c>
      <c r="K35" s="137">
        <f>SUM(E35:J35)</f>
        <v>14</v>
      </c>
    </row>
    <row r="36" spans="1:11" ht="20.25" thickBot="1" x14ac:dyDescent="0.2">
      <c r="A36" s="159"/>
      <c r="B36" s="160"/>
      <c r="C36" s="161"/>
      <c r="D36" s="162"/>
      <c r="E36" s="163">
        <f>SUM(E24+E27+E30+E33)</f>
        <v>0</v>
      </c>
      <c r="F36" s="163">
        <f>SUM(F24+F27+F30+F33)</f>
        <v>5</v>
      </c>
      <c r="G36" s="163">
        <f>SUM(G24+G27+G30+G33)</f>
        <v>0</v>
      </c>
      <c r="H36" s="163">
        <f>SUM(H24+H27+H30+H33)</f>
        <v>0</v>
      </c>
      <c r="I36" s="163">
        <f>SUM(I24+I27+I30+I33)</f>
        <v>1</v>
      </c>
      <c r="J36" s="164"/>
      <c r="K36" s="165">
        <f>SUM(E36:I36)</f>
        <v>6</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N1vdHUoIek8rtuqFFBZZ3XQGcdfhYkIsfsz9uv5RG8poq4YZ7pJT2f1RryvKDff4bDUk3ANKaITLQAr2bM85Xw==" saltValue="cjplS+GCBtE4S71g0E9o/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F71316CA-6B40-4887-A8A3-87161CD4162F}">
      <formula1>"○"</formula1>
    </dataValidation>
    <dataValidation type="list" allowBlank="1" showInputMessage="1" sqref="A22:B33" xr:uid="{8EF2C0BA-520D-4A35-BE06-78A8DF4A36E0}">
      <formula1>"交通空白地有償運送,福祉有償運送"</formula1>
    </dataValidation>
    <dataValidation allowBlank="1" showInputMessage="1" sqref="D2:K2" xr:uid="{F2738E54-562E-4A1D-99F5-DA7171947D37}"/>
  </dataValidations>
  <hyperlinks>
    <hyperlink ref="O1:Q1" location="福祉!A1" display="福祉!A1" xr:uid="{978DFDA1-920B-4D58-BE52-34BB144A94D6}"/>
  </hyperlinks>
  <pageMargins left="0.25" right="0.25" top="0.75" bottom="0.75" header="0.3" footer="0.3"/>
  <pageSetup paperSize="9" scale="92"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8287E-541A-4110-9FA1-580D63622033}">
  <sheetPr codeName="Sheet64">
    <tabColor theme="9" tint="0.39997558519241921"/>
  </sheetPr>
  <dimension ref="A1:Y38"/>
  <sheetViews>
    <sheetView view="pageBreakPreview" topLeftCell="C1"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1203</v>
      </c>
      <c r="E2" s="81"/>
      <c r="F2" s="81"/>
      <c r="G2" s="81"/>
      <c r="H2" s="81"/>
      <c r="I2" s="81"/>
      <c r="J2" s="81"/>
      <c r="K2" s="82"/>
    </row>
    <row r="3" spans="1:25" ht="30" customHeight="1" x14ac:dyDescent="0.15">
      <c r="A3" s="83" t="s">
        <v>1119</v>
      </c>
      <c r="B3" s="84"/>
      <c r="C3" s="84"/>
      <c r="D3" s="85">
        <f>VLOOKUP($D$2,福祉!$B$2:$AG$998,2,FALSE)</f>
        <v>39721</v>
      </c>
      <c r="E3" s="86"/>
      <c r="F3" s="86"/>
      <c r="G3" s="86"/>
      <c r="H3" s="86"/>
      <c r="I3" s="86"/>
      <c r="J3" s="86"/>
      <c r="K3" s="87"/>
    </row>
    <row r="4" spans="1:25" ht="30" customHeight="1" x14ac:dyDescent="0.15">
      <c r="A4" s="83" t="s">
        <v>1120</v>
      </c>
      <c r="B4" s="84"/>
      <c r="C4" s="84"/>
      <c r="D4" s="85">
        <f>VLOOKUP($D$2,福祉!$B$2:$AG$998,3,FALSE)</f>
        <v>45218</v>
      </c>
      <c r="E4" s="86"/>
      <c r="F4" s="86"/>
      <c r="G4" s="86"/>
      <c r="H4" s="86"/>
      <c r="I4" s="86"/>
      <c r="J4" s="86"/>
      <c r="K4" s="87"/>
    </row>
    <row r="5" spans="1:25" ht="30" customHeight="1" x14ac:dyDescent="0.15">
      <c r="A5" s="83" t="s">
        <v>1121</v>
      </c>
      <c r="B5" s="84"/>
      <c r="C5" s="84"/>
      <c r="D5" s="85">
        <f>VLOOKUP($D$2,福祉!$B$2:$AG$998,4,FALSE)</f>
        <v>46295</v>
      </c>
      <c r="E5" s="86"/>
      <c r="F5" s="86"/>
      <c r="G5" s="86"/>
      <c r="H5" s="86"/>
      <c r="I5" s="86"/>
      <c r="J5" s="86"/>
      <c r="K5" s="87"/>
    </row>
    <row r="6" spans="1:25" ht="30" customHeight="1" x14ac:dyDescent="0.15">
      <c r="A6" s="83" t="s">
        <v>1122</v>
      </c>
      <c r="B6" s="84"/>
      <c r="C6" s="84"/>
      <c r="D6" s="85" t="str">
        <f>VLOOKUP($D$2,福祉!$B$2:$AG$998,5,FALSE)</f>
        <v>社会福祉法人　アンビシャス</v>
      </c>
      <c r="E6" s="86"/>
      <c r="F6" s="86"/>
      <c r="G6" s="86"/>
      <c r="H6" s="86"/>
      <c r="I6" s="86"/>
      <c r="J6" s="86"/>
      <c r="K6" s="87"/>
    </row>
    <row r="7" spans="1:25" ht="30" customHeight="1" x14ac:dyDescent="0.15">
      <c r="A7" s="83" t="s">
        <v>1123</v>
      </c>
      <c r="B7" s="84"/>
      <c r="C7" s="84"/>
      <c r="D7" s="85" t="str">
        <f>VLOOKUP($D$2,福祉!$B$2:$AG$998,6,FALSE)</f>
        <v>小澤　忠優</v>
      </c>
      <c r="E7" s="86"/>
      <c r="F7" s="86"/>
      <c r="G7" s="86"/>
      <c r="H7" s="86"/>
      <c r="I7" s="86"/>
      <c r="J7" s="86"/>
      <c r="K7" s="87"/>
    </row>
    <row r="8" spans="1:25" ht="30" customHeight="1" x14ac:dyDescent="0.15">
      <c r="A8" s="83" t="s">
        <v>1124</v>
      </c>
      <c r="B8" s="84"/>
      <c r="C8" s="84"/>
      <c r="D8" s="85" t="str">
        <f>VLOOKUP($D$2,福祉!$B$2:$AG$998,8,FALSE)</f>
        <v>札幌市手稲区西宮の沢６条２丁目５番１２号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社会福祉法人アンビシャス</v>
      </c>
      <c r="E12" s="103"/>
      <c r="F12" s="103" t="str">
        <f>IFERROR(VLOOKUP($D$2,福祉!$B$2:$AG$998,10,FALSE),0)</f>
        <v>札幌市手稲区西宮の沢６条２丁目５番１２号</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　ロ</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社会福祉法人アンビシャス</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4</v>
      </c>
      <c r="G23" s="136">
        <f>IFERROR(VLOOKUP($D$2,福祉!$B$2:$AG$998,23,FALSE),0)</f>
        <v>0</v>
      </c>
      <c r="H23" s="136">
        <f>IFERROR(VLOOKUP($D$2,福祉!$B$2:$AG$998,25,FALSE),0)</f>
        <v>0</v>
      </c>
      <c r="I23" s="136">
        <f>IFERROR(VLOOKUP($D$2,福祉!$B$2:$AG$998,27,FALSE),0)</f>
        <v>0</v>
      </c>
      <c r="J23" s="136">
        <f>IFERROR(VLOOKUP($D$2,福祉!$B$2:$AG$998,29,FALSE),0)</f>
        <v>0</v>
      </c>
      <c r="K23" s="137">
        <f>SUM(E23:J23)</f>
        <v>4</v>
      </c>
    </row>
    <row r="24" spans="1:24" s="143" customFormat="1" ht="19.5" x14ac:dyDescent="0.15">
      <c r="A24" s="132"/>
      <c r="B24" s="133"/>
      <c r="C24" s="138"/>
      <c r="D24" s="139"/>
      <c r="E24" s="140">
        <f>IFERROR(VLOOKUP($D$2,福祉!$B$2:$AG$998,20,FALSE),0)</f>
        <v>0</v>
      </c>
      <c r="F24" s="140">
        <f>IFERROR(VLOOKUP($D$2,福祉!$B$2:$AG$998,22,FALSE),0)</f>
        <v>3</v>
      </c>
      <c r="G24" s="140">
        <f>IFERROR(VLOOKUP($D$2,福祉!$B$2:$AG$998,24,FALSE),0)</f>
        <v>0</v>
      </c>
      <c r="H24" s="140">
        <f>IFERROR(VLOOKUP($D$2,福祉!$B$2:$AG$998,26,FALSE),0)</f>
        <v>0</v>
      </c>
      <c r="I24" s="140">
        <f>IFERROR(VLOOKUP($D$2,福祉!$B$2:$AG$2998,28,FALSE),0)</f>
        <v>0</v>
      </c>
      <c r="J24" s="141"/>
      <c r="K24" s="142">
        <f>SUM(E24:I24)</f>
        <v>3</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4</v>
      </c>
      <c r="G35" s="136">
        <f t="shared" si="0"/>
        <v>0</v>
      </c>
      <c r="H35" s="136">
        <f t="shared" si="0"/>
        <v>0</v>
      </c>
      <c r="I35" s="136">
        <f t="shared" si="0"/>
        <v>0</v>
      </c>
      <c r="J35" s="136">
        <f t="shared" si="0"/>
        <v>0</v>
      </c>
      <c r="K35" s="137">
        <f>SUM(E35:J35)</f>
        <v>4</v>
      </c>
    </row>
    <row r="36" spans="1:11" ht="20.25" thickBot="1" x14ac:dyDescent="0.2">
      <c r="A36" s="159"/>
      <c r="B36" s="160"/>
      <c r="C36" s="161"/>
      <c r="D36" s="162"/>
      <c r="E36" s="163">
        <f>SUM(E24+E27+E30+E33)</f>
        <v>0</v>
      </c>
      <c r="F36" s="163">
        <f>SUM(F24+F27+F30+F33)</f>
        <v>3</v>
      </c>
      <c r="G36" s="163">
        <f>SUM(G24+G27+G30+G33)</f>
        <v>0</v>
      </c>
      <c r="H36" s="163">
        <f>SUM(H24+H27+H30+H33)</f>
        <v>0</v>
      </c>
      <c r="I36" s="163">
        <f>SUM(I24+I27+I30+I33)</f>
        <v>0</v>
      </c>
      <c r="J36" s="164"/>
      <c r="K36" s="165">
        <f>SUM(E36:I36)</f>
        <v>3</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nfKgjHe+7tCCYVWWqFhtpmVZEvTozt2eo56tcqj/WFE02fPmtXyX3YpMrrddOX6w8fOoPMJOkd3bW7F6vZP6ng==" saltValue="cJgk6Rq6mzS8KDAPJJU9Q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6A941388-A3FE-4827-B4DB-F5055346771A}">
      <formula1>"○"</formula1>
    </dataValidation>
    <dataValidation type="list" allowBlank="1" showInputMessage="1" sqref="A22:B33" xr:uid="{62074ACF-CA53-4577-BD40-E21D21C1D7C5}">
      <formula1>"交通空白地有償運送,福祉有償運送"</formula1>
    </dataValidation>
    <dataValidation allowBlank="1" showInputMessage="1" sqref="D2:K2" xr:uid="{6F73391B-C558-4A13-A4A0-2606F78148F8}"/>
  </dataValidations>
  <hyperlinks>
    <hyperlink ref="O1:Q1" location="福祉!A1" display="福祉!A1" xr:uid="{0D69B661-22BB-4FFC-A7C5-77CD36F14B98}"/>
  </hyperlinks>
  <pageMargins left="0.25" right="0.25" top="0.75" bottom="0.75" header="0.3" footer="0.3"/>
  <pageSetup paperSize="9" scale="92"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DBCE2-121A-4925-8E2A-CAF0555FEF01}">
  <sheetPr codeName="Sheet65">
    <tabColor theme="9" tint="0.39997558519241921"/>
  </sheetPr>
  <dimension ref="A1:Y38"/>
  <sheetViews>
    <sheetView view="pageBreakPreview" topLeftCell="C3"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1204</v>
      </c>
      <c r="E2" s="81"/>
      <c r="F2" s="81"/>
      <c r="G2" s="81"/>
      <c r="H2" s="81"/>
      <c r="I2" s="81"/>
      <c r="J2" s="81"/>
      <c r="K2" s="82"/>
    </row>
    <row r="3" spans="1:25" ht="30" customHeight="1" x14ac:dyDescent="0.15">
      <c r="A3" s="83" t="s">
        <v>1119</v>
      </c>
      <c r="B3" s="84"/>
      <c r="C3" s="84"/>
      <c r="D3" s="85">
        <f>VLOOKUP($D$2,福祉!$B$2:$AG$998,2,FALSE)</f>
        <v>39721</v>
      </c>
      <c r="E3" s="86"/>
      <c r="F3" s="86"/>
      <c r="G3" s="86"/>
      <c r="H3" s="86"/>
      <c r="I3" s="86"/>
      <c r="J3" s="86"/>
      <c r="K3" s="87"/>
    </row>
    <row r="4" spans="1:25" ht="30" customHeight="1" x14ac:dyDescent="0.15">
      <c r="A4" s="83" t="s">
        <v>1120</v>
      </c>
      <c r="B4" s="84"/>
      <c r="C4" s="84"/>
      <c r="D4" s="85">
        <f>VLOOKUP($D$2,福祉!$B$2:$AG$998,3,FALSE)</f>
        <v>44854</v>
      </c>
      <c r="E4" s="86"/>
      <c r="F4" s="86"/>
      <c r="G4" s="86"/>
      <c r="H4" s="86"/>
      <c r="I4" s="86"/>
      <c r="J4" s="86"/>
      <c r="K4" s="87"/>
    </row>
    <row r="5" spans="1:25" ht="30" customHeight="1" x14ac:dyDescent="0.15">
      <c r="A5" s="83" t="s">
        <v>1121</v>
      </c>
      <c r="B5" s="84"/>
      <c r="C5" s="84"/>
      <c r="D5" s="85">
        <f>VLOOKUP($D$2,福祉!$B$2:$AG$998,4,FALSE)</f>
        <v>45930</v>
      </c>
      <c r="E5" s="86"/>
      <c r="F5" s="86"/>
      <c r="G5" s="86"/>
      <c r="H5" s="86"/>
      <c r="I5" s="86"/>
      <c r="J5" s="86"/>
      <c r="K5" s="87"/>
    </row>
    <row r="6" spans="1:25" ht="30" customHeight="1" x14ac:dyDescent="0.15">
      <c r="A6" s="83" t="s">
        <v>1122</v>
      </c>
      <c r="B6" s="84"/>
      <c r="C6" s="84"/>
      <c r="D6" s="85" t="str">
        <f>VLOOKUP($D$2,福祉!$B$2:$AG$998,5,FALSE)</f>
        <v>社会福祉法人　楡の会</v>
      </c>
      <c r="E6" s="86"/>
      <c r="F6" s="86"/>
      <c r="G6" s="86"/>
      <c r="H6" s="86"/>
      <c r="I6" s="86"/>
      <c r="J6" s="86"/>
      <c r="K6" s="87"/>
    </row>
    <row r="7" spans="1:25" ht="30" customHeight="1" x14ac:dyDescent="0.15">
      <c r="A7" s="83" t="s">
        <v>1123</v>
      </c>
      <c r="B7" s="84"/>
      <c r="C7" s="84"/>
      <c r="D7" s="85" t="str">
        <f>VLOOKUP($D$2,福祉!$B$2:$AG$998,6,FALSE)</f>
        <v>三宅　誼</v>
      </c>
      <c r="E7" s="86"/>
      <c r="F7" s="86"/>
      <c r="G7" s="86"/>
      <c r="H7" s="86"/>
      <c r="I7" s="86"/>
      <c r="J7" s="86"/>
      <c r="K7" s="87"/>
    </row>
    <row r="8" spans="1:25" ht="30" customHeight="1" x14ac:dyDescent="0.15">
      <c r="A8" s="83" t="s">
        <v>1124</v>
      </c>
      <c r="B8" s="84"/>
      <c r="C8" s="84"/>
      <c r="D8" s="85" t="str">
        <f>VLOOKUP($D$2,福祉!$B$2:$AG$998,8,FALSE)</f>
        <v>札幌市厚別区厚別町下野幌４９番地</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ヘルパータック</v>
      </c>
      <c r="E12" s="103"/>
      <c r="F12" s="103" t="str">
        <f>IFERROR(VLOOKUP($D$2,福祉!$B$2:$AG$998,10,FALSE),0)</f>
        <v>札幌市厚別区厚別町下野幌49番地</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　ハ</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ヘルパータック</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2</v>
      </c>
      <c r="G23" s="136">
        <f>IFERROR(VLOOKUP($D$2,福祉!$B$2:$AG$998,23,FALSE),0)</f>
        <v>0</v>
      </c>
      <c r="H23" s="136">
        <f>IFERROR(VLOOKUP($D$2,福祉!$B$2:$AG$998,25,FALSE),0)</f>
        <v>0</v>
      </c>
      <c r="I23" s="136">
        <f>IFERROR(VLOOKUP($D$2,福祉!$B$2:$AG$998,27,FALSE),0)</f>
        <v>1</v>
      </c>
      <c r="J23" s="136">
        <f>IFERROR(VLOOKUP($D$2,福祉!$B$2:$AG$998,29,FALSE),0)</f>
        <v>0</v>
      </c>
      <c r="K23" s="137">
        <f>SUM(E23:J23)</f>
        <v>3</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0</v>
      </c>
      <c r="J24" s="141"/>
      <c r="K24" s="142">
        <f>SUM(E24:I24)</f>
        <v>0</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2</v>
      </c>
      <c r="G35" s="136">
        <f t="shared" si="0"/>
        <v>0</v>
      </c>
      <c r="H35" s="136">
        <f t="shared" si="0"/>
        <v>0</v>
      </c>
      <c r="I35" s="136">
        <f t="shared" si="0"/>
        <v>1</v>
      </c>
      <c r="J35" s="136">
        <f t="shared" si="0"/>
        <v>0</v>
      </c>
      <c r="K35" s="137">
        <f>SUM(E35:J35)</f>
        <v>3</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7NSIRO01Hv5cjXRzsnLtpmIz8C4l5N6RSzAslqkWN8m6WCdZwqPH2bgKM3Ljn1QVmZF0iQYQGmYp5QZCqx1bWg==" saltValue="G44y4CjD2pojaehCi455A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DCE162E8-6E5C-4AB4-8735-B0B1AC8FCA5B}"/>
    <dataValidation type="list" allowBlank="1" showInputMessage="1" sqref="A22:B33" xr:uid="{3A29780F-2C5B-4FAD-B285-F1ECDFCB9768}">
      <formula1>"交通空白地有償運送,福祉有償運送"</formula1>
    </dataValidation>
    <dataValidation type="list" allowBlank="1" showInputMessage="1" sqref="D10" xr:uid="{7F6BD39B-43D2-4ACF-8953-A76536687D45}">
      <formula1>"○"</formula1>
    </dataValidation>
  </dataValidations>
  <hyperlinks>
    <hyperlink ref="O1:Q1" location="福祉!A1" display="福祉!A1" xr:uid="{6CD2F66D-8865-4D4D-A8A3-11EB36A247DA}"/>
  </hyperlinks>
  <pageMargins left="0.25" right="0.25" top="0.75" bottom="0.75" header="0.3" footer="0.3"/>
  <pageSetup paperSize="9" scale="9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ECD62-7EDF-4DCE-A37C-39731E49617B}">
  <sheetPr codeName="Sheet8">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76" t="s">
        <v>1116</v>
      </c>
      <c r="P1" s="77"/>
      <c r="Q1" s="77"/>
    </row>
    <row r="2" spans="1:25" ht="30" customHeight="1" x14ac:dyDescent="0.15">
      <c r="A2" s="78" t="s">
        <v>1117</v>
      </c>
      <c r="B2" s="79"/>
      <c r="C2" s="79"/>
      <c r="D2" s="80" t="s">
        <v>1151</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45029</v>
      </c>
      <c r="E4" s="86"/>
      <c r="F4" s="86"/>
      <c r="G4" s="86"/>
      <c r="H4" s="86"/>
      <c r="I4" s="86"/>
      <c r="J4" s="86"/>
      <c r="K4" s="87"/>
    </row>
    <row r="5" spans="1:25" ht="30" customHeight="1" x14ac:dyDescent="0.15">
      <c r="A5" s="83" t="s">
        <v>1121</v>
      </c>
      <c r="B5" s="84"/>
      <c r="C5" s="84"/>
      <c r="D5" s="85">
        <f>VLOOKUP($D$2,福祉!$B$2:$AG$998,4,FALSE)</f>
        <v>46112</v>
      </c>
      <c r="E5" s="86"/>
      <c r="F5" s="86"/>
      <c r="G5" s="86"/>
      <c r="H5" s="86"/>
      <c r="I5" s="86"/>
      <c r="J5" s="86"/>
      <c r="K5" s="87"/>
    </row>
    <row r="6" spans="1:25" ht="30" customHeight="1" x14ac:dyDescent="0.15">
      <c r="A6" s="83" t="s">
        <v>1122</v>
      </c>
      <c r="B6" s="84"/>
      <c r="C6" s="84"/>
      <c r="D6" s="85" t="str">
        <f>VLOOKUP($D$2,福祉!$B$2:$AG$998,5,FALSE)</f>
        <v>特定非営利活動法人　ふれあい広場タンポポのはら</v>
      </c>
      <c r="E6" s="86"/>
      <c r="F6" s="86"/>
      <c r="G6" s="86"/>
      <c r="H6" s="86"/>
      <c r="I6" s="86"/>
      <c r="J6" s="86"/>
      <c r="K6" s="87"/>
    </row>
    <row r="7" spans="1:25" ht="30" customHeight="1" x14ac:dyDescent="0.15">
      <c r="A7" s="83" t="s">
        <v>1123</v>
      </c>
      <c r="B7" s="84"/>
      <c r="C7" s="84"/>
      <c r="D7" s="85" t="str">
        <f>VLOOKUP($D$2,福祉!$B$2:$AG$998,6,FALSE)</f>
        <v>斎藤　益大</v>
      </c>
      <c r="E7" s="86"/>
      <c r="F7" s="86"/>
      <c r="G7" s="86"/>
      <c r="H7" s="86"/>
      <c r="I7" s="86"/>
      <c r="J7" s="86"/>
      <c r="K7" s="87"/>
    </row>
    <row r="8" spans="1:25" ht="30" customHeight="1" x14ac:dyDescent="0.15">
      <c r="A8" s="83" t="s">
        <v>1124</v>
      </c>
      <c r="B8" s="84"/>
      <c r="C8" s="84"/>
      <c r="D8" s="85" t="str">
        <f>VLOOKUP($D$2,福祉!$B$2:$AG$998,8,FALSE)</f>
        <v>石狩市花川南４条５丁目２１番地</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石狩市地域生活サポートセンターいーよ</v>
      </c>
      <c r="E12" s="103"/>
      <c r="F12" s="103" t="str">
        <f>IFERROR(VLOOKUP($D$2,福祉!$B$2:$AG$998,10,FALSE),0)</f>
        <v>石狩市花川南４条５丁目２１番地</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札幌市、石狩市</v>
      </c>
      <c r="E14" s="98"/>
      <c r="F14" s="98"/>
      <c r="G14" s="98"/>
      <c r="H14" s="98"/>
      <c r="I14" s="98"/>
      <c r="J14" s="98"/>
      <c r="K14" s="99"/>
      <c r="O14" s="73"/>
      <c r="X14" s="73"/>
      <c r="Y14" s="107"/>
    </row>
    <row r="15" spans="1:25" ht="30" customHeight="1" x14ac:dyDescent="0.15">
      <c r="A15" s="95" t="s">
        <v>1132</v>
      </c>
      <c r="B15" s="96"/>
      <c r="C15" s="96"/>
      <c r="D15" s="108" t="str">
        <f>VLOOKUP($D$2,福祉!$B$2:$AG$998,16,FALSE)</f>
        <v>【新】イハ</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石狩市地域生活サポートセンターいーよ</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2</v>
      </c>
      <c r="G23" s="136">
        <f>IFERROR(VLOOKUP($D$2,福祉!$B$2:$AG$998,23,FALSE),0)</f>
        <v>0</v>
      </c>
      <c r="H23" s="136">
        <f>IFERROR(VLOOKUP($D$2,福祉!$B$2:$AG$998,25,FALSE),0)</f>
        <v>0</v>
      </c>
      <c r="I23" s="136">
        <f>IFERROR(VLOOKUP($D$2,福祉!$B$2:$AG$998,27,FALSE),0)</f>
        <v>6</v>
      </c>
      <c r="J23" s="136">
        <f>IFERROR(VLOOKUP($D$2,福祉!$B$2:$AG$998,29,FALSE),0)</f>
        <v>0</v>
      </c>
      <c r="K23" s="137">
        <f>SUM(E23:J23)</f>
        <v>8</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5</v>
      </c>
      <c r="J24" s="141"/>
      <c r="K24" s="142">
        <f>SUM(E24:I24)</f>
        <v>6</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2</v>
      </c>
      <c r="G35" s="136">
        <f t="shared" si="0"/>
        <v>0</v>
      </c>
      <c r="H35" s="136">
        <f t="shared" si="0"/>
        <v>0</v>
      </c>
      <c r="I35" s="136">
        <f t="shared" si="0"/>
        <v>6</v>
      </c>
      <c r="J35" s="136">
        <f t="shared" si="0"/>
        <v>0</v>
      </c>
      <c r="K35" s="137">
        <f>SUM(E35:J35)</f>
        <v>8</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5</v>
      </c>
      <c r="J36" s="164"/>
      <c r="K36" s="165">
        <f>SUM(E36:I36)</f>
        <v>6</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C7ytk3898u7yMDcJoAaMNrIOgitAs2Ny0U47Yuf1LVt3HRfmmDb8jLbwLLAfcOmNM4t1a/+bbh+LxgZxdb0YyQ==" saltValue="nt3KNdEwBLTBOtqBH7VQo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7C093222-4064-4216-A3DC-4EB7A98D0A2E}"/>
    <dataValidation type="list" allowBlank="1" showInputMessage="1" sqref="A22:B33" xr:uid="{1F3720B6-58AE-443B-8DB4-E15CC6C788D6}">
      <formula1>"交通空白地有償運送,福祉有償運送"</formula1>
    </dataValidation>
    <dataValidation type="list" allowBlank="1" showInputMessage="1" sqref="D10" xr:uid="{985CE50D-FBAF-4BE4-8041-D455229DDE05}">
      <formula1>"○"</formula1>
    </dataValidation>
  </dataValidations>
  <hyperlinks>
    <hyperlink ref="O1:Q1" location="福祉!A1" display="目次" xr:uid="{3C776A3B-4911-4C9D-9160-B02AE795B4EC}"/>
  </hyperlinks>
  <pageMargins left="0.25" right="0.25" top="0.75" bottom="0.75" header="0.3" footer="0.3"/>
  <pageSetup paperSize="9" scale="92"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B9AE7-3596-49AE-93CC-7F9B4C4C7045}">
  <sheetPr codeName="Sheet66">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1205</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45202</v>
      </c>
      <c r="E4" s="86"/>
      <c r="F4" s="86"/>
      <c r="G4" s="86"/>
      <c r="H4" s="86"/>
      <c r="I4" s="86"/>
      <c r="J4" s="86"/>
      <c r="K4" s="87"/>
    </row>
    <row r="5" spans="1:25" ht="30" customHeight="1" x14ac:dyDescent="0.15">
      <c r="A5" s="83" t="s">
        <v>1121</v>
      </c>
      <c r="B5" s="84"/>
      <c r="C5" s="84"/>
      <c r="D5" s="85">
        <f>VLOOKUP($D$2,福祉!$B$2:$AG$998,4,FALSE)</f>
        <v>46295</v>
      </c>
      <c r="E5" s="86"/>
      <c r="F5" s="86"/>
      <c r="G5" s="86"/>
      <c r="H5" s="86"/>
      <c r="I5" s="86"/>
      <c r="J5" s="86"/>
      <c r="K5" s="87"/>
    </row>
    <row r="6" spans="1:25" ht="30" customHeight="1" x14ac:dyDescent="0.15">
      <c r="A6" s="83" t="s">
        <v>1122</v>
      </c>
      <c r="B6" s="84"/>
      <c r="C6" s="84"/>
      <c r="D6" s="85" t="str">
        <f>VLOOKUP($D$2,福祉!$B$2:$AG$998,5,FALSE)</f>
        <v>社会福祉法人　南幌苑</v>
      </c>
      <c r="E6" s="86"/>
      <c r="F6" s="86"/>
      <c r="G6" s="86"/>
      <c r="H6" s="86"/>
      <c r="I6" s="86"/>
      <c r="J6" s="86"/>
      <c r="K6" s="87"/>
    </row>
    <row r="7" spans="1:25" ht="30" customHeight="1" x14ac:dyDescent="0.15">
      <c r="A7" s="83" t="s">
        <v>1123</v>
      </c>
      <c r="B7" s="84"/>
      <c r="C7" s="84"/>
      <c r="D7" s="85" t="str">
        <f>VLOOKUP($D$2,福祉!$B$2:$AG$998,6,FALSE)</f>
        <v>栗林　和史</v>
      </c>
      <c r="E7" s="86"/>
      <c r="F7" s="86"/>
      <c r="G7" s="86"/>
      <c r="H7" s="86"/>
      <c r="I7" s="86"/>
      <c r="J7" s="86"/>
      <c r="K7" s="87"/>
    </row>
    <row r="8" spans="1:25" ht="30" customHeight="1" x14ac:dyDescent="0.15">
      <c r="A8" s="83" t="s">
        <v>1124</v>
      </c>
      <c r="B8" s="84"/>
      <c r="C8" s="84"/>
      <c r="D8" s="85" t="str">
        <f>VLOOKUP($D$2,福祉!$B$2:$AG$998,8,FALSE)</f>
        <v>空知郡南幌町元町１丁目６番１号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社会福祉法人南幌苑</v>
      </c>
      <c r="E12" s="103"/>
      <c r="F12" s="103" t="str">
        <f>IFERROR(VLOOKUP($D$2,福祉!$B$2:$AG$998,10,FALSE),0)</f>
        <v>空知郡南幌町元町１丁目６番１号</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南幌町</v>
      </c>
      <c r="E14" s="98"/>
      <c r="F14" s="98"/>
      <c r="G14" s="98"/>
      <c r="H14" s="98"/>
      <c r="I14" s="98"/>
      <c r="J14" s="98"/>
      <c r="K14" s="99"/>
      <c r="O14" s="73"/>
      <c r="X14" s="73"/>
      <c r="Y14" s="107"/>
    </row>
    <row r="15" spans="1:25" ht="30" customHeight="1" x14ac:dyDescent="0.15">
      <c r="A15" s="95" t="s">
        <v>1132</v>
      </c>
      <c r="B15" s="96"/>
      <c r="C15" s="96"/>
      <c r="D15" s="108" t="str">
        <f>VLOOKUP($D$2,福祉!$B$2:$AG$998,16,FALSE)</f>
        <v>【新】ハ　ト</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社会福祉法人南幌苑</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2</v>
      </c>
      <c r="I23" s="136">
        <f>IFERROR(VLOOKUP($D$2,福祉!$B$2:$AG$998,27,FALSE),0)</f>
        <v>2</v>
      </c>
      <c r="J23" s="136">
        <f>IFERROR(VLOOKUP($D$2,福祉!$B$2:$AG$998,29,FALSE),0)</f>
        <v>0</v>
      </c>
      <c r="K23" s="137">
        <f>SUM(E23:J23)</f>
        <v>5</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0</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2</v>
      </c>
      <c r="I35" s="136">
        <f t="shared" si="0"/>
        <v>2</v>
      </c>
      <c r="J35" s="136">
        <f t="shared" si="0"/>
        <v>0</v>
      </c>
      <c r="K35" s="137">
        <f>SUM(E35:J35)</f>
        <v>5</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0</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zoy6xZGbYS3uWAvL/NhJ1wzibSu+ugQ3eRkcKO5bpq6DyPpq+R4IOmEsxcCTzm15L5AWW8isg7rAsou0yOxO1g==" saltValue="t5YHvnnjh8ywBPl1WFRwb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76670751-D1FE-4FB3-889E-32BCCE43B48D}">
      <formula1>"○"</formula1>
    </dataValidation>
    <dataValidation type="list" allowBlank="1" showInputMessage="1" sqref="A22:B33" xr:uid="{F540A649-FB53-40F8-87EF-D361A4BD448B}">
      <formula1>"交通空白地有償運送,福祉有償運送"</formula1>
    </dataValidation>
    <dataValidation allowBlank="1" showInputMessage="1" sqref="D2:K2" xr:uid="{F2DE6AA2-0A89-4A4A-A4AF-EB348E8D5394}"/>
  </dataValidations>
  <hyperlinks>
    <hyperlink ref="O1:Q1" location="福祉!A1" display="福祉!A1" xr:uid="{D7D200B0-500A-437D-A5DC-C86635C82D1A}"/>
  </hyperlinks>
  <pageMargins left="0.25" right="0.25" top="0.75" bottom="0.75" header="0.3" footer="0.3"/>
  <pageSetup paperSize="9" scale="92"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49985-B6FE-4405-A6A9-453C9E35033E}">
  <sheetPr codeName="Sheet67">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1206</v>
      </c>
      <c r="E2" s="81"/>
      <c r="F2" s="81"/>
      <c r="G2" s="81"/>
      <c r="H2" s="81"/>
      <c r="I2" s="81"/>
      <c r="J2" s="81"/>
      <c r="K2" s="82"/>
    </row>
    <row r="3" spans="1:25" ht="30" customHeight="1" x14ac:dyDescent="0.15">
      <c r="A3" s="83" t="s">
        <v>1119</v>
      </c>
      <c r="B3" s="84"/>
      <c r="C3" s="84"/>
      <c r="D3" s="85">
        <f>VLOOKUP($D$2,福祉!$B$2:$AG$998,2,FALSE)</f>
        <v>39790</v>
      </c>
      <c r="E3" s="86"/>
      <c r="F3" s="86"/>
      <c r="G3" s="86"/>
      <c r="H3" s="86"/>
      <c r="I3" s="86"/>
      <c r="J3" s="86"/>
      <c r="K3" s="87"/>
    </row>
    <row r="4" spans="1:25" ht="30" customHeight="1" x14ac:dyDescent="0.15">
      <c r="A4" s="83" t="s">
        <v>1120</v>
      </c>
      <c r="B4" s="84"/>
      <c r="C4" s="84"/>
      <c r="D4" s="85">
        <f>VLOOKUP($D$2,福祉!$B$2:$AG$998,3,FALSE)</f>
        <v>45219</v>
      </c>
      <c r="E4" s="86"/>
      <c r="F4" s="86"/>
      <c r="G4" s="86"/>
      <c r="H4" s="86"/>
      <c r="I4" s="86"/>
      <c r="J4" s="86"/>
      <c r="K4" s="87"/>
    </row>
    <row r="5" spans="1:25" ht="30" customHeight="1" x14ac:dyDescent="0.15">
      <c r="A5" s="83" t="s">
        <v>1121</v>
      </c>
      <c r="B5" s="84"/>
      <c r="C5" s="84"/>
      <c r="D5" s="85">
        <f>VLOOKUP($D$2,福祉!$B$2:$AG$998,4,FALSE)</f>
        <v>46295</v>
      </c>
      <c r="E5" s="86"/>
      <c r="F5" s="86"/>
      <c r="G5" s="86"/>
      <c r="H5" s="86"/>
      <c r="I5" s="86"/>
      <c r="J5" s="86"/>
      <c r="K5" s="87"/>
    </row>
    <row r="6" spans="1:25" ht="30" customHeight="1" x14ac:dyDescent="0.15">
      <c r="A6" s="83" t="s">
        <v>1122</v>
      </c>
      <c r="B6" s="84"/>
      <c r="C6" s="84"/>
      <c r="D6" s="85" t="str">
        <f>VLOOKUP($D$2,福祉!$B$2:$AG$998,5,FALSE)</f>
        <v>社会福祉法人　清光園</v>
      </c>
      <c r="E6" s="86"/>
      <c r="F6" s="86"/>
      <c r="G6" s="86"/>
      <c r="H6" s="86"/>
      <c r="I6" s="86"/>
      <c r="J6" s="86"/>
      <c r="K6" s="87"/>
    </row>
    <row r="7" spans="1:25" ht="30" customHeight="1" x14ac:dyDescent="0.15">
      <c r="A7" s="83" t="s">
        <v>1123</v>
      </c>
      <c r="B7" s="84"/>
      <c r="C7" s="84"/>
      <c r="D7" s="85" t="str">
        <f>VLOOKUP($D$2,福祉!$B$2:$AG$998,6,FALSE)</f>
        <v>中條　俊博</v>
      </c>
      <c r="E7" s="86"/>
      <c r="F7" s="86"/>
      <c r="G7" s="86"/>
      <c r="H7" s="86"/>
      <c r="I7" s="86"/>
      <c r="J7" s="86"/>
      <c r="K7" s="87"/>
    </row>
    <row r="8" spans="1:25" ht="30" customHeight="1" x14ac:dyDescent="0.15">
      <c r="A8" s="83" t="s">
        <v>1124</v>
      </c>
      <c r="B8" s="84"/>
      <c r="C8" s="84"/>
      <c r="D8" s="85" t="str">
        <f>VLOOKUP($D$2,福祉!$B$2:$AG$998,8,FALSE)</f>
        <v>夕張市南清水沢１丁目５５番地１</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特別養護老人ホーム清光園</v>
      </c>
      <c r="E12" s="103"/>
      <c r="F12" s="103" t="str">
        <f>IFERROR(VLOOKUP($D$2,福祉!$B$2:$AG$998,10,FALSE),0)</f>
        <v>夕張市南清水沢１丁目５５番地１</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夕張市</v>
      </c>
      <c r="E14" s="98"/>
      <c r="F14" s="98"/>
      <c r="G14" s="98"/>
      <c r="H14" s="98"/>
      <c r="I14" s="98"/>
      <c r="J14" s="98"/>
      <c r="K14" s="99"/>
      <c r="O14" s="73"/>
      <c r="X14" s="73"/>
      <c r="Y14" s="107"/>
    </row>
    <row r="15" spans="1:25" ht="30" customHeight="1" x14ac:dyDescent="0.15">
      <c r="A15" s="95" t="s">
        <v>1132</v>
      </c>
      <c r="B15" s="96"/>
      <c r="C15" s="96"/>
      <c r="D15" s="108" t="str">
        <f>VLOOKUP($D$2,福祉!$B$2:$AG$998,16,FALSE)</f>
        <v>【新】ニホト</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特別養護老人ホーム清光園</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1</v>
      </c>
      <c r="H23" s="136">
        <f>IFERROR(VLOOKUP($D$2,福祉!$B$2:$AG$998,25,FALSE),0)</f>
        <v>2</v>
      </c>
      <c r="I23" s="136">
        <f>IFERROR(VLOOKUP($D$2,福祉!$B$2:$AG$998,27,FALSE),0)</f>
        <v>0</v>
      </c>
      <c r="J23" s="136">
        <f>IFERROR(VLOOKUP($D$2,福祉!$B$2:$AG$998,29,FALSE),0)</f>
        <v>0</v>
      </c>
      <c r="K23" s="137">
        <f>SUM(E23:J23)</f>
        <v>4</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2</v>
      </c>
      <c r="I24" s="140">
        <f>IFERROR(VLOOKUP($D$2,福祉!$B$2:$AG$2998,28,FALSE),0)</f>
        <v>0</v>
      </c>
      <c r="J24" s="141"/>
      <c r="K24" s="142">
        <f>SUM(E24:I24)</f>
        <v>2</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1</v>
      </c>
      <c r="H35" s="136">
        <f t="shared" si="0"/>
        <v>2</v>
      </c>
      <c r="I35" s="136">
        <f t="shared" si="0"/>
        <v>0</v>
      </c>
      <c r="J35" s="136">
        <f t="shared" si="0"/>
        <v>0</v>
      </c>
      <c r="K35" s="137">
        <f>SUM(E35:J35)</f>
        <v>4</v>
      </c>
    </row>
    <row r="36" spans="1:11" ht="20.25" thickBot="1" x14ac:dyDescent="0.2">
      <c r="A36" s="159"/>
      <c r="B36" s="160"/>
      <c r="C36" s="161"/>
      <c r="D36" s="162"/>
      <c r="E36" s="163">
        <f>SUM(E24+E27+E30+E33)</f>
        <v>0</v>
      </c>
      <c r="F36" s="163">
        <f>SUM(F24+F27+F30+F33)</f>
        <v>0</v>
      </c>
      <c r="G36" s="163">
        <f>SUM(G24+G27+G30+G33)</f>
        <v>0</v>
      </c>
      <c r="H36" s="163">
        <f>SUM(H24+H27+H30+H33)</f>
        <v>2</v>
      </c>
      <c r="I36" s="163">
        <f>SUM(I24+I27+I30+I33)</f>
        <v>0</v>
      </c>
      <c r="J36" s="164"/>
      <c r="K36" s="165">
        <f>SUM(E36:I36)</f>
        <v>2</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jqMX4kHaHobg4WHx95UNcCKDXrfdeRlUBYDmWElT/FEJtrZth3IkdqNpb6sGxleViHkDGw3xDG0poDRy2acQCQ==" saltValue="4Vz4TBaGlpkt/vXYXVT9z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C1B7CB27-54AF-4595-9FF5-759FC08255E6}"/>
    <dataValidation type="list" allowBlank="1" showInputMessage="1" sqref="A22:B33" xr:uid="{91DDEAD4-03F9-4618-AA44-730D51CE17E1}">
      <formula1>"交通空白地有償運送,福祉有償運送"</formula1>
    </dataValidation>
    <dataValidation type="list" allowBlank="1" showInputMessage="1" sqref="D10" xr:uid="{75B5D600-FDA8-4218-91EF-76D5E9D6383E}">
      <formula1>"○"</formula1>
    </dataValidation>
  </dataValidations>
  <hyperlinks>
    <hyperlink ref="O1:Q1" location="福祉!A1" display="福祉!A1" xr:uid="{D32E8619-7EDF-4314-A8AF-6D30575D9136}"/>
  </hyperlinks>
  <pageMargins left="0.25" right="0.25" top="0.75" bottom="0.75" header="0.3" footer="0.3"/>
  <pageSetup paperSize="9" scale="92"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09063-AFA6-491C-AEBB-9919325DCE0F}">
  <sheetPr codeName="Sheet68">
    <tabColor theme="9" tint="0.39997558519241921"/>
  </sheetPr>
  <dimension ref="A1:Y38"/>
  <sheetViews>
    <sheetView view="pageBreakPreview" topLeftCell="C3"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1207</v>
      </c>
      <c r="E2" s="81"/>
      <c r="F2" s="81"/>
      <c r="G2" s="81"/>
      <c r="H2" s="81"/>
      <c r="I2" s="81"/>
      <c r="J2" s="81"/>
      <c r="K2" s="82"/>
    </row>
    <row r="3" spans="1:25" ht="30" customHeight="1" x14ac:dyDescent="0.15">
      <c r="A3" s="83" t="s">
        <v>1119</v>
      </c>
      <c r="B3" s="84"/>
      <c r="C3" s="84"/>
      <c r="D3" s="85">
        <f>VLOOKUP($D$2,福祉!$B$2:$AG$998,2,FALSE)</f>
        <v>39903</v>
      </c>
      <c r="E3" s="86"/>
      <c r="F3" s="86"/>
      <c r="G3" s="86"/>
      <c r="H3" s="86"/>
      <c r="I3" s="86"/>
      <c r="J3" s="86"/>
      <c r="K3" s="87"/>
    </row>
    <row r="4" spans="1:25" ht="30" customHeight="1" x14ac:dyDescent="0.15">
      <c r="A4" s="83" t="s">
        <v>1120</v>
      </c>
      <c r="B4" s="84"/>
      <c r="C4" s="84"/>
      <c r="D4" s="85">
        <f>VLOOKUP($D$2,福祉!$B$2:$AG$998,3,FALSE)</f>
        <v>45017</v>
      </c>
      <c r="E4" s="86"/>
      <c r="F4" s="86"/>
      <c r="G4" s="86"/>
      <c r="H4" s="86"/>
      <c r="I4" s="86"/>
      <c r="J4" s="86"/>
      <c r="K4" s="87"/>
    </row>
    <row r="5" spans="1:25" ht="30" customHeight="1" x14ac:dyDescent="0.15">
      <c r="A5" s="83" t="s">
        <v>1121</v>
      </c>
      <c r="B5" s="84"/>
      <c r="C5" s="84"/>
      <c r="D5" s="85">
        <f>VLOOKUP($D$2,福祉!$B$2:$AG$998,4,FALSE)</f>
        <v>46112</v>
      </c>
      <c r="E5" s="86"/>
      <c r="F5" s="86"/>
      <c r="G5" s="86"/>
      <c r="H5" s="86"/>
      <c r="I5" s="86"/>
      <c r="J5" s="86"/>
      <c r="K5" s="87"/>
    </row>
    <row r="6" spans="1:25" ht="30" customHeight="1" x14ac:dyDescent="0.15">
      <c r="A6" s="83" t="s">
        <v>1122</v>
      </c>
      <c r="B6" s="84"/>
      <c r="C6" s="84"/>
      <c r="D6" s="85" t="str">
        <f>VLOOKUP($D$2,福祉!$B$2:$AG$998,5,FALSE)</f>
        <v>社会福祉法人　あむ</v>
      </c>
      <c r="E6" s="86"/>
      <c r="F6" s="86"/>
      <c r="G6" s="86"/>
      <c r="H6" s="86"/>
      <c r="I6" s="86"/>
      <c r="J6" s="86"/>
      <c r="K6" s="87"/>
    </row>
    <row r="7" spans="1:25" ht="30" customHeight="1" x14ac:dyDescent="0.15">
      <c r="A7" s="83" t="s">
        <v>1123</v>
      </c>
      <c r="B7" s="84"/>
      <c r="C7" s="84"/>
      <c r="D7" s="85" t="str">
        <f>VLOOKUP($D$2,福祉!$B$2:$AG$998,6,FALSE)</f>
        <v>松川　敏道</v>
      </c>
      <c r="E7" s="86"/>
      <c r="F7" s="86"/>
      <c r="G7" s="86"/>
      <c r="H7" s="86"/>
      <c r="I7" s="86"/>
      <c r="J7" s="86"/>
      <c r="K7" s="87"/>
    </row>
    <row r="8" spans="1:25" ht="30" customHeight="1" x14ac:dyDescent="0.15">
      <c r="A8" s="83" t="s">
        <v>1124</v>
      </c>
      <c r="B8" s="84"/>
      <c r="C8" s="84"/>
      <c r="D8" s="85" t="str">
        <f>VLOOKUP($D$2,福祉!$B$2:$AG$998,8,FALSE)</f>
        <v>札幌市中央区南９条西１３丁目１－４０</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ばでぃ</v>
      </c>
      <c r="E12" s="103"/>
      <c r="F12" s="103" t="str">
        <f>IFERROR(VLOOKUP($D$2,福祉!$B$2:$AG$998,10,FALSE),0)</f>
        <v>札幌市中央区南９条西１３丁目１－４０</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　ハ</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9.5" x14ac:dyDescent="0.15">
      <c r="A22" s="126" t="s">
        <v>1147</v>
      </c>
      <c r="B22" s="127"/>
      <c r="C22" s="128" t="str">
        <f>D12</f>
        <v>ばでぃ</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3</v>
      </c>
      <c r="G23" s="136">
        <f>IFERROR(VLOOKUP($D$2,福祉!$B$2:$AG$998,23,FALSE),0)</f>
        <v>0</v>
      </c>
      <c r="H23" s="136">
        <f>IFERROR(VLOOKUP($D$2,福祉!$B$2:$AG$998,25,FALSE),0)</f>
        <v>1</v>
      </c>
      <c r="I23" s="136">
        <f>IFERROR(VLOOKUP($D$2,福祉!$B$2:$AG$998,27,FALSE),0)</f>
        <v>9</v>
      </c>
      <c r="J23" s="136">
        <f>IFERROR(VLOOKUP($D$2,福祉!$B$2:$AG$998,29,FALSE),0)</f>
        <v>0</v>
      </c>
      <c r="K23" s="137">
        <f>SUM(E23:J23)</f>
        <v>13</v>
      </c>
    </row>
    <row r="24" spans="1:24" s="143" customFormat="1" ht="19.5" x14ac:dyDescent="0.15">
      <c r="A24" s="132"/>
      <c r="B24" s="133"/>
      <c r="C24" s="138"/>
      <c r="D24" s="139"/>
      <c r="E24" s="140">
        <f>IFERROR(VLOOKUP($D$2,福祉!$B$2:$AG$998,20,FALSE),0)</f>
        <v>0</v>
      </c>
      <c r="F24" s="140">
        <f>IFERROR(VLOOKUP($D$2,福祉!$B$2:$AG$998,22,FALSE),0)</f>
        <v>2</v>
      </c>
      <c r="G24" s="140">
        <f>IFERROR(VLOOKUP($D$2,福祉!$B$2:$AG$998,24,FALSE),0)</f>
        <v>0</v>
      </c>
      <c r="H24" s="140">
        <f>IFERROR(VLOOKUP($D$2,福祉!$B$2:$AG$998,26,FALSE),0)</f>
        <v>0</v>
      </c>
      <c r="I24" s="140">
        <f>IFERROR(VLOOKUP($D$2,福祉!$B$2:$AG$2998,28,FALSE),0)</f>
        <v>4</v>
      </c>
      <c r="J24" s="141"/>
      <c r="K24" s="142">
        <f>SUM(E24:I24)</f>
        <v>6</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3</v>
      </c>
      <c r="G35" s="136">
        <f t="shared" si="0"/>
        <v>0</v>
      </c>
      <c r="H35" s="136">
        <f t="shared" si="0"/>
        <v>1</v>
      </c>
      <c r="I35" s="136">
        <f t="shared" si="0"/>
        <v>9</v>
      </c>
      <c r="J35" s="136">
        <f t="shared" si="0"/>
        <v>0</v>
      </c>
      <c r="K35" s="137">
        <f>SUM(E35:J35)</f>
        <v>13</v>
      </c>
    </row>
    <row r="36" spans="1:11" ht="20.25" thickBot="1" x14ac:dyDescent="0.2">
      <c r="A36" s="159"/>
      <c r="B36" s="160"/>
      <c r="C36" s="161"/>
      <c r="D36" s="162"/>
      <c r="E36" s="163">
        <f>SUM(E24+E27+E30+E33)</f>
        <v>0</v>
      </c>
      <c r="F36" s="163">
        <f>SUM(F24+F27+F30+F33)</f>
        <v>2</v>
      </c>
      <c r="G36" s="163">
        <f>SUM(G24+G27+G30+G33)</f>
        <v>0</v>
      </c>
      <c r="H36" s="163">
        <f>SUM(H24+H27+H30+H33)</f>
        <v>0</v>
      </c>
      <c r="I36" s="163">
        <f>SUM(I24+I27+I30+I33)</f>
        <v>4</v>
      </c>
      <c r="J36" s="164"/>
      <c r="K36" s="165">
        <f>SUM(E36:I36)</f>
        <v>6</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B0F0lr2vxc99vutfAe+ihr2Q92wGIfro9wcxwYgSISvogZ+UcjcC89mtA4W4ozPVrb2E8FqemABcv6mfrLoYaw==" saltValue="TczE8sYasUbzppsPMOqSF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BA1C9B42-2B7C-4A97-8F91-4EA727B577A0}">
      <formula1>"○"</formula1>
    </dataValidation>
    <dataValidation type="list" allowBlank="1" showInputMessage="1" sqref="A22:B33" xr:uid="{C6B8279B-CAE8-4099-BC19-807D50C32ABC}">
      <formula1>"交通空白地有償運送,福祉有償運送"</formula1>
    </dataValidation>
    <dataValidation allowBlank="1" showInputMessage="1" sqref="D2:K2" xr:uid="{7F20D71F-CBC1-41A1-82AE-D95E5F3AAA9D}"/>
  </dataValidations>
  <hyperlinks>
    <hyperlink ref="O1:Q1" location="福祉!A1" display="福祉!A1" xr:uid="{9600C01F-6CB6-4AC0-8AEB-856CCF6FA680}"/>
  </hyperlinks>
  <pageMargins left="0.25" right="0.25" top="0.75" bottom="0.75" header="0.3" footer="0.3"/>
  <pageSetup paperSize="9" scale="92"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76DE1-D545-4408-8146-0FDEEE76A149}">
  <sheetPr codeName="Sheet69">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1208</v>
      </c>
      <c r="E2" s="81"/>
      <c r="F2" s="81"/>
      <c r="G2" s="81"/>
      <c r="H2" s="81"/>
      <c r="I2" s="81"/>
      <c r="J2" s="81"/>
      <c r="K2" s="82"/>
    </row>
    <row r="3" spans="1:25" ht="30" customHeight="1" x14ac:dyDescent="0.15">
      <c r="A3" s="83" t="s">
        <v>1119</v>
      </c>
      <c r="B3" s="84"/>
      <c r="C3" s="84"/>
      <c r="D3" s="85">
        <f>VLOOKUP($D$2,福祉!$B$2:$AG$998,2,FALSE)</f>
        <v>39918</v>
      </c>
      <c r="E3" s="86"/>
      <c r="F3" s="86"/>
      <c r="G3" s="86"/>
      <c r="H3" s="86"/>
      <c r="I3" s="86"/>
      <c r="J3" s="86"/>
      <c r="K3" s="87"/>
    </row>
    <row r="4" spans="1:25" ht="30" customHeight="1" x14ac:dyDescent="0.15">
      <c r="A4" s="83" t="s">
        <v>1120</v>
      </c>
      <c r="B4" s="84"/>
      <c r="C4" s="84"/>
      <c r="D4" s="85">
        <f>VLOOKUP($D$2,福祉!$B$2:$AG$998,3,FALSE)</f>
        <v>45133</v>
      </c>
      <c r="E4" s="86"/>
      <c r="F4" s="86"/>
      <c r="G4" s="86"/>
      <c r="H4" s="86"/>
      <c r="I4" s="86"/>
      <c r="J4" s="86"/>
      <c r="K4" s="87"/>
    </row>
    <row r="5" spans="1:25" ht="30" customHeight="1" x14ac:dyDescent="0.15">
      <c r="A5" s="83" t="s">
        <v>1121</v>
      </c>
      <c r="B5" s="84"/>
      <c r="C5" s="84"/>
      <c r="D5" s="85">
        <f>VLOOKUP($D$2,福祉!$B$2:$AG$998,4,FALSE)</f>
        <v>46203</v>
      </c>
      <c r="E5" s="86"/>
      <c r="F5" s="86"/>
      <c r="G5" s="86"/>
      <c r="H5" s="86"/>
      <c r="I5" s="86"/>
      <c r="J5" s="86"/>
      <c r="K5" s="87"/>
    </row>
    <row r="6" spans="1:25" ht="30" customHeight="1" x14ac:dyDescent="0.15">
      <c r="A6" s="83" t="s">
        <v>1122</v>
      </c>
      <c r="B6" s="84"/>
      <c r="C6" s="84"/>
      <c r="D6" s="85" t="str">
        <f>VLOOKUP($D$2,福祉!$B$2:$AG$998,5,FALSE)</f>
        <v>特定非営利活動法人　ワーキンググループ</v>
      </c>
      <c r="E6" s="86"/>
      <c r="F6" s="86"/>
      <c r="G6" s="86"/>
      <c r="H6" s="86"/>
      <c r="I6" s="86"/>
      <c r="J6" s="86"/>
      <c r="K6" s="87"/>
    </row>
    <row r="7" spans="1:25" ht="30" customHeight="1" x14ac:dyDescent="0.15">
      <c r="A7" s="83" t="s">
        <v>1123</v>
      </c>
      <c r="B7" s="84"/>
      <c r="C7" s="84"/>
      <c r="D7" s="85" t="s">
        <v>563</v>
      </c>
      <c r="E7" s="86"/>
      <c r="F7" s="86"/>
      <c r="G7" s="86"/>
      <c r="H7" s="86"/>
      <c r="I7" s="86"/>
      <c r="J7" s="86"/>
      <c r="K7" s="87"/>
    </row>
    <row r="8" spans="1:25" ht="30" customHeight="1" x14ac:dyDescent="0.15">
      <c r="A8" s="83" t="s">
        <v>1124</v>
      </c>
      <c r="B8" s="84"/>
      <c r="C8" s="84"/>
      <c r="D8" s="85" t="str">
        <f>VLOOKUP($D$2,福祉!$B$2:$AG$998,8,FALSE)</f>
        <v>札幌市厚別区厚別西２条４丁目２－１０　アクティブプラザ厚別西２階Ｆ号室</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札幌事業所</v>
      </c>
      <c r="E12" s="103"/>
      <c r="F12" s="103" t="str">
        <f>IFERROR(VLOOKUP($D$2,福祉!$B$2:$AG$998,10,FALSE),0)</f>
        <v>札幌市厚別区厚別西２条４丁目２－１０　アクティブプラザ厚別西２階F号室</v>
      </c>
      <c r="G12" s="103"/>
      <c r="H12" s="103">
        <f>IFERROR(VLOOKUP($D$2&amp;"-3",福祉!$B$2:$AG$998,9,FALSE),0)</f>
        <v>0</v>
      </c>
      <c r="I12" s="103"/>
      <c r="J12" s="103">
        <f>IFERROR(VLOOKUP($D$2&amp;"-3",福祉!$B$2:$AG$998,10,FALSE),0)</f>
        <v>0</v>
      </c>
      <c r="K12" s="103"/>
    </row>
    <row r="13" spans="1:25" ht="50.1" customHeight="1" x14ac:dyDescent="0.15">
      <c r="A13" s="104"/>
      <c r="B13" s="105"/>
      <c r="C13" s="106"/>
      <c r="D13" s="103" t="str">
        <f>IFERROR(VLOOKUP($D$2&amp;"-2",福祉!$B$2:$AG$998,9,FALSE),0)</f>
        <v>小樽事業所</v>
      </c>
      <c r="E13" s="103"/>
      <c r="F13" s="103" t="str">
        <f>IFERROR(VLOOKUP($D$2&amp;"-2",福祉!$B$2:$AG$998,10,FALSE),0)</f>
        <v>小樽市最上１丁目２８番２２号</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札幌市、小樽市</v>
      </c>
      <c r="E14" s="98"/>
      <c r="F14" s="98"/>
      <c r="G14" s="98"/>
      <c r="H14" s="98"/>
      <c r="I14" s="98"/>
      <c r="J14" s="98"/>
      <c r="K14" s="99"/>
      <c r="O14" s="73"/>
      <c r="X14" s="73"/>
      <c r="Y14" s="107"/>
    </row>
    <row r="15" spans="1:25" ht="30" customHeight="1" x14ac:dyDescent="0.15">
      <c r="A15" s="95" t="s">
        <v>1132</v>
      </c>
      <c r="B15" s="96"/>
      <c r="C15" s="96"/>
      <c r="D15" s="108" t="str">
        <f>VLOOKUP($D$2,福祉!$B$2:$AG$998,16,FALSE)</f>
        <v>【新】イ　ニ</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札幌事業所</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0</v>
      </c>
      <c r="I23" s="136">
        <f>IFERROR(VLOOKUP($D$2,福祉!$B$2:$AG$998,27,FALSE),0)</f>
        <v>4</v>
      </c>
      <c r="J23" s="136">
        <f>IFERROR(VLOOKUP($D$2,福祉!$B$2:$AG$998,29,FALSE),0)</f>
        <v>0</v>
      </c>
      <c r="K23" s="137">
        <f>SUM(E23:J23)</f>
        <v>4</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3</v>
      </c>
      <c r="J24" s="141"/>
      <c r="K24" s="142">
        <f>SUM(E24:I24)</f>
        <v>3</v>
      </c>
    </row>
    <row r="25" spans="1:24" ht="19.5" x14ac:dyDescent="0.15">
      <c r="A25" s="132"/>
      <c r="B25" s="133"/>
      <c r="C25" s="128" t="str">
        <f>D13</f>
        <v>小樽事業所</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1</v>
      </c>
      <c r="J26" s="136">
        <f>IFERROR(VLOOKUP($D$2&amp;"-2",福祉!$B$2:$AG$998,29,FALSE),0)</f>
        <v>0</v>
      </c>
      <c r="K26" s="137">
        <f>SUM(E26:J26)</f>
        <v>1</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0</v>
      </c>
      <c r="I35" s="136">
        <f t="shared" si="0"/>
        <v>5</v>
      </c>
      <c r="J35" s="136">
        <f t="shared" si="0"/>
        <v>0</v>
      </c>
      <c r="K35" s="137">
        <f>SUM(E35:J35)</f>
        <v>5</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3</v>
      </c>
      <c r="J36" s="164"/>
      <c r="K36" s="165">
        <f>SUM(E36:I36)</f>
        <v>3</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ibcjcnfvrSgsCqDSabPn7A9Rn/WBrON1DrRFIEcgJomQUnY5XakmntaJmiyLUno7f1D+brEp4nYNI6X6JBw9WQ==" saltValue="bYBFchO4M17Z5DHKJriWt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285F552E-9200-4170-A853-B8F9B91473B4}"/>
    <dataValidation type="list" allowBlank="1" showInputMessage="1" sqref="A22:B33" xr:uid="{1FC60291-00C4-4B97-AC0A-06391099F219}">
      <formula1>"交通空白地有償運送,福祉有償運送"</formula1>
    </dataValidation>
    <dataValidation type="list" allowBlank="1" showInputMessage="1" sqref="D10" xr:uid="{E5CC2795-7B21-4A70-89CA-B7B1F2DDB0F5}">
      <formula1>"○"</formula1>
    </dataValidation>
  </dataValidations>
  <hyperlinks>
    <hyperlink ref="O1:Q1" location="福祉!A1" display="福祉!A1" xr:uid="{3CD37622-92C1-43ED-987B-55E24C87A256}"/>
  </hyperlinks>
  <pageMargins left="0.25" right="0.25" top="0.75" bottom="0.75" header="0.3" footer="0.3"/>
  <pageSetup paperSize="9" scale="92"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48EA5-0CD7-4959-9105-DD0750A0A2EA}">
  <sheetPr codeName="Sheet70">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1209</v>
      </c>
      <c r="E2" s="81"/>
      <c r="F2" s="81"/>
      <c r="G2" s="81"/>
      <c r="H2" s="81"/>
      <c r="I2" s="81"/>
      <c r="J2" s="81"/>
      <c r="K2" s="82"/>
    </row>
    <row r="3" spans="1:25" ht="30" customHeight="1" x14ac:dyDescent="0.15">
      <c r="A3" s="83" t="s">
        <v>1119</v>
      </c>
      <c r="B3" s="84"/>
      <c r="C3" s="84"/>
      <c r="D3" s="85">
        <f>VLOOKUP($D$2,福祉!$B$2:$AG$998,2,FALSE)</f>
        <v>39918</v>
      </c>
      <c r="E3" s="86"/>
      <c r="F3" s="86"/>
      <c r="G3" s="86"/>
      <c r="H3" s="86"/>
      <c r="I3" s="86"/>
      <c r="J3" s="86"/>
      <c r="K3" s="87"/>
    </row>
    <row r="4" spans="1:25" ht="30" customHeight="1" x14ac:dyDescent="0.15">
      <c r="A4" s="83" t="s">
        <v>1120</v>
      </c>
      <c r="B4" s="84"/>
      <c r="C4" s="84"/>
      <c r="D4" s="85">
        <f>VLOOKUP($D$2,福祉!$B$2:$AG$998,3,FALSE)</f>
        <v>45112</v>
      </c>
      <c r="E4" s="86"/>
      <c r="F4" s="86"/>
      <c r="G4" s="86"/>
      <c r="H4" s="86"/>
      <c r="I4" s="86"/>
      <c r="J4" s="86"/>
      <c r="K4" s="87"/>
    </row>
    <row r="5" spans="1:25" ht="30" customHeight="1" x14ac:dyDescent="0.15">
      <c r="A5" s="83" t="s">
        <v>1121</v>
      </c>
      <c r="B5" s="84"/>
      <c r="C5" s="84"/>
      <c r="D5" s="85">
        <f>VLOOKUP($D$2,福祉!$B$2:$AG$998,4,FALSE)</f>
        <v>46203</v>
      </c>
      <c r="E5" s="86"/>
      <c r="F5" s="86"/>
      <c r="G5" s="86"/>
      <c r="H5" s="86"/>
      <c r="I5" s="86"/>
      <c r="J5" s="86"/>
      <c r="K5" s="87"/>
    </row>
    <row r="6" spans="1:25" ht="30" customHeight="1" x14ac:dyDescent="0.15">
      <c r="A6" s="83" t="s">
        <v>1122</v>
      </c>
      <c r="B6" s="84"/>
      <c r="C6" s="84"/>
      <c r="D6" s="85" t="str">
        <f>VLOOKUP($D$2,福祉!$B$2:$AG$998,5,FALSE)</f>
        <v>特定非営利活動法人　One’ｓ Own Master</v>
      </c>
      <c r="E6" s="86"/>
      <c r="F6" s="86"/>
      <c r="G6" s="86"/>
      <c r="H6" s="86"/>
      <c r="I6" s="86"/>
      <c r="J6" s="86"/>
      <c r="K6" s="87"/>
    </row>
    <row r="7" spans="1:25" ht="30" customHeight="1" x14ac:dyDescent="0.15">
      <c r="A7" s="83" t="s">
        <v>1123</v>
      </c>
      <c r="B7" s="84"/>
      <c r="C7" s="84"/>
      <c r="D7" s="85" t="str">
        <f>VLOOKUP($D$2,福祉!$B$2:$AG$998,6,FALSE)</f>
        <v>岩舘　愁</v>
      </c>
      <c r="E7" s="86"/>
      <c r="F7" s="86"/>
      <c r="G7" s="86"/>
      <c r="H7" s="86"/>
      <c r="I7" s="86"/>
      <c r="J7" s="86"/>
      <c r="K7" s="87"/>
    </row>
    <row r="8" spans="1:25" ht="30" customHeight="1" x14ac:dyDescent="0.15">
      <c r="A8" s="83" t="s">
        <v>1124</v>
      </c>
      <c r="B8" s="84"/>
      <c r="C8" s="84"/>
      <c r="D8" s="85" t="str">
        <f>VLOOKUP($D$2,福祉!$B$2:$AG$998,8,FALSE)</f>
        <v>札幌市中央区北１条西１９丁目１番７号－３階</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移送サービス　あしがる</v>
      </c>
      <c r="E12" s="103"/>
      <c r="F12" s="103" t="str">
        <f>IFERROR(VLOOKUP($D$2,福祉!$B$2:$AG$998,10,FALSE),0)</f>
        <v>札幌市中央区北1条西19丁目１－７－３</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移送サービス　あしがる</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2</v>
      </c>
      <c r="G23" s="136">
        <f>IFERROR(VLOOKUP($D$2,福祉!$B$2:$AG$998,23,FALSE),0)</f>
        <v>0</v>
      </c>
      <c r="H23" s="136">
        <f>IFERROR(VLOOKUP($D$2,福祉!$B$2:$AG$998,25,FALSE),0)</f>
        <v>0</v>
      </c>
      <c r="I23" s="136">
        <f>IFERROR(VLOOKUP($D$2,福祉!$B$2:$AG$998,27,FALSE),0)</f>
        <v>0</v>
      </c>
      <c r="J23" s="136">
        <f>IFERROR(VLOOKUP($D$2,福祉!$B$2:$AG$998,29,FALSE),0)</f>
        <v>0</v>
      </c>
      <c r="K23" s="137">
        <f>SUM(E23:J23)</f>
        <v>2</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0</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2</v>
      </c>
      <c r="G35" s="136">
        <f t="shared" si="0"/>
        <v>0</v>
      </c>
      <c r="H35" s="136">
        <f t="shared" si="0"/>
        <v>0</v>
      </c>
      <c r="I35" s="136">
        <f t="shared" si="0"/>
        <v>0</v>
      </c>
      <c r="J35" s="136">
        <f t="shared" si="0"/>
        <v>0</v>
      </c>
      <c r="K35" s="137">
        <f>SUM(E35:J35)</f>
        <v>2</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0</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AIyNu55BKw+/D2utcRTL1YxXxogEqD8D3MZWPFbQMwb8SbHXTBGNitDsncIqivvDIa8EBX9YUhEbGJekWhNICQ==" saltValue="QLdkfP/rO0NSDOvH0u8kz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9A7CCE3E-6585-47DC-962D-388E4A2B6EDE}">
      <formula1>"○"</formula1>
    </dataValidation>
    <dataValidation type="list" allowBlank="1" showInputMessage="1" sqref="A22:B33" xr:uid="{1C937B75-EAF7-49F5-8996-54B338D426BA}">
      <formula1>"交通空白地有償運送,福祉有償運送"</formula1>
    </dataValidation>
    <dataValidation allowBlank="1" showInputMessage="1" sqref="D2:K2" xr:uid="{35F17A6B-D089-4E2F-826D-4EC8DC4C6AC1}"/>
  </dataValidations>
  <hyperlinks>
    <hyperlink ref="O1:Q1" location="福祉!A1" display="福祉!A1" xr:uid="{6CC78357-07AB-4C71-B8D8-C4C2AF169356}"/>
  </hyperlinks>
  <pageMargins left="0.25" right="0.25" top="0.75" bottom="0.75" header="0.3" footer="0.3"/>
  <pageSetup paperSize="9" scale="92"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239C1-E8D3-47A4-B8A4-D560709D9BAA}">
  <sheetPr codeName="Sheet71">
    <tabColor theme="9" tint="0.39997558519241921"/>
  </sheetPr>
  <dimension ref="A1:Y38"/>
  <sheetViews>
    <sheetView view="pageBreakPreview" topLeftCell="C3"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1210</v>
      </c>
      <c r="E2" s="81"/>
      <c r="F2" s="81"/>
      <c r="G2" s="81"/>
      <c r="H2" s="81"/>
      <c r="I2" s="81"/>
      <c r="J2" s="81"/>
      <c r="K2" s="82"/>
    </row>
    <row r="3" spans="1:25" ht="30" customHeight="1" x14ac:dyDescent="0.15">
      <c r="A3" s="83" t="s">
        <v>1119</v>
      </c>
      <c r="B3" s="84"/>
      <c r="C3" s="84"/>
      <c r="D3" s="85">
        <f>VLOOKUP($D$2,福祉!$B$2:$AG$998,2,FALSE)</f>
        <v>39920</v>
      </c>
      <c r="E3" s="86"/>
      <c r="F3" s="86"/>
      <c r="G3" s="86"/>
      <c r="H3" s="86"/>
      <c r="I3" s="86"/>
      <c r="J3" s="86"/>
      <c r="K3" s="87"/>
    </row>
    <row r="4" spans="1:25" ht="30" customHeight="1" x14ac:dyDescent="0.15">
      <c r="A4" s="83" t="s">
        <v>1120</v>
      </c>
      <c r="B4" s="84"/>
      <c r="C4" s="84"/>
      <c r="D4" s="85">
        <f>VLOOKUP($D$2,福祉!$B$2:$AG$998,3,FALSE)</f>
        <v>45131</v>
      </c>
      <c r="E4" s="86"/>
      <c r="F4" s="86"/>
      <c r="G4" s="86"/>
      <c r="H4" s="86"/>
      <c r="I4" s="86"/>
      <c r="J4" s="86"/>
      <c r="K4" s="87"/>
    </row>
    <row r="5" spans="1:25" ht="30" customHeight="1" x14ac:dyDescent="0.15">
      <c r="A5" s="83" t="s">
        <v>1121</v>
      </c>
      <c r="B5" s="84"/>
      <c r="C5" s="84"/>
      <c r="D5" s="85">
        <f>VLOOKUP($D$2,福祉!$B$2:$AG$998,4,FALSE)</f>
        <v>46203</v>
      </c>
      <c r="E5" s="86"/>
      <c r="F5" s="86"/>
      <c r="G5" s="86"/>
      <c r="H5" s="86"/>
      <c r="I5" s="86"/>
      <c r="J5" s="86"/>
      <c r="K5" s="87"/>
    </row>
    <row r="6" spans="1:25" ht="30" customHeight="1" x14ac:dyDescent="0.15">
      <c r="A6" s="83" t="s">
        <v>1122</v>
      </c>
      <c r="B6" s="84"/>
      <c r="C6" s="84"/>
      <c r="D6" s="85" t="str">
        <f>VLOOKUP($D$2,福祉!$B$2:$AG$998,5,FALSE)</f>
        <v>特定非営利活動法人　プラウド</v>
      </c>
      <c r="E6" s="86"/>
      <c r="F6" s="86"/>
      <c r="G6" s="86"/>
      <c r="H6" s="86"/>
      <c r="I6" s="86"/>
      <c r="J6" s="86"/>
      <c r="K6" s="87"/>
    </row>
    <row r="7" spans="1:25" ht="30" customHeight="1" x14ac:dyDescent="0.15">
      <c r="A7" s="83" t="s">
        <v>1123</v>
      </c>
      <c r="B7" s="84"/>
      <c r="C7" s="84"/>
      <c r="D7" s="85" t="str">
        <f>VLOOKUP($D$2,福祉!$B$2:$AG$998,6,FALSE)</f>
        <v>山崎　龍男</v>
      </c>
      <c r="E7" s="86"/>
      <c r="F7" s="86"/>
      <c r="G7" s="86"/>
      <c r="H7" s="86"/>
      <c r="I7" s="86"/>
      <c r="J7" s="86"/>
      <c r="K7" s="87"/>
    </row>
    <row r="8" spans="1:25" ht="30" customHeight="1" x14ac:dyDescent="0.15">
      <c r="A8" s="83" t="s">
        <v>1124</v>
      </c>
      <c r="B8" s="84"/>
      <c r="C8" s="84"/>
      <c r="D8" s="85" t="str">
        <f>VLOOKUP($D$2,福祉!$B$2:$AG$998,8,FALSE)</f>
        <v>札幌市厚別区厚別中央４条２丁目１８－１１　アクティブプラザ厚別中央Ｂ棟２０２号室</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訪問介護事業所
サンハート平岡</v>
      </c>
      <c r="E12" s="103"/>
      <c r="F12" s="103" t="str">
        <f>IFERROR(VLOOKUP($D$2,福祉!$B$2:$AG$998,10,FALSE),0)</f>
        <v>札幌市厚別区厚別中央４条２丁目１８－１１　アクティブプラザ厚別中央Ｂ棟２０２号室</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　ハ</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訪問介護事業所
サンハート平岡</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2</v>
      </c>
      <c r="J23" s="136">
        <f>IFERROR(VLOOKUP($D$2,福祉!$B$2:$AG$998,29,FALSE),0)</f>
        <v>0</v>
      </c>
      <c r="K23" s="137">
        <f>SUM(E23:J23)</f>
        <v>3</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1</v>
      </c>
      <c r="J24" s="141"/>
      <c r="K24" s="142">
        <f>SUM(E24:I24)</f>
        <v>2</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2</v>
      </c>
      <c r="J35" s="136">
        <f t="shared" si="0"/>
        <v>0</v>
      </c>
      <c r="K35" s="137">
        <f>SUM(E35:J35)</f>
        <v>3</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1</v>
      </c>
      <c r="J36" s="164"/>
      <c r="K36" s="165">
        <f>SUM(E36:I36)</f>
        <v>2</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WUPkIEPmAUuxH8fXV+KujBAElKlixASUX1F2O5Ly/1tXvYaOkgn3P9sYM5detqkYZIVJx811RImlalzMIbiIFg==" saltValue="V9hqQcRUXHTGuvpkwunRh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F06592FB-1F01-4BC2-BB11-3C22A0568AC6}"/>
    <dataValidation type="list" allowBlank="1" showInputMessage="1" sqref="A22:B33" xr:uid="{6581EBFE-04FA-40B8-97A3-15B5312A739B}">
      <formula1>"交通空白地有償運送,福祉有償運送"</formula1>
    </dataValidation>
    <dataValidation type="list" allowBlank="1" showInputMessage="1" sqref="D10" xr:uid="{59C09F68-92F4-43AE-90D0-28A4903F4DBD}">
      <formula1>"○"</formula1>
    </dataValidation>
  </dataValidations>
  <hyperlinks>
    <hyperlink ref="O1:Q1" location="福祉!A1" display="福祉!A1" xr:uid="{D4A91F3D-C8A9-4158-8581-87A98DC5CF6E}"/>
  </hyperlinks>
  <pageMargins left="0.25" right="0.25" top="0.75" bottom="0.75" header="0.3" footer="0.3"/>
  <pageSetup paperSize="9" scale="92"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15855-4DB1-4071-8B73-5A72FF83C7F5}">
  <sheetPr codeName="Sheet74">
    <tabColor theme="9" tint="0.39997558519241921"/>
  </sheetPr>
  <dimension ref="A1:Y38"/>
  <sheetViews>
    <sheetView view="pageBreakPreview" topLeftCell="A2"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1211</v>
      </c>
      <c r="E2" s="81"/>
      <c r="F2" s="81"/>
      <c r="G2" s="81"/>
      <c r="H2" s="81"/>
      <c r="I2" s="81"/>
      <c r="J2" s="81"/>
      <c r="K2" s="82"/>
    </row>
    <row r="3" spans="1:25" ht="30" customHeight="1" x14ac:dyDescent="0.15">
      <c r="A3" s="83" t="s">
        <v>1119</v>
      </c>
      <c r="B3" s="84"/>
      <c r="C3" s="84"/>
      <c r="D3" s="85">
        <f>VLOOKUP($D$2,福祉!$B$2:$AG$998,2,FALSE)</f>
        <v>40267</v>
      </c>
      <c r="E3" s="86"/>
      <c r="F3" s="86"/>
      <c r="G3" s="86"/>
      <c r="H3" s="86"/>
      <c r="I3" s="86"/>
      <c r="J3" s="86"/>
      <c r="K3" s="87"/>
    </row>
    <row r="4" spans="1:25" ht="30" customHeight="1" x14ac:dyDescent="0.15">
      <c r="A4" s="83" t="s">
        <v>1120</v>
      </c>
      <c r="B4" s="84"/>
      <c r="C4" s="84"/>
      <c r="D4" s="85">
        <f>VLOOKUP($D$2,福祉!$B$2:$AG$998,3,FALSE)</f>
        <v>44284</v>
      </c>
      <c r="E4" s="86"/>
      <c r="F4" s="86"/>
      <c r="G4" s="86"/>
      <c r="H4" s="86"/>
      <c r="I4" s="86"/>
      <c r="J4" s="86"/>
      <c r="K4" s="87"/>
    </row>
    <row r="5" spans="1:25" ht="30" customHeight="1" x14ac:dyDescent="0.15">
      <c r="A5" s="83" t="s">
        <v>1121</v>
      </c>
      <c r="B5" s="84"/>
      <c r="C5" s="84"/>
      <c r="D5" s="85">
        <f>VLOOKUP($D$2,福祉!$B$2:$AG$998,4,FALSE)</f>
        <v>45382</v>
      </c>
      <c r="E5" s="86"/>
      <c r="F5" s="86"/>
      <c r="G5" s="86"/>
      <c r="H5" s="86"/>
      <c r="I5" s="86"/>
      <c r="J5" s="86"/>
      <c r="K5" s="87"/>
    </row>
    <row r="6" spans="1:25" ht="30" customHeight="1" x14ac:dyDescent="0.15">
      <c r="A6" s="83" t="s">
        <v>1122</v>
      </c>
      <c r="B6" s="84"/>
      <c r="C6" s="84"/>
      <c r="D6" s="85" t="str">
        <f>VLOOKUP($D$2,福祉!$B$2:$AG$998,5,FALSE)</f>
        <v>特定非営利活動法人いきいきコミュニティ生活支援窓花</v>
      </c>
      <c r="E6" s="86"/>
      <c r="F6" s="86"/>
      <c r="G6" s="86"/>
      <c r="H6" s="86"/>
      <c r="I6" s="86"/>
      <c r="J6" s="86"/>
      <c r="K6" s="87"/>
    </row>
    <row r="7" spans="1:25" ht="30" customHeight="1" x14ac:dyDescent="0.15">
      <c r="A7" s="83" t="s">
        <v>1123</v>
      </c>
      <c r="B7" s="84"/>
      <c r="C7" s="84"/>
      <c r="D7" s="85" t="str">
        <f>VLOOKUP($D$2,福祉!$B$2:$AG$998,6,FALSE)</f>
        <v>松村　由枝</v>
      </c>
      <c r="E7" s="86"/>
      <c r="F7" s="86"/>
      <c r="G7" s="86"/>
      <c r="H7" s="86"/>
      <c r="I7" s="86"/>
      <c r="J7" s="86"/>
      <c r="K7" s="87"/>
    </row>
    <row r="8" spans="1:25" ht="30" customHeight="1" x14ac:dyDescent="0.15">
      <c r="A8" s="83" t="s">
        <v>1124</v>
      </c>
      <c r="B8" s="84"/>
      <c r="C8" s="84"/>
      <c r="D8" s="85" t="str">
        <f>VLOOKUP($D$2,福祉!$B$2:$AG$998,8,FALSE)</f>
        <v>札幌市白石区川北２条１丁目１１番２２号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生活支援　窓花</v>
      </c>
      <c r="E12" s="103"/>
      <c r="F12" s="103" t="str">
        <f>IFERROR(VLOOKUP($D$2,福祉!$B$2:$AG$998,10,FALSE),0)</f>
        <v>札幌市白石区川北２条１丁目１１番２２号</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　　ニ</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生活支援　窓花</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1</v>
      </c>
      <c r="I23" s="136">
        <f>IFERROR(VLOOKUP($D$2,福祉!$B$2:$AG$998,27,FALSE),0)</f>
        <v>0</v>
      </c>
      <c r="J23" s="136">
        <f>IFERROR(VLOOKUP($D$2,福祉!$B$2:$AG$998,29,FALSE),0)</f>
        <v>0</v>
      </c>
      <c r="K23" s="137">
        <f>SUM(E23:J23)</f>
        <v>1</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0</v>
      </c>
      <c r="J24" s="141"/>
      <c r="K24" s="142">
        <f>SUM(E24:I24)</f>
        <v>0</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1</v>
      </c>
      <c r="I35" s="136">
        <f t="shared" si="0"/>
        <v>0</v>
      </c>
      <c r="J35" s="136">
        <f t="shared" si="0"/>
        <v>0</v>
      </c>
      <c r="K35" s="137">
        <f>SUM(E35:J35)</f>
        <v>1</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kk4J4DWWZ2o1ILCoc9t/6GhqffbnENaWEG+88RirqhvKxhpAk9w/8f98ihQYSA0ozHvsnHJsOA3/YLx7OdN0Gw==" saltValue="vcdVAnD3oc13qFAcIoC0u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437671E7-E7E1-4840-8B3E-4B2AE538CA15}">
      <formula1>"○"</formula1>
    </dataValidation>
    <dataValidation type="list" allowBlank="1" showInputMessage="1" sqref="A22:B33" xr:uid="{77F0353E-59A0-4339-B774-0EEA9D88A8ED}">
      <formula1>"交通空白地有償運送,福祉有償運送"</formula1>
    </dataValidation>
    <dataValidation allowBlank="1" showInputMessage="1" sqref="D2:K2" xr:uid="{85E0777A-B1F0-49AA-81E0-058BF6C0E50E}"/>
  </dataValidations>
  <hyperlinks>
    <hyperlink ref="O1:Q1" location="福祉!A1" display="福祉!A1" xr:uid="{BFC83C86-AEDA-45C1-AF3F-056D7DD5D67F}"/>
  </hyperlinks>
  <pageMargins left="0.25" right="0.25" top="0.75" bottom="0.75" header="0.3" footer="0.3"/>
  <pageSetup paperSize="9" scale="92"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2CF9F-CBFE-4118-9401-A172EEAEE217}">
  <sheetPr codeName="Sheet75">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1212</v>
      </c>
      <c r="E2" s="81"/>
      <c r="F2" s="81"/>
      <c r="G2" s="81"/>
      <c r="H2" s="81"/>
      <c r="I2" s="81"/>
      <c r="J2" s="81"/>
      <c r="K2" s="82"/>
    </row>
    <row r="3" spans="1:25" ht="30" customHeight="1" x14ac:dyDescent="0.15">
      <c r="A3" s="83" t="s">
        <v>1119</v>
      </c>
      <c r="B3" s="84"/>
      <c r="C3" s="84"/>
      <c r="D3" s="85">
        <f>VLOOKUP($D$2,福祉!$B$2:$AG$998,2,FALSE)</f>
        <v>40317</v>
      </c>
      <c r="E3" s="86"/>
      <c r="F3" s="86"/>
      <c r="G3" s="86"/>
      <c r="H3" s="86"/>
      <c r="I3" s="86"/>
      <c r="J3" s="86"/>
      <c r="K3" s="87"/>
    </row>
    <row r="4" spans="1:25" ht="30" customHeight="1" x14ac:dyDescent="0.15">
      <c r="A4" s="83" t="s">
        <v>1120</v>
      </c>
      <c r="B4" s="84"/>
      <c r="C4" s="84"/>
      <c r="D4" s="85">
        <f>VLOOKUP($D$2,福祉!$B$2:$AG$998,3,FALSE)</f>
        <v>45036</v>
      </c>
      <c r="E4" s="86"/>
      <c r="F4" s="86"/>
      <c r="G4" s="86"/>
      <c r="H4" s="86"/>
      <c r="I4" s="86"/>
      <c r="J4" s="86"/>
      <c r="K4" s="87"/>
    </row>
    <row r="5" spans="1:25" ht="30" customHeight="1" x14ac:dyDescent="0.15">
      <c r="A5" s="83" t="s">
        <v>1121</v>
      </c>
      <c r="B5" s="84"/>
      <c r="C5" s="84"/>
      <c r="D5" s="85">
        <f>VLOOKUP($D$2,福祉!$B$2:$AG$998,4,FALSE)</f>
        <v>46112</v>
      </c>
      <c r="E5" s="86"/>
      <c r="F5" s="86"/>
      <c r="G5" s="86"/>
      <c r="H5" s="86"/>
      <c r="I5" s="86"/>
      <c r="J5" s="86"/>
      <c r="K5" s="87"/>
    </row>
    <row r="6" spans="1:25" ht="30" customHeight="1" x14ac:dyDescent="0.15">
      <c r="A6" s="83" t="s">
        <v>1122</v>
      </c>
      <c r="B6" s="84"/>
      <c r="C6" s="84"/>
      <c r="D6" s="85" t="str">
        <f>VLOOKUP($D$2,福祉!$B$2:$AG$998,5,FALSE)</f>
        <v>社会福祉法人　浦臼町社会福祉協議会</v>
      </c>
      <c r="E6" s="86"/>
      <c r="F6" s="86"/>
      <c r="G6" s="86"/>
      <c r="H6" s="86"/>
      <c r="I6" s="86"/>
      <c r="J6" s="86"/>
      <c r="K6" s="87"/>
    </row>
    <row r="7" spans="1:25" ht="30" customHeight="1" x14ac:dyDescent="0.15">
      <c r="A7" s="83" t="s">
        <v>1123</v>
      </c>
      <c r="B7" s="84"/>
      <c r="C7" s="84"/>
      <c r="D7" s="85" t="str">
        <f>VLOOKUP($D$2,福祉!$B$2:$AG$998,6,FALSE)</f>
        <v>小野　剛</v>
      </c>
      <c r="E7" s="86"/>
      <c r="F7" s="86"/>
      <c r="G7" s="86"/>
      <c r="H7" s="86"/>
      <c r="I7" s="86"/>
      <c r="J7" s="86"/>
      <c r="K7" s="87"/>
    </row>
    <row r="8" spans="1:25" ht="30" customHeight="1" x14ac:dyDescent="0.15">
      <c r="A8" s="83" t="s">
        <v>1124</v>
      </c>
      <c r="B8" s="84"/>
      <c r="C8" s="84"/>
      <c r="D8" s="85" t="str">
        <f>VLOOKUP($D$2,福祉!$B$2:$AG$998,8,FALSE)</f>
        <v>樺戸郡浦臼町字ウラウシナイ１８３番地２７</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社会福祉法人　浦臼町社会福祉協議会</v>
      </c>
      <c r="E12" s="103"/>
      <c r="F12" s="103" t="str">
        <f>IFERROR(VLOOKUP($D$2,福祉!$B$2:$AG$998,10,FALSE),0)</f>
        <v>樺戸郡浦臼町字ウラウシナイ１８３番地の２７ 浦臼町保健センター内</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浦臼町</v>
      </c>
      <c r="E14" s="98"/>
      <c r="F14" s="98"/>
      <c r="G14" s="98"/>
      <c r="H14" s="98"/>
      <c r="I14" s="98"/>
      <c r="J14" s="98"/>
      <c r="K14" s="99"/>
      <c r="O14" s="73"/>
      <c r="X14" s="73"/>
      <c r="Y14" s="107"/>
    </row>
    <row r="15" spans="1:25" ht="30" customHeight="1" x14ac:dyDescent="0.15">
      <c r="A15" s="95" t="s">
        <v>1132</v>
      </c>
      <c r="B15" s="96"/>
      <c r="C15" s="96"/>
      <c r="D15" s="108" t="str">
        <f>VLOOKUP($D$2,福祉!$B$2:$AG$998,16,FALSE)</f>
        <v>【新】イ　二　ホ　ト</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社会福祉法人　浦臼町社会福祉協議会</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2</v>
      </c>
      <c r="I23" s="136">
        <f>IFERROR(VLOOKUP($D$2,福祉!$B$2:$AG$998,27,FALSE),0)</f>
        <v>0</v>
      </c>
      <c r="J23" s="136">
        <f>IFERROR(VLOOKUP($D$2,福祉!$B$2:$AG$998,29,FALSE),0)</f>
        <v>0</v>
      </c>
      <c r="K23" s="137">
        <f>SUM(E23:J23)</f>
        <v>3</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1</v>
      </c>
      <c r="I24" s="140">
        <f>IFERROR(VLOOKUP($D$2,福祉!$B$2:$AG$2998,28,FALSE),0)</f>
        <v>0</v>
      </c>
      <c r="J24" s="141"/>
      <c r="K24" s="142">
        <f>SUM(E24:I24)</f>
        <v>2</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2</v>
      </c>
      <c r="I35" s="136">
        <f t="shared" si="0"/>
        <v>0</v>
      </c>
      <c r="J35" s="136">
        <f t="shared" si="0"/>
        <v>0</v>
      </c>
      <c r="K35" s="137">
        <f>SUM(E35:J35)</f>
        <v>3</v>
      </c>
    </row>
    <row r="36" spans="1:11" ht="20.25" thickBot="1" x14ac:dyDescent="0.2">
      <c r="A36" s="159"/>
      <c r="B36" s="160"/>
      <c r="C36" s="161"/>
      <c r="D36" s="162"/>
      <c r="E36" s="163">
        <f>SUM(E24+E27+E30+E33)</f>
        <v>0</v>
      </c>
      <c r="F36" s="163">
        <f>SUM(F24+F27+F30+F33)</f>
        <v>1</v>
      </c>
      <c r="G36" s="163">
        <f>SUM(G24+G27+G30+G33)</f>
        <v>0</v>
      </c>
      <c r="H36" s="163">
        <f>SUM(H24+H27+H30+H33)</f>
        <v>1</v>
      </c>
      <c r="I36" s="163">
        <f>SUM(I24+I27+I30+I33)</f>
        <v>0</v>
      </c>
      <c r="J36" s="164"/>
      <c r="K36" s="165">
        <f>SUM(E36:I36)</f>
        <v>2</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iaMwrtur1VPa4NXwpk2ziA63Eb37hdbyIORHZ6BcDI39i+/lVFu5gzEg4nUhBMYj8QjOsSId5/AzinMGAZZYiw==" saltValue="nUYKVW8NzyFDgU3xDwHL4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819F46E6-3608-4174-96EB-A16517D63901}"/>
    <dataValidation type="list" allowBlank="1" showInputMessage="1" sqref="A22:B33" xr:uid="{F976727F-3DC6-4A89-AA0E-088D0B8600DA}">
      <formula1>"交通空白地有償運送,福祉有償運送"</formula1>
    </dataValidation>
    <dataValidation type="list" allowBlank="1" showInputMessage="1" sqref="D10" xr:uid="{DDB9A1E5-740B-45AF-AA65-985F2BF81E38}">
      <formula1>"○"</formula1>
    </dataValidation>
  </dataValidations>
  <hyperlinks>
    <hyperlink ref="O1:Q1" location="福祉!A1" display="福祉!A1" xr:uid="{8E38B554-DBE1-465A-803D-C01AC22BB1EF}"/>
  </hyperlinks>
  <pageMargins left="0.25" right="0.25" top="0.75" bottom="0.75" header="0.3" footer="0.3"/>
  <pageSetup paperSize="9" scale="92"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D683B-3A96-4DF8-9580-282272DF0965}">
  <sheetPr codeName="Sheet76">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1213</v>
      </c>
      <c r="E2" s="81"/>
      <c r="F2" s="81"/>
      <c r="G2" s="81"/>
      <c r="H2" s="81"/>
      <c r="I2" s="81"/>
      <c r="J2" s="81"/>
      <c r="K2" s="82"/>
    </row>
    <row r="3" spans="1:25" ht="30" customHeight="1" x14ac:dyDescent="0.15">
      <c r="A3" s="83" t="s">
        <v>1119</v>
      </c>
      <c r="B3" s="84"/>
      <c r="C3" s="84"/>
      <c r="D3" s="85">
        <f>VLOOKUP($D$2,福祉!$B$2:$AG$998,2,FALSE)</f>
        <v>40434</v>
      </c>
      <c r="E3" s="86"/>
      <c r="F3" s="86"/>
      <c r="G3" s="86"/>
      <c r="H3" s="86"/>
      <c r="I3" s="86"/>
      <c r="J3" s="86"/>
      <c r="K3" s="87"/>
    </row>
    <row r="4" spans="1:25" ht="30" customHeight="1" x14ac:dyDescent="0.15">
      <c r="A4" s="83" t="s">
        <v>1120</v>
      </c>
      <c r="B4" s="84"/>
      <c r="C4" s="84"/>
      <c r="D4" s="85">
        <f>VLOOKUP($D$2,福祉!$B$2:$AG$998,3,FALSE)</f>
        <v>44477</v>
      </c>
      <c r="E4" s="86"/>
      <c r="F4" s="86"/>
      <c r="G4" s="86"/>
      <c r="H4" s="86"/>
      <c r="I4" s="86"/>
      <c r="J4" s="86"/>
      <c r="K4" s="87"/>
    </row>
    <row r="5" spans="1:25" ht="30" customHeight="1" x14ac:dyDescent="0.15">
      <c r="A5" s="83" t="s">
        <v>1121</v>
      </c>
      <c r="B5" s="84"/>
      <c r="C5" s="84"/>
      <c r="D5" s="85">
        <f>VLOOKUP($D$2,福祉!$B$2:$AG$998,4,FALSE)</f>
        <v>45565</v>
      </c>
      <c r="E5" s="86"/>
      <c r="F5" s="86"/>
      <c r="G5" s="86"/>
      <c r="H5" s="86"/>
      <c r="I5" s="86"/>
      <c r="J5" s="86"/>
      <c r="K5" s="87"/>
    </row>
    <row r="6" spans="1:25" ht="30" customHeight="1" x14ac:dyDescent="0.15">
      <c r="A6" s="83" t="s">
        <v>1122</v>
      </c>
      <c r="B6" s="84"/>
      <c r="C6" s="84"/>
      <c r="D6" s="85" t="str">
        <f>VLOOKUP($D$2,福祉!$B$2:$AG$998,5,FALSE)</f>
        <v>特定非営利活動法人　いろえんぴつ</v>
      </c>
      <c r="E6" s="86"/>
      <c r="F6" s="86"/>
      <c r="G6" s="86"/>
      <c r="H6" s="86"/>
      <c r="I6" s="86"/>
      <c r="J6" s="86"/>
      <c r="K6" s="87"/>
    </row>
    <row r="7" spans="1:25" ht="30" customHeight="1" x14ac:dyDescent="0.15">
      <c r="A7" s="83" t="s">
        <v>1123</v>
      </c>
      <c r="B7" s="84"/>
      <c r="C7" s="84"/>
      <c r="D7" s="85" t="str">
        <f>VLOOKUP($D$2,福祉!$B$2:$AG$998,6,FALSE)</f>
        <v>渡邊　琴美</v>
      </c>
      <c r="E7" s="86"/>
      <c r="F7" s="86"/>
      <c r="G7" s="86"/>
      <c r="H7" s="86"/>
      <c r="I7" s="86"/>
      <c r="J7" s="86"/>
      <c r="K7" s="87"/>
    </row>
    <row r="8" spans="1:25" ht="30" customHeight="1" x14ac:dyDescent="0.15">
      <c r="A8" s="83" t="s">
        <v>1124</v>
      </c>
      <c r="B8" s="84"/>
      <c r="C8" s="84"/>
      <c r="D8" s="85" t="str">
        <f>VLOOKUP($D$2,福祉!$B$2:$AG$998,8,FALSE)</f>
        <v>札幌市北区屯田２条１丁目４番１１号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いろえんぴつ障がい福祉サービス</v>
      </c>
      <c r="E12" s="103"/>
      <c r="F12" s="103" t="str">
        <f>IFERROR(VLOOKUP($D$2,福祉!$B$2:$AG$998,10,FALSE),0)</f>
        <v>札幌市北区屯田２条１丁目４番１１号</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【新】イハ</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いろえんぴつ障がい福祉サービス</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2</v>
      </c>
      <c r="J23" s="136">
        <f>IFERROR(VLOOKUP($D$2,福祉!$B$2:$AG$998,29,FALSE),0)</f>
        <v>0</v>
      </c>
      <c r="K23" s="137">
        <f>SUM(E23:J23)</f>
        <v>3</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2</v>
      </c>
      <c r="J24" s="141"/>
      <c r="K24" s="142">
        <f>SUM(E24:I24)</f>
        <v>3</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2</v>
      </c>
      <c r="J35" s="136">
        <f t="shared" si="0"/>
        <v>0</v>
      </c>
      <c r="K35" s="137">
        <f>SUM(E35:J35)</f>
        <v>3</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2</v>
      </c>
      <c r="J36" s="164"/>
      <c r="K36" s="165">
        <f>SUM(E36:I36)</f>
        <v>3</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wbGkwM6GIFBod+WzYhiqH8I+dThlSF+E3WBkJC8QzGRhf6dWohK6xLsoIDsJUqRY0GSYYwGO7BOI3mylaPtfLg==" saltValue="FksmHWyAf9lwJ2gukmf8g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2CFD7F74-4707-4F2B-A774-8527BF70C00F}">
      <formula1>"○"</formula1>
    </dataValidation>
    <dataValidation type="list" allowBlank="1" showInputMessage="1" sqref="A22:B33" xr:uid="{BA6E2A0F-7CE3-4F4C-B0DA-D2002CD28155}">
      <formula1>"交通空白地有償運送,福祉有償運送"</formula1>
    </dataValidation>
    <dataValidation allowBlank="1" showInputMessage="1" sqref="D2:K2" xr:uid="{80CA6EA3-B2FA-4541-8461-E10A247DE1AD}"/>
  </dataValidations>
  <hyperlinks>
    <hyperlink ref="O1:Q1" location="福祉!A1" display="福祉!A1" xr:uid="{8BE27237-5140-4B8E-B0E9-100190BDEB7A}"/>
  </hyperlinks>
  <pageMargins left="0.25" right="0.25" top="0.75" bottom="0.75" header="0.3" footer="0.3"/>
  <pageSetup paperSize="9" scale="92"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10434-958E-46DC-8837-DC86FBBA518B}">
  <sheetPr codeName="Sheet77">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1214</v>
      </c>
      <c r="E2" s="81"/>
      <c r="F2" s="81"/>
      <c r="G2" s="81"/>
      <c r="H2" s="81"/>
      <c r="I2" s="81"/>
      <c r="J2" s="81"/>
      <c r="K2" s="82"/>
    </row>
    <row r="3" spans="1:25" ht="30" customHeight="1" x14ac:dyDescent="0.15">
      <c r="A3" s="83" t="s">
        <v>1119</v>
      </c>
      <c r="B3" s="84"/>
      <c r="C3" s="84"/>
      <c r="D3" s="85">
        <f>VLOOKUP($D$2,福祉!$B$2:$AG$998,2,FALSE)</f>
        <v>40534</v>
      </c>
      <c r="E3" s="86"/>
      <c r="F3" s="86"/>
      <c r="G3" s="86"/>
      <c r="H3" s="86"/>
      <c r="I3" s="86"/>
      <c r="J3" s="86"/>
      <c r="K3" s="87"/>
    </row>
    <row r="4" spans="1:25" ht="30" customHeight="1" x14ac:dyDescent="0.15">
      <c r="A4" s="83" t="s">
        <v>1120</v>
      </c>
      <c r="B4" s="84"/>
      <c r="C4" s="84"/>
      <c r="D4" s="85">
        <f>VLOOKUP($D$2,福祉!$B$2:$AG$998,3,FALSE)</f>
        <v>44565</v>
      </c>
      <c r="E4" s="86"/>
      <c r="F4" s="86"/>
      <c r="G4" s="86"/>
      <c r="H4" s="86"/>
      <c r="I4" s="86"/>
      <c r="J4" s="86"/>
      <c r="K4" s="87"/>
    </row>
    <row r="5" spans="1:25" ht="30" customHeight="1" x14ac:dyDescent="0.15">
      <c r="A5" s="83" t="s">
        <v>1121</v>
      </c>
      <c r="B5" s="84"/>
      <c r="C5" s="84"/>
      <c r="D5" s="85">
        <f>VLOOKUP($D$2,福祉!$B$2:$AG$998,4,FALSE)</f>
        <v>45657</v>
      </c>
      <c r="E5" s="86"/>
      <c r="F5" s="86"/>
      <c r="G5" s="86"/>
      <c r="H5" s="86"/>
      <c r="I5" s="86"/>
      <c r="J5" s="86"/>
      <c r="K5" s="87"/>
    </row>
    <row r="6" spans="1:25" ht="30" customHeight="1" x14ac:dyDescent="0.15">
      <c r="A6" s="83" t="s">
        <v>1122</v>
      </c>
      <c r="B6" s="84"/>
      <c r="C6" s="84"/>
      <c r="D6" s="85" t="str">
        <f>VLOOKUP($D$2,福祉!$B$2:$AG$998,5,FALSE)</f>
        <v>特定非営利活動法人　支援センター北のスモーク</v>
      </c>
      <c r="E6" s="86"/>
      <c r="F6" s="86"/>
      <c r="G6" s="86"/>
      <c r="H6" s="86"/>
      <c r="I6" s="86"/>
      <c r="J6" s="86"/>
      <c r="K6" s="87"/>
    </row>
    <row r="7" spans="1:25" ht="30" customHeight="1" x14ac:dyDescent="0.15">
      <c r="A7" s="83" t="s">
        <v>1123</v>
      </c>
      <c r="B7" s="84"/>
      <c r="C7" s="84"/>
      <c r="D7" s="85" t="str">
        <f>VLOOKUP($D$2,福祉!$B$2:$AG$998,6,FALSE)</f>
        <v>中村　秀之</v>
      </c>
      <c r="E7" s="86"/>
      <c r="F7" s="86"/>
      <c r="G7" s="86"/>
      <c r="H7" s="86"/>
      <c r="I7" s="86"/>
      <c r="J7" s="86"/>
      <c r="K7" s="87"/>
    </row>
    <row r="8" spans="1:25" ht="30" customHeight="1" x14ac:dyDescent="0.15">
      <c r="A8" s="83" t="s">
        <v>1124</v>
      </c>
      <c r="B8" s="84"/>
      <c r="C8" s="84"/>
      <c r="D8" s="85" t="str">
        <f>VLOOKUP($D$2,福祉!$B$2:$AG$998,8,FALSE)</f>
        <v>札幌市清田区里塚緑ヶ丘１２丁目３番２２号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北のスモーク</v>
      </c>
      <c r="E12" s="103"/>
      <c r="F12" s="103" t="str">
        <f>IFERROR(VLOOKUP($D$2,福祉!$B$2:$AG$998,10,FALSE),0)</f>
        <v>札幌市清田区里塚緑ヶ丘１２丁目３番２２号</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イ　ロ　ハ</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北のスモーク</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2</v>
      </c>
      <c r="G23" s="136">
        <f>IFERROR(VLOOKUP($D$2,福祉!$B$2:$AG$998,23,FALSE),0)</f>
        <v>0</v>
      </c>
      <c r="H23" s="136">
        <f>IFERROR(VLOOKUP($D$2,福祉!$B$2:$AG$998,25,FALSE),0)</f>
        <v>0</v>
      </c>
      <c r="I23" s="136">
        <f>IFERROR(VLOOKUP($D$2,福祉!$B$2:$AG$998,27,FALSE),0)</f>
        <v>2</v>
      </c>
      <c r="J23" s="136">
        <f>IFERROR(VLOOKUP($D$2,福祉!$B$2:$AG$998,29,FALSE),0)</f>
        <v>0</v>
      </c>
      <c r="K23" s="137">
        <f>SUM(E23:J23)</f>
        <v>4</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1</v>
      </c>
      <c r="J24" s="141"/>
      <c r="K24" s="142">
        <f>SUM(E24:I24)</f>
        <v>2</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2</v>
      </c>
      <c r="G35" s="136">
        <f t="shared" si="0"/>
        <v>0</v>
      </c>
      <c r="H35" s="136">
        <f t="shared" si="0"/>
        <v>0</v>
      </c>
      <c r="I35" s="136">
        <f t="shared" si="0"/>
        <v>2</v>
      </c>
      <c r="J35" s="136">
        <f t="shared" si="0"/>
        <v>0</v>
      </c>
      <c r="K35" s="137">
        <f>SUM(E35:J35)</f>
        <v>4</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1</v>
      </c>
      <c r="J36" s="164"/>
      <c r="K36" s="165">
        <f>SUM(E36:I36)</f>
        <v>2</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HYxxdeAklamh7MidPssSMHE2fCTqkOlV94eaNRpfDKhdNTVXmlnfWIrTqmxfuPM4AmE5q+Fjm7Yt9iuCcic0Ew==" saltValue="EXMQFWB33BcAoh3ZWfdkZ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0040DC9A-9C3C-4AA9-B3B6-C78FBCD67B99}"/>
    <dataValidation type="list" allowBlank="1" showInputMessage="1" sqref="A22:B33" xr:uid="{8FF979D1-B219-4E50-8432-395D3848489A}">
      <formula1>"交通空白地有償運送,福祉有償運送"</formula1>
    </dataValidation>
    <dataValidation type="list" allowBlank="1" showInputMessage="1" sqref="D10" xr:uid="{A24F536C-45F2-4AFE-947C-A9B29EEBE66F}">
      <formula1>"○"</formula1>
    </dataValidation>
  </dataValidations>
  <hyperlinks>
    <hyperlink ref="O1:Q1" location="福祉!A1" display="福祉!A1" xr:uid="{6C8EEE78-19A4-431F-9A15-A8C7B1BDEEF4}"/>
  </hyperlinks>
  <pageMargins left="0.25" right="0.25" top="0.75" bottom="0.75" header="0.3" footer="0.3"/>
  <pageSetup paperSize="9" scale="9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8D110-D84B-46AF-A2C2-ABEEF0E9B6C7}">
  <sheetPr codeName="Sheet9">
    <tabColor theme="9" tint="0.39997558519241921"/>
  </sheetPr>
  <dimension ref="A1:Y38"/>
  <sheetViews>
    <sheetView view="pageBreakPreview" topLeftCell="C9"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76" t="s">
        <v>1116</v>
      </c>
      <c r="P1" s="77"/>
      <c r="Q1" s="77"/>
    </row>
    <row r="2" spans="1:25" ht="30" customHeight="1" x14ac:dyDescent="0.15">
      <c r="A2" s="78" t="s">
        <v>1117</v>
      </c>
      <c r="B2" s="79"/>
      <c r="C2" s="79"/>
      <c r="D2" s="80" t="s">
        <v>1152</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45216</v>
      </c>
      <c r="E4" s="86"/>
      <c r="F4" s="86"/>
      <c r="G4" s="86"/>
      <c r="H4" s="86"/>
      <c r="I4" s="86"/>
      <c r="J4" s="86"/>
      <c r="K4" s="87"/>
    </row>
    <row r="5" spans="1:25" ht="30" customHeight="1" x14ac:dyDescent="0.15">
      <c r="A5" s="83" t="s">
        <v>1121</v>
      </c>
      <c r="B5" s="84"/>
      <c r="C5" s="84"/>
      <c r="D5" s="85">
        <f>VLOOKUP($D$2,福祉!$B$2:$AG$998,4,FALSE)</f>
        <v>46295</v>
      </c>
      <c r="E5" s="86"/>
      <c r="F5" s="86"/>
      <c r="G5" s="86"/>
      <c r="H5" s="86"/>
      <c r="I5" s="86"/>
      <c r="J5" s="86"/>
      <c r="K5" s="87"/>
    </row>
    <row r="6" spans="1:25" ht="30" customHeight="1" x14ac:dyDescent="0.15">
      <c r="A6" s="83" t="s">
        <v>1122</v>
      </c>
      <c r="B6" s="84"/>
      <c r="C6" s="84"/>
      <c r="D6" s="85" t="str">
        <f>VLOOKUP($D$2,福祉!$B$2:$AG$998,5,FALSE)</f>
        <v>ＮＰＯ法人　つなぐ　</v>
      </c>
      <c r="E6" s="86"/>
      <c r="F6" s="86"/>
      <c r="G6" s="86"/>
      <c r="H6" s="86"/>
      <c r="I6" s="86"/>
      <c r="J6" s="86"/>
      <c r="K6" s="87"/>
    </row>
    <row r="7" spans="1:25" ht="30" customHeight="1" x14ac:dyDescent="0.15">
      <c r="A7" s="83" t="s">
        <v>1123</v>
      </c>
      <c r="B7" s="84"/>
      <c r="C7" s="84"/>
      <c r="D7" s="85" t="str">
        <f>VLOOKUP($D$2,福祉!$B$2:$AG$998,6,FALSE)</f>
        <v>清水　治彦</v>
      </c>
      <c r="E7" s="86"/>
      <c r="F7" s="86"/>
      <c r="G7" s="86"/>
      <c r="H7" s="86"/>
      <c r="I7" s="86"/>
      <c r="J7" s="86"/>
      <c r="K7" s="87"/>
    </row>
    <row r="8" spans="1:25" ht="30" customHeight="1" x14ac:dyDescent="0.15">
      <c r="A8" s="83" t="s">
        <v>1124</v>
      </c>
      <c r="B8" s="84"/>
      <c r="C8" s="84"/>
      <c r="D8" s="85" t="str">
        <f>VLOOKUP($D$2,福祉!$B$2:$AG$998,8,FALSE)</f>
        <v>札幌市豊平区月寒東４条１８丁目７番１４号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東月寒サポートセンターふらっと</v>
      </c>
      <c r="E12" s="103"/>
      <c r="F12" s="103" t="str">
        <f>IFERROR(VLOOKUP($D$2,福祉!$B$2:$AG$998,10,FALSE),0)</f>
        <v>札幌市豊平区月寒東４条
１８丁目７番１４号</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【新】イハ</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東月寒サポートセンターふらっと</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2</v>
      </c>
      <c r="G23" s="136">
        <f>IFERROR(VLOOKUP($D$2,福祉!$B$2:$AG$998,23,FALSE),0)</f>
        <v>0</v>
      </c>
      <c r="H23" s="136">
        <f>IFERROR(VLOOKUP($D$2,福祉!$B$2:$AG$998,25,FALSE),0)</f>
        <v>0</v>
      </c>
      <c r="I23" s="136">
        <f>IFERROR(VLOOKUP($D$2,福祉!$B$2:$AG$998,27,FALSE),0)</f>
        <v>0</v>
      </c>
      <c r="J23" s="136">
        <f>IFERROR(VLOOKUP($D$2,福祉!$B$2:$AG$998,29,FALSE),0)</f>
        <v>0</v>
      </c>
      <c r="K23" s="137">
        <f>SUM(E23:J23)</f>
        <v>2</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0</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2</v>
      </c>
      <c r="G35" s="136">
        <f t="shared" si="0"/>
        <v>0</v>
      </c>
      <c r="H35" s="136">
        <f t="shared" si="0"/>
        <v>0</v>
      </c>
      <c r="I35" s="136">
        <f t="shared" si="0"/>
        <v>0</v>
      </c>
      <c r="J35" s="136">
        <f t="shared" si="0"/>
        <v>0</v>
      </c>
      <c r="K35" s="137">
        <f>SUM(E35:J35)</f>
        <v>2</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0</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N5lF/QROHgSJqgpoOOVm+Fg+xn9xIfraU+BxXvkwSzQoTGyJfWRDflou8X/PEYx8aJ94SodyasqS0QTGa32MeA==" saltValue="ZYNQK9tZu0kxHmgMpVmy7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E2423FA9-F05B-4826-B805-4EF7DA244543}">
      <formula1>"○"</formula1>
    </dataValidation>
    <dataValidation type="list" allowBlank="1" showInputMessage="1" sqref="A22:B33" xr:uid="{51494E24-6327-4B51-8135-3C9A215BF56D}">
      <formula1>"交通空白地有償運送,福祉有償運送"</formula1>
    </dataValidation>
    <dataValidation allowBlank="1" showInputMessage="1" sqref="D2:K2" xr:uid="{AE17BAAF-DD3E-41B4-8EEF-17F9F8433C22}"/>
  </dataValidations>
  <hyperlinks>
    <hyperlink ref="O1:Q1" location="福祉!A1" display="目次" xr:uid="{AD203243-4062-4F64-B872-C69E6023B98D}"/>
  </hyperlinks>
  <pageMargins left="0.25" right="0.25" top="0.75" bottom="0.75" header="0.3" footer="0.3"/>
  <pageSetup paperSize="9" scale="92"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87F33-DFB6-498D-A2F6-6326AB12741C}">
  <sheetPr codeName="Sheet78">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1215</v>
      </c>
      <c r="E2" s="81"/>
      <c r="F2" s="81"/>
      <c r="G2" s="81"/>
      <c r="H2" s="81"/>
      <c r="I2" s="81"/>
      <c r="J2" s="81"/>
      <c r="K2" s="82"/>
    </row>
    <row r="3" spans="1:25" ht="30" customHeight="1" x14ac:dyDescent="0.15">
      <c r="A3" s="83" t="s">
        <v>1119</v>
      </c>
      <c r="B3" s="84"/>
      <c r="C3" s="84"/>
      <c r="D3" s="85">
        <f>VLOOKUP($D$2,福祉!$B$2:$AG$998,2,FALSE)</f>
        <v>40627</v>
      </c>
      <c r="E3" s="86"/>
      <c r="F3" s="86"/>
      <c r="G3" s="86"/>
      <c r="H3" s="86"/>
      <c r="I3" s="86"/>
      <c r="J3" s="86"/>
      <c r="K3" s="87"/>
    </row>
    <row r="4" spans="1:25" ht="30" customHeight="1" x14ac:dyDescent="0.15">
      <c r="A4" s="83" t="s">
        <v>1120</v>
      </c>
      <c r="B4" s="84"/>
      <c r="C4" s="84"/>
      <c r="D4" s="85">
        <f>VLOOKUP($D$2,福祉!$B$2:$AG$998,3,FALSE)</f>
        <v>44650</v>
      </c>
      <c r="E4" s="86"/>
      <c r="F4" s="86"/>
      <c r="G4" s="86"/>
      <c r="H4" s="86"/>
      <c r="I4" s="86"/>
      <c r="J4" s="86"/>
      <c r="K4" s="87"/>
    </row>
    <row r="5" spans="1:25" ht="30" customHeight="1" x14ac:dyDescent="0.15">
      <c r="A5" s="83" t="s">
        <v>1121</v>
      </c>
      <c r="B5" s="84"/>
      <c r="C5" s="84"/>
      <c r="D5" s="85">
        <f>VLOOKUP($D$2,福祉!$B$2:$AG$998,4,FALSE)</f>
        <v>45747</v>
      </c>
      <c r="E5" s="86"/>
      <c r="F5" s="86"/>
      <c r="G5" s="86"/>
      <c r="H5" s="86"/>
      <c r="I5" s="86"/>
      <c r="J5" s="86"/>
      <c r="K5" s="87"/>
    </row>
    <row r="6" spans="1:25" ht="30" customHeight="1" x14ac:dyDescent="0.15">
      <c r="A6" s="83" t="s">
        <v>1122</v>
      </c>
      <c r="B6" s="84"/>
      <c r="C6" s="84"/>
      <c r="D6" s="85" t="str">
        <f>VLOOKUP($D$2,福祉!$B$2:$AG$998,5,FALSE)</f>
        <v>特定非営利活動法人　SALA</v>
      </c>
      <c r="E6" s="86"/>
      <c r="F6" s="86"/>
      <c r="G6" s="86"/>
      <c r="H6" s="86"/>
      <c r="I6" s="86"/>
      <c r="J6" s="86"/>
      <c r="K6" s="87"/>
    </row>
    <row r="7" spans="1:25" ht="30" customHeight="1" x14ac:dyDescent="0.15">
      <c r="A7" s="83" t="s">
        <v>1123</v>
      </c>
      <c r="B7" s="84"/>
      <c r="C7" s="84"/>
      <c r="D7" s="85" t="str">
        <f>VLOOKUP($D$2,福祉!$B$2:$AG$998,6,FALSE)</f>
        <v>倉持　有吾</v>
      </c>
      <c r="E7" s="86"/>
      <c r="F7" s="86"/>
      <c r="G7" s="86"/>
      <c r="H7" s="86"/>
      <c r="I7" s="86"/>
      <c r="J7" s="86"/>
      <c r="K7" s="87"/>
    </row>
    <row r="8" spans="1:25" ht="30" customHeight="1" x14ac:dyDescent="0.15">
      <c r="A8" s="83" t="s">
        <v>1124</v>
      </c>
      <c r="B8" s="84"/>
      <c r="C8" s="84"/>
      <c r="D8" s="85" t="str">
        <f>VLOOKUP($D$2,福祉!$B$2:$AG$998,8,FALSE)</f>
        <v>長野県伊那市高遠町下山田７２７</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SALA移動支援事業所</v>
      </c>
      <c r="E12" s="103"/>
      <c r="F12" s="103" t="str">
        <f>IFERROR(VLOOKUP($D$2,福祉!$B$2:$AG$998,10,FALSE),0)</f>
        <v>札幌市西区発寒６条７丁目４－２４</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【新】イロハ</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SALA移動支援事業所</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0</v>
      </c>
      <c r="I23" s="136">
        <f>IFERROR(VLOOKUP($D$2,福祉!$B$2:$AG$998,27,FALSE),0)</f>
        <v>4</v>
      </c>
      <c r="J23" s="136">
        <f>IFERROR(VLOOKUP($D$2,福祉!$B$2:$AG$998,29,FALSE),0)</f>
        <v>0</v>
      </c>
      <c r="K23" s="137">
        <f>SUM(E23:J23)</f>
        <v>4</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3</v>
      </c>
      <c r="J24" s="141"/>
      <c r="K24" s="142">
        <f>SUM(E24:I24)</f>
        <v>3</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0</v>
      </c>
      <c r="I35" s="136">
        <f t="shared" si="0"/>
        <v>4</v>
      </c>
      <c r="J35" s="136">
        <f t="shared" si="0"/>
        <v>0</v>
      </c>
      <c r="K35" s="137">
        <f>SUM(E35:J35)</f>
        <v>4</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3</v>
      </c>
      <c r="J36" s="164"/>
      <c r="K36" s="165">
        <f>SUM(E36:I36)</f>
        <v>3</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mQrBmxl2vmZKYtzeaSHjuja5bKKFw03115oM4Ol0whgvphNlW+ExuKgnOl0Cksx2QzowvHoqc/c+RM7CLtfEjw==" saltValue="4JvG9HfuHXUuOK/TWaplS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68BA1CBE-355B-4EC2-94C8-0DC9CF6BA5DF}">
      <formula1>"○"</formula1>
    </dataValidation>
    <dataValidation type="list" allowBlank="1" showInputMessage="1" sqref="A22:B33" xr:uid="{7811E1A8-808D-4CD7-9531-611B2E5A00CF}">
      <formula1>"交通空白地有償運送,福祉有償運送"</formula1>
    </dataValidation>
    <dataValidation allowBlank="1" showInputMessage="1" sqref="D2:K2" xr:uid="{0C27AD9D-AF4C-4585-833B-E6C6C273A86E}"/>
  </dataValidations>
  <hyperlinks>
    <hyperlink ref="O1:Q1" location="福祉!A1" display="福祉!A1" xr:uid="{B00A6422-9BF2-4971-8245-D08C683A866F}"/>
  </hyperlinks>
  <pageMargins left="0.25" right="0.25" top="0.75" bottom="0.75" header="0.3" footer="0.3"/>
  <pageSetup paperSize="9" scale="92" orientation="portrait"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D3532-AF91-4B2A-8B82-3D05038A604A}">
  <sheetPr codeName="Sheet79">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1216</v>
      </c>
      <c r="E2" s="81"/>
      <c r="F2" s="81"/>
      <c r="G2" s="81"/>
      <c r="H2" s="81"/>
      <c r="I2" s="81"/>
      <c r="J2" s="81"/>
      <c r="K2" s="82"/>
    </row>
    <row r="3" spans="1:25" ht="30" customHeight="1" x14ac:dyDescent="0.15">
      <c r="A3" s="83" t="s">
        <v>1119</v>
      </c>
      <c r="B3" s="84"/>
      <c r="C3" s="84"/>
      <c r="D3" s="85">
        <f>VLOOKUP($D$2,福祉!$B$2:$AG$998,2,FALSE)</f>
        <v>40718</v>
      </c>
      <c r="E3" s="86"/>
      <c r="F3" s="86"/>
      <c r="G3" s="86"/>
      <c r="H3" s="86"/>
      <c r="I3" s="86"/>
      <c r="J3" s="86"/>
      <c r="K3" s="87"/>
    </row>
    <row r="4" spans="1:25" ht="30" customHeight="1" x14ac:dyDescent="0.15">
      <c r="A4" s="83" t="s">
        <v>1120</v>
      </c>
      <c r="B4" s="84"/>
      <c r="C4" s="84"/>
      <c r="D4" s="85">
        <f>VLOOKUP($D$2,福祉!$B$2:$AG$998,3,FALSE)</f>
        <v>44750</v>
      </c>
      <c r="E4" s="86"/>
      <c r="F4" s="86"/>
      <c r="G4" s="86"/>
      <c r="H4" s="86"/>
      <c r="I4" s="86"/>
      <c r="J4" s="86"/>
      <c r="K4" s="87"/>
    </row>
    <row r="5" spans="1:25" ht="30" customHeight="1" x14ac:dyDescent="0.15">
      <c r="A5" s="83" t="s">
        <v>1121</v>
      </c>
      <c r="B5" s="84"/>
      <c r="C5" s="84"/>
      <c r="D5" s="85">
        <f>VLOOKUP($D$2,福祉!$B$2:$AG$998,4,FALSE)</f>
        <v>45838</v>
      </c>
      <c r="E5" s="86"/>
      <c r="F5" s="86"/>
      <c r="G5" s="86"/>
      <c r="H5" s="86"/>
      <c r="I5" s="86"/>
      <c r="J5" s="86"/>
      <c r="K5" s="87"/>
    </row>
    <row r="6" spans="1:25" ht="30" customHeight="1" x14ac:dyDescent="0.15">
      <c r="A6" s="83" t="s">
        <v>1122</v>
      </c>
      <c r="B6" s="84"/>
      <c r="C6" s="84"/>
      <c r="D6" s="85" t="str">
        <f>VLOOKUP($D$2,福祉!$B$2:$AG$998,5,FALSE)</f>
        <v>特定非営利活動法人　にじの夢</v>
      </c>
      <c r="E6" s="86"/>
      <c r="F6" s="86"/>
      <c r="G6" s="86"/>
      <c r="H6" s="86"/>
      <c r="I6" s="86"/>
      <c r="J6" s="86"/>
      <c r="K6" s="87"/>
    </row>
    <row r="7" spans="1:25" ht="30" customHeight="1" x14ac:dyDescent="0.15">
      <c r="A7" s="83" t="s">
        <v>1123</v>
      </c>
      <c r="B7" s="84"/>
      <c r="C7" s="84"/>
      <c r="D7" s="85" t="str">
        <f>VLOOKUP($D$2,福祉!$B$2:$AG$998,6,FALSE)</f>
        <v>山下　妙子</v>
      </c>
      <c r="E7" s="86"/>
      <c r="F7" s="86"/>
      <c r="G7" s="86"/>
      <c r="H7" s="86"/>
      <c r="I7" s="86"/>
      <c r="J7" s="86"/>
      <c r="K7" s="87"/>
    </row>
    <row r="8" spans="1:25" ht="30" customHeight="1" x14ac:dyDescent="0.15">
      <c r="A8" s="83" t="s">
        <v>1124</v>
      </c>
      <c r="B8" s="84"/>
      <c r="C8" s="84"/>
      <c r="D8" s="85" t="str">
        <f>VLOOKUP($D$2,福祉!$B$2:$AG$998,8,FALSE)</f>
        <v>札幌市東区北２６条東１６丁目１番４６－１１０２号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移送サービスクローバー</v>
      </c>
      <c r="E12" s="103"/>
      <c r="F12" s="103" t="str">
        <f>IFERROR(VLOOKUP($D$2,福祉!$B$2:$AG$998,10,FALSE),0)</f>
        <v>札幌市東区北３３条東８丁目３－１　光山ビル１Ｆ</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　ハ</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移送サービスクローバー</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6</v>
      </c>
      <c r="G23" s="136">
        <f>IFERROR(VLOOKUP($D$2,福祉!$B$2:$AG$998,23,FALSE),0)</f>
        <v>0</v>
      </c>
      <c r="H23" s="136">
        <f>IFERROR(VLOOKUP($D$2,福祉!$B$2:$AG$998,25,FALSE),0)</f>
        <v>0</v>
      </c>
      <c r="I23" s="136">
        <f>IFERROR(VLOOKUP($D$2,福祉!$B$2:$AG$998,27,FALSE),0)</f>
        <v>3</v>
      </c>
      <c r="J23" s="136">
        <f>IFERROR(VLOOKUP($D$2,福祉!$B$2:$AG$998,29,FALSE),0)</f>
        <v>0</v>
      </c>
      <c r="K23" s="137">
        <f>SUM(E23:J23)</f>
        <v>9</v>
      </c>
    </row>
    <row r="24" spans="1:24" s="143" customFormat="1" ht="19.5" x14ac:dyDescent="0.15">
      <c r="A24" s="132"/>
      <c r="B24" s="133"/>
      <c r="C24" s="138"/>
      <c r="D24" s="139"/>
      <c r="E24" s="140">
        <f>IFERROR(VLOOKUP($D$2,福祉!$B$2:$AG$998,20,FALSE),0)</f>
        <v>0</v>
      </c>
      <c r="F24" s="140">
        <f>IFERROR(VLOOKUP($D$2,福祉!$B$2:$AG$998,22,FALSE),0)</f>
        <v>2</v>
      </c>
      <c r="G24" s="140">
        <f>IFERROR(VLOOKUP($D$2,福祉!$B$2:$AG$998,24,FALSE),0)</f>
        <v>0</v>
      </c>
      <c r="H24" s="140">
        <f>IFERROR(VLOOKUP($D$2,福祉!$B$2:$AG$998,26,FALSE),0)</f>
        <v>0</v>
      </c>
      <c r="I24" s="140">
        <f>IFERROR(VLOOKUP($D$2,福祉!$B$2:$AG$2998,28,FALSE),0)</f>
        <v>0</v>
      </c>
      <c r="J24" s="141"/>
      <c r="K24" s="142">
        <f>SUM(E24:I24)</f>
        <v>2</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6</v>
      </c>
      <c r="G35" s="136">
        <f t="shared" si="0"/>
        <v>0</v>
      </c>
      <c r="H35" s="136">
        <f t="shared" si="0"/>
        <v>0</v>
      </c>
      <c r="I35" s="136">
        <f t="shared" si="0"/>
        <v>3</v>
      </c>
      <c r="J35" s="136">
        <f t="shared" si="0"/>
        <v>0</v>
      </c>
      <c r="K35" s="137">
        <f>SUM(E35:J35)</f>
        <v>9</v>
      </c>
    </row>
    <row r="36" spans="1:11" ht="20.25" thickBot="1" x14ac:dyDescent="0.2">
      <c r="A36" s="159"/>
      <c r="B36" s="160"/>
      <c r="C36" s="161"/>
      <c r="D36" s="162"/>
      <c r="E36" s="163">
        <f>SUM(E24+E27+E30+E33)</f>
        <v>0</v>
      </c>
      <c r="F36" s="163">
        <f>SUM(F24+F27+F30+F33)</f>
        <v>2</v>
      </c>
      <c r="G36" s="163">
        <f>SUM(G24+G27+G30+G33)</f>
        <v>0</v>
      </c>
      <c r="H36" s="163">
        <f>SUM(H24+H27+H30+H33)</f>
        <v>0</v>
      </c>
      <c r="I36" s="163">
        <f>SUM(I24+I27+I30+I33)</f>
        <v>0</v>
      </c>
      <c r="J36" s="164"/>
      <c r="K36" s="165">
        <f>SUM(E36:I36)</f>
        <v>2</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5l3aRRO7WbdDxk1T6AA1fYX5VanrcVNIJyA3qBYrQrDoo0GltvIA2ZtmYc06cH4/Aj365Zf3s9H7jM42ce35tw==" saltValue="PLN7kV+FBVwXPNmfsBfRs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70E04BEC-6D9C-438F-B2E2-023A65690B6F}"/>
    <dataValidation type="list" allowBlank="1" showInputMessage="1" sqref="A22:B33" xr:uid="{4AE29DC2-4ECB-4856-97F4-A651B57A4C13}">
      <formula1>"交通空白地有償運送,福祉有償運送"</formula1>
    </dataValidation>
    <dataValidation type="list" allowBlank="1" showInputMessage="1" sqref="D10" xr:uid="{95AF9D7F-86C3-4CE6-BC10-5AB037C19E71}">
      <formula1>"○"</formula1>
    </dataValidation>
  </dataValidations>
  <hyperlinks>
    <hyperlink ref="O1:Q1" location="福祉!A1" display="福祉!A1" xr:uid="{4FA08F6B-3097-48F9-8E49-3A61270A9F6E}"/>
  </hyperlinks>
  <pageMargins left="0.25" right="0.25" top="0.75" bottom="0.75" header="0.3" footer="0.3"/>
  <pageSetup paperSize="9" scale="92" orientation="portrait"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57D57-7ED1-4E59-86C3-F244009E5C2A}">
  <sheetPr codeName="Sheet80">
    <tabColor theme="9" tint="0.39997558519241921"/>
  </sheetPr>
  <dimension ref="A1:Y38"/>
  <sheetViews>
    <sheetView view="pageBreakPreview" topLeftCell="C1"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1217</v>
      </c>
      <c r="E2" s="81"/>
      <c r="F2" s="81"/>
      <c r="G2" s="81"/>
      <c r="H2" s="81"/>
      <c r="I2" s="81"/>
      <c r="J2" s="81"/>
      <c r="K2" s="82"/>
    </row>
    <row r="3" spans="1:25" ht="30" customHeight="1" x14ac:dyDescent="0.15">
      <c r="A3" s="83" t="s">
        <v>1119</v>
      </c>
      <c r="B3" s="84"/>
      <c r="C3" s="84"/>
      <c r="D3" s="85">
        <f>VLOOKUP($D$2,福祉!$B$2:$AG$998,2,FALSE)</f>
        <v>40714</v>
      </c>
      <c r="E3" s="86"/>
      <c r="F3" s="86"/>
      <c r="G3" s="86"/>
      <c r="H3" s="86"/>
      <c r="I3" s="86"/>
      <c r="J3" s="86"/>
      <c r="K3" s="87"/>
    </row>
    <row r="4" spans="1:25" ht="30" customHeight="1" x14ac:dyDescent="0.15">
      <c r="A4" s="83" t="s">
        <v>1120</v>
      </c>
      <c r="B4" s="84"/>
      <c r="C4" s="84"/>
      <c r="D4" s="85">
        <f>VLOOKUP($D$2,福祉!$B$2:$AG$998,3,FALSE)</f>
        <v>44761</v>
      </c>
      <c r="E4" s="86"/>
      <c r="F4" s="86"/>
      <c r="G4" s="86"/>
      <c r="H4" s="86"/>
      <c r="I4" s="86"/>
      <c r="J4" s="86"/>
      <c r="K4" s="87"/>
    </row>
    <row r="5" spans="1:25" ht="30" customHeight="1" x14ac:dyDescent="0.15">
      <c r="A5" s="83" t="s">
        <v>1121</v>
      </c>
      <c r="B5" s="84"/>
      <c r="C5" s="84"/>
      <c r="D5" s="85">
        <f>VLOOKUP($D$2,福祉!$B$2:$AG$998,4,FALSE)</f>
        <v>45838</v>
      </c>
      <c r="E5" s="86"/>
      <c r="F5" s="86"/>
      <c r="G5" s="86"/>
      <c r="H5" s="86"/>
      <c r="I5" s="86"/>
      <c r="J5" s="86"/>
      <c r="K5" s="87"/>
    </row>
    <row r="6" spans="1:25" ht="30" customHeight="1" x14ac:dyDescent="0.15">
      <c r="A6" s="83" t="s">
        <v>1122</v>
      </c>
      <c r="B6" s="84"/>
      <c r="C6" s="84"/>
      <c r="D6" s="85" t="str">
        <f>VLOOKUP($D$2,福祉!$B$2:$AG$998,5,FALSE)</f>
        <v>社会福祉法人　札幌肢体不自由福祉会</v>
      </c>
      <c r="E6" s="86"/>
      <c r="F6" s="86"/>
      <c r="G6" s="86"/>
      <c r="H6" s="86"/>
      <c r="I6" s="86"/>
      <c r="J6" s="86"/>
      <c r="K6" s="87"/>
    </row>
    <row r="7" spans="1:25" ht="30" customHeight="1" x14ac:dyDescent="0.15">
      <c r="A7" s="83" t="s">
        <v>1123</v>
      </c>
      <c r="B7" s="84"/>
      <c r="C7" s="84"/>
      <c r="D7" s="85" t="str">
        <f>VLOOKUP($D$2,福祉!$B$2:$AG$998,6,FALSE)</f>
        <v>山内　まゆみ</v>
      </c>
      <c r="E7" s="86"/>
      <c r="F7" s="86"/>
      <c r="G7" s="86"/>
      <c r="H7" s="86"/>
      <c r="I7" s="86"/>
      <c r="J7" s="86"/>
      <c r="K7" s="87"/>
    </row>
    <row r="8" spans="1:25" ht="30" customHeight="1" x14ac:dyDescent="0.15">
      <c r="A8" s="83" t="s">
        <v>1124</v>
      </c>
      <c r="B8" s="84"/>
      <c r="C8" s="84"/>
      <c r="D8" s="85" t="str">
        <f>VLOOKUP($D$2,福祉!$B$2:$AG$998,8,FALSE)</f>
        <v>札幌市中央区北八条西二十三丁目２－２２</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社会福祉法人札幌肢体不自由福祉会</v>
      </c>
      <c r="E12" s="103"/>
      <c r="F12" s="103" t="str">
        <f>IFERROR(VLOOKUP($D$2,福祉!$B$2:$AG$998,10,FALSE),0)</f>
        <v>札幌市中央区北八条西２３丁目２－２２</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イロ</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社会福祉法人札幌肢体不自由福祉会</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4</v>
      </c>
      <c r="G23" s="136">
        <f>IFERROR(VLOOKUP($D$2,福祉!$B$2:$AG$998,23,FALSE),0)</f>
        <v>0</v>
      </c>
      <c r="H23" s="136">
        <f>IFERROR(VLOOKUP($D$2,福祉!$B$2:$AG$998,25,FALSE),0)</f>
        <v>0</v>
      </c>
      <c r="I23" s="136">
        <f>IFERROR(VLOOKUP($D$2,福祉!$B$2:$AG$998,27,FALSE),0)</f>
        <v>0</v>
      </c>
      <c r="J23" s="136">
        <f>IFERROR(VLOOKUP($D$2,福祉!$B$2:$AG$998,29,FALSE),0)</f>
        <v>0</v>
      </c>
      <c r="K23" s="137">
        <f>SUM(E23:J23)</f>
        <v>4</v>
      </c>
    </row>
    <row r="24" spans="1:24" s="143" customFormat="1" ht="19.5" x14ac:dyDescent="0.15">
      <c r="A24" s="132"/>
      <c r="B24" s="133"/>
      <c r="C24" s="138"/>
      <c r="D24" s="139"/>
      <c r="E24" s="140">
        <f>IFERROR(VLOOKUP($D$2,福祉!$B$2:$AG$998,20,FALSE),0)</f>
        <v>0</v>
      </c>
      <c r="F24" s="140">
        <f>IFERROR(VLOOKUP($D$2,福祉!$B$2:$AG$998,22,FALSE),0)</f>
        <v>4</v>
      </c>
      <c r="G24" s="140">
        <f>IFERROR(VLOOKUP($D$2,福祉!$B$2:$AG$998,24,FALSE),0)</f>
        <v>0</v>
      </c>
      <c r="H24" s="140">
        <f>IFERROR(VLOOKUP($D$2,福祉!$B$2:$AG$998,26,FALSE),0)</f>
        <v>0</v>
      </c>
      <c r="I24" s="140">
        <f>IFERROR(VLOOKUP($D$2,福祉!$B$2:$AG$2998,28,FALSE),0)</f>
        <v>0</v>
      </c>
      <c r="J24" s="141"/>
      <c r="K24" s="142">
        <f>SUM(E24:I24)</f>
        <v>4</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4</v>
      </c>
      <c r="G35" s="136">
        <f t="shared" si="0"/>
        <v>0</v>
      </c>
      <c r="H35" s="136">
        <f t="shared" si="0"/>
        <v>0</v>
      </c>
      <c r="I35" s="136">
        <f t="shared" si="0"/>
        <v>0</v>
      </c>
      <c r="J35" s="136">
        <f t="shared" si="0"/>
        <v>0</v>
      </c>
      <c r="K35" s="137">
        <f>SUM(E35:J35)</f>
        <v>4</v>
      </c>
    </row>
    <row r="36" spans="1:11" ht="20.25" thickBot="1" x14ac:dyDescent="0.2">
      <c r="A36" s="159"/>
      <c r="B36" s="160"/>
      <c r="C36" s="161"/>
      <c r="D36" s="162"/>
      <c r="E36" s="163">
        <f>SUM(E24+E27+E30+E33)</f>
        <v>0</v>
      </c>
      <c r="F36" s="163">
        <f>SUM(F24+F27+F30+F33)</f>
        <v>4</v>
      </c>
      <c r="G36" s="163">
        <f>SUM(G24+G27+G30+G33)</f>
        <v>0</v>
      </c>
      <c r="H36" s="163">
        <f>SUM(H24+H27+H30+H33)</f>
        <v>0</v>
      </c>
      <c r="I36" s="163">
        <f>SUM(I24+I27+I30+I33)</f>
        <v>0</v>
      </c>
      <c r="J36" s="164"/>
      <c r="K36" s="165">
        <f>SUM(E36:I36)</f>
        <v>4</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6riZqJnDjogMC/4jpIbWRGrmE+cxp8GGw92x5IZ/quzDk1g1hd9ANgavW38iCZ8tjicoY6us1QzBASa8LadmkQ==" saltValue="ruEJe3nwQ066UvpXSHSL8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4CE032F9-5455-46EC-AE5B-B31C66A2AFE3}">
      <formula1>"○"</formula1>
    </dataValidation>
    <dataValidation type="list" allowBlank="1" showInputMessage="1" sqref="A22:B33" xr:uid="{595DA969-4104-46E4-AC51-FAE4B4762366}">
      <formula1>"交通空白地有償運送,福祉有償運送"</formula1>
    </dataValidation>
    <dataValidation allowBlank="1" showInputMessage="1" sqref="D2:K2" xr:uid="{A9E4812D-9F90-402A-AE8B-F37066268E43}"/>
  </dataValidations>
  <hyperlinks>
    <hyperlink ref="O1:Q1" location="福祉!A1" display="福祉!A1" xr:uid="{0E545C32-B06D-4B21-8490-6903CD780C1B}"/>
  </hyperlinks>
  <pageMargins left="0.25" right="0.25" top="0.75" bottom="0.75" header="0.3" footer="0.3"/>
  <pageSetup paperSize="9" scale="92" orientation="portrait"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839C1-16F4-45C2-BEA7-7DF65AB1AAE4}">
  <sheetPr codeName="Sheet81">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1218</v>
      </c>
      <c r="E2" s="81"/>
      <c r="F2" s="81"/>
      <c r="G2" s="81"/>
      <c r="H2" s="81"/>
      <c r="I2" s="81"/>
      <c r="J2" s="81"/>
      <c r="K2" s="82"/>
    </row>
    <row r="3" spans="1:25" ht="30" customHeight="1" x14ac:dyDescent="0.15">
      <c r="A3" s="83" t="s">
        <v>1119</v>
      </c>
      <c r="B3" s="84"/>
      <c r="C3" s="84"/>
      <c r="D3" s="85" t="e">
        <f>VLOOKUP($D$2,福祉!$B$2:$AG$998,2,FALSE)</f>
        <v>#N/A</v>
      </c>
      <c r="E3" s="86"/>
      <c r="F3" s="86"/>
      <c r="G3" s="86"/>
      <c r="H3" s="86"/>
      <c r="I3" s="86"/>
      <c r="J3" s="86"/>
      <c r="K3" s="87"/>
    </row>
    <row r="4" spans="1:25" ht="30" customHeight="1" x14ac:dyDescent="0.15">
      <c r="A4" s="83" t="s">
        <v>1120</v>
      </c>
      <c r="B4" s="84"/>
      <c r="C4" s="84"/>
      <c r="D4" s="85" t="e">
        <f>VLOOKUP($D$2,福祉!$B$2:$AG$998,3,FALSE)</f>
        <v>#N/A</v>
      </c>
      <c r="E4" s="86"/>
      <c r="F4" s="86"/>
      <c r="G4" s="86"/>
      <c r="H4" s="86"/>
      <c r="I4" s="86"/>
      <c r="J4" s="86"/>
      <c r="K4" s="87"/>
    </row>
    <row r="5" spans="1:25" ht="30" customHeight="1" x14ac:dyDescent="0.15">
      <c r="A5" s="83" t="s">
        <v>1121</v>
      </c>
      <c r="B5" s="84"/>
      <c r="C5" s="84"/>
      <c r="D5" s="85" t="e">
        <f>VLOOKUP($D$2,福祉!$B$2:$AG$998,4,FALSE)</f>
        <v>#N/A</v>
      </c>
      <c r="E5" s="86"/>
      <c r="F5" s="86"/>
      <c r="G5" s="86"/>
      <c r="H5" s="86"/>
      <c r="I5" s="86"/>
      <c r="J5" s="86"/>
      <c r="K5" s="87"/>
    </row>
    <row r="6" spans="1:25" ht="30" customHeight="1" x14ac:dyDescent="0.15">
      <c r="A6" s="83" t="s">
        <v>1122</v>
      </c>
      <c r="B6" s="84"/>
      <c r="C6" s="84"/>
      <c r="D6" s="85" t="e">
        <f>VLOOKUP($D$2,福祉!$B$2:$AG$998,5,FALSE)</f>
        <v>#N/A</v>
      </c>
      <c r="E6" s="86"/>
      <c r="F6" s="86"/>
      <c r="G6" s="86"/>
      <c r="H6" s="86"/>
      <c r="I6" s="86"/>
      <c r="J6" s="86"/>
      <c r="K6" s="87"/>
    </row>
    <row r="7" spans="1:25" ht="30" customHeight="1" x14ac:dyDescent="0.15">
      <c r="A7" s="83" t="s">
        <v>1123</v>
      </c>
      <c r="B7" s="84"/>
      <c r="C7" s="84"/>
      <c r="D7" s="85" t="e">
        <f>VLOOKUP($D$2,福祉!$B$2:$AG$998,6,FALSE)</f>
        <v>#N/A</v>
      </c>
      <c r="E7" s="86"/>
      <c r="F7" s="86"/>
      <c r="G7" s="86"/>
      <c r="H7" s="86"/>
      <c r="I7" s="86"/>
      <c r="J7" s="86"/>
      <c r="K7" s="87"/>
    </row>
    <row r="8" spans="1:25" ht="30" customHeight="1" x14ac:dyDescent="0.15">
      <c r="A8" s="83" t="s">
        <v>1124</v>
      </c>
      <c r="B8" s="84"/>
      <c r="C8" s="84"/>
      <c r="D8" s="85" t="e">
        <f>VLOOKUP($D$2,福祉!$B$2:$AG$998,8,FALSE)</f>
        <v>#N/A</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f>IFERROR(VLOOKUP($D$2,福祉!$B$2:$AG$998,9,FALSE),0)</f>
        <v>0</v>
      </c>
      <c r="E12" s="103"/>
      <c r="F12" s="103">
        <f>IFERROR(VLOOKUP($D$2,福祉!$B$2:$AG$998,10,FALSE),0)</f>
        <v>0</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e">
        <f>VLOOKUP($D$2,福祉!$B$2:$AG$998,15,FALSE)</f>
        <v>#N/A</v>
      </c>
      <c r="E14" s="98"/>
      <c r="F14" s="98"/>
      <c r="G14" s="98"/>
      <c r="H14" s="98"/>
      <c r="I14" s="98"/>
      <c r="J14" s="98"/>
      <c r="K14" s="99"/>
      <c r="O14" s="73"/>
      <c r="X14" s="73"/>
      <c r="Y14" s="107"/>
    </row>
    <row r="15" spans="1:25" ht="30" customHeight="1" x14ac:dyDescent="0.15">
      <c r="A15" s="95" t="s">
        <v>1132</v>
      </c>
      <c r="B15" s="96"/>
      <c r="C15" s="96"/>
      <c r="D15" s="108" t="e">
        <f>VLOOKUP($D$2,福祉!$B$2:$AG$998,16,FALSE)</f>
        <v>#N/A</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f>D12</f>
        <v>0</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0</v>
      </c>
      <c r="I23" s="136">
        <f>IFERROR(VLOOKUP($D$2,福祉!$B$2:$AG$998,27,FALSE),0)</f>
        <v>0</v>
      </c>
      <c r="J23" s="136">
        <f>IFERROR(VLOOKUP($D$2,福祉!$B$2:$AG$998,29,FALSE),0)</f>
        <v>0</v>
      </c>
      <c r="K23" s="137">
        <f>SUM(E23:J23)</f>
        <v>0</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0</v>
      </c>
      <c r="J24" s="141"/>
      <c r="K24" s="142">
        <f>SUM(E24:I24)</f>
        <v>0</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0</v>
      </c>
      <c r="I35" s="136">
        <f t="shared" si="0"/>
        <v>0</v>
      </c>
      <c r="J35" s="136">
        <f t="shared" si="0"/>
        <v>0</v>
      </c>
      <c r="K35" s="137">
        <f>SUM(E35:J35)</f>
        <v>0</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q1iZ7bPgAwG0ypXkBt4yjIr2aHCgC1a7wwKf3uw/YPwr+MM86AnbgI7nIAETvdgUs/CjZP7oLM3UNRDy1IkuiQ==" saltValue="DGIeTpgyZA4OJrogG2ZmP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5EE20911-DF1F-44A3-9C90-8343B5884926}"/>
    <dataValidation type="list" allowBlank="1" showInputMessage="1" sqref="A22:B33" xr:uid="{D4179262-E093-4442-883D-19D7B4685A2A}">
      <formula1>"交通空白地有償運送,福祉有償運送"</formula1>
    </dataValidation>
    <dataValidation type="list" allowBlank="1" showInputMessage="1" sqref="D10" xr:uid="{DCFB7454-8A51-41D9-89FC-97B408110632}">
      <formula1>"○"</formula1>
    </dataValidation>
  </dataValidations>
  <hyperlinks>
    <hyperlink ref="O1:Q1" location="福祉!A1" display="福祉!A1" xr:uid="{F23C6F9C-ECCA-48B8-B64A-9469F8CD09B0}"/>
  </hyperlinks>
  <pageMargins left="0.25" right="0.25" top="0.75" bottom="0.75" header="0.3" footer="0.3"/>
  <pageSetup paperSize="9" scale="92" orientation="portrait"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8F141-389A-4175-BD0C-A1B663BB7E0B}">
  <sheetPr codeName="Sheet82">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1219</v>
      </c>
      <c r="E2" s="81"/>
      <c r="F2" s="81"/>
      <c r="G2" s="81"/>
      <c r="H2" s="81"/>
      <c r="I2" s="81"/>
      <c r="J2" s="81"/>
      <c r="K2" s="82"/>
    </row>
    <row r="3" spans="1:25" ht="30" customHeight="1" x14ac:dyDescent="0.15">
      <c r="A3" s="83" t="s">
        <v>1119</v>
      </c>
      <c r="B3" s="84"/>
      <c r="C3" s="84"/>
      <c r="D3" s="85">
        <f>VLOOKUP($D$2,福祉!$B$2:$AG$998,2,FALSE)</f>
        <v>40899</v>
      </c>
      <c r="E3" s="86"/>
      <c r="F3" s="86"/>
      <c r="G3" s="86"/>
      <c r="H3" s="86"/>
      <c r="I3" s="86"/>
      <c r="J3" s="86"/>
      <c r="K3" s="87"/>
    </row>
    <row r="4" spans="1:25" ht="30" customHeight="1" x14ac:dyDescent="0.15">
      <c r="A4" s="83" t="s">
        <v>1120</v>
      </c>
      <c r="B4" s="84"/>
      <c r="C4" s="84"/>
      <c r="D4" s="85">
        <f>VLOOKUP($D$2,福祉!$B$2:$AG$998,3,FALSE)</f>
        <v>43846</v>
      </c>
      <c r="E4" s="86"/>
      <c r="F4" s="86"/>
      <c r="G4" s="86"/>
      <c r="H4" s="86"/>
      <c r="I4" s="86"/>
      <c r="J4" s="86"/>
      <c r="K4" s="87"/>
    </row>
    <row r="5" spans="1:25" ht="30" customHeight="1" x14ac:dyDescent="0.15">
      <c r="A5" s="83" t="s">
        <v>1121</v>
      </c>
      <c r="B5" s="84"/>
      <c r="C5" s="84"/>
      <c r="D5" s="85">
        <f>VLOOKUP($D$2,福祉!$B$2:$AG$998,4,FALSE)</f>
        <v>44926</v>
      </c>
      <c r="E5" s="86"/>
      <c r="F5" s="86"/>
      <c r="G5" s="86"/>
      <c r="H5" s="86"/>
      <c r="I5" s="86"/>
      <c r="J5" s="86"/>
      <c r="K5" s="87"/>
    </row>
    <row r="6" spans="1:25" ht="30" customHeight="1" x14ac:dyDescent="0.15">
      <c r="A6" s="83" t="s">
        <v>1122</v>
      </c>
      <c r="B6" s="84"/>
      <c r="C6" s="84"/>
      <c r="D6" s="85" t="str">
        <f>VLOOKUP($D$2,福祉!$B$2:$AG$998,5,FALSE)</f>
        <v>社会福祉法人　NIKORI</v>
      </c>
      <c r="E6" s="86"/>
      <c r="F6" s="86"/>
      <c r="G6" s="86"/>
      <c r="H6" s="86"/>
      <c r="I6" s="86"/>
      <c r="J6" s="86"/>
      <c r="K6" s="87"/>
    </row>
    <row r="7" spans="1:25" ht="30" customHeight="1" x14ac:dyDescent="0.15">
      <c r="A7" s="83" t="s">
        <v>1123</v>
      </c>
      <c r="B7" s="84"/>
      <c r="C7" s="84"/>
      <c r="D7" s="85" t="str">
        <f>VLOOKUP($D$2,福祉!$B$2:$AG$998,6,FALSE)</f>
        <v>武井　眞紀子</v>
      </c>
      <c r="E7" s="86"/>
      <c r="F7" s="86"/>
      <c r="G7" s="86"/>
      <c r="H7" s="86"/>
      <c r="I7" s="86"/>
      <c r="J7" s="86"/>
      <c r="K7" s="87"/>
    </row>
    <row r="8" spans="1:25" ht="30" customHeight="1" x14ac:dyDescent="0.15">
      <c r="A8" s="83" t="s">
        <v>1124</v>
      </c>
      <c r="B8" s="84"/>
      <c r="C8" s="84"/>
      <c r="D8" s="85" t="str">
        <f>VLOOKUP($D$2,福祉!$B$2:$AG$998,8,FALSE)</f>
        <v>札幌市西区二十四軒４条６丁目２番７号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みんな・み～な</v>
      </c>
      <c r="E12" s="103"/>
      <c r="F12" s="103" t="str">
        <f>IFERROR(VLOOKUP($D$2,福祉!$B$2:$AG$998,10,FALSE),0)</f>
        <v>札幌市西区二十四軒４条６丁目２番７号</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イ　　ニ</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みんな・み～な</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0</v>
      </c>
      <c r="I23" s="136">
        <f>IFERROR(VLOOKUP($D$2,福祉!$B$2:$AG$998,27,FALSE),0)</f>
        <v>2</v>
      </c>
      <c r="J23" s="136">
        <f>IFERROR(VLOOKUP($D$2,福祉!$B$2:$AG$998,29,FALSE),0)</f>
        <v>0</v>
      </c>
      <c r="K23" s="137">
        <f>SUM(E23:J23)</f>
        <v>2</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1</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0</v>
      </c>
      <c r="I35" s="136">
        <f t="shared" si="0"/>
        <v>2</v>
      </c>
      <c r="J35" s="136">
        <f t="shared" si="0"/>
        <v>0</v>
      </c>
      <c r="K35" s="137">
        <f>SUM(E35:J35)</f>
        <v>2</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1</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zxxtMwB82JO2P+z00DNtxKXgVwETbKUynsGXJgFYhOJRc2XCIDRs8HyihN5bbkOJtQpZd2LDX2q4eOiV+hF6VQ==" saltValue="RUkBHJ1p95ezRTYqhr5Ca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2A559305-EC64-4B39-9729-BA1627731F52}">
      <formula1>"○"</formula1>
    </dataValidation>
    <dataValidation type="list" allowBlank="1" showInputMessage="1" sqref="A22:B33" xr:uid="{06449764-5EBE-4FEC-8356-086A07A0057E}">
      <formula1>"交通空白地有償運送,福祉有償運送"</formula1>
    </dataValidation>
    <dataValidation allowBlank="1" showInputMessage="1" sqref="D2:K2" xr:uid="{2982128E-137E-4F0C-92F4-040C2B772424}"/>
  </dataValidations>
  <hyperlinks>
    <hyperlink ref="O1:Q1" location="福祉!A1" display="福祉!A1" xr:uid="{92602945-FE35-484C-BA6D-5D4A48292472}"/>
  </hyperlinks>
  <pageMargins left="0.25" right="0.25" top="0.75" bottom="0.75" header="0.3" footer="0.3"/>
  <pageSetup paperSize="9" scale="92" orientation="portrait"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57452-6FCB-4B12-9447-43061AB4BE03}">
  <sheetPr codeName="Sheet84">
    <tabColor theme="9" tint="0.39997558519241921"/>
  </sheetPr>
  <dimension ref="A1:Y38"/>
  <sheetViews>
    <sheetView view="pageBreakPreview" topLeftCell="C1"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1220</v>
      </c>
      <c r="E2" s="81"/>
      <c r="F2" s="81"/>
      <c r="G2" s="81"/>
      <c r="H2" s="81"/>
      <c r="I2" s="81"/>
      <c r="J2" s="81"/>
      <c r="K2" s="82"/>
    </row>
    <row r="3" spans="1:25" ht="30" customHeight="1" x14ac:dyDescent="0.15">
      <c r="A3" s="83" t="s">
        <v>1119</v>
      </c>
      <c r="B3" s="84"/>
      <c r="C3" s="84"/>
      <c r="D3" s="85">
        <f>VLOOKUP($D$2,福祉!$B$2:$AG$998,2,FALSE)</f>
        <v>41110</v>
      </c>
      <c r="E3" s="86"/>
      <c r="F3" s="86"/>
      <c r="G3" s="86"/>
      <c r="H3" s="86"/>
      <c r="I3" s="86"/>
      <c r="J3" s="86"/>
      <c r="K3" s="87"/>
    </row>
    <row r="4" spans="1:25" ht="30" customHeight="1" x14ac:dyDescent="0.15">
      <c r="A4" s="83" t="s">
        <v>1120</v>
      </c>
      <c r="B4" s="84"/>
      <c r="C4" s="84"/>
      <c r="D4" s="85">
        <f>VLOOKUP($D$2,福祉!$B$2:$AG$998,3,FALSE)</f>
        <v>45132</v>
      </c>
      <c r="E4" s="86"/>
      <c r="F4" s="86"/>
      <c r="G4" s="86"/>
      <c r="H4" s="86"/>
      <c r="I4" s="86"/>
      <c r="J4" s="86"/>
      <c r="K4" s="87"/>
    </row>
    <row r="5" spans="1:25" ht="30" customHeight="1" x14ac:dyDescent="0.15">
      <c r="A5" s="83" t="s">
        <v>1121</v>
      </c>
      <c r="B5" s="84"/>
      <c r="C5" s="84"/>
      <c r="D5" s="85">
        <f>VLOOKUP($D$2,福祉!$B$2:$AG$998,4,FALSE)</f>
        <v>46203</v>
      </c>
      <c r="E5" s="86"/>
      <c r="F5" s="86"/>
      <c r="G5" s="86"/>
      <c r="H5" s="86"/>
      <c r="I5" s="86"/>
      <c r="J5" s="86"/>
      <c r="K5" s="87"/>
    </row>
    <row r="6" spans="1:25" ht="30" customHeight="1" x14ac:dyDescent="0.15">
      <c r="A6" s="83" t="s">
        <v>1122</v>
      </c>
      <c r="B6" s="84"/>
      <c r="C6" s="84"/>
      <c r="D6" s="85" t="str">
        <f>VLOOKUP($D$2,福祉!$B$2:$AG$998,5,FALSE)</f>
        <v>特定非営利活動法人　障害者支援センター北海道</v>
      </c>
      <c r="E6" s="86"/>
      <c r="F6" s="86"/>
      <c r="G6" s="86"/>
      <c r="H6" s="86"/>
      <c r="I6" s="86"/>
      <c r="J6" s="86"/>
      <c r="K6" s="87"/>
    </row>
    <row r="7" spans="1:25" ht="30" customHeight="1" x14ac:dyDescent="0.15">
      <c r="A7" s="83" t="s">
        <v>1123</v>
      </c>
      <c r="B7" s="84"/>
      <c r="C7" s="84"/>
      <c r="D7" s="85" t="str">
        <f>VLOOKUP($D$2,福祉!$B$2:$AG$998,6,FALSE)</f>
        <v>畔木　宰武</v>
      </c>
      <c r="E7" s="86"/>
      <c r="F7" s="86"/>
      <c r="G7" s="86"/>
      <c r="H7" s="86"/>
      <c r="I7" s="86"/>
      <c r="J7" s="86"/>
      <c r="K7" s="87"/>
    </row>
    <row r="8" spans="1:25" ht="30" customHeight="1" x14ac:dyDescent="0.15">
      <c r="A8" s="83" t="s">
        <v>1124</v>
      </c>
      <c r="B8" s="84"/>
      <c r="C8" s="84"/>
      <c r="D8" s="85" t="str">
        <f>VLOOKUP($D$2,福祉!$B$2:$AG$998,8,FALSE)</f>
        <v>札幌市白石区菊水元町１条４丁目４番５ー３０２号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障害者支援センター札幌</v>
      </c>
      <c r="E12" s="103"/>
      <c r="F12" s="103" t="str">
        <f>IFERROR(VLOOKUP($D$2,福祉!$B$2:$AG$998,10,FALSE),0)</f>
        <v>札幌市白石区菊水元町１条４丁目４番５－３０２号</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障害者支援センター札幌</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4</v>
      </c>
      <c r="G23" s="136">
        <f>IFERROR(VLOOKUP($D$2,福祉!$B$2:$AG$998,23,FALSE),0)</f>
        <v>0</v>
      </c>
      <c r="H23" s="136">
        <f>IFERROR(VLOOKUP($D$2,福祉!$B$2:$AG$998,25,FALSE),0)</f>
        <v>0</v>
      </c>
      <c r="I23" s="136">
        <f>IFERROR(VLOOKUP($D$2,福祉!$B$2:$AG$998,27,FALSE),0)</f>
        <v>0</v>
      </c>
      <c r="J23" s="136">
        <f>IFERROR(VLOOKUP($D$2,福祉!$B$2:$AG$998,29,FALSE),0)</f>
        <v>0</v>
      </c>
      <c r="K23" s="137">
        <f>SUM(E23:J23)</f>
        <v>4</v>
      </c>
    </row>
    <row r="24" spans="1:24" s="143" customFormat="1" ht="19.5" x14ac:dyDescent="0.15">
      <c r="A24" s="132"/>
      <c r="B24" s="133"/>
      <c r="C24" s="138"/>
      <c r="D24" s="139"/>
      <c r="E24" s="140">
        <f>IFERROR(VLOOKUP($D$2,福祉!$B$2:$AG$998,20,FALSE),0)</f>
        <v>0</v>
      </c>
      <c r="F24" s="140">
        <f>IFERROR(VLOOKUP($D$2,福祉!$B$2:$AG$998,22,FALSE),0)</f>
        <v>4</v>
      </c>
      <c r="G24" s="140">
        <f>IFERROR(VLOOKUP($D$2,福祉!$B$2:$AG$998,24,FALSE),0)</f>
        <v>0</v>
      </c>
      <c r="H24" s="140">
        <f>IFERROR(VLOOKUP($D$2,福祉!$B$2:$AG$998,26,FALSE),0)</f>
        <v>0</v>
      </c>
      <c r="I24" s="140">
        <f>IFERROR(VLOOKUP($D$2,福祉!$B$2:$AG$2998,28,FALSE),0)</f>
        <v>0</v>
      </c>
      <c r="J24" s="141"/>
      <c r="K24" s="142">
        <f>SUM(E24:I24)</f>
        <v>4</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4</v>
      </c>
      <c r="G35" s="136">
        <f t="shared" si="0"/>
        <v>0</v>
      </c>
      <c r="H35" s="136">
        <f t="shared" si="0"/>
        <v>0</v>
      </c>
      <c r="I35" s="136">
        <f t="shared" si="0"/>
        <v>0</v>
      </c>
      <c r="J35" s="136">
        <f t="shared" si="0"/>
        <v>0</v>
      </c>
      <c r="K35" s="137">
        <f>SUM(E35:J35)</f>
        <v>4</v>
      </c>
    </row>
    <row r="36" spans="1:11" ht="20.25" thickBot="1" x14ac:dyDescent="0.2">
      <c r="A36" s="159"/>
      <c r="B36" s="160"/>
      <c r="C36" s="161"/>
      <c r="D36" s="162"/>
      <c r="E36" s="163">
        <f>SUM(E24+E27+E30+E33)</f>
        <v>0</v>
      </c>
      <c r="F36" s="163">
        <f>SUM(F24+F27+F30+F33)</f>
        <v>4</v>
      </c>
      <c r="G36" s="163">
        <f>SUM(G24+G27+G30+G33)</f>
        <v>0</v>
      </c>
      <c r="H36" s="163">
        <f>SUM(H24+H27+H30+H33)</f>
        <v>0</v>
      </c>
      <c r="I36" s="163">
        <f>SUM(I24+I27+I30+I33)</f>
        <v>0</v>
      </c>
      <c r="J36" s="164"/>
      <c r="K36" s="165">
        <f>SUM(E36:I36)</f>
        <v>4</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TkYsZxErIdqvDTJqQCI/9xHINSYVuqn+IfXJ3kUIvtuBUdLYKgdqBDmK98AL0uIOnLvs+nTIrad/RxbYnzJsJg==" saltValue="psPP0kSDmRsROiuVCFVLV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1509A1AA-37B7-4917-84A1-4EC752B01B22}">
      <formula1>"○"</formula1>
    </dataValidation>
    <dataValidation type="list" allowBlank="1" showInputMessage="1" sqref="A22:B33" xr:uid="{BCB15A98-E46E-4033-A42E-F909BB8A39DD}">
      <formula1>"交通空白地有償運送,福祉有償運送"</formula1>
    </dataValidation>
    <dataValidation allowBlank="1" showInputMessage="1" sqref="D2:K2" xr:uid="{5900E090-5C96-4D57-949F-0DC7555A2578}"/>
  </dataValidations>
  <hyperlinks>
    <hyperlink ref="O1:Q1" location="福祉!A1" display="福祉!A1" xr:uid="{E1449BA6-986D-4B23-AA2A-12BC323A0F87}"/>
  </hyperlinks>
  <pageMargins left="0.25" right="0.25" top="0.75" bottom="0.75" header="0.3" footer="0.3"/>
  <pageSetup paperSize="9" scale="92" orientation="portrait"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C1B7D-A64C-488D-ACDD-659D9CAA87FF}">
  <sheetPr codeName="Sheet85">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1221</v>
      </c>
      <c r="E2" s="81"/>
      <c r="F2" s="81"/>
      <c r="G2" s="81"/>
      <c r="H2" s="81"/>
      <c r="I2" s="81"/>
      <c r="J2" s="81"/>
      <c r="K2" s="82"/>
    </row>
    <row r="3" spans="1:25" ht="30" customHeight="1" x14ac:dyDescent="0.15">
      <c r="A3" s="83" t="s">
        <v>1119</v>
      </c>
      <c r="B3" s="84"/>
      <c r="C3" s="84"/>
      <c r="D3" s="85">
        <f>VLOOKUP($D$2,福祉!$B$2:$AG$998,2,FALSE)</f>
        <v>41246</v>
      </c>
      <c r="E3" s="86"/>
      <c r="F3" s="86"/>
      <c r="G3" s="86"/>
      <c r="H3" s="86"/>
      <c r="I3" s="86"/>
      <c r="J3" s="86"/>
      <c r="K3" s="87"/>
    </row>
    <row r="4" spans="1:25" ht="30" customHeight="1" x14ac:dyDescent="0.15">
      <c r="A4" s="83" t="s">
        <v>1120</v>
      </c>
      <c r="B4" s="84"/>
      <c r="C4" s="84"/>
      <c r="D4" s="85">
        <f>VLOOKUP($D$2,福祉!$B$2:$AG$998,3,FALSE)</f>
        <v>45306</v>
      </c>
      <c r="E4" s="86"/>
      <c r="F4" s="86"/>
      <c r="G4" s="86"/>
      <c r="H4" s="86"/>
      <c r="I4" s="86"/>
      <c r="J4" s="86"/>
      <c r="K4" s="87"/>
    </row>
    <row r="5" spans="1:25" ht="30" customHeight="1" x14ac:dyDescent="0.15">
      <c r="A5" s="83" t="s">
        <v>1121</v>
      </c>
      <c r="B5" s="84"/>
      <c r="C5" s="84"/>
      <c r="D5" s="85">
        <f>VLOOKUP($D$2,福祉!$B$2:$AG$998,4,FALSE)</f>
        <v>46387</v>
      </c>
      <c r="E5" s="86"/>
      <c r="F5" s="86"/>
      <c r="G5" s="86"/>
      <c r="H5" s="86"/>
      <c r="I5" s="86"/>
      <c r="J5" s="86"/>
      <c r="K5" s="87"/>
    </row>
    <row r="6" spans="1:25" ht="30" customHeight="1" x14ac:dyDescent="0.15">
      <c r="A6" s="83" t="s">
        <v>1122</v>
      </c>
      <c r="B6" s="84"/>
      <c r="C6" s="84"/>
      <c r="D6" s="85" t="str">
        <f>VLOOKUP($D$2,福祉!$B$2:$AG$998,5,FALSE)</f>
        <v>特定非営利活動法人　プラネット</v>
      </c>
      <c r="E6" s="86"/>
      <c r="F6" s="86"/>
      <c r="G6" s="86"/>
      <c r="H6" s="86"/>
      <c r="I6" s="86"/>
      <c r="J6" s="86"/>
      <c r="K6" s="87"/>
    </row>
    <row r="7" spans="1:25" ht="30" customHeight="1" x14ac:dyDescent="0.15">
      <c r="A7" s="83" t="s">
        <v>1123</v>
      </c>
      <c r="B7" s="84"/>
      <c r="C7" s="84"/>
      <c r="D7" s="85" t="str">
        <f>VLOOKUP($D$2,福祉!$B$2:$AG$998,6,FALSE)</f>
        <v>川森　美奈子</v>
      </c>
      <c r="E7" s="86"/>
      <c r="F7" s="86"/>
      <c r="G7" s="86"/>
      <c r="H7" s="86"/>
      <c r="I7" s="86"/>
      <c r="J7" s="86"/>
      <c r="K7" s="87"/>
    </row>
    <row r="8" spans="1:25" ht="30" customHeight="1" x14ac:dyDescent="0.15">
      <c r="A8" s="83" t="s">
        <v>1124</v>
      </c>
      <c r="B8" s="84"/>
      <c r="C8" s="84"/>
      <c r="D8" s="85" t="str">
        <f>VLOOKUP($D$2,福祉!$B$2:$AG$998,8,FALSE)</f>
        <v>札幌市白石区南郷通７丁目南５番８号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NPO法人プラネット</v>
      </c>
      <c r="E12" s="103"/>
      <c r="F12" s="103" t="str">
        <f>IFERROR(VLOOKUP($D$2,福祉!$B$2:$AG$998,10,FALSE),0)</f>
        <v>札幌市白石区南郷通７丁目南５番８号</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【新】イロハニ</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NPO法人プラネット</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3</v>
      </c>
      <c r="G23" s="136">
        <f>IFERROR(VLOOKUP($D$2,福祉!$B$2:$AG$998,23,FALSE),0)</f>
        <v>0</v>
      </c>
      <c r="H23" s="136">
        <f>IFERROR(VLOOKUP($D$2,福祉!$B$2:$AG$998,25,FALSE),0)</f>
        <v>0</v>
      </c>
      <c r="I23" s="136">
        <f>IFERROR(VLOOKUP($D$2,福祉!$B$2:$AG$998,27,FALSE),0)</f>
        <v>2</v>
      </c>
      <c r="J23" s="136">
        <f>IFERROR(VLOOKUP($D$2,福祉!$B$2:$AG$998,29,FALSE),0)</f>
        <v>0</v>
      </c>
      <c r="K23" s="137">
        <f>SUM(E23:J23)</f>
        <v>5</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2</v>
      </c>
      <c r="J24" s="141"/>
      <c r="K24" s="142">
        <f>SUM(E24:I24)</f>
        <v>3</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3</v>
      </c>
      <c r="G35" s="136">
        <f t="shared" si="0"/>
        <v>0</v>
      </c>
      <c r="H35" s="136">
        <f t="shared" si="0"/>
        <v>0</v>
      </c>
      <c r="I35" s="136">
        <f t="shared" si="0"/>
        <v>2</v>
      </c>
      <c r="J35" s="136">
        <f t="shared" si="0"/>
        <v>0</v>
      </c>
      <c r="K35" s="137">
        <f>SUM(E35:J35)</f>
        <v>5</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2</v>
      </c>
      <c r="J36" s="164"/>
      <c r="K36" s="165">
        <f>SUM(E36:I36)</f>
        <v>3</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xVdB72lYnz7gdS0UGcHWEg82l47yC3Kjy6wTtQrOYSXTyxOR5S7zVPIb2uGwMO3JxbqOvn2wT3hixJxm47c9aw==" saltValue="Jk6+o23If6CEYc4mIcVsx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C32AA464-069B-44C4-8278-017658154EC8}"/>
    <dataValidation type="list" allowBlank="1" showInputMessage="1" sqref="A22:B33" xr:uid="{2241C800-5A20-4610-B625-801B2A797747}">
      <formula1>"交通空白地有償運送,福祉有償運送"</formula1>
    </dataValidation>
    <dataValidation type="list" allowBlank="1" showInputMessage="1" sqref="D10" xr:uid="{C71CEF99-253C-40BA-8AF8-9CDCD8A8E392}">
      <formula1>"○"</formula1>
    </dataValidation>
  </dataValidations>
  <hyperlinks>
    <hyperlink ref="O1:Q1" location="福祉!A1" display="福祉!A1" xr:uid="{F0A357F6-798E-4285-81D1-6050D11ADF1A}"/>
  </hyperlinks>
  <pageMargins left="0.25" right="0.25" top="0.75" bottom="0.75" header="0.3" footer="0.3"/>
  <pageSetup paperSize="9" scale="92" orientation="portrait"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B5D01-A08D-46F7-89DA-804CE8277827}">
  <sheetPr codeName="Sheet86">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1222</v>
      </c>
      <c r="E2" s="81"/>
      <c r="F2" s="81"/>
      <c r="G2" s="81"/>
      <c r="H2" s="81"/>
      <c r="I2" s="81"/>
      <c r="J2" s="81"/>
      <c r="K2" s="82"/>
    </row>
    <row r="3" spans="1:25" ht="30" customHeight="1" x14ac:dyDescent="0.15">
      <c r="A3" s="83" t="s">
        <v>1119</v>
      </c>
      <c r="B3" s="84"/>
      <c r="C3" s="84"/>
      <c r="D3" s="85">
        <f>VLOOKUP($D$2,福祉!$B$2:$AG$998,2,FALSE)</f>
        <v>41254</v>
      </c>
      <c r="E3" s="86"/>
      <c r="F3" s="86"/>
      <c r="G3" s="86"/>
      <c r="H3" s="86"/>
      <c r="I3" s="86"/>
      <c r="J3" s="86"/>
      <c r="K3" s="87"/>
    </row>
    <row r="4" spans="1:25" ht="30" customHeight="1" x14ac:dyDescent="0.15">
      <c r="A4" s="83" t="s">
        <v>1120</v>
      </c>
      <c r="B4" s="84"/>
      <c r="C4" s="84"/>
      <c r="D4" s="85">
        <f>VLOOKUP($D$2,福祉!$B$2:$AG$998,3,FALSE)</f>
        <v>44201</v>
      </c>
      <c r="E4" s="86"/>
      <c r="F4" s="86"/>
      <c r="G4" s="86"/>
      <c r="H4" s="86"/>
      <c r="I4" s="86"/>
      <c r="J4" s="86"/>
      <c r="K4" s="87"/>
    </row>
    <row r="5" spans="1:25" ht="30" customHeight="1" x14ac:dyDescent="0.15">
      <c r="A5" s="83" t="s">
        <v>1121</v>
      </c>
      <c r="B5" s="84"/>
      <c r="C5" s="84"/>
      <c r="D5" s="85">
        <f>VLOOKUP($D$2,福祉!$B$2:$AG$998,4,FALSE)</f>
        <v>45291</v>
      </c>
      <c r="E5" s="86"/>
      <c r="F5" s="86"/>
      <c r="G5" s="86"/>
      <c r="H5" s="86"/>
      <c r="I5" s="86"/>
      <c r="J5" s="86"/>
      <c r="K5" s="87"/>
    </row>
    <row r="6" spans="1:25" ht="30" customHeight="1" x14ac:dyDescent="0.15">
      <c r="A6" s="83" t="s">
        <v>1122</v>
      </c>
      <c r="B6" s="84"/>
      <c r="C6" s="84"/>
      <c r="D6" s="85" t="str">
        <f>VLOOKUP($D$2,福祉!$B$2:$AG$998,5,FALSE)</f>
        <v>特定非営利活動法人　あしの会</v>
      </c>
      <c r="E6" s="86"/>
      <c r="F6" s="86"/>
      <c r="G6" s="86"/>
      <c r="H6" s="86"/>
      <c r="I6" s="86"/>
      <c r="J6" s="86"/>
      <c r="K6" s="87"/>
    </row>
    <row r="7" spans="1:25" ht="30" customHeight="1" x14ac:dyDescent="0.15">
      <c r="A7" s="83" t="s">
        <v>1123</v>
      </c>
      <c r="B7" s="84"/>
      <c r="C7" s="84"/>
      <c r="D7" s="85" t="str">
        <f>VLOOKUP($D$2,福祉!$B$2:$AG$998,6,FALSE)</f>
        <v>佐々木　智賀</v>
      </c>
      <c r="E7" s="86"/>
      <c r="F7" s="86"/>
      <c r="G7" s="86"/>
      <c r="H7" s="86"/>
      <c r="I7" s="86"/>
      <c r="J7" s="86"/>
      <c r="K7" s="87"/>
    </row>
    <row r="8" spans="1:25" ht="30" customHeight="1" x14ac:dyDescent="0.15">
      <c r="A8" s="83" t="s">
        <v>1124</v>
      </c>
      <c r="B8" s="84"/>
      <c r="C8" s="84"/>
      <c r="D8" s="85" t="str">
        <f>VLOOKUP($D$2,福祉!$B$2:$AG$998,8,FALSE)</f>
        <v>札幌市豊平区豊平３条１２丁目１番２５号センチュリーハイツ豊平１Ｆ</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特定非営利活動法人　あしの会</v>
      </c>
      <c r="E12" s="103"/>
      <c r="F12" s="103" t="str">
        <f>IFERROR(VLOOKUP($D$2,福祉!$B$2:$AG$998,10,FALSE),0)</f>
        <v>札幌市豊平区豊平３条１２丁目１番２５号センチュリーハイツ豊平１Ｆ</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【新】イロ</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特定非営利活動法人　あしの会</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2</v>
      </c>
      <c r="G23" s="136">
        <f>IFERROR(VLOOKUP($D$2,福祉!$B$2:$AG$998,23,FALSE),0)</f>
        <v>0</v>
      </c>
      <c r="H23" s="136">
        <f>IFERROR(VLOOKUP($D$2,福祉!$B$2:$AG$998,25,FALSE),0)</f>
        <v>0</v>
      </c>
      <c r="I23" s="136">
        <f>IFERROR(VLOOKUP($D$2,福祉!$B$2:$AG$998,27,FALSE),0)</f>
        <v>0</v>
      </c>
      <c r="J23" s="136">
        <f>IFERROR(VLOOKUP($D$2,福祉!$B$2:$AG$998,29,FALSE),0)</f>
        <v>0</v>
      </c>
      <c r="K23" s="137">
        <f>SUM(E23:J23)</f>
        <v>2</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0</v>
      </c>
      <c r="J24" s="141"/>
      <c r="K24" s="142">
        <f>SUM(E24:I24)</f>
        <v>0</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2</v>
      </c>
      <c r="G35" s="136">
        <f t="shared" si="0"/>
        <v>0</v>
      </c>
      <c r="H35" s="136">
        <f t="shared" si="0"/>
        <v>0</v>
      </c>
      <c r="I35" s="136">
        <f t="shared" si="0"/>
        <v>0</v>
      </c>
      <c r="J35" s="136">
        <f t="shared" si="0"/>
        <v>0</v>
      </c>
      <c r="K35" s="137">
        <f>SUM(E35:J35)</f>
        <v>2</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baOp47t9riXuYOVOZb0pDjjvDl47E9j8/UPRjDZr8wdPg54bNpl+1/5dN/r5U2skcITUu04xA/EChIWgGWgUSg==" saltValue="dwwqhiXa2RQqxmaSnENin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F08A44E1-542C-4211-808B-03F768275AED}">
      <formula1>"○"</formula1>
    </dataValidation>
    <dataValidation type="list" allowBlank="1" showInputMessage="1" sqref="A22:B33" xr:uid="{320D4302-FE8E-4554-9F12-90FCA28FE6F2}">
      <formula1>"交通空白地有償運送,福祉有償運送"</formula1>
    </dataValidation>
    <dataValidation allowBlank="1" showInputMessage="1" sqref="D2:K2" xr:uid="{E848F8C6-B513-4858-8061-431F540C4150}"/>
  </dataValidations>
  <hyperlinks>
    <hyperlink ref="O1:Q1" location="福祉!A1" display="福祉!A1" xr:uid="{AED033E8-BD79-4DE1-B5D9-0703E9FF0CBF}"/>
  </hyperlinks>
  <pageMargins left="0.25" right="0.25" top="0.75" bottom="0.75" header="0.3" footer="0.3"/>
  <pageSetup paperSize="9" scale="92" orientation="portrait"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9FADC-BEF5-45D0-8522-94F2DF7ACAAC}">
  <sheetPr codeName="Sheet88">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1223</v>
      </c>
      <c r="E2" s="81"/>
      <c r="F2" s="81"/>
      <c r="G2" s="81"/>
      <c r="H2" s="81"/>
      <c r="I2" s="81"/>
      <c r="J2" s="81"/>
      <c r="K2" s="82"/>
    </row>
    <row r="3" spans="1:25" ht="30" customHeight="1" x14ac:dyDescent="0.15">
      <c r="A3" s="83" t="s">
        <v>1119</v>
      </c>
      <c r="B3" s="84"/>
      <c r="C3" s="84"/>
      <c r="D3" s="85">
        <f>VLOOKUP($D$2,福祉!$B$2:$AG$998,2,FALSE)</f>
        <v>41346</v>
      </c>
      <c r="E3" s="86"/>
      <c r="F3" s="86"/>
      <c r="G3" s="86"/>
      <c r="H3" s="86"/>
      <c r="I3" s="86"/>
      <c r="J3" s="86"/>
      <c r="K3" s="87"/>
    </row>
    <row r="4" spans="1:25" ht="30" customHeight="1" x14ac:dyDescent="0.15">
      <c r="A4" s="83" t="s">
        <v>1120</v>
      </c>
      <c r="B4" s="84"/>
      <c r="C4" s="84"/>
      <c r="D4" s="85">
        <f>VLOOKUP($D$2,福祉!$B$2:$AG$998,3,FALSE)</f>
        <v>45007</v>
      </c>
      <c r="E4" s="86"/>
      <c r="F4" s="86"/>
      <c r="G4" s="86"/>
      <c r="H4" s="86"/>
      <c r="I4" s="86"/>
      <c r="J4" s="86"/>
      <c r="K4" s="87"/>
    </row>
    <row r="5" spans="1:25" ht="30" customHeight="1" x14ac:dyDescent="0.15">
      <c r="A5" s="83" t="s">
        <v>1121</v>
      </c>
      <c r="B5" s="84"/>
      <c r="C5" s="84"/>
      <c r="D5" s="85">
        <f>VLOOKUP($D$2,福祉!$B$2:$AG$998,4,FALSE)</f>
        <v>46112</v>
      </c>
      <c r="E5" s="86"/>
      <c r="F5" s="86"/>
      <c r="G5" s="86"/>
      <c r="H5" s="86"/>
      <c r="I5" s="86"/>
      <c r="J5" s="86"/>
      <c r="K5" s="87"/>
    </row>
    <row r="6" spans="1:25" ht="30" customHeight="1" x14ac:dyDescent="0.15">
      <c r="A6" s="83" t="s">
        <v>1122</v>
      </c>
      <c r="B6" s="84"/>
      <c r="C6" s="84"/>
      <c r="D6" s="85" t="str">
        <f>VLOOKUP($D$2,福祉!$B$2:$AG$998,5,FALSE)</f>
        <v>社会福祉法人よいち福祉会</v>
      </c>
      <c r="E6" s="86"/>
      <c r="F6" s="86"/>
      <c r="G6" s="86"/>
      <c r="H6" s="86"/>
      <c r="I6" s="86"/>
      <c r="J6" s="86"/>
      <c r="K6" s="87"/>
    </row>
    <row r="7" spans="1:25" ht="30" customHeight="1" x14ac:dyDescent="0.15">
      <c r="A7" s="83" t="s">
        <v>1123</v>
      </c>
      <c r="B7" s="84"/>
      <c r="C7" s="84"/>
      <c r="D7" s="85" t="str">
        <f>VLOOKUP($D$2,福祉!$B$2:$AG$998,6,FALSE)</f>
        <v>亀尾　毅</v>
      </c>
      <c r="E7" s="86"/>
      <c r="F7" s="86"/>
      <c r="G7" s="86"/>
      <c r="H7" s="86"/>
      <c r="I7" s="86"/>
      <c r="J7" s="86"/>
      <c r="K7" s="87"/>
    </row>
    <row r="8" spans="1:25" ht="30" customHeight="1" x14ac:dyDescent="0.15">
      <c r="A8" s="83" t="s">
        <v>1124</v>
      </c>
      <c r="B8" s="84"/>
      <c r="C8" s="84"/>
      <c r="D8" s="85" t="str">
        <f>VLOOKUP($D$2,福祉!$B$2:$AG$998,8,FALSE)</f>
        <v>余市郡余市町黒川町１９丁目１番地２</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ヘルパーステーションふるーつ</v>
      </c>
      <c r="E12" s="103"/>
      <c r="F12" s="103" t="str">
        <f>IFERROR(VLOOKUP($D$2,福祉!$B$2:$AG$998,10,FALSE),0)</f>
        <v>余市郡余市町黒川町１５丁目１４－１６　ぬくもりの郷１階</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余市町</v>
      </c>
      <c r="E14" s="98"/>
      <c r="F14" s="98"/>
      <c r="G14" s="98"/>
      <c r="H14" s="98"/>
      <c r="I14" s="98"/>
      <c r="J14" s="98"/>
      <c r="K14" s="99"/>
      <c r="O14" s="73"/>
      <c r="X14" s="73"/>
      <c r="Y14" s="107"/>
    </row>
    <row r="15" spans="1:25" ht="30" customHeight="1" x14ac:dyDescent="0.15">
      <c r="A15" s="95" t="s">
        <v>1132</v>
      </c>
      <c r="B15" s="96"/>
      <c r="C15" s="96"/>
      <c r="D15" s="108" t="str">
        <f>VLOOKUP($D$2,福祉!$B$2:$AG$998,16,FALSE)</f>
        <v>【新】　　　ニホ</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ヘルパーステーションふるーつ</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1</v>
      </c>
      <c r="I23" s="136">
        <f>IFERROR(VLOOKUP($D$2,福祉!$B$2:$AG$998,27,FALSE),0)</f>
        <v>4</v>
      </c>
      <c r="J23" s="136">
        <f>IFERROR(VLOOKUP($D$2,福祉!$B$2:$AG$998,29,FALSE),0)</f>
        <v>0</v>
      </c>
      <c r="K23" s="137">
        <f>SUM(E23:J23)</f>
        <v>6</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3</v>
      </c>
      <c r="J24" s="141"/>
      <c r="K24" s="142">
        <f>SUM(E24:I24)</f>
        <v>4</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1</v>
      </c>
      <c r="I35" s="136">
        <f t="shared" si="0"/>
        <v>4</v>
      </c>
      <c r="J35" s="136">
        <f t="shared" si="0"/>
        <v>0</v>
      </c>
      <c r="K35" s="137">
        <f>SUM(E35:J35)</f>
        <v>6</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3</v>
      </c>
      <c r="J36" s="164"/>
      <c r="K36" s="165">
        <f>SUM(E36:I36)</f>
        <v>4</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8Bglmy4uIX0yCh5wCeWMacvdQBjHsuc5F4LUfaQOEYNFCkAKVw1CCCBE8NZ+EcGwzzVQfKNFJ7Dyb5qWIO28VA==" saltValue="Zwc0o29gUiuuN4HqHfON7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EDDEDD29-4114-4A56-B2F9-177387CE17E8}">
      <formula1>"○"</formula1>
    </dataValidation>
    <dataValidation type="list" allowBlank="1" showInputMessage="1" sqref="A22:B33" xr:uid="{B3BF70D4-2062-4645-A4B8-02B7BCD2A684}">
      <formula1>"交通空白地有償運送,福祉有償運送"</formula1>
    </dataValidation>
    <dataValidation allowBlank="1" showInputMessage="1" sqref="D2:K2" xr:uid="{7A12B82C-8C32-48F7-9350-992FBE4A074D}"/>
  </dataValidations>
  <hyperlinks>
    <hyperlink ref="O1:Q1" location="福祉!A1" display="福祉!A1" xr:uid="{006E30F2-8BD6-457F-B1A1-8723F48DD9BA}"/>
  </hyperlinks>
  <pageMargins left="0.25" right="0.25" top="0.75" bottom="0.75" header="0.3" footer="0.3"/>
  <pageSetup paperSize="9" scale="92" orientation="portrait"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8B380-1AA7-4D44-BC27-4819F334243C}">
  <sheetPr codeName="Sheet89">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1224</v>
      </c>
      <c r="E2" s="81"/>
      <c r="F2" s="81"/>
      <c r="G2" s="81"/>
      <c r="H2" s="81"/>
      <c r="I2" s="81"/>
      <c r="J2" s="81"/>
      <c r="K2" s="82"/>
    </row>
    <row r="3" spans="1:25" ht="30" customHeight="1" x14ac:dyDescent="0.15">
      <c r="A3" s="83" t="s">
        <v>1119</v>
      </c>
      <c r="B3" s="84"/>
      <c r="C3" s="84"/>
      <c r="D3" s="85">
        <f>VLOOKUP($D$2,福祉!$B$2:$AG$998,2,FALSE)</f>
        <v>41463</v>
      </c>
      <c r="E3" s="86"/>
      <c r="F3" s="86"/>
      <c r="G3" s="86"/>
      <c r="H3" s="86"/>
      <c r="I3" s="86"/>
      <c r="J3" s="86"/>
      <c r="K3" s="87"/>
    </row>
    <row r="4" spans="1:25" ht="30" customHeight="1" x14ac:dyDescent="0.15">
      <c r="A4" s="83" t="s">
        <v>1120</v>
      </c>
      <c r="B4" s="84"/>
      <c r="C4" s="84"/>
      <c r="D4" s="85">
        <v>44386</v>
      </c>
      <c r="E4" s="86"/>
      <c r="F4" s="86"/>
      <c r="G4" s="86"/>
      <c r="H4" s="86"/>
      <c r="I4" s="86"/>
      <c r="J4" s="86"/>
      <c r="K4" s="87"/>
    </row>
    <row r="5" spans="1:25" ht="30" customHeight="1" x14ac:dyDescent="0.15">
      <c r="A5" s="83" t="s">
        <v>1121</v>
      </c>
      <c r="B5" s="84"/>
      <c r="C5" s="84"/>
      <c r="D5" s="85">
        <v>45504</v>
      </c>
      <c r="E5" s="86"/>
      <c r="F5" s="86"/>
      <c r="G5" s="86"/>
      <c r="H5" s="86"/>
      <c r="I5" s="86"/>
      <c r="J5" s="86"/>
      <c r="K5" s="87"/>
    </row>
    <row r="6" spans="1:25" ht="30" customHeight="1" x14ac:dyDescent="0.15">
      <c r="A6" s="83" t="s">
        <v>1122</v>
      </c>
      <c r="B6" s="84"/>
      <c r="C6" s="84"/>
      <c r="D6" s="85" t="str">
        <f>VLOOKUP($D$2,福祉!$B$2:$AG$998,5,FALSE)</f>
        <v>特定非営利活動法人　BAKU</v>
      </c>
      <c r="E6" s="86"/>
      <c r="F6" s="86"/>
      <c r="G6" s="86"/>
      <c r="H6" s="86"/>
      <c r="I6" s="86"/>
      <c r="J6" s="86"/>
      <c r="K6" s="87"/>
    </row>
    <row r="7" spans="1:25" ht="30" customHeight="1" x14ac:dyDescent="0.15">
      <c r="A7" s="83" t="s">
        <v>1123</v>
      </c>
      <c r="B7" s="84"/>
      <c r="C7" s="84"/>
      <c r="D7" s="85" t="str">
        <f>VLOOKUP($D$2,福祉!$B$2:$AG$998,6,FALSE)</f>
        <v>坂内　洋士</v>
      </c>
      <c r="E7" s="86"/>
      <c r="F7" s="86"/>
      <c r="G7" s="86"/>
      <c r="H7" s="86"/>
      <c r="I7" s="86"/>
      <c r="J7" s="86"/>
      <c r="K7" s="87"/>
    </row>
    <row r="8" spans="1:25" ht="30" customHeight="1" x14ac:dyDescent="0.15">
      <c r="A8" s="83" t="s">
        <v>1124</v>
      </c>
      <c r="B8" s="84"/>
      <c r="C8" s="84"/>
      <c r="D8" s="85" t="str">
        <f>VLOOKUP($D$2,福祉!$B$2:$AG$998,8,FALSE)</f>
        <v>札幌市中央区南１０条西１丁目１－１－１００５</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ハートウィング</v>
      </c>
      <c r="E12" s="103"/>
      <c r="F12" s="103" t="str">
        <f>IFERROR(VLOOKUP($D$2,福祉!$B$2:$AG$998,10,FALSE),0)</f>
        <v>札幌市中央区南10条西1丁目1-1-1005</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イ</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ハートウィング</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1</v>
      </c>
      <c r="J23" s="136">
        <f>IFERROR(VLOOKUP($D$2,福祉!$B$2:$AG$998,29,FALSE),0)</f>
        <v>0</v>
      </c>
      <c r="K23" s="137">
        <f>SUM(E23:J23)</f>
        <v>2</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1</v>
      </c>
      <c r="J24" s="141"/>
      <c r="K24" s="142">
        <f>SUM(E24:I24)</f>
        <v>2</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1</v>
      </c>
      <c r="J35" s="136">
        <f t="shared" si="0"/>
        <v>0</v>
      </c>
      <c r="K35" s="137">
        <f>SUM(E35:J35)</f>
        <v>2</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1</v>
      </c>
      <c r="J36" s="164"/>
      <c r="K36" s="165">
        <f>SUM(E36:I36)</f>
        <v>2</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Jexcehfdv9Bd8GbMVaA7rHS6HjkrmHbOHCtADtz6AfTq0c624FU97aVaoYjYwlsbkHpTVvYCHpn/RT5tK1cdkQ==" saltValue="4JZshlHXUCUmvk5Qv2vCA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40339994-C565-47FF-82DF-802C7AE6174B}"/>
    <dataValidation type="list" allowBlank="1" showInputMessage="1" sqref="A22:B33" xr:uid="{07DDD819-52F2-450E-9DD6-B7BD20F5DAD2}">
      <formula1>"交通空白地有償運送,福祉有償運送"</formula1>
    </dataValidation>
    <dataValidation type="list" allowBlank="1" showInputMessage="1" sqref="D10" xr:uid="{324224A5-2E49-4D39-91EA-36BC49B7D689}">
      <formula1>"○"</formula1>
    </dataValidation>
  </dataValidations>
  <hyperlinks>
    <hyperlink ref="O1:Q1" location="福祉!A1" display="福祉!A1" xr:uid="{D6FC4B0C-49A2-45FB-A75A-174663B2A380}"/>
  </hyperlinks>
  <pageMargins left="0.25" right="0.25" top="0.75" bottom="0.75" header="0.3" footer="0.3"/>
  <pageSetup paperSize="9" scale="9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FEBFE-FFD9-4C2B-8037-FA622028D855}">
  <sheetPr codeName="Sheet10">
    <tabColor theme="9" tint="0.39997558519241921"/>
  </sheetPr>
  <dimension ref="A1:Y38"/>
  <sheetViews>
    <sheetView view="pageBreakPreview" topLeftCell="A5"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76" t="s">
        <v>1116</v>
      </c>
      <c r="P1" s="77"/>
      <c r="Q1" s="77"/>
    </row>
    <row r="2" spans="1:25" ht="30" customHeight="1" x14ac:dyDescent="0.15">
      <c r="A2" s="78" t="s">
        <v>1117</v>
      </c>
      <c r="B2" s="79"/>
      <c r="C2" s="79"/>
      <c r="D2" s="80" t="s">
        <v>1153</v>
      </c>
      <c r="E2" s="81"/>
      <c r="F2" s="81"/>
      <c r="G2" s="81"/>
      <c r="H2" s="81"/>
      <c r="I2" s="81"/>
      <c r="J2" s="81"/>
      <c r="K2" s="82"/>
    </row>
    <row r="3" spans="1:25" ht="30" customHeight="1" x14ac:dyDescent="0.15">
      <c r="A3" s="83" t="s">
        <v>1119</v>
      </c>
      <c r="B3" s="84"/>
      <c r="C3" s="84"/>
      <c r="D3" s="85">
        <f>VLOOKUP($D$2,福祉!$B$2:$AG$998,2,FALSE)</f>
        <v>38991</v>
      </c>
      <c r="E3" s="86"/>
      <c r="F3" s="86"/>
      <c r="G3" s="86"/>
      <c r="H3" s="86"/>
      <c r="I3" s="86"/>
      <c r="J3" s="86"/>
      <c r="K3" s="87"/>
    </row>
    <row r="4" spans="1:25" ht="30" customHeight="1" x14ac:dyDescent="0.15">
      <c r="A4" s="83" t="s">
        <v>1120</v>
      </c>
      <c r="B4" s="84"/>
      <c r="C4" s="84"/>
      <c r="D4" s="85">
        <f>VLOOKUP($D$2,福祉!$B$2:$AG$998,3,FALSE)</f>
        <v>45212</v>
      </c>
      <c r="E4" s="86"/>
      <c r="F4" s="86"/>
      <c r="G4" s="86"/>
      <c r="H4" s="86"/>
      <c r="I4" s="86"/>
      <c r="J4" s="86"/>
      <c r="K4" s="87"/>
    </row>
    <row r="5" spans="1:25" ht="30" customHeight="1" x14ac:dyDescent="0.15">
      <c r="A5" s="83" t="s">
        <v>1121</v>
      </c>
      <c r="B5" s="84"/>
      <c r="C5" s="84"/>
      <c r="D5" s="85">
        <f>VLOOKUP($D$2,福祉!$B$2:$AG$998,4,FALSE)</f>
        <v>46295</v>
      </c>
      <c r="E5" s="86"/>
      <c r="F5" s="86"/>
      <c r="G5" s="86"/>
      <c r="H5" s="86"/>
      <c r="I5" s="86"/>
      <c r="J5" s="86"/>
      <c r="K5" s="87"/>
    </row>
    <row r="6" spans="1:25" ht="30" customHeight="1" x14ac:dyDescent="0.15">
      <c r="A6" s="83" t="s">
        <v>1122</v>
      </c>
      <c r="B6" s="84"/>
      <c r="C6" s="84"/>
      <c r="D6" s="85" t="str">
        <f>VLOOKUP($D$2,福祉!$B$2:$AG$998,5,FALSE)</f>
        <v>特定非営利活動法人　ひなた　</v>
      </c>
      <c r="E6" s="86"/>
      <c r="F6" s="86"/>
      <c r="G6" s="86"/>
      <c r="H6" s="86"/>
      <c r="I6" s="86"/>
      <c r="J6" s="86"/>
      <c r="K6" s="87"/>
    </row>
    <row r="7" spans="1:25" ht="30" customHeight="1" x14ac:dyDescent="0.15">
      <c r="A7" s="83" t="s">
        <v>1123</v>
      </c>
      <c r="B7" s="84"/>
      <c r="C7" s="84"/>
      <c r="D7" s="85" t="str">
        <f>VLOOKUP($D$2,福祉!$B$2:$AG$998,6,FALSE)</f>
        <v>佐野　ゆか</v>
      </c>
      <c r="E7" s="86"/>
      <c r="F7" s="86"/>
      <c r="G7" s="86"/>
      <c r="H7" s="86"/>
      <c r="I7" s="86"/>
      <c r="J7" s="86"/>
      <c r="K7" s="87"/>
    </row>
    <row r="8" spans="1:25" ht="30" customHeight="1" x14ac:dyDescent="0.15">
      <c r="A8" s="83" t="s">
        <v>1124</v>
      </c>
      <c r="B8" s="84"/>
      <c r="C8" s="84"/>
      <c r="D8" s="85" t="str">
        <f>VLOOKUP($D$2,福祉!$B$2:$AG$998,8,FALSE)</f>
        <v>札幌市西区発寒６条１３丁目３番５２号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こひなた</v>
      </c>
      <c r="E12" s="103"/>
      <c r="F12" s="103" t="str">
        <f>IFERROR(VLOOKUP($D$2,福祉!$B$2:$AG$998,10,FALSE),0)</f>
        <v>札幌市西区発寒６条１３丁目３番５２号</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【新】イハ</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9.5" x14ac:dyDescent="0.15">
      <c r="A22" s="126" t="s">
        <v>1147</v>
      </c>
      <c r="B22" s="127"/>
      <c r="C22" s="128" t="str">
        <f>D12</f>
        <v>こひなた</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3</v>
      </c>
      <c r="G23" s="136">
        <f>IFERROR(VLOOKUP($D$2,福祉!$B$2:$AG$998,23,FALSE),0)</f>
        <v>0</v>
      </c>
      <c r="H23" s="136">
        <f>IFERROR(VLOOKUP($D$2,福祉!$B$2:$AG$998,25,FALSE),0)</f>
        <v>0</v>
      </c>
      <c r="I23" s="136">
        <v>2</v>
      </c>
      <c r="J23" s="136">
        <f>IFERROR(VLOOKUP($D$2,福祉!$B$2:$AG$998,29,FALSE),0)</f>
        <v>0</v>
      </c>
      <c r="K23" s="137">
        <f>SUM(E23:J23)</f>
        <v>5</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2</v>
      </c>
      <c r="J24" s="141"/>
      <c r="K24" s="142">
        <f>SUM(E24:I24)</f>
        <v>3</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3</v>
      </c>
      <c r="G35" s="136">
        <f t="shared" si="0"/>
        <v>0</v>
      </c>
      <c r="H35" s="136">
        <f t="shared" si="0"/>
        <v>0</v>
      </c>
      <c r="I35" s="136">
        <f t="shared" si="0"/>
        <v>2</v>
      </c>
      <c r="J35" s="136">
        <f t="shared" si="0"/>
        <v>0</v>
      </c>
      <c r="K35" s="137">
        <f>SUM(E35:J35)</f>
        <v>5</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2</v>
      </c>
      <c r="J36" s="164"/>
      <c r="K36" s="165">
        <f>SUM(E36:I36)</f>
        <v>3</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qip4wNB54WAMRYvHxF5odzDIFbyeAQnFKg+MVg47fPBd9IvIg9lqWHuxc7shML8iYjKrFYgv821hz18enpvJ9w==" saltValue="fBMQJmhSBhy/wNap4lns/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AE90CDD8-41D9-4926-84E4-CE826C0B593D}"/>
    <dataValidation type="list" allowBlank="1" showInputMessage="1" sqref="A22:B33" xr:uid="{D3251F1A-7BC8-453C-AE11-BCE4C209B30D}">
      <formula1>"交通空白地有償運送,福祉有償運送"</formula1>
    </dataValidation>
    <dataValidation type="list" allowBlank="1" showInputMessage="1" sqref="D10" xr:uid="{DFB7BD06-0D53-4E75-B762-B01C2B94529F}">
      <formula1>"○"</formula1>
    </dataValidation>
  </dataValidations>
  <hyperlinks>
    <hyperlink ref="O1:Q1" location="福祉!A1" display="目次" xr:uid="{0BC9FFDC-DEB9-46A9-8053-26A4CBDCDD35}"/>
  </hyperlinks>
  <pageMargins left="0.25" right="0.25" top="0.75" bottom="0.75" header="0.3" footer="0.3"/>
  <pageSetup paperSize="9" scale="92" orientation="portrait"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8AC79-0EDA-449B-8CDA-95B06034AC87}">
  <sheetPr codeName="Sheet91">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1225</v>
      </c>
      <c r="E2" s="81"/>
      <c r="F2" s="81"/>
      <c r="G2" s="81"/>
      <c r="H2" s="81"/>
      <c r="I2" s="81"/>
      <c r="J2" s="81"/>
      <c r="K2" s="82"/>
    </row>
    <row r="3" spans="1:25" ht="30" customHeight="1" x14ac:dyDescent="0.15">
      <c r="A3" s="83" t="s">
        <v>1119</v>
      </c>
      <c r="B3" s="84"/>
      <c r="C3" s="84"/>
      <c r="D3" s="85">
        <f>VLOOKUP($D$2,福祉!$B$2:$AG$998,2,FALSE)</f>
        <v>41463</v>
      </c>
      <c r="E3" s="86"/>
      <c r="F3" s="86"/>
      <c r="G3" s="86"/>
      <c r="H3" s="86"/>
      <c r="I3" s="86"/>
      <c r="J3" s="86"/>
      <c r="K3" s="87"/>
    </row>
    <row r="4" spans="1:25" ht="30" customHeight="1" x14ac:dyDescent="0.15">
      <c r="A4" s="83" t="s">
        <v>1120</v>
      </c>
      <c r="B4" s="84"/>
      <c r="C4" s="84"/>
      <c r="D4" s="85">
        <f>VLOOKUP($D$2,福祉!$B$2:$AG$998,3,FALSE)</f>
        <v>44411</v>
      </c>
      <c r="E4" s="86"/>
      <c r="F4" s="86"/>
      <c r="G4" s="86"/>
      <c r="H4" s="86"/>
      <c r="I4" s="86"/>
      <c r="J4" s="86"/>
      <c r="K4" s="87"/>
    </row>
    <row r="5" spans="1:25" ht="30" customHeight="1" x14ac:dyDescent="0.15">
      <c r="A5" s="83" t="s">
        <v>1121</v>
      </c>
      <c r="B5" s="84"/>
      <c r="C5" s="84"/>
      <c r="D5" s="85">
        <f>VLOOKUP($D$2,福祉!$B$2:$AG$998,4,FALSE)</f>
        <v>45504</v>
      </c>
      <c r="E5" s="86"/>
      <c r="F5" s="86"/>
      <c r="G5" s="86"/>
      <c r="H5" s="86"/>
      <c r="I5" s="86"/>
      <c r="J5" s="86"/>
      <c r="K5" s="87"/>
    </row>
    <row r="6" spans="1:25" ht="30" customHeight="1" x14ac:dyDescent="0.15">
      <c r="A6" s="83" t="s">
        <v>1122</v>
      </c>
      <c r="B6" s="84"/>
      <c r="C6" s="84"/>
      <c r="D6" s="85" t="str">
        <f>VLOOKUP($D$2,福祉!$B$2:$AG$998,5,FALSE)</f>
        <v>社会福祉法人　北海道社会福祉事業団</v>
      </c>
      <c r="E6" s="86"/>
      <c r="F6" s="86"/>
      <c r="G6" s="86"/>
      <c r="H6" s="86"/>
      <c r="I6" s="86"/>
      <c r="J6" s="86"/>
      <c r="K6" s="87"/>
    </row>
    <row r="7" spans="1:25" ht="30" customHeight="1" x14ac:dyDescent="0.15">
      <c r="A7" s="83" t="s">
        <v>1123</v>
      </c>
      <c r="B7" s="84"/>
      <c r="C7" s="84"/>
      <c r="D7" s="85" t="str">
        <f>VLOOKUP($D$2,福祉!$B$2:$AG$998,6,FALSE)</f>
        <v>内海　敏江</v>
      </c>
      <c r="E7" s="86"/>
      <c r="F7" s="86"/>
      <c r="G7" s="86"/>
      <c r="H7" s="86"/>
      <c r="I7" s="86"/>
      <c r="J7" s="86"/>
      <c r="K7" s="87"/>
    </row>
    <row r="8" spans="1:25" ht="30" customHeight="1" x14ac:dyDescent="0.15">
      <c r="A8" s="83" t="s">
        <v>1124</v>
      </c>
      <c r="B8" s="84"/>
      <c r="C8" s="84"/>
      <c r="D8" s="85" t="str">
        <f>VLOOKUP($D$2,福祉!$B$2:$AG$998,8,FALSE)</f>
        <v>札幌市中央区大通西５丁目１１番地</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さっぽろ地域生活支援センター</v>
      </c>
      <c r="E12" s="103"/>
      <c r="F12" s="103" t="str">
        <f>IFERROR(VLOOKUP($D$2,福祉!$B$2:$AG$998,10,FALSE),0)</f>
        <v>札幌市東区北２２条東６丁目１－１５</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　　　ニ</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さっぽろ地域生活支援センター</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0</v>
      </c>
      <c r="I23" s="136">
        <f>IFERROR(VLOOKUP($D$2,福祉!$B$2:$AG$998,27,FALSE),0)</f>
        <v>4</v>
      </c>
      <c r="J23" s="136">
        <f>IFERROR(VLOOKUP($D$2,福祉!$B$2:$AG$998,29,FALSE),0)</f>
        <v>0</v>
      </c>
      <c r="K23" s="137">
        <f>SUM(E23:J23)</f>
        <v>4</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1</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0</v>
      </c>
      <c r="I35" s="136">
        <f t="shared" si="0"/>
        <v>4</v>
      </c>
      <c r="J35" s="136">
        <f t="shared" si="0"/>
        <v>0</v>
      </c>
      <c r="K35" s="137">
        <f>SUM(E35:J35)</f>
        <v>4</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1</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0ov3b2t5RLoYHj3mb/r4CYS3GNmlYEOhiq8OoWYl8KtkV/uD8jz0WDEicF4YnMK4o8XsuVaAXBtwQmWlkHt8MQ==" saltValue="Jr+5cDqAmFd3vnyu/+Qqi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E117C25D-9115-4C5F-8AFE-B793CA6E365E}"/>
    <dataValidation type="list" allowBlank="1" showInputMessage="1" sqref="A22:B33" xr:uid="{9B353C2A-D26A-4B6A-8A2B-F41274076C60}">
      <formula1>"交通空白地有償運送,福祉有償運送"</formula1>
    </dataValidation>
    <dataValidation type="list" allowBlank="1" showInputMessage="1" sqref="D10" xr:uid="{A065ADC0-9369-41AA-8A4C-CC65C891CA93}">
      <formula1>"○"</formula1>
    </dataValidation>
  </dataValidations>
  <hyperlinks>
    <hyperlink ref="O1:Q1" location="福祉!A1" display="福祉!A1" xr:uid="{0965C8EE-7EE3-4AAC-99AE-6E46ECCE9518}"/>
  </hyperlinks>
  <pageMargins left="0.25" right="0.25" top="0.75" bottom="0.75" header="0.3" footer="0.3"/>
  <pageSetup paperSize="9" scale="92" orientation="portrait"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FFC55-5CFA-40DC-94FF-C9FB4D79E8E5}">
  <sheetPr codeName="Sheet92">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1226</v>
      </c>
      <c r="E2" s="81"/>
      <c r="F2" s="81"/>
      <c r="G2" s="81"/>
      <c r="H2" s="81"/>
      <c r="I2" s="81"/>
      <c r="J2" s="81"/>
      <c r="K2" s="82"/>
    </row>
    <row r="3" spans="1:25" ht="30" customHeight="1" x14ac:dyDescent="0.15">
      <c r="A3" s="83" t="s">
        <v>1119</v>
      </c>
      <c r="B3" s="84"/>
      <c r="C3" s="84"/>
      <c r="D3" s="85">
        <f>VLOOKUP($D$2,福祉!$B$2:$AG$998,2,FALSE)</f>
        <v>41541</v>
      </c>
      <c r="E3" s="86"/>
      <c r="F3" s="86"/>
      <c r="G3" s="86"/>
      <c r="H3" s="86"/>
      <c r="I3" s="86"/>
      <c r="J3" s="86"/>
      <c r="K3" s="87"/>
    </row>
    <row r="4" spans="1:25" ht="30" customHeight="1" x14ac:dyDescent="0.15">
      <c r="A4" s="83" t="s">
        <v>1120</v>
      </c>
      <c r="B4" s="84"/>
      <c r="C4" s="84"/>
      <c r="D4" s="85">
        <f>VLOOKUP($D$2,福祉!$B$2:$AG$998,3,FALSE)</f>
        <v>44477</v>
      </c>
      <c r="E4" s="86"/>
      <c r="F4" s="86"/>
      <c r="G4" s="86"/>
      <c r="H4" s="86"/>
      <c r="I4" s="86"/>
      <c r="J4" s="86"/>
      <c r="K4" s="87"/>
    </row>
    <row r="5" spans="1:25" ht="30" customHeight="1" x14ac:dyDescent="0.15">
      <c r="A5" s="83" t="s">
        <v>1121</v>
      </c>
      <c r="B5" s="84"/>
      <c r="C5" s="84"/>
      <c r="D5" s="85">
        <f>VLOOKUP($D$2,福祉!$B$2:$AG$998,4,FALSE)</f>
        <v>45565</v>
      </c>
      <c r="E5" s="86"/>
      <c r="F5" s="86"/>
      <c r="G5" s="86"/>
      <c r="H5" s="86"/>
      <c r="I5" s="86"/>
      <c r="J5" s="86"/>
      <c r="K5" s="87"/>
    </row>
    <row r="6" spans="1:25" ht="30" customHeight="1" x14ac:dyDescent="0.15">
      <c r="A6" s="83" t="s">
        <v>1122</v>
      </c>
      <c r="B6" s="84"/>
      <c r="C6" s="84"/>
      <c r="D6" s="85" t="str">
        <f>VLOOKUP($D$2,福祉!$B$2:$AG$998,5,FALSE)</f>
        <v>一般社団法人　日本介護社中ビジネス協会</v>
      </c>
      <c r="E6" s="86"/>
      <c r="F6" s="86"/>
      <c r="G6" s="86"/>
      <c r="H6" s="86"/>
      <c r="I6" s="86"/>
      <c r="J6" s="86"/>
      <c r="K6" s="87"/>
    </row>
    <row r="7" spans="1:25" ht="30" customHeight="1" x14ac:dyDescent="0.15">
      <c r="A7" s="83" t="s">
        <v>1123</v>
      </c>
      <c r="B7" s="84"/>
      <c r="C7" s="84"/>
      <c r="D7" s="85" t="str">
        <f>VLOOKUP($D$2,福祉!$B$2:$AG$998,6,FALSE)</f>
        <v>飯沼　尚子</v>
      </c>
      <c r="E7" s="86"/>
      <c r="F7" s="86"/>
      <c r="G7" s="86"/>
      <c r="H7" s="86"/>
      <c r="I7" s="86"/>
      <c r="J7" s="86"/>
      <c r="K7" s="87"/>
    </row>
    <row r="8" spans="1:25" ht="30" customHeight="1" x14ac:dyDescent="0.15">
      <c r="A8" s="83" t="s">
        <v>1124</v>
      </c>
      <c r="B8" s="84"/>
      <c r="C8" s="84"/>
      <c r="D8" s="85" t="str">
        <f>VLOOKUP($D$2,福祉!$B$2:$AG$998,8,FALSE)</f>
        <v>石狩市花川南９条４丁目７８番地</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あいりすヘルパーステーション</v>
      </c>
      <c r="E12" s="103"/>
      <c r="F12" s="103" t="str">
        <f>IFERROR(VLOOKUP($D$2,福祉!$B$2:$AG$998,10,FALSE),0)</f>
        <v>札幌市中央区北１８条西１５丁目３－２１　ＳＳＣ１Ｆ</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【新】イロ　ニ</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あいりすヘルパーステーション</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2</v>
      </c>
      <c r="I23" s="136">
        <f>IFERROR(VLOOKUP($D$2,福祉!$B$2:$AG$998,27,FALSE),0)</f>
        <v>1</v>
      </c>
      <c r="J23" s="136">
        <f>IFERROR(VLOOKUP($D$2,福祉!$B$2:$AG$998,29,FALSE),0)</f>
        <v>0</v>
      </c>
      <c r="K23" s="137">
        <f>SUM(E23:J23)</f>
        <v>3</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1</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2</v>
      </c>
      <c r="I35" s="136">
        <f t="shared" si="0"/>
        <v>1</v>
      </c>
      <c r="J35" s="136">
        <f t="shared" si="0"/>
        <v>0</v>
      </c>
      <c r="K35" s="137">
        <f>SUM(E35:J35)</f>
        <v>3</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1</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6qEVxVIJNUSypsTDy37Oa0V0xkO/pG017fimJMrOEa1YbkxoBsFYQHa97pS+1PdrnmzJ8iwHX1xl6DqxnYm6dg==" saltValue="hOzGUR2bvqAwcUzx4k98y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307CB323-52B0-4CCC-9E0E-1414D9B54F9E}">
      <formula1>"○"</formula1>
    </dataValidation>
    <dataValidation type="list" allowBlank="1" showInputMessage="1" sqref="A22:B33" xr:uid="{68F94410-3A8C-4395-B07E-06425D761381}">
      <formula1>"交通空白地有償運送,福祉有償運送"</formula1>
    </dataValidation>
    <dataValidation allowBlank="1" showInputMessage="1" sqref="D2:K2" xr:uid="{BC8EF853-BF36-48BA-9A93-1EB7835F477B}"/>
  </dataValidations>
  <hyperlinks>
    <hyperlink ref="O1:Q1" location="福祉!A1" display="福祉!A1" xr:uid="{4A1D51AC-E3EE-46F1-844B-B3227EFA983D}"/>
  </hyperlinks>
  <pageMargins left="0.25" right="0.25" top="0.75" bottom="0.75" header="0.3" footer="0.3"/>
  <pageSetup paperSize="9" scale="92" orientation="portrait"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99579-B6A4-4C43-B98A-60A162699B1F}">
  <sheetPr codeName="Sheet94">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1227</v>
      </c>
      <c r="E2" s="81"/>
      <c r="F2" s="81"/>
      <c r="G2" s="81"/>
      <c r="H2" s="81"/>
      <c r="I2" s="81"/>
      <c r="J2" s="81"/>
      <c r="K2" s="82"/>
    </row>
    <row r="3" spans="1:25" ht="30" customHeight="1" x14ac:dyDescent="0.15">
      <c r="A3" s="83" t="s">
        <v>1119</v>
      </c>
      <c r="B3" s="84"/>
      <c r="C3" s="84"/>
      <c r="D3" s="85">
        <f>VLOOKUP($D$2,福祉!$B$2:$AG$998,2,FALSE)</f>
        <v>41607</v>
      </c>
      <c r="E3" s="86"/>
      <c r="F3" s="86"/>
      <c r="G3" s="86"/>
      <c r="H3" s="86"/>
      <c r="I3" s="86"/>
      <c r="J3" s="86"/>
      <c r="K3" s="87"/>
    </row>
    <row r="4" spans="1:25" ht="30" customHeight="1" x14ac:dyDescent="0.15">
      <c r="A4" s="83" t="s">
        <v>1120</v>
      </c>
      <c r="B4" s="84"/>
      <c r="C4" s="84"/>
      <c r="D4" s="85">
        <f>VLOOKUP($D$2,福祉!$B$2:$AG$998,3,FALSE)</f>
        <v>44545</v>
      </c>
      <c r="E4" s="86"/>
      <c r="F4" s="86"/>
      <c r="G4" s="86"/>
      <c r="H4" s="86"/>
      <c r="I4" s="86"/>
      <c r="J4" s="86"/>
      <c r="K4" s="87"/>
    </row>
    <row r="5" spans="1:25" ht="30" customHeight="1" x14ac:dyDescent="0.15">
      <c r="A5" s="83" t="s">
        <v>1121</v>
      </c>
      <c r="B5" s="84"/>
      <c r="C5" s="84"/>
      <c r="D5" s="85">
        <f>VLOOKUP($D$2,福祉!$B$2:$AG$998,4,FALSE)</f>
        <v>45626</v>
      </c>
      <c r="E5" s="86"/>
      <c r="F5" s="86"/>
      <c r="G5" s="86"/>
      <c r="H5" s="86"/>
      <c r="I5" s="86"/>
      <c r="J5" s="86"/>
      <c r="K5" s="87"/>
    </row>
    <row r="6" spans="1:25" ht="30" customHeight="1" x14ac:dyDescent="0.15">
      <c r="A6" s="83" t="s">
        <v>1122</v>
      </c>
      <c r="B6" s="84"/>
      <c r="C6" s="84"/>
      <c r="D6" s="85" t="str">
        <f>VLOOKUP($D$2,福祉!$B$2:$AG$998,5,FALSE)</f>
        <v>医療法人社団　白樺会</v>
      </c>
      <c r="E6" s="86"/>
      <c r="F6" s="86"/>
      <c r="G6" s="86"/>
      <c r="H6" s="86"/>
      <c r="I6" s="86"/>
      <c r="J6" s="86"/>
      <c r="K6" s="87"/>
    </row>
    <row r="7" spans="1:25" ht="30" customHeight="1" x14ac:dyDescent="0.15">
      <c r="A7" s="83" t="s">
        <v>1123</v>
      </c>
      <c r="B7" s="84"/>
      <c r="C7" s="84"/>
      <c r="D7" s="85" t="str">
        <f>VLOOKUP($D$2,福祉!$B$2:$AG$998,6,FALSE)</f>
        <v>佐藤　明子</v>
      </c>
      <c r="E7" s="86"/>
      <c r="F7" s="86"/>
      <c r="G7" s="86"/>
      <c r="H7" s="86"/>
      <c r="I7" s="86"/>
      <c r="J7" s="86"/>
      <c r="K7" s="87"/>
    </row>
    <row r="8" spans="1:25" ht="30" customHeight="1" x14ac:dyDescent="0.15">
      <c r="A8" s="83" t="s">
        <v>1124</v>
      </c>
      <c r="B8" s="84"/>
      <c r="C8" s="84"/>
      <c r="D8" s="85" t="str">
        <f>VLOOKUP($D$2,福祉!$B$2:$AG$998,8,FALSE)</f>
        <v>虻田郡倶知安町北２条西３丁目２番地１</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ヘルパーステーションろっかえん</v>
      </c>
      <c r="E12" s="103"/>
      <c r="F12" s="103" t="str">
        <f>IFERROR(VLOOKUP($D$2,福祉!$B$2:$AG$998,10,FALSE),0)</f>
        <v>虻田郡倶知安町南３条東５丁目１番地２</v>
      </c>
      <c r="G12" s="103"/>
      <c r="H12" s="103">
        <f>IFERROR(VLOOKUP($D$2&amp;"-3",福祉!$B$2:$AG$998,9,FALSE),0)</f>
        <v>0</v>
      </c>
      <c r="I12" s="103"/>
      <c r="J12" s="103">
        <f>IFERROR(VLOOKUP($D$2&amp;"-3",福祉!$B$2:$AG$998,10,FALSE),0)</f>
        <v>0</v>
      </c>
      <c r="K12" s="103"/>
    </row>
    <row r="13" spans="1:25" ht="50.1" customHeight="1" x14ac:dyDescent="0.15">
      <c r="A13" s="104"/>
      <c r="B13" s="105"/>
      <c r="C13" s="106"/>
      <c r="D13" s="103" t="str">
        <f>IFERROR(VLOOKUP($D$2&amp;"-2",福祉!$B$2:$AG$998,9,FALSE),0)</f>
        <v>赤井川村訪問介護事業所</v>
      </c>
      <c r="E13" s="103"/>
      <c r="F13" s="103" t="str">
        <f>IFERROR(VLOOKUP($D$2&amp;"-2",福祉!$B$2:$AG$998,10,FALSE),0)</f>
        <v>北海道余市郡赤井川村字赤井川３１８番地１</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倶知安町、ニセコ町、赤井川村</v>
      </c>
      <c r="E14" s="98"/>
      <c r="F14" s="98"/>
      <c r="G14" s="98"/>
      <c r="H14" s="98"/>
      <c r="I14" s="98"/>
      <c r="J14" s="98"/>
      <c r="K14" s="99"/>
      <c r="O14" s="73"/>
      <c r="X14" s="73"/>
      <c r="Y14" s="107"/>
    </row>
    <row r="15" spans="1:25" ht="30" customHeight="1" x14ac:dyDescent="0.15">
      <c r="A15" s="95" t="s">
        <v>1132</v>
      </c>
      <c r="B15" s="96"/>
      <c r="C15" s="96"/>
      <c r="D15" s="108" t="str">
        <f>VLOOKUP($D$2,福祉!$B$2:$AG$998,16,FALSE)</f>
        <v>【新】　　　　ニホ　ト</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ヘルパーステーションろっかえん</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2</v>
      </c>
      <c r="G23" s="136">
        <f>IFERROR(VLOOKUP($D$2,福祉!$B$2:$AG$998,23,FALSE),0)</f>
        <v>1</v>
      </c>
      <c r="H23" s="136">
        <f>IFERROR(VLOOKUP($D$2,福祉!$B$2:$AG$998,25,FALSE),0)</f>
        <v>1</v>
      </c>
      <c r="I23" s="136">
        <f>IFERROR(VLOOKUP($D$2,福祉!$B$2:$AG$998,27,FALSE),0)</f>
        <v>0</v>
      </c>
      <c r="J23" s="136">
        <f>IFERROR(VLOOKUP($D$2,福祉!$B$2:$AG$998,29,FALSE),0)</f>
        <v>0</v>
      </c>
      <c r="K23" s="137">
        <f>SUM(E23:J23)</f>
        <v>4</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1</v>
      </c>
      <c r="I24" s="140">
        <f>IFERROR(VLOOKUP($D$2,福祉!$B$2:$AG$2998,28,FALSE),0)</f>
        <v>0</v>
      </c>
      <c r="J24" s="141"/>
      <c r="K24" s="142">
        <f>SUM(E24:I24)</f>
        <v>2</v>
      </c>
    </row>
    <row r="25" spans="1:24" ht="19.5" x14ac:dyDescent="0.15">
      <c r="A25" s="132"/>
      <c r="B25" s="133"/>
      <c r="C25" s="128" t="str">
        <f>D13</f>
        <v>赤井川村訪問介護事業所</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1</v>
      </c>
      <c r="G26" s="136">
        <f>IFERROR(VLOOKUP($D$2&amp;"-2",福祉!$B$2:$AG$998,23,FALSE),0)</f>
        <v>0</v>
      </c>
      <c r="H26" s="136">
        <f>IFERROR(VLOOKUP($D$2&amp;"-2",福祉!$B$2:$AG$998,25,FALSE),0)</f>
        <v>0</v>
      </c>
      <c r="I26" s="136">
        <f>IFERROR(VLOOKUP($D$2&amp;"-2",福祉!$B$2:$AG$998,27,FALSE),0)</f>
        <v>2</v>
      </c>
      <c r="J26" s="136">
        <f>IFERROR(VLOOKUP($D$2&amp;"-2",福祉!$B$2:$AG$998,29,FALSE),0)</f>
        <v>0</v>
      </c>
      <c r="K26" s="137">
        <f>SUM(E26:J26)</f>
        <v>3</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3</v>
      </c>
      <c r="G35" s="136">
        <f t="shared" si="0"/>
        <v>1</v>
      </c>
      <c r="H35" s="136">
        <f t="shared" si="0"/>
        <v>1</v>
      </c>
      <c r="I35" s="136">
        <f t="shared" si="0"/>
        <v>2</v>
      </c>
      <c r="J35" s="136">
        <f t="shared" si="0"/>
        <v>0</v>
      </c>
      <c r="K35" s="137">
        <f>SUM(E35:J35)</f>
        <v>7</v>
      </c>
    </row>
    <row r="36" spans="1:11" ht="20.25" thickBot="1" x14ac:dyDescent="0.2">
      <c r="A36" s="159"/>
      <c r="B36" s="160"/>
      <c r="C36" s="161"/>
      <c r="D36" s="162"/>
      <c r="E36" s="163">
        <f>SUM(E24+E27+E30+E33)</f>
        <v>0</v>
      </c>
      <c r="F36" s="163">
        <f>SUM(F24+F27+F30+F33)</f>
        <v>1</v>
      </c>
      <c r="G36" s="163">
        <f>SUM(G24+G27+G30+G33)</f>
        <v>0</v>
      </c>
      <c r="H36" s="163">
        <f>SUM(H24+H27+H30+H33)</f>
        <v>1</v>
      </c>
      <c r="I36" s="163">
        <f>SUM(I24+I27+I30+I33)</f>
        <v>0</v>
      </c>
      <c r="J36" s="164"/>
      <c r="K36" s="165">
        <f>SUM(E36:I36)</f>
        <v>2</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G02FKWHrU3kMUnPXg6pa3KLHOL9hp1bwert8qr69BEfrBe9dn/gLYe5TqVAVkHlDGyv0BJDx5wBHXWwm2g4SDg==" saltValue="MzJRiNFMeqZuuXsGu49+n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AE4A5A10-B892-45CD-8EBE-C2AF58DB082E}">
      <formula1>"○"</formula1>
    </dataValidation>
    <dataValidation type="list" allowBlank="1" showInputMessage="1" sqref="A22:B33" xr:uid="{996B0CD0-357D-4483-82B1-867CE67546AF}">
      <formula1>"交通空白地有償運送,福祉有償運送"</formula1>
    </dataValidation>
    <dataValidation allowBlank="1" showInputMessage="1" sqref="D2:K2" xr:uid="{E2AD5DF6-9667-4B50-AC73-1F1748D796D5}"/>
  </dataValidations>
  <hyperlinks>
    <hyperlink ref="O1:Q1" location="福祉!A1" display="福祉!A1" xr:uid="{6E8833F6-3A0B-4407-82C1-A5AD876DBF19}"/>
  </hyperlinks>
  <pageMargins left="0.25" right="0.25" top="0.75" bottom="0.75" header="0.3" footer="0.3"/>
  <pageSetup paperSize="9" scale="92" orientation="portrait"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BAF27-C68A-4DEB-9703-7C45F92EF5C4}">
  <sheetPr codeName="Sheet95">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1228</v>
      </c>
      <c r="E2" s="81"/>
      <c r="F2" s="81"/>
      <c r="G2" s="81"/>
      <c r="H2" s="81"/>
      <c r="I2" s="81"/>
      <c r="J2" s="81"/>
      <c r="K2" s="82"/>
    </row>
    <row r="3" spans="1:25" ht="30" customHeight="1" x14ac:dyDescent="0.15">
      <c r="A3" s="83" t="s">
        <v>1119</v>
      </c>
      <c r="B3" s="84"/>
      <c r="C3" s="84"/>
      <c r="D3" s="85">
        <f>VLOOKUP($D$2,福祉!$B$2:$AG$998,2,FALSE)</f>
        <v>41661</v>
      </c>
      <c r="E3" s="86"/>
      <c r="F3" s="86"/>
      <c r="G3" s="86"/>
      <c r="H3" s="86"/>
      <c r="I3" s="86"/>
      <c r="J3" s="86"/>
      <c r="K3" s="87"/>
    </row>
    <row r="4" spans="1:25" ht="30" customHeight="1" x14ac:dyDescent="0.15">
      <c r="A4" s="83" t="s">
        <v>1120</v>
      </c>
      <c r="B4" s="84"/>
      <c r="C4" s="84"/>
      <c r="D4" s="85">
        <f>VLOOKUP($D$2,福祉!$B$2:$AG$998,3,FALSE)</f>
        <v>44596</v>
      </c>
      <c r="E4" s="86"/>
      <c r="F4" s="86"/>
      <c r="G4" s="86"/>
      <c r="H4" s="86"/>
      <c r="I4" s="86"/>
      <c r="J4" s="86"/>
      <c r="K4" s="87"/>
    </row>
    <row r="5" spans="1:25" ht="30" customHeight="1" x14ac:dyDescent="0.15">
      <c r="A5" s="83" t="s">
        <v>1121</v>
      </c>
      <c r="B5" s="84"/>
      <c r="C5" s="84"/>
      <c r="D5" s="85">
        <f>VLOOKUP($D$2,福祉!$B$2:$AG$998,4,FALSE)</f>
        <v>45688</v>
      </c>
      <c r="E5" s="86"/>
      <c r="F5" s="86"/>
      <c r="G5" s="86"/>
      <c r="H5" s="86"/>
      <c r="I5" s="86"/>
      <c r="J5" s="86"/>
      <c r="K5" s="87"/>
    </row>
    <row r="6" spans="1:25" ht="30" customHeight="1" x14ac:dyDescent="0.15">
      <c r="A6" s="83" t="s">
        <v>1122</v>
      </c>
      <c r="B6" s="84"/>
      <c r="C6" s="84"/>
      <c r="D6" s="85" t="str">
        <f>VLOOKUP($D$2,福祉!$B$2:$AG$998,5,FALSE)</f>
        <v>特定非営利活動法人　イータップ</v>
      </c>
      <c r="E6" s="86"/>
      <c r="F6" s="86"/>
      <c r="G6" s="86"/>
      <c r="H6" s="86"/>
      <c r="I6" s="86"/>
      <c r="J6" s="86"/>
      <c r="K6" s="87"/>
    </row>
    <row r="7" spans="1:25" ht="30" customHeight="1" x14ac:dyDescent="0.15">
      <c r="A7" s="83" t="s">
        <v>1123</v>
      </c>
      <c r="B7" s="84"/>
      <c r="C7" s="84"/>
      <c r="D7" s="85" t="str">
        <f>VLOOKUP($D$2,福祉!$B$2:$AG$998,6,FALSE)</f>
        <v>畠山　寿美子</v>
      </c>
      <c r="E7" s="86"/>
      <c r="F7" s="86"/>
      <c r="G7" s="86"/>
      <c r="H7" s="86"/>
      <c r="I7" s="86"/>
      <c r="J7" s="86"/>
      <c r="K7" s="87"/>
    </row>
    <row r="8" spans="1:25" ht="30" customHeight="1" x14ac:dyDescent="0.15">
      <c r="A8" s="83" t="s">
        <v>1124</v>
      </c>
      <c r="B8" s="84"/>
      <c r="C8" s="84"/>
      <c r="D8" s="85" t="str">
        <f>VLOOKUP($D$2,福祉!$B$2:$AG$998,8,FALSE)</f>
        <v>札幌市北区拓北４条３丁目９ー２３</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居宅介護事業所　イータップ</v>
      </c>
      <c r="E12" s="103"/>
      <c r="F12" s="103" t="str">
        <f>IFERROR(VLOOKUP($D$2,福祉!$B$2:$AG$998,10,FALSE),0)</f>
        <v>札幌市北区拓北４条３丁目９－２３</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　ハ</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居宅介護事業所　イータップ</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2</v>
      </c>
      <c r="J23" s="136">
        <f>IFERROR(VLOOKUP($D$2,福祉!$B$2:$AG$998,29,FALSE),0)</f>
        <v>0</v>
      </c>
      <c r="K23" s="137">
        <f>SUM(E23:J23)</f>
        <v>3</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2</v>
      </c>
      <c r="J24" s="141"/>
      <c r="K24" s="142">
        <f>SUM(E24:I24)</f>
        <v>3</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2</v>
      </c>
      <c r="J35" s="136">
        <f t="shared" si="0"/>
        <v>0</v>
      </c>
      <c r="K35" s="137">
        <f>SUM(E35:J35)</f>
        <v>3</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2</v>
      </c>
      <c r="J36" s="164"/>
      <c r="K36" s="165">
        <f>SUM(E36:I36)</f>
        <v>3</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rYEKqtW5p+OQnILpjdONdTfV/ZQ0h6nJvAzvtdta7TilCRuHvC/uSmY3i4jDKaOL1VeNIPma5evaJuWkSod3bA==" saltValue="FtT9ZGmGz3Q+uOLdeHjuF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43E3373A-2C45-4A3B-A3BB-5F6F2AF508F3}"/>
    <dataValidation type="list" allowBlank="1" showInputMessage="1" sqref="A22:B33" xr:uid="{F8A40E7E-949C-4882-8534-E12605588813}">
      <formula1>"交通空白地有償運送,福祉有償運送"</formula1>
    </dataValidation>
    <dataValidation type="list" allowBlank="1" showInputMessage="1" sqref="D10" xr:uid="{AC22091C-8957-45D7-B0BF-2F77AAA59F95}">
      <formula1>"○"</formula1>
    </dataValidation>
  </dataValidations>
  <hyperlinks>
    <hyperlink ref="O1:Q1" location="福祉!A1" display="福祉!A1" xr:uid="{403B420A-4382-4359-A56A-617210BABA54}"/>
  </hyperlinks>
  <pageMargins left="0.25" right="0.25" top="0.75" bottom="0.75" header="0.3" footer="0.3"/>
  <pageSetup paperSize="9" scale="92" orientation="portrait"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D0DE8-412C-4E9F-A83D-C9C6B2A38FBE}">
  <sheetPr codeName="Sheet96">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1229</v>
      </c>
      <c r="E2" s="81"/>
      <c r="F2" s="81"/>
      <c r="G2" s="81"/>
      <c r="H2" s="81"/>
      <c r="I2" s="81"/>
      <c r="J2" s="81"/>
      <c r="K2" s="82"/>
    </row>
    <row r="3" spans="1:25" ht="30" customHeight="1" x14ac:dyDescent="0.15">
      <c r="A3" s="83" t="s">
        <v>1119</v>
      </c>
      <c r="B3" s="84"/>
      <c r="C3" s="84"/>
      <c r="D3" s="85">
        <f>VLOOKUP($D$2,福祉!$B$2:$AG$998,2,FALSE)</f>
        <v>41722</v>
      </c>
      <c r="E3" s="86"/>
      <c r="F3" s="86"/>
      <c r="G3" s="86"/>
      <c r="H3" s="86"/>
      <c r="I3" s="86"/>
      <c r="J3" s="86"/>
      <c r="K3" s="87"/>
    </row>
    <row r="4" spans="1:25" ht="30" customHeight="1" x14ac:dyDescent="0.15">
      <c r="A4" s="83" t="s">
        <v>1120</v>
      </c>
      <c r="B4" s="84"/>
      <c r="C4" s="84"/>
      <c r="D4" s="85">
        <f>VLOOKUP($D$2,福祉!$B$2:$AG$998,3,FALSE)</f>
        <v>44645</v>
      </c>
      <c r="E4" s="86"/>
      <c r="F4" s="86"/>
      <c r="G4" s="86"/>
      <c r="H4" s="86"/>
      <c r="I4" s="86"/>
      <c r="J4" s="86"/>
      <c r="K4" s="87"/>
    </row>
    <row r="5" spans="1:25" ht="30" customHeight="1" x14ac:dyDescent="0.15">
      <c r="A5" s="83" t="s">
        <v>1121</v>
      </c>
      <c r="B5" s="84"/>
      <c r="C5" s="84"/>
      <c r="D5" s="85">
        <f>VLOOKUP($D$2,福祉!$B$2:$AG$998,4,FALSE)</f>
        <v>45747</v>
      </c>
      <c r="E5" s="86"/>
      <c r="F5" s="86"/>
      <c r="G5" s="86"/>
      <c r="H5" s="86"/>
      <c r="I5" s="86"/>
      <c r="J5" s="86"/>
      <c r="K5" s="87"/>
    </row>
    <row r="6" spans="1:25" ht="30" customHeight="1" x14ac:dyDescent="0.15">
      <c r="A6" s="83" t="s">
        <v>1122</v>
      </c>
      <c r="B6" s="84"/>
      <c r="C6" s="84"/>
      <c r="D6" s="85" t="str">
        <f>VLOOKUP($D$2,福祉!$B$2:$AG$998,5,FALSE)</f>
        <v>社会福祉法人　恵庭市社会福祉協議会</v>
      </c>
      <c r="E6" s="86"/>
      <c r="F6" s="86"/>
      <c r="G6" s="86"/>
      <c r="H6" s="86"/>
      <c r="I6" s="86"/>
      <c r="J6" s="86"/>
      <c r="K6" s="87"/>
    </row>
    <row r="7" spans="1:25" ht="30" customHeight="1" x14ac:dyDescent="0.15">
      <c r="A7" s="83" t="s">
        <v>1123</v>
      </c>
      <c r="B7" s="84"/>
      <c r="C7" s="84"/>
      <c r="D7" s="85" t="str">
        <f>VLOOKUP($D$2,福祉!$B$2:$AG$998,6,FALSE)</f>
        <v>船田　清</v>
      </c>
      <c r="E7" s="86"/>
      <c r="F7" s="86"/>
      <c r="G7" s="86"/>
      <c r="H7" s="86"/>
      <c r="I7" s="86"/>
      <c r="J7" s="86"/>
      <c r="K7" s="87"/>
    </row>
    <row r="8" spans="1:25" ht="30" customHeight="1" x14ac:dyDescent="0.15">
      <c r="A8" s="83" t="s">
        <v>1124</v>
      </c>
      <c r="B8" s="84"/>
      <c r="C8" s="84"/>
      <c r="D8" s="85" t="str">
        <f>VLOOKUP($D$2,福祉!$B$2:$AG$998,8,FALSE)</f>
        <v>恵庭市末広町１２４番地</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社会福祉法人　恵庭市社会福祉協議会</v>
      </c>
      <c r="E12" s="103"/>
      <c r="F12" s="103" t="str">
        <f>IFERROR(VLOOKUP($D$2,福祉!$B$2:$AG$998,10,FALSE),0)</f>
        <v>恵庭市末広町１２４番地</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恵庭市</v>
      </c>
      <c r="E14" s="98"/>
      <c r="F14" s="98"/>
      <c r="G14" s="98"/>
      <c r="H14" s="98"/>
      <c r="I14" s="98"/>
      <c r="J14" s="98"/>
      <c r="K14" s="99"/>
      <c r="O14" s="73"/>
      <c r="X14" s="73"/>
      <c r="Y14" s="107"/>
    </row>
    <row r="15" spans="1:25" ht="30" customHeight="1" x14ac:dyDescent="0.15">
      <c r="A15" s="95" t="s">
        <v>1132</v>
      </c>
      <c r="B15" s="96"/>
      <c r="C15" s="96"/>
      <c r="D15" s="108" t="str">
        <f>VLOOKUP($D$2,福祉!$B$2:$AG$998,16,FALSE)</f>
        <v>【新】イ　ハニホヘト</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社会福祉法人　恵庭市社会福祉協議会</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3</v>
      </c>
      <c r="G23" s="136">
        <f>IFERROR(VLOOKUP($D$2,福祉!$B$2:$AG$998,23,FALSE),0)</f>
        <v>2</v>
      </c>
      <c r="H23" s="136">
        <f>IFERROR(VLOOKUP($D$2,福祉!$B$2:$AG$998,25,FALSE),0)</f>
        <v>0</v>
      </c>
      <c r="I23" s="136">
        <f>IFERROR(VLOOKUP($D$2,福祉!$B$2:$AG$998,27,FALSE),0)</f>
        <v>0</v>
      </c>
      <c r="J23" s="136">
        <f>IFERROR(VLOOKUP($D$2,福祉!$B$2:$AG$998,29,FALSE),0)</f>
        <v>0</v>
      </c>
      <c r="K23" s="137">
        <f>SUM(E23:J23)</f>
        <v>5</v>
      </c>
    </row>
    <row r="24" spans="1:24" s="143" customFormat="1" ht="19.5" x14ac:dyDescent="0.15">
      <c r="A24" s="132"/>
      <c r="B24" s="133"/>
      <c r="C24" s="138"/>
      <c r="D24" s="139"/>
      <c r="E24" s="140">
        <f>IFERROR(VLOOKUP($D$2,福祉!$B$2:$AG$998,20,FALSE),0)</f>
        <v>0</v>
      </c>
      <c r="F24" s="140">
        <f>IFERROR(VLOOKUP($D$2,福祉!$B$2:$AG$998,22,FALSE),0)</f>
        <v>2</v>
      </c>
      <c r="G24" s="140">
        <f>IFERROR(VLOOKUP($D$2,福祉!$B$2:$AG$998,24,FALSE),0)</f>
        <v>0</v>
      </c>
      <c r="H24" s="140">
        <f>IFERROR(VLOOKUP($D$2,福祉!$B$2:$AG$998,26,FALSE),0)</f>
        <v>0</v>
      </c>
      <c r="I24" s="140">
        <f>IFERROR(VLOOKUP($D$2,福祉!$B$2:$AG$2998,28,FALSE),0)</f>
        <v>0</v>
      </c>
      <c r="J24" s="141"/>
      <c r="K24" s="142">
        <f>SUM(E24:I24)</f>
        <v>2</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3</v>
      </c>
      <c r="G35" s="136">
        <f t="shared" si="0"/>
        <v>2</v>
      </c>
      <c r="H35" s="136">
        <f t="shared" si="0"/>
        <v>0</v>
      </c>
      <c r="I35" s="136">
        <f t="shared" si="0"/>
        <v>0</v>
      </c>
      <c r="J35" s="136">
        <f t="shared" si="0"/>
        <v>0</v>
      </c>
      <c r="K35" s="137">
        <f>SUM(E35:J35)</f>
        <v>5</v>
      </c>
    </row>
    <row r="36" spans="1:11" ht="20.25" thickBot="1" x14ac:dyDescent="0.2">
      <c r="A36" s="159"/>
      <c r="B36" s="160"/>
      <c r="C36" s="161"/>
      <c r="D36" s="162"/>
      <c r="E36" s="163">
        <f>SUM(E24+E27+E30+E33)</f>
        <v>0</v>
      </c>
      <c r="F36" s="163">
        <f>SUM(F24+F27+F30+F33)</f>
        <v>2</v>
      </c>
      <c r="G36" s="163">
        <f>SUM(G24+G27+G30+G33)</f>
        <v>0</v>
      </c>
      <c r="H36" s="163">
        <f>SUM(H24+H27+H30+H33)</f>
        <v>0</v>
      </c>
      <c r="I36" s="163">
        <f>SUM(I24+I27+I30+I33)</f>
        <v>0</v>
      </c>
      <c r="J36" s="164"/>
      <c r="K36" s="165">
        <f>SUM(E36:I36)</f>
        <v>2</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bKZD0Mqd+rugR262Mw3mtOf9nNza3cOIJ97l5eFJ5AsI6llD3fKB9Fr9dG7TEz6HLhU+zJ+EX18SICVIbzOulQ==" saltValue="HUKEXu9sA7Vhmgz8Jb49E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7219F52E-93C6-450E-B753-0E0A16427A20}">
      <formula1>"○"</formula1>
    </dataValidation>
    <dataValidation type="list" allowBlank="1" showInputMessage="1" sqref="A22:B33" xr:uid="{808ED05E-7D49-4441-82FF-C904DC2A76E8}">
      <formula1>"交通空白地有償運送,福祉有償運送"</formula1>
    </dataValidation>
    <dataValidation allowBlank="1" showInputMessage="1" sqref="D2:K2" xr:uid="{76B035F5-8CCA-496F-84B8-78F18611607C}"/>
  </dataValidations>
  <hyperlinks>
    <hyperlink ref="O1:Q1" location="福祉!A1" display="福祉!A1" xr:uid="{E9BD25B5-B0A0-42D5-A9BF-7E4218A5214F}"/>
  </hyperlinks>
  <pageMargins left="0.25" right="0.25" top="0.75" bottom="0.75" header="0.3" footer="0.3"/>
  <pageSetup paperSize="9" scale="92" orientation="portrait"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9CD6D-F775-422A-AA8A-727787F9723D}">
  <sheetPr codeName="Sheet97">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1230</v>
      </c>
      <c r="E2" s="81"/>
      <c r="F2" s="81"/>
      <c r="G2" s="81"/>
      <c r="H2" s="81"/>
      <c r="I2" s="81"/>
      <c r="J2" s="81"/>
      <c r="K2" s="82"/>
    </row>
    <row r="3" spans="1:25" ht="30" customHeight="1" x14ac:dyDescent="0.15">
      <c r="A3" s="83" t="s">
        <v>1119</v>
      </c>
      <c r="B3" s="84"/>
      <c r="C3" s="84"/>
      <c r="D3" s="85">
        <f>VLOOKUP($D$2,福祉!$B$2:$AG$998,2,FALSE)</f>
        <v>41733</v>
      </c>
      <c r="E3" s="86"/>
      <c r="F3" s="86"/>
      <c r="G3" s="86"/>
      <c r="H3" s="86"/>
      <c r="I3" s="86"/>
      <c r="J3" s="86"/>
      <c r="K3" s="87"/>
    </row>
    <row r="4" spans="1:25" ht="30" customHeight="1" x14ac:dyDescent="0.15">
      <c r="A4" s="83" t="s">
        <v>1120</v>
      </c>
      <c r="B4" s="84"/>
      <c r="C4" s="84"/>
      <c r="D4" s="85">
        <f>VLOOKUP($D$2,福祉!$B$2:$AG$998,3,FALSE)</f>
        <v>44750</v>
      </c>
      <c r="E4" s="86"/>
      <c r="F4" s="86"/>
      <c r="G4" s="86"/>
      <c r="H4" s="86"/>
      <c r="I4" s="86"/>
      <c r="J4" s="86"/>
      <c r="K4" s="87"/>
    </row>
    <row r="5" spans="1:25" ht="30" customHeight="1" x14ac:dyDescent="0.15">
      <c r="A5" s="83" t="s">
        <v>1121</v>
      </c>
      <c r="B5" s="84"/>
      <c r="C5" s="84"/>
      <c r="D5" s="85">
        <f>VLOOKUP($D$2,福祉!$B$2:$AG$998,4,FALSE)</f>
        <v>45838</v>
      </c>
      <c r="E5" s="86"/>
      <c r="F5" s="86"/>
      <c r="G5" s="86"/>
      <c r="H5" s="86"/>
      <c r="I5" s="86"/>
      <c r="J5" s="86"/>
      <c r="K5" s="87"/>
    </row>
    <row r="6" spans="1:25" ht="30" customHeight="1" x14ac:dyDescent="0.15">
      <c r="A6" s="83" t="s">
        <v>1122</v>
      </c>
      <c r="B6" s="84"/>
      <c r="C6" s="84"/>
      <c r="D6" s="85" t="str">
        <f>VLOOKUP($D$2,福祉!$B$2:$AG$998,5,FALSE)</f>
        <v>医療法人社団　誠仁会</v>
      </c>
      <c r="E6" s="86"/>
      <c r="F6" s="86"/>
      <c r="G6" s="86"/>
      <c r="H6" s="86"/>
      <c r="I6" s="86"/>
      <c r="J6" s="86"/>
      <c r="K6" s="87"/>
    </row>
    <row r="7" spans="1:25" ht="30" customHeight="1" x14ac:dyDescent="0.15">
      <c r="A7" s="83" t="s">
        <v>1123</v>
      </c>
      <c r="B7" s="84"/>
      <c r="C7" s="84"/>
      <c r="D7" s="85" t="str">
        <f>VLOOKUP($D$2,福祉!$B$2:$AG$998,6,FALSE)</f>
        <v>西園　康文</v>
      </c>
      <c r="E7" s="86"/>
      <c r="F7" s="86"/>
      <c r="G7" s="86"/>
      <c r="H7" s="86"/>
      <c r="I7" s="86"/>
      <c r="J7" s="86"/>
      <c r="K7" s="87"/>
    </row>
    <row r="8" spans="1:25" ht="30" customHeight="1" x14ac:dyDescent="0.15">
      <c r="A8" s="83" t="s">
        <v>1124</v>
      </c>
      <c r="B8" s="84"/>
      <c r="C8" s="84"/>
      <c r="D8" s="85" t="str">
        <f>VLOOKUP($D$2,福祉!$B$2:$AG$998,8,FALSE)</f>
        <v>札幌市北区北２３条西４丁目２－２３</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訪問介護ステーション北大通り</v>
      </c>
      <c r="E12" s="103"/>
      <c r="F12" s="103" t="str">
        <f>IFERROR(VLOOKUP($D$2,福祉!$B$2:$AG$998,10,FALSE),0)</f>
        <v>札幌市北区北２３条西４丁目２－２３</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　ニ</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訪問介護ステーション北大通り</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0</v>
      </c>
      <c r="J23" s="136">
        <f>IFERROR(VLOOKUP($D$2,福祉!$B$2:$AG$998,29,FALSE),0)</f>
        <v>0</v>
      </c>
      <c r="K23" s="137">
        <f>SUM(E23:J23)</f>
        <v>1</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0</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0</v>
      </c>
      <c r="J35" s="136">
        <f t="shared" si="0"/>
        <v>0</v>
      </c>
      <c r="K35" s="137">
        <f>SUM(E35:J35)</f>
        <v>1</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0</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ZH0JkH7372EX48yN8Rqt5Su+Tz7QBDYgPGPngLo0tQAAD9XpdWEDCC9ZYhDCoia8IgbqsOcoJ/7MupWeTYYwjA==" saltValue="qBNafeFwBAs4eggizCHA9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89229E7F-979E-4D48-8FF0-F318214A4AD2}"/>
    <dataValidation type="list" allowBlank="1" showInputMessage="1" sqref="A22:B33" xr:uid="{E8A09827-936F-4721-B8A4-3E643EF82D93}">
      <formula1>"交通空白地有償運送,福祉有償運送"</formula1>
    </dataValidation>
    <dataValidation type="list" allowBlank="1" showInputMessage="1" sqref="D10" xr:uid="{E70035B1-2BF1-44E9-B395-1EB9A1F8D771}">
      <formula1>"○"</formula1>
    </dataValidation>
  </dataValidations>
  <hyperlinks>
    <hyperlink ref="O1:Q1" location="福祉!A1" display="福祉!A1" xr:uid="{6F5C234A-A015-4D2B-AD23-4C5FB44895D0}"/>
  </hyperlinks>
  <pageMargins left="0.25" right="0.25" top="0.75" bottom="0.75" header="0.3" footer="0.3"/>
  <pageSetup paperSize="9" scale="92" orientation="portrait"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B4D16-BC7E-4474-BD3D-80C4566CB8CC}">
  <sheetPr codeName="Sheet98">
    <tabColor theme="9" tint="0.39997558519241921"/>
  </sheetPr>
  <dimension ref="A1:Y38"/>
  <sheetViews>
    <sheetView view="pageBreakPreview" topLeftCell="A7"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1231</v>
      </c>
      <c r="E2" s="81"/>
      <c r="F2" s="81"/>
      <c r="G2" s="81"/>
      <c r="H2" s="81"/>
      <c r="I2" s="81"/>
      <c r="J2" s="81"/>
      <c r="K2" s="82"/>
    </row>
    <row r="3" spans="1:25" ht="30" customHeight="1" x14ac:dyDescent="0.15">
      <c r="A3" s="83" t="s">
        <v>1119</v>
      </c>
      <c r="B3" s="84"/>
      <c r="C3" s="84"/>
      <c r="D3" s="85">
        <f>VLOOKUP($D$2,福祉!$B$2:$AG$998,2,FALSE)</f>
        <v>41817</v>
      </c>
      <c r="E3" s="86"/>
      <c r="F3" s="86"/>
      <c r="G3" s="86"/>
      <c r="H3" s="86"/>
      <c r="I3" s="86"/>
      <c r="J3" s="86"/>
      <c r="K3" s="87"/>
    </row>
    <row r="4" spans="1:25" ht="30" customHeight="1" x14ac:dyDescent="0.15">
      <c r="A4" s="83" t="s">
        <v>1120</v>
      </c>
      <c r="B4" s="84"/>
      <c r="C4" s="84"/>
      <c r="D4" s="85">
        <f>VLOOKUP($D$2,福祉!$B$2:$AG$998,3,FALSE)</f>
        <v>44743</v>
      </c>
      <c r="E4" s="86"/>
      <c r="F4" s="86"/>
      <c r="G4" s="86"/>
      <c r="H4" s="86"/>
      <c r="I4" s="86"/>
      <c r="J4" s="86"/>
      <c r="K4" s="87"/>
    </row>
    <row r="5" spans="1:25" ht="30" customHeight="1" x14ac:dyDescent="0.15">
      <c r="A5" s="83" t="s">
        <v>1121</v>
      </c>
      <c r="B5" s="84"/>
      <c r="C5" s="84"/>
      <c r="D5" s="85">
        <f>VLOOKUP($D$2,福祉!$B$2:$AG$998,4,FALSE)</f>
        <v>45838</v>
      </c>
      <c r="E5" s="86"/>
      <c r="F5" s="86"/>
      <c r="G5" s="86"/>
      <c r="H5" s="86"/>
      <c r="I5" s="86"/>
      <c r="J5" s="86"/>
      <c r="K5" s="87"/>
    </row>
    <row r="6" spans="1:25" ht="30" customHeight="1" x14ac:dyDescent="0.15">
      <c r="A6" s="83" t="s">
        <v>1122</v>
      </c>
      <c r="B6" s="84"/>
      <c r="C6" s="84"/>
      <c r="D6" s="85" t="str">
        <f>VLOOKUP($D$2,福祉!$B$2:$AG$998,5,FALSE)</f>
        <v>一般社団法人　ふるびら和み</v>
      </c>
      <c r="E6" s="86"/>
      <c r="F6" s="86"/>
      <c r="G6" s="86"/>
      <c r="H6" s="86"/>
      <c r="I6" s="86"/>
      <c r="J6" s="86"/>
      <c r="K6" s="87"/>
    </row>
    <row r="7" spans="1:25" ht="30" customHeight="1" x14ac:dyDescent="0.15">
      <c r="A7" s="83" t="s">
        <v>1123</v>
      </c>
      <c r="B7" s="84"/>
      <c r="C7" s="84"/>
      <c r="D7" s="85" t="str">
        <f>VLOOKUP($D$2,福祉!$B$2:$AG$998,6,FALSE)</f>
        <v>本間　利和子</v>
      </c>
      <c r="E7" s="86"/>
      <c r="F7" s="86"/>
      <c r="G7" s="86"/>
      <c r="H7" s="86"/>
      <c r="I7" s="86"/>
      <c r="J7" s="86"/>
      <c r="K7" s="87"/>
    </row>
    <row r="8" spans="1:25" ht="30" customHeight="1" x14ac:dyDescent="0.15">
      <c r="A8" s="83" t="s">
        <v>1124</v>
      </c>
      <c r="B8" s="84"/>
      <c r="C8" s="84"/>
      <c r="D8" s="85" t="str">
        <f>VLOOKUP($D$2,福祉!$B$2:$AG$998,8,FALSE)</f>
        <v>古平郡古平町大字浜町４８７番地の１</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看取りステーションふるびら和み</v>
      </c>
      <c r="E12" s="103"/>
      <c r="F12" s="103" t="str">
        <f>IFERROR(VLOOKUP($D$2,福祉!$B$2:$AG$998,10,FALSE),0)</f>
        <v>古平郡古平町大字浜町４８７番地の１</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古平町</v>
      </c>
      <c r="E14" s="98"/>
      <c r="F14" s="98"/>
      <c r="G14" s="98"/>
      <c r="H14" s="98"/>
      <c r="I14" s="98"/>
      <c r="J14" s="98"/>
      <c r="K14" s="99"/>
      <c r="O14" s="73"/>
      <c r="X14" s="73"/>
      <c r="Y14" s="107"/>
    </row>
    <row r="15" spans="1:25" ht="30" customHeight="1" x14ac:dyDescent="0.15">
      <c r="A15" s="95" t="s">
        <v>1132</v>
      </c>
      <c r="B15" s="96"/>
      <c r="C15" s="96"/>
      <c r="D15" s="108" t="str">
        <f>VLOOKUP($D$2,福祉!$B$2:$AG$998,16,FALSE)</f>
        <v>　ロハ</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看取りステーションふるびら和み</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3</v>
      </c>
      <c r="J23" s="136">
        <f>IFERROR(VLOOKUP($D$2,福祉!$B$2:$AG$998,29,FALSE),0)</f>
        <v>0</v>
      </c>
      <c r="K23" s="137">
        <f>SUM(E23:J23)</f>
        <v>4</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3</v>
      </c>
      <c r="J24" s="141"/>
      <c r="K24" s="142">
        <f>SUM(E24:I24)</f>
        <v>4</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3</v>
      </c>
      <c r="J35" s="136">
        <f t="shared" si="0"/>
        <v>0</v>
      </c>
      <c r="K35" s="137">
        <f>SUM(E35:J35)</f>
        <v>4</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3</v>
      </c>
      <c r="J36" s="164"/>
      <c r="K36" s="165">
        <f>SUM(E36:I36)</f>
        <v>4</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jq65Gvrsvcv76x/mhfX6/pgLEQoSIGztFW+FWwHB4faHShfa6R7ROUtIxQpPbuGZ8GJZAkwJ7V1iVHYzXwRO9A==" saltValue="WsmVXtCyK1sNeIXtUCz6i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120DAE13-1FB4-47EC-93CF-FC9D2DDB1F98}">
      <formula1>"○"</formula1>
    </dataValidation>
    <dataValidation type="list" allowBlank="1" showInputMessage="1" sqref="A22:B33" xr:uid="{9BEF4E55-6782-44AD-9A6F-8717CB24C2F7}">
      <formula1>"交通空白地有償運送,福祉有償運送"</formula1>
    </dataValidation>
    <dataValidation allowBlank="1" showInputMessage="1" sqref="D2:K2" xr:uid="{0C915D69-F446-4491-9D1D-0F6206514FE4}"/>
  </dataValidations>
  <hyperlinks>
    <hyperlink ref="O1:Q1" location="福祉!A1" display="福祉!A1" xr:uid="{718D1D24-B487-44CD-B0C2-096B9C772BBA}"/>
  </hyperlinks>
  <pageMargins left="0.25" right="0.25" top="0.75" bottom="0.75" header="0.3" footer="0.3"/>
  <pageSetup paperSize="9" scale="92" orientation="portrait"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CC9FD-C6C5-4737-8B09-1850FCE61041}">
  <sheetPr codeName="Sheet99">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1232</v>
      </c>
      <c r="E2" s="81"/>
      <c r="F2" s="81"/>
      <c r="G2" s="81"/>
      <c r="H2" s="81"/>
      <c r="I2" s="81"/>
      <c r="J2" s="81"/>
      <c r="K2" s="82"/>
    </row>
    <row r="3" spans="1:25" ht="30" customHeight="1" x14ac:dyDescent="0.15">
      <c r="A3" s="83" t="s">
        <v>1119</v>
      </c>
      <c r="B3" s="84"/>
      <c r="C3" s="84"/>
      <c r="D3" s="85">
        <f>VLOOKUP($D$2,福祉!$B$2:$AG$998,2,FALSE)</f>
        <v>41830</v>
      </c>
      <c r="E3" s="86"/>
      <c r="F3" s="86"/>
      <c r="G3" s="86"/>
      <c r="H3" s="86"/>
      <c r="I3" s="86"/>
      <c r="J3" s="86"/>
      <c r="K3" s="87"/>
    </row>
    <row r="4" spans="1:25" ht="30" customHeight="1" x14ac:dyDescent="0.15">
      <c r="A4" s="83" t="s">
        <v>1120</v>
      </c>
      <c r="B4" s="84"/>
      <c r="C4" s="84"/>
      <c r="D4" s="85">
        <f>VLOOKUP($D$2,福祉!$B$2:$AG$998,3,FALSE)</f>
        <v>44777</v>
      </c>
      <c r="E4" s="86"/>
      <c r="F4" s="86"/>
      <c r="G4" s="86"/>
      <c r="H4" s="86"/>
      <c r="I4" s="86"/>
      <c r="J4" s="86"/>
      <c r="K4" s="87"/>
    </row>
    <row r="5" spans="1:25" ht="30" customHeight="1" x14ac:dyDescent="0.15">
      <c r="A5" s="83" t="s">
        <v>1121</v>
      </c>
      <c r="B5" s="84"/>
      <c r="C5" s="84"/>
      <c r="D5" s="85">
        <f>VLOOKUP($D$2,福祉!$B$2:$AG$998,4,FALSE)</f>
        <v>45838</v>
      </c>
      <c r="E5" s="86"/>
      <c r="F5" s="86"/>
      <c r="G5" s="86"/>
      <c r="H5" s="86"/>
      <c r="I5" s="86"/>
      <c r="J5" s="86"/>
      <c r="K5" s="87"/>
    </row>
    <row r="6" spans="1:25" ht="30" customHeight="1" x14ac:dyDescent="0.15">
      <c r="A6" s="83" t="s">
        <v>1122</v>
      </c>
      <c r="B6" s="84"/>
      <c r="C6" s="84"/>
      <c r="D6" s="85" t="str">
        <f>VLOOKUP($D$2,福祉!$B$2:$AG$998,5,FALSE)</f>
        <v>特定非営利活動法人札幌障害者活動支援センターライフ</v>
      </c>
      <c r="E6" s="86"/>
      <c r="F6" s="86"/>
      <c r="G6" s="86"/>
      <c r="H6" s="86"/>
      <c r="I6" s="86"/>
      <c r="J6" s="86"/>
      <c r="K6" s="87"/>
    </row>
    <row r="7" spans="1:25" ht="30" customHeight="1" x14ac:dyDescent="0.15">
      <c r="A7" s="83" t="s">
        <v>1123</v>
      </c>
      <c r="B7" s="84"/>
      <c r="C7" s="84"/>
      <c r="D7" s="85" t="str">
        <f>VLOOKUP($D$2,福祉!$B$2:$AG$998,6,FALSE)</f>
        <v>佐々木　泰彦</v>
      </c>
      <c r="E7" s="86"/>
      <c r="F7" s="86"/>
      <c r="G7" s="86"/>
      <c r="H7" s="86"/>
      <c r="I7" s="86"/>
      <c r="J7" s="86"/>
      <c r="K7" s="87"/>
    </row>
    <row r="8" spans="1:25" ht="30" customHeight="1" x14ac:dyDescent="0.15">
      <c r="A8" s="83" t="s">
        <v>1124</v>
      </c>
      <c r="B8" s="84"/>
      <c r="C8" s="84"/>
      <c r="D8" s="85" t="str">
        <f>VLOOKUP($D$2,福祉!$B$2:$AG$998,8,FALSE)</f>
        <v>札幌市西区山の手４条１丁目１－１　ＮＯ３マックスビル４Ｆ</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ヘルパーステーション繭結</v>
      </c>
      <c r="E12" s="103"/>
      <c r="F12" s="103" t="str">
        <f>IFERROR(VLOOKUP($D$2,福祉!$B$2:$AG$998,10,FALSE),0)</f>
        <v>札幌市西区山の手４条１丁目１－１　ＮＯ３マックスビル４Ｆ</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ヘルパーステーション繭結</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3</v>
      </c>
      <c r="G23" s="136">
        <f>IFERROR(VLOOKUP($D$2,福祉!$B$2:$AG$998,23,FALSE),0)</f>
        <v>0</v>
      </c>
      <c r="H23" s="136">
        <f>IFERROR(VLOOKUP($D$2,福祉!$B$2:$AG$998,25,FALSE),0)</f>
        <v>0</v>
      </c>
      <c r="I23" s="136">
        <f>IFERROR(VLOOKUP($D$2,福祉!$B$2:$AG$998,27,FALSE),0)</f>
        <v>0</v>
      </c>
      <c r="J23" s="136">
        <f>IFERROR(VLOOKUP($D$2,福祉!$B$2:$AG$998,29,FALSE),0)</f>
        <v>0</v>
      </c>
      <c r="K23" s="137">
        <f>SUM(E23:J23)</f>
        <v>3</v>
      </c>
    </row>
    <row r="24" spans="1:24" s="143" customFormat="1" ht="19.5" x14ac:dyDescent="0.15">
      <c r="A24" s="132"/>
      <c r="B24" s="133"/>
      <c r="C24" s="138"/>
      <c r="D24" s="139"/>
      <c r="E24" s="140">
        <f>IFERROR(VLOOKUP($D$2,福祉!$B$2:$AG$998,20,FALSE),0)</f>
        <v>0</v>
      </c>
      <c r="F24" s="140">
        <f>IFERROR(VLOOKUP($D$2,福祉!$B$2:$AG$998,22,FALSE),0)</f>
        <v>3</v>
      </c>
      <c r="G24" s="140">
        <f>IFERROR(VLOOKUP($D$2,福祉!$B$2:$AG$998,24,FALSE),0)</f>
        <v>0</v>
      </c>
      <c r="H24" s="140">
        <f>IFERROR(VLOOKUP($D$2,福祉!$B$2:$AG$998,26,FALSE),0)</f>
        <v>0</v>
      </c>
      <c r="I24" s="140">
        <f>IFERROR(VLOOKUP($D$2,福祉!$B$2:$AG$2998,28,FALSE),0)</f>
        <v>0</v>
      </c>
      <c r="J24" s="141"/>
      <c r="K24" s="142">
        <f>SUM(E24:I24)</f>
        <v>3</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3</v>
      </c>
      <c r="G35" s="136">
        <f t="shared" si="0"/>
        <v>0</v>
      </c>
      <c r="H35" s="136">
        <f t="shared" si="0"/>
        <v>0</v>
      </c>
      <c r="I35" s="136">
        <f t="shared" si="0"/>
        <v>0</v>
      </c>
      <c r="J35" s="136">
        <f t="shared" si="0"/>
        <v>0</v>
      </c>
      <c r="K35" s="137">
        <f>SUM(E35:J35)</f>
        <v>3</v>
      </c>
    </row>
    <row r="36" spans="1:11" ht="20.25" thickBot="1" x14ac:dyDescent="0.2">
      <c r="A36" s="159"/>
      <c r="B36" s="160"/>
      <c r="C36" s="161"/>
      <c r="D36" s="162"/>
      <c r="E36" s="163">
        <f>SUM(E24+E27+E30+E33)</f>
        <v>0</v>
      </c>
      <c r="F36" s="163">
        <f>SUM(F24+F27+F30+F33)</f>
        <v>3</v>
      </c>
      <c r="G36" s="163">
        <f>SUM(G24+G27+G30+G33)</f>
        <v>0</v>
      </c>
      <c r="H36" s="163">
        <f>SUM(H24+H27+H30+H33)</f>
        <v>0</v>
      </c>
      <c r="I36" s="163">
        <f>SUM(I24+I27+I30+I33)</f>
        <v>0</v>
      </c>
      <c r="J36" s="164"/>
      <c r="K36" s="165">
        <f>SUM(E36:I36)</f>
        <v>3</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d2gm1BXwkfLDtkPWrF2+corC9nOlC9PFjSgQei+neuWdz4fCjM1mJ+j3FqmuvVGnEjobTL6hm3buyCpZ132phA==" saltValue="oZ5Lq7HNoTdHyKj4A8V/z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FAB037B1-FF2A-472E-9D91-678B1B3FEB24}"/>
    <dataValidation type="list" allowBlank="1" showInputMessage="1" sqref="A22:B33" xr:uid="{3CF1A4DF-870A-4AC1-AC93-804DABE3F895}">
      <formula1>"交通空白地有償運送,福祉有償運送"</formula1>
    </dataValidation>
    <dataValidation type="list" allowBlank="1" showInputMessage="1" sqref="D10" xr:uid="{727FE4B0-91AB-453A-8AA8-FF9D86C3B601}">
      <formula1>"○"</formula1>
    </dataValidation>
  </dataValidations>
  <hyperlinks>
    <hyperlink ref="O1:Q1" location="福祉!A1" display="福祉!A1" xr:uid="{3FC2F047-838B-4E15-8FC7-6158CF3AEA61}"/>
  </hyperlinks>
  <pageMargins left="0.25" right="0.25" top="0.75" bottom="0.75" header="0.3" footer="0.3"/>
  <pageSetup paperSize="9" scale="92" orientation="portrait"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350C8-7FF1-4113-B3A9-DA7B64343A3C}">
  <sheetPr codeName="Sheet100">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1233</v>
      </c>
      <c r="E2" s="81"/>
      <c r="F2" s="81"/>
      <c r="G2" s="81"/>
      <c r="H2" s="81"/>
      <c r="I2" s="81"/>
      <c r="J2" s="81"/>
      <c r="K2" s="82"/>
    </row>
    <row r="3" spans="1:25" ht="30" customHeight="1" x14ac:dyDescent="0.15">
      <c r="A3" s="83" t="s">
        <v>1119</v>
      </c>
      <c r="B3" s="84"/>
      <c r="C3" s="84"/>
      <c r="D3" s="85">
        <f>VLOOKUP($D$2,福祉!$B$2:$AG$998,2,FALSE)</f>
        <v>41831</v>
      </c>
      <c r="E3" s="86"/>
      <c r="F3" s="86"/>
      <c r="G3" s="86"/>
      <c r="H3" s="86"/>
      <c r="I3" s="86"/>
      <c r="J3" s="86"/>
      <c r="K3" s="87"/>
    </row>
    <row r="4" spans="1:25" ht="30" customHeight="1" x14ac:dyDescent="0.15">
      <c r="A4" s="83" t="s">
        <v>1120</v>
      </c>
      <c r="B4" s="84"/>
      <c r="C4" s="84"/>
      <c r="D4" s="85">
        <f>VLOOKUP($D$2,福祉!$B$2:$AG$998,3,FALSE)</f>
        <v>44778</v>
      </c>
      <c r="E4" s="86"/>
      <c r="F4" s="86"/>
      <c r="G4" s="86"/>
      <c r="H4" s="86"/>
      <c r="I4" s="86"/>
      <c r="J4" s="86"/>
      <c r="K4" s="87"/>
    </row>
    <row r="5" spans="1:25" ht="30" customHeight="1" x14ac:dyDescent="0.15">
      <c r="A5" s="83" t="s">
        <v>1121</v>
      </c>
      <c r="B5" s="84"/>
      <c r="C5" s="84"/>
      <c r="D5" s="85">
        <f>VLOOKUP($D$2,福祉!$B$2:$AG$998,4,FALSE)</f>
        <v>45838</v>
      </c>
      <c r="E5" s="86"/>
      <c r="F5" s="86"/>
      <c r="G5" s="86"/>
      <c r="H5" s="86"/>
      <c r="I5" s="86"/>
      <c r="J5" s="86"/>
      <c r="K5" s="87"/>
    </row>
    <row r="6" spans="1:25" ht="30" customHeight="1" x14ac:dyDescent="0.15">
      <c r="A6" s="83" t="s">
        <v>1122</v>
      </c>
      <c r="B6" s="84"/>
      <c r="C6" s="84"/>
      <c r="D6" s="85" t="str">
        <f>VLOOKUP($D$2,福祉!$B$2:$AG$998,5,FALSE)</f>
        <v>医療法人社団　H・N・メディック</v>
      </c>
      <c r="E6" s="86"/>
      <c r="F6" s="86"/>
      <c r="G6" s="86"/>
      <c r="H6" s="86"/>
      <c r="I6" s="86"/>
      <c r="J6" s="86"/>
      <c r="K6" s="87"/>
    </row>
    <row r="7" spans="1:25" ht="30" customHeight="1" x14ac:dyDescent="0.15">
      <c r="A7" s="83" t="s">
        <v>1123</v>
      </c>
      <c r="B7" s="84"/>
      <c r="C7" s="84"/>
      <c r="D7" s="85" t="str">
        <f>VLOOKUP($D$2,福祉!$B$2:$AG$998,6,FALSE)</f>
        <v>遠藤　陶子</v>
      </c>
      <c r="E7" s="86"/>
      <c r="F7" s="86"/>
      <c r="G7" s="86"/>
      <c r="H7" s="86"/>
      <c r="I7" s="86"/>
      <c r="J7" s="86"/>
      <c r="K7" s="87"/>
    </row>
    <row r="8" spans="1:25" ht="30" customHeight="1" x14ac:dyDescent="0.15">
      <c r="A8" s="83" t="s">
        <v>1124</v>
      </c>
      <c r="B8" s="84"/>
      <c r="C8" s="84"/>
      <c r="D8" s="85" t="str">
        <f>VLOOKUP($D$2,福祉!$B$2:$AG$998,8,FALSE)</f>
        <v>札幌市厚別区厚別中央５条６丁目１－５</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医療法人社団
Ｈ・Ｎ・メディック北広島、医療法人社団
Ｈ・Ｎ・メディック、医療法人社団
Ｈ・Ｎ・メディックさっぽろ東</v>
      </c>
      <c r="E12" s="103"/>
      <c r="F12" s="103" t="str">
        <f>IFERROR(VLOOKUP($D$2,福祉!$B$2:$AG$998,10,FALSE),0)</f>
        <v>北広島市共栄町５丁目６－１、札幌市厚別区厚別中央5条6丁目1番5号、札幌市東区北19条東7丁目１－２６</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札幌市、北広島市</v>
      </c>
      <c r="E14" s="98"/>
      <c r="F14" s="98"/>
      <c r="G14" s="98"/>
      <c r="H14" s="98"/>
      <c r="I14" s="98"/>
      <c r="J14" s="98"/>
      <c r="K14" s="99"/>
      <c r="O14" s="73"/>
      <c r="X14" s="73"/>
      <c r="Y14" s="107"/>
    </row>
    <row r="15" spans="1:25" ht="30" customHeight="1" x14ac:dyDescent="0.15">
      <c r="A15" s="95" t="s">
        <v>1132</v>
      </c>
      <c r="B15" s="96"/>
      <c r="C15" s="96"/>
      <c r="D15" s="108" t="str">
        <f>VLOOKUP($D$2,福祉!$B$2:$AG$998,16,FALSE)</f>
        <v>【新】ト</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医療法人社団
Ｈ・Ｎ・メディック北広島、医療法人社団
Ｈ・Ｎ・メディック、医療法人社団
Ｈ・Ｎ・メディックさっぽろ東</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0</v>
      </c>
      <c r="I23" s="136">
        <f>IFERROR(VLOOKUP($D$2,福祉!$B$2:$AG$998,27,FALSE),0)</f>
        <v>10</v>
      </c>
      <c r="J23" s="136">
        <f>IFERROR(VLOOKUP($D$2,福祉!$B$2:$AG$998,29,FALSE),0)</f>
        <v>0</v>
      </c>
      <c r="K23" s="137">
        <f>SUM(E23:J23)</f>
        <v>10</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0</v>
      </c>
      <c r="J24" s="141"/>
      <c r="K24" s="142">
        <f>SUM(E24:I24)</f>
        <v>0</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0</v>
      </c>
      <c r="I35" s="136">
        <f t="shared" si="0"/>
        <v>10</v>
      </c>
      <c r="J35" s="136">
        <f t="shared" si="0"/>
        <v>0</v>
      </c>
      <c r="K35" s="137">
        <f>SUM(E35:J35)</f>
        <v>10</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iFILDoknwQ9D5vjWVCnVhlWV6sgzmaFO2J8l3U8SWPeb1y8Wvn9dex1oX5686fnFqP7LJSm/pUqpJwr2pHHRoA==" saltValue="e5Y6lmhfI4noUozLUpjW3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B678E3FB-1EFF-4782-834C-2F09B65F67F7}">
      <formula1>"○"</formula1>
    </dataValidation>
    <dataValidation type="list" allowBlank="1" showInputMessage="1" sqref="A22:B33" xr:uid="{6B062AB5-95C0-4785-A404-AC1D89F0F54D}">
      <formula1>"交通空白地有償運送,福祉有償運送"</formula1>
    </dataValidation>
    <dataValidation allowBlank="1" showInputMessage="1" sqref="D2:K2" xr:uid="{20E59C23-9224-4E6F-B6A8-C3A83893EDE6}"/>
  </dataValidations>
  <hyperlinks>
    <hyperlink ref="O1:Q1" location="福祉!A1" display="福祉!A1" xr:uid="{38810538-07D9-4C1B-8113-1BB73BD54893}"/>
  </hyperlinks>
  <pageMargins left="0.25" right="0.25" top="0.75" bottom="0.75" header="0.3" footer="0.3"/>
  <pageSetup paperSize="9" scale="92" orientation="portrait" r:id="rId1"/>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6D803-CBEC-4155-BB64-827D62EE2AB4}">
  <sheetPr codeName="Sheet101">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1234</v>
      </c>
      <c r="E2" s="81"/>
      <c r="F2" s="81"/>
      <c r="G2" s="81"/>
      <c r="H2" s="81"/>
      <c r="I2" s="81"/>
      <c r="J2" s="81"/>
      <c r="K2" s="82"/>
    </row>
    <row r="3" spans="1:25" ht="30" customHeight="1" x14ac:dyDescent="0.15">
      <c r="A3" s="83" t="s">
        <v>1119</v>
      </c>
      <c r="B3" s="84"/>
      <c r="C3" s="84"/>
      <c r="D3" s="85">
        <f>VLOOKUP($D$2,福祉!$B$2:$AG$998,2,FALSE)</f>
        <v>41836</v>
      </c>
      <c r="E3" s="86"/>
      <c r="F3" s="86"/>
      <c r="G3" s="86"/>
      <c r="H3" s="86"/>
      <c r="I3" s="86"/>
      <c r="J3" s="86"/>
      <c r="K3" s="87"/>
    </row>
    <row r="4" spans="1:25" ht="30" customHeight="1" x14ac:dyDescent="0.15">
      <c r="A4" s="83" t="s">
        <v>1120</v>
      </c>
      <c r="B4" s="84"/>
      <c r="C4" s="84"/>
      <c r="D4" s="85">
        <f>VLOOKUP($D$2,福祉!$B$2:$AG$998,3,FALSE)</f>
        <v>44743</v>
      </c>
      <c r="E4" s="86"/>
      <c r="F4" s="86"/>
      <c r="G4" s="86"/>
      <c r="H4" s="86"/>
      <c r="I4" s="86"/>
      <c r="J4" s="86"/>
      <c r="K4" s="87"/>
    </row>
    <row r="5" spans="1:25" ht="30" customHeight="1" x14ac:dyDescent="0.15">
      <c r="A5" s="83" t="s">
        <v>1121</v>
      </c>
      <c r="B5" s="84"/>
      <c r="C5" s="84"/>
      <c r="D5" s="85">
        <f>VLOOKUP($D$2,福祉!$B$2:$AG$998,4,FALSE)</f>
        <v>45838</v>
      </c>
      <c r="E5" s="86"/>
      <c r="F5" s="86"/>
      <c r="G5" s="86"/>
      <c r="H5" s="86"/>
      <c r="I5" s="86"/>
      <c r="J5" s="86"/>
      <c r="K5" s="87"/>
    </row>
    <row r="6" spans="1:25" ht="30" customHeight="1" x14ac:dyDescent="0.15">
      <c r="A6" s="83" t="s">
        <v>1122</v>
      </c>
      <c r="B6" s="84"/>
      <c r="C6" s="84"/>
      <c r="D6" s="85" t="str">
        <f>VLOOKUP($D$2,福祉!$B$2:$AG$998,5,FALSE)</f>
        <v>特定非営利活動法人　くらしの研究会</v>
      </c>
      <c r="E6" s="86"/>
      <c r="F6" s="86"/>
      <c r="G6" s="86"/>
      <c r="H6" s="86"/>
      <c r="I6" s="86"/>
      <c r="J6" s="86"/>
      <c r="K6" s="87"/>
    </row>
    <row r="7" spans="1:25" ht="30" customHeight="1" x14ac:dyDescent="0.15">
      <c r="A7" s="83" t="s">
        <v>1123</v>
      </c>
      <c r="B7" s="84"/>
      <c r="C7" s="84"/>
      <c r="D7" s="85" t="str">
        <f>VLOOKUP($D$2,福祉!$B$2:$AG$998,6,FALSE)</f>
        <v>石田　智子</v>
      </c>
      <c r="E7" s="86"/>
      <c r="F7" s="86"/>
      <c r="G7" s="86"/>
      <c r="H7" s="86"/>
      <c r="I7" s="86"/>
      <c r="J7" s="86"/>
      <c r="K7" s="87"/>
    </row>
    <row r="8" spans="1:25" ht="30" customHeight="1" x14ac:dyDescent="0.15">
      <c r="A8" s="83" t="s">
        <v>1124</v>
      </c>
      <c r="B8" s="84"/>
      <c r="C8" s="84"/>
      <c r="D8" s="85" t="str">
        <f>VLOOKUP($D$2,福祉!$B$2:$AG$998,8,FALSE)</f>
        <v>北広島市大曲末広２丁目１－１２</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特定非営利活動法人　くらしの研究会</v>
      </c>
      <c r="E12" s="103"/>
      <c r="F12" s="103" t="str">
        <f>IFERROR(VLOOKUP($D$2,福祉!$B$2:$AG$998,10,FALSE),0)</f>
        <v>北広島市大曲末広２丁目１－１２</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北広島市</v>
      </c>
      <c r="E14" s="98"/>
      <c r="F14" s="98"/>
      <c r="G14" s="98"/>
      <c r="H14" s="98"/>
      <c r="I14" s="98"/>
      <c r="J14" s="98"/>
      <c r="K14" s="99"/>
      <c r="O14" s="73"/>
      <c r="X14" s="73"/>
      <c r="Y14" s="107"/>
    </row>
    <row r="15" spans="1:25" ht="30" customHeight="1" x14ac:dyDescent="0.15">
      <c r="A15" s="95" t="s">
        <v>1132</v>
      </c>
      <c r="B15" s="96"/>
      <c r="C15" s="96"/>
      <c r="D15" s="108" t="str">
        <f>VLOOKUP($D$2,福祉!$B$2:$AG$998,16,FALSE)</f>
        <v>【新】イ　　ニホ</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特定非営利活動法人　くらしの研究会</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0</v>
      </c>
      <c r="I23" s="136">
        <f>IFERROR(VLOOKUP($D$2,福祉!$B$2:$AG$998,27,FALSE),0)</f>
        <v>1</v>
      </c>
      <c r="J23" s="136">
        <f>IFERROR(VLOOKUP($D$2,福祉!$B$2:$AG$998,29,FALSE),0)</f>
        <v>0</v>
      </c>
      <c r="K23" s="137">
        <f>SUM(E23:J23)</f>
        <v>1</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1</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0</v>
      </c>
      <c r="I35" s="136">
        <f t="shared" si="0"/>
        <v>1</v>
      </c>
      <c r="J35" s="136">
        <f t="shared" si="0"/>
        <v>0</v>
      </c>
      <c r="K35" s="137">
        <f>SUM(E35:J35)</f>
        <v>1</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1</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O/ShuWdIKoNPkj2iEmvvCJhQnDQ/zu+GuG7KGoOqxHEZETM9+sn7kw3nxEx0ilJnGphylgv8quH0tQAkHwyf+Q==" saltValue="yiQ4P8ridDBUzgW3IePGv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0F4DE2C4-D7EF-404D-BB7F-FE9B67256020}"/>
    <dataValidation type="list" allowBlank="1" showInputMessage="1" sqref="A22:B33" xr:uid="{323F19EA-FE81-43EA-A836-12277A4DD251}">
      <formula1>"交通空白地有償運送,福祉有償運送"</formula1>
    </dataValidation>
    <dataValidation type="list" allowBlank="1" showInputMessage="1" sqref="D10" xr:uid="{EBDAA622-AE45-4099-8345-FA9095B1E470}">
      <formula1>"○"</formula1>
    </dataValidation>
  </dataValidations>
  <hyperlinks>
    <hyperlink ref="O1:Q1" location="福祉!A1" display="福祉!A1" xr:uid="{818D462B-7597-436D-8E6D-8C1A979D4EE3}"/>
  </hyperlinks>
  <pageMargins left="0.25" right="0.25" top="0.75" bottom="0.75" header="0.3" footer="0.3"/>
  <pageSetup paperSize="9" scale="9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978DF-5B77-4744-BDD3-6B7005074610}">
  <sheetPr codeName="Sheet11">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76" t="s">
        <v>1116</v>
      </c>
      <c r="P1" s="77"/>
      <c r="Q1" s="77"/>
    </row>
    <row r="2" spans="1:25" ht="30" customHeight="1" x14ac:dyDescent="0.15">
      <c r="A2" s="78" t="s">
        <v>1117</v>
      </c>
      <c r="B2" s="79"/>
      <c r="C2" s="79"/>
      <c r="D2" s="80" t="s">
        <v>1154</v>
      </c>
      <c r="E2" s="81"/>
      <c r="F2" s="81"/>
      <c r="G2" s="81"/>
      <c r="H2" s="81"/>
      <c r="I2" s="81"/>
      <c r="J2" s="81"/>
      <c r="K2" s="82"/>
    </row>
    <row r="3" spans="1:25" ht="30" customHeight="1" x14ac:dyDescent="0.15">
      <c r="A3" s="83" t="s">
        <v>1119</v>
      </c>
      <c r="B3" s="84"/>
      <c r="C3" s="84"/>
      <c r="D3" s="85">
        <f>VLOOKUP($D$2,福祉!$B$2:$AG$83,2,FALSE)</f>
        <v>39301</v>
      </c>
      <c r="E3" s="86"/>
      <c r="F3" s="86"/>
      <c r="G3" s="86"/>
      <c r="H3" s="86"/>
      <c r="I3" s="86"/>
      <c r="J3" s="86"/>
      <c r="K3" s="87"/>
    </row>
    <row r="4" spans="1:25" ht="30" customHeight="1" x14ac:dyDescent="0.15">
      <c r="A4" s="83" t="s">
        <v>1120</v>
      </c>
      <c r="B4" s="84"/>
      <c r="C4" s="84"/>
      <c r="D4" s="85">
        <f>VLOOKUP($D$2,福祉!$B$2:$AG$83,3,FALSE)</f>
        <v>44477</v>
      </c>
      <c r="E4" s="86"/>
      <c r="F4" s="86"/>
      <c r="G4" s="86"/>
      <c r="H4" s="86"/>
      <c r="I4" s="86"/>
      <c r="J4" s="86"/>
      <c r="K4" s="87"/>
    </row>
    <row r="5" spans="1:25" ht="30" customHeight="1" x14ac:dyDescent="0.15">
      <c r="A5" s="83" t="s">
        <v>1121</v>
      </c>
      <c r="B5" s="84"/>
      <c r="C5" s="84"/>
      <c r="D5" s="85">
        <f>VLOOKUP($D$2,福祉!$B$2:$AG$83,4,FALSE)</f>
        <v>45565</v>
      </c>
      <c r="E5" s="86"/>
      <c r="F5" s="86"/>
      <c r="G5" s="86"/>
      <c r="H5" s="86"/>
      <c r="I5" s="86"/>
      <c r="J5" s="86"/>
      <c r="K5" s="87"/>
    </row>
    <row r="6" spans="1:25" ht="30" customHeight="1" x14ac:dyDescent="0.15">
      <c r="A6" s="83" t="s">
        <v>1122</v>
      </c>
      <c r="B6" s="84"/>
      <c r="C6" s="84"/>
      <c r="D6" s="85" t="str">
        <f>VLOOKUP($D$2,福祉!$B$2:$AG$83,5,FALSE)</f>
        <v>特定非営利活動法人　さっぽろ福祉支援ネットあいなび　</v>
      </c>
      <c r="E6" s="86"/>
      <c r="F6" s="86"/>
      <c r="G6" s="86"/>
      <c r="H6" s="86"/>
      <c r="I6" s="86"/>
      <c r="J6" s="86"/>
      <c r="K6" s="87"/>
    </row>
    <row r="7" spans="1:25" ht="30" customHeight="1" x14ac:dyDescent="0.15">
      <c r="A7" s="83" t="s">
        <v>1123</v>
      </c>
      <c r="B7" s="84"/>
      <c r="C7" s="84"/>
      <c r="D7" s="85" t="str">
        <f>VLOOKUP($D$2,福祉!$B$2:$AG$83,6,FALSE)</f>
        <v>下川原　清美　</v>
      </c>
      <c r="E7" s="86"/>
      <c r="F7" s="86"/>
      <c r="G7" s="86"/>
      <c r="H7" s="86"/>
      <c r="I7" s="86"/>
      <c r="J7" s="86"/>
      <c r="K7" s="87"/>
    </row>
    <row r="8" spans="1:25" ht="30" customHeight="1" x14ac:dyDescent="0.15">
      <c r="A8" s="83" t="s">
        <v>1124</v>
      </c>
      <c r="B8" s="84"/>
      <c r="C8" s="84"/>
      <c r="D8" s="85" t="str">
        <f>VLOOKUP($D$2,福祉!$B$2:$AG$83,8,FALSE)</f>
        <v>札幌市南区南３２条西１０丁目２番３号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特定非営利活動法人さっぽろ福祉支援ネットあいなび</v>
      </c>
      <c r="E12" s="103"/>
      <c r="F12" s="103" t="str">
        <f>IFERROR(VLOOKUP($D$2,福祉!$B$2:$AG$998,10,FALSE),0)</f>
        <v>札幌市南区南３２条西１０丁目２番３号</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VLOOKUP($D$2,福祉!$B$2:$AG$83,15,FALSE)</f>
        <v>札幌市</v>
      </c>
      <c r="E14" s="98"/>
      <c r="F14" s="98"/>
      <c r="G14" s="98"/>
      <c r="H14" s="98"/>
      <c r="I14" s="98"/>
      <c r="J14" s="98"/>
      <c r="K14" s="99"/>
      <c r="O14" s="73"/>
      <c r="X14" s="73"/>
      <c r="Y14" s="107"/>
    </row>
    <row r="15" spans="1:25" ht="30" customHeight="1" x14ac:dyDescent="0.15">
      <c r="A15" s="95" t="s">
        <v>1132</v>
      </c>
      <c r="B15" s="96"/>
      <c r="C15" s="96"/>
      <c r="D15" s="108" t="str">
        <f>VLOOKUP($D$2,福祉!$B$2:$AG$83,16,FALSE)</f>
        <v>【新】イハニ</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特定非営利活動法人さっぽろ福祉支援ネットあいなび</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3</v>
      </c>
      <c r="G23" s="136">
        <f>IFERROR(VLOOKUP($D$2,福祉!$B$2:$AG$998,23,FALSE),0)</f>
        <v>1</v>
      </c>
      <c r="H23" s="136">
        <f>IFERROR(VLOOKUP($D$2,福祉!$B$2:$AG$998,25,FALSE),0)</f>
        <v>1</v>
      </c>
      <c r="I23" s="136">
        <f>IFERROR(VLOOKUP($D$2,福祉!$B$2:$AG$998,27,FALSE),0)</f>
        <v>4</v>
      </c>
      <c r="J23" s="136">
        <f>IFERROR(VLOOKUP($D$2,福祉!$B$2:$AG$998,29,FALSE),0)</f>
        <v>0</v>
      </c>
      <c r="K23" s="137">
        <f>SUM(E23:J23)</f>
        <v>9</v>
      </c>
    </row>
    <row r="24" spans="1:24" s="143" customFormat="1" ht="19.5" x14ac:dyDescent="0.15">
      <c r="A24" s="132"/>
      <c r="B24" s="133"/>
      <c r="C24" s="138"/>
      <c r="D24" s="139"/>
      <c r="E24" s="140">
        <f>IFERROR(VLOOKUP($D$2,福祉!$B$2:$AG$998,20,FALSE),0)</f>
        <v>0</v>
      </c>
      <c r="F24" s="140">
        <f>IFERROR(VLOOKUP($D$2,福祉!$B$2:$AG$998,22,FALSE),0)</f>
        <v>3</v>
      </c>
      <c r="G24" s="140">
        <f>IFERROR(VLOOKUP($D$2,福祉!$B$2:$AG$998,24,FALSE),0)</f>
        <v>0</v>
      </c>
      <c r="H24" s="140">
        <f>IFERROR(VLOOKUP($D$2,福祉!$B$2:$AG$998,26,FALSE),0)</f>
        <v>0</v>
      </c>
      <c r="I24" s="140">
        <f>IFERROR(VLOOKUP($D$2,福祉!$B$2:$AG$2998,28,FALSE),0)</f>
        <v>2</v>
      </c>
      <c r="J24" s="141"/>
      <c r="K24" s="142">
        <f>SUM(E24:I24)</f>
        <v>5</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3</v>
      </c>
      <c r="G35" s="136">
        <f t="shared" si="0"/>
        <v>1</v>
      </c>
      <c r="H35" s="136">
        <f t="shared" si="0"/>
        <v>1</v>
      </c>
      <c r="I35" s="136">
        <f t="shared" si="0"/>
        <v>4</v>
      </c>
      <c r="J35" s="136">
        <f t="shared" si="0"/>
        <v>0</v>
      </c>
      <c r="K35" s="137">
        <f>SUM(E35:J35)</f>
        <v>9</v>
      </c>
    </row>
    <row r="36" spans="1:11" ht="20.25" thickBot="1" x14ac:dyDescent="0.2">
      <c r="A36" s="159"/>
      <c r="B36" s="160"/>
      <c r="C36" s="161"/>
      <c r="D36" s="162"/>
      <c r="E36" s="163">
        <f>SUM(E24+E27+E30+E33)</f>
        <v>0</v>
      </c>
      <c r="F36" s="163">
        <f>SUM(F24+F27+F30+F33)</f>
        <v>3</v>
      </c>
      <c r="G36" s="163">
        <f>SUM(G24+G27+G30+G33)</f>
        <v>0</v>
      </c>
      <c r="H36" s="163">
        <f>SUM(H24+H27+H30+H33)</f>
        <v>0</v>
      </c>
      <c r="I36" s="163">
        <f>SUM(I24+I27+I30+I33)</f>
        <v>2</v>
      </c>
      <c r="J36" s="164"/>
      <c r="K36" s="165">
        <f>SUM(E36:I36)</f>
        <v>5</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irg7oaqixY/0ajD4SkvzCeyA/v1kv0CY4pqfjeGe59dPZnojxwEj9P88e7H7H4XH2HwP0sp4a8skKOCTXbVzaQ==" saltValue="CGaBAwfzermW3Uuz3QRqK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C06BE0DB-7E63-4DFD-96FE-0F1381332224}">
      <formula1>"○"</formula1>
    </dataValidation>
    <dataValidation type="list" allowBlank="1" showInputMessage="1" sqref="A22:B33" xr:uid="{F36974EF-AFAA-48A3-B849-8A26F4B16F1F}">
      <formula1>"交通空白地有償運送,福祉有償運送"</formula1>
    </dataValidation>
    <dataValidation allowBlank="1" showInputMessage="1" sqref="D2:K2" xr:uid="{7A7ECC9D-3671-4EB0-B0D8-1AF0C2DEBEE1}"/>
  </dataValidations>
  <hyperlinks>
    <hyperlink ref="O1:Q1" location="福祉!A1" display="目次" xr:uid="{DA5A9F75-49F5-4DA5-9BC3-77E67FE6D71C}"/>
  </hyperlinks>
  <pageMargins left="0.25" right="0.25" top="0.75" bottom="0.75" header="0.3" footer="0.3"/>
  <pageSetup paperSize="9" scale="92" orientation="portrait" r:id="rId1"/>
  <headerFooter alignWithMargins="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B6BC4-E4DF-453E-8FB3-7BDC234CB65B}">
  <sheetPr codeName="Sheet102">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1235</v>
      </c>
      <c r="E2" s="81"/>
      <c r="F2" s="81"/>
      <c r="G2" s="81"/>
      <c r="H2" s="81"/>
      <c r="I2" s="81"/>
      <c r="J2" s="81"/>
      <c r="K2" s="82"/>
    </row>
    <row r="3" spans="1:25" ht="30" customHeight="1" x14ac:dyDescent="0.15">
      <c r="A3" s="83" t="s">
        <v>1119</v>
      </c>
      <c r="B3" s="84"/>
      <c r="C3" s="84"/>
      <c r="D3" s="85">
        <f>VLOOKUP($D$2,福祉!$B$2:$AG$998,2,FALSE)</f>
        <v>41919</v>
      </c>
      <c r="E3" s="86"/>
      <c r="F3" s="86"/>
      <c r="G3" s="86"/>
      <c r="H3" s="86"/>
      <c r="I3" s="86"/>
      <c r="J3" s="86"/>
      <c r="K3" s="87"/>
    </row>
    <row r="4" spans="1:25" ht="30" customHeight="1" x14ac:dyDescent="0.15">
      <c r="A4" s="83" t="s">
        <v>1120</v>
      </c>
      <c r="B4" s="84"/>
      <c r="C4" s="84"/>
      <c r="D4" s="85">
        <f>VLOOKUP($D$2,福祉!$B$2:$AG$998,3,FALSE)</f>
        <v>44860</v>
      </c>
      <c r="E4" s="86"/>
      <c r="F4" s="86"/>
      <c r="G4" s="86"/>
      <c r="H4" s="86"/>
      <c r="I4" s="86"/>
      <c r="J4" s="86"/>
      <c r="K4" s="87"/>
    </row>
    <row r="5" spans="1:25" ht="30" customHeight="1" x14ac:dyDescent="0.15">
      <c r="A5" s="83" t="s">
        <v>1121</v>
      </c>
      <c r="B5" s="84"/>
      <c r="C5" s="84"/>
      <c r="D5" s="85">
        <f>VLOOKUP($D$2,福祉!$B$2:$AG$998,4,FALSE)</f>
        <v>45930</v>
      </c>
      <c r="E5" s="86"/>
      <c r="F5" s="86"/>
      <c r="G5" s="86"/>
      <c r="H5" s="86"/>
      <c r="I5" s="86"/>
      <c r="J5" s="86"/>
      <c r="K5" s="87"/>
    </row>
    <row r="6" spans="1:25" ht="30" customHeight="1" x14ac:dyDescent="0.15">
      <c r="A6" s="83" t="s">
        <v>1122</v>
      </c>
      <c r="B6" s="84"/>
      <c r="C6" s="84"/>
      <c r="D6" s="85" t="str">
        <f>VLOOKUP($D$2,福祉!$B$2:$AG$998,5,FALSE)</f>
        <v>一般社団法人　和郷</v>
      </c>
      <c r="E6" s="86"/>
      <c r="F6" s="86"/>
      <c r="G6" s="86"/>
      <c r="H6" s="86"/>
      <c r="I6" s="86"/>
      <c r="J6" s="86"/>
      <c r="K6" s="87"/>
    </row>
    <row r="7" spans="1:25" ht="30" customHeight="1" x14ac:dyDescent="0.15">
      <c r="A7" s="83" t="s">
        <v>1123</v>
      </c>
      <c r="B7" s="84"/>
      <c r="C7" s="84"/>
      <c r="D7" s="85" t="str">
        <f>VLOOKUP($D$2,福祉!$B$2:$AG$998,6,FALSE)</f>
        <v>菅生　留美子</v>
      </c>
      <c r="E7" s="86"/>
      <c r="F7" s="86"/>
      <c r="G7" s="86"/>
      <c r="H7" s="86"/>
      <c r="I7" s="86"/>
      <c r="J7" s="86"/>
      <c r="K7" s="87"/>
    </row>
    <row r="8" spans="1:25" ht="30" customHeight="1" x14ac:dyDescent="0.15">
      <c r="A8" s="83" t="s">
        <v>1124</v>
      </c>
      <c r="B8" s="84"/>
      <c r="C8" s="84"/>
      <c r="D8" s="85" t="str">
        <f>VLOOKUP($D$2,福祉!$B$2:$AG$998,8,FALSE)</f>
        <v>札幌市白石区北郷６条３丁目４番２５号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訪問介護カトレア</v>
      </c>
      <c r="E12" s="103"/>
      <c r="F12" s="103" t="str">
        <f>IFERROR(VLOOKUP($D$2,福祉!$B$2:$AG$998,10,FALSE),0)</f>
        <v>札幌市白石区北郷６条３丁目４番２５号</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　　ニ</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訪問介護カトレア</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0</v>
      </c>
      <c r="I23" s="136">
        <f>IFERROR(VLOOKUP($D$2,福祉!$B$2:$AG$998,27,FALSE),0)</f>
        <v>3</v>
      </c>
      <c r="J23" s="136">
        <f>IFERROR(VLOOKUP($D$2,福祉!$B$2:$AG$998,29,FALSE),0)</f>
        <v>0</v>
      </c>
      <c r="K23" s="137">
        <f>SUM(E23:J23)</f>
        <v>3</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1</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0</v>
      </c>
      <c r="I35" s="136">
        <f t="shared" si="0"/>
        <v>3</v>
      </c>
      <c r="J35" s="136">
        <f t="shared" si="0"/>
        <v>0</v>
      </c>
      <c r="K35" s="137">
        <f>SUM(E35:J35)</f>
        <v>3</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1</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3UKKpaFxEb+OP2cysUlfj6YrS1S2abUA9HUZiW35M4xAAwCfIV8Es0Vlq2elD4Aaqm45ZjJ3fu/tM/aE9H4InA==" saltValue="wOlLY0gd/xjJh/y4Hxco8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DF3E27B1-84C3-48F9-9B95-455F4738BB8B}">
      <formula1>"○"</formula1>
    </dataValidation>
    <dataValidation type="list" allowBlank="1" showInputMessage="1" sqref="A22:B33" xr:uid="{7B432495-2CE8-432E-9E74-CCDB96739165}">
      <formula1>"交通空白地有償運送,福祉有償運送"</formula1>
    </dataValidation>
    <dataValidation allowBlank="1" showInputMessage="1" sqref="D2:K2" xr:uid="{0B93BA27-2D07-4DD8-90BB-EBD042E5F2C5}"/>
  </dataValidations>
  <hyperlinks>
    <hyperlink ref="O1:Q1" location="福祉!A1" display="福祉!A1" xr:uid="{6776BDC7-176A-41B6-A12A-8B1764A9356F}"/>
  </hyperlinks>
  <pageMargins left="0.25" right="0.25" top="0.75" bottom="0.75" header="0.3" footer="0.3"/>
  <pageSetup paperSize="9" scale="92" orientation="portrait" r:id="rId1"/>
  <headerFooter alignWithMargins="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71CA4-ACD9-4090-9BD6-7EB356C4EB1B}">
  <sheetPr codeName="Sheet104">
    <tabColor theme="9" tint="0.39997558519241921"/>
  </sheetPr>
  <dimension ref="A1:Y38"/>
  <sheetViews>
    <sheetView view="pageBreakPreview" topLeftCell="C3"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1236</v>
      </c>
      <c r="E2" s="81"/>
      <c r="F2" s="81"/>
      <c r="G2" s="81"/>
      <c r="H2" s="81"/>
      <c r="I2" s="81"/>
      <c r="J2" s="81"/>
      <c r="K2" s="82"/>
    </row>
    <row r="3" spans="1:25" ht="30" customHeight="1" x14ac:dyDescent="0.15">
      <c r="A3" s="83" t="s">
        <v>1119</v>
      </c>
      <c r="B3" s="84"/>
      <c r="C3" s="84"/>
      <c r="D3" s="85">
        <f>VLOOKUP($D$2,福祉!$B$2:$AG$998,2,FALSE)</f>
        <v>42277</v>
      </c>
      <c r="E3" s="86"/>
      <c r="F3" s="86"/>
      <c r="G3" s="86"/>
      <c r="H3" s="86"/>
      <c r="I3" s="86"/>
      <c r="J3" s="86"/>
      <c r="K3" s="87"/>
    </row>
    <row r="4" spans="1:25" ht="30" customHeight="1" x14ac:dyDescent="0.15">
      <c r="A4" s="83" t="s">
        <v>1120</v>
      </c>
      <c r="B4" s="84"/>
      <c r="C4" s="84"/>
      <c r="D4" s="85">
        <f>VLOOKUP($D$2,福祉!$B$2:$AG$998,3,FALSE)</f>
        <v>45215</v>
      </c>
      <c r="E4" s="86"/>
      <c r="F4" s="86"/>
      <c r="G4" s="86"/>
      <c r="H4" s="86"/>
      <c r="I4" s="86"/>
      <c r="J4" s="86"/>
      <c r="K4" s="87"/>
    </row>
    <row r="5" spans="1:25" ht="30" customHeight="1" x14ac:dyDescent="0.15">
      <c r="A5" s="83" t="s">
        <v>1121</v>
      </c>
      <c r="B5" s="84"/>
      <c r="C5" s="84"/>
      <c r="D5" s="85">
        <f>VLOOKUP($D$2,福祉!$B$2:$AG$998,4,FALSE)</f>
        <v>46295</v>
      </c>
      <c r="E5" s="86"/>
      <c r="F5" s="86"/>
      <c r="G5" s="86"/>
      <c r="H5" s="86"/>
      <c r="I5" s="86"/>
      <c r="J5" s="86"/>
      <c r="K5" s="87"/>
    </row>
    <row r="6" spans="1:25" ht="30" customHeight="1" x14ac:dyDescent="0.15">
      <c r="A6" s="83" t="s">
        <v>1122</v>
      </c>
      <c r="B6" s="84"/>
      <c r="C6" s="84"/>
      <c r="D6" s="85" t="str">
        <f>VLOOKUP($D$2,福祉!$B$2:$AG$998,5,FALSE)</f>
        <v>特定非営利活動法人　ヘルパーステーションいちご</v>
      </c>
      <c r="E6" s="86"/>
      <c r="F6" s="86"/>
      <c r="G6" s="86"/>
      <c r="H6" s="86"/>
      <c r="I6" s="86"/>
      <c r="J6" s="86"/>
      <c r="K6" s="87"/>
    </row>
    <row r="7" spans="1:25" ht="30" customHeight="1" x14ac:dyDescent="0.15">
      <c r="A7" s="83" t="s">
        <v>1123</v>
      </c>
      <c r="B7" s="84"/>
      <c r="C7" s="84"/>
      <c r="D7" s="85" t="str">
        <f>VLOOKUP($D$2,福祉!$B$2:$AG$998,6,FALSE)</f>
        <v>狩野　浩二</v>
      </c>
      <c r="E7" s="86"/>
      <c r="F7" s="86"/>
      <c r="G7" s="86"/>
      <c r="H7" s="86"/>
      <c r="I7" s="86"/>
      <c r="J7" s="86"/>
      <c r="K7" s="87"/>
    </row>
    <row r="8" spans="1:25" ht="30" customHeight="1" x14ac:dyDescent="0.15">
      <c r="A8" s="83" t="s">
        <v>1124</v>
      </c>
      <c r="B8" s="84"/>
      <c r="C8" s="84"/>
      <c r="D8" s="85" t="str">
        <f>VLOOKUP($D$2,福祉!$B$2:$AG$998,8,FALSE)</f>
        <v>札幌市手稲区手稲本町２条５丁目１２－５０－１４０２</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ヘルパーステーションいちご</v>
      </c>
      <c r="E12" s="103"/>
      <c r="F12" s="103" t="str">
        <f>IFERROR(VLOOKUP($D$2,福祉!$B$2:$AG$998,10,FALSE),0)</f>
        <v>札幌市手稲区手稲本町二条五丁目１２－５０－１４０２</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　ロ　ハ　ニ</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ヘルパーステーションいちご</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2</v>
      </c>
      <c r="G23" s="136">
        <f>IFERROR(VLOOKUP($D$2,福祉!$B$2:$AG$998,23,FALSE),0)</f>
        <v>0</v>
      </c>
      <c r="H23" s="136">
        <f>IFERROR(VLOOKUP($D$2,福祉!$B$2:$AG$998,25,FALSE),0)</f>
        <v>3</v>
      </c>
      <c r="I23" s="136">
        <f>IFERROR(VLOOKUP($D$2,福祉!$B$2:$AG$998,27,FALSE),0)</f>
        <v>1</v>
      </c>
      <c r="J23" s="136">
        <f>IFERROR(VLOOKUP($D$2,福祉!$B$2:$AG$998,29,FALSE),0)</f>
        <v>0</v>
      </c>
      <c r="K23" s="137">
        <f>SUM(E23:J23)</f>
        <v>6</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0</v>
      </c>
      <c r="J24" s="141"/>
      <c r="K24" s="142">
        <f>SUM(E24:I24)</f>
        <v>0</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2</v>
      </c>
      <c r="G35" s="136">
        <f t="shared" si="0"/>
        <v>0</v>
      </c>
      <c r="H35" s="136">
        <f t="shared" si="0"/>
        <v>3</v>
      </c>
      <c r="I35" s="136">
        <f t="shared" si="0"/>
        <v>1</v>
      </c>
      <c r="J35" s="136">
        <f t="shared" si="0"/>
        <v>0</v>
      </c>
      <c r="K35" s="137">
        <f>SUM(E35:J35)</f>
        <v>6</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A033YwDjmlV7Icaj6g1qh/6WApyB0SF1D2cOt2E3wlg9MchM+k9mEovhdz/5xjpFpTSql4gCL+IQFCtGUuR9xw==" saltValue="Fnzgmpu8yCti2OQZc8OgJ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5978108B-9F37-404D-B452-46795CD6EA06}">
      <formula1>"○"</formula1>
    </dataValidation>
    <dataValidation type="list" allowBlank="1" showInputMessage="1" sqref="A22:B33" xr:uid="{FDE634DD-EC6C-407F-9FE3-5EAF76BE5FD5}">
      <formula1>"交通空白地有償運送,福祉有償運送"</formula1>
    </dataValidation>
    <dataValidation allowBlank="1" showInputMessage="1" sqref="D2:K2" xr:uid="{7FCFCC51-B7F4-4849-8D2D-E6077E2A1ED8}"/>
  </dataValidations>
  <hyperlinks>
    <hyperlink ref="O1:Q1" location="福祉!A1" display="福祉!A1" xr:uid="{A2C79BD4-9DF1-4EF0-9F27-09DD997B1FA5}"/>
  </hyperlinks>
  <pageMargins left="0.25" right="0.25" top="0.75" bottom="0.75" header="0.3" footer="0.3"/>
  <pageSetup paperSize="9" scale="92" orientation="portrait" r:id="rId1"/>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54E7B-CFDC-43BE-AACC-358B0177E19B}">
  <sheetPr codeName="Sheet105">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1237</v>
      </c>
      <c r="E2" s="81"/>
      <c r="F2" s="81"/>
      <c r="G2" s="81"/>
      <c r="H2" s="81"/>
      <c r="I2" s="81"/>
      <c r="J2" s="81"/>
      <c r="K2" s="82"/>
    </row>
    <row r="3" spans="1:25" ht="30" customHeight="1" x14ac:dyDescent="0.15">
      <c r="A3" s="83" t="s">
        <v>1119</v>
      </c>
      <c r="B3" s="84"/>
      <c r="C3" s="84"/>
      <c r="D3" s="85">
        <f>VLOOKUP($D$2,福祉!$B$2:$AG$998,2,FALSE)</f>
        <v>42277</v>
      </c>
      <c r="E3" s="86"/>
      <c r="F3" s="86"/>
      <c r="G3" s="86"/>
      <c r="H3" s="86"/>
      <c r="I3" s="86"/>
      <c r="J3" s="86"/>
      <c r="K3" s="87"/>
    </row>
    <row r="4" spans="1:25" ht="30" customHeight="1" x14ac:dyDescent="0.15">
      <c r="A4" s="83" t="s">
        <v>1120</v>
      </c>
      <c r="B4" s="84"/>
      <c r="C4" s="84"/>
      <c r="D4" s="85">
        <f>VLOOKUP($D$2,福祉!$B$2:$AG$998,3,FALSE)</f>
        <v>45215</v>
      </c>
      <c r="E4" s="86"/>
      <c r="F4" s="86"/>
      <c r="G4" s="86"/>
      <c r="H4" s="86"/>
      <c r="I4" s="86"/>
      <c r="J4" s="86"/>
      <c r="K4" s="87"/>
    </row>
    <row r="5" spans="1:25" ht="30" customHeight="1" x14ac:dyDescent="0.15">
      <c r="A5" s="83" t="s">
        <v>1121</v>
      </c>
      <c r="B5" s="84"/>
      <c r="C5" s="84"/>
      <c r="D5" s="85">
        <f>VLOOKUP($D$2,福祉!$B$2:$AG$998,4,FALSE)</f>
        <v>46295</v>
      </c>
      <c r="E5" s="86"/>
      <c r="F5" s="86"/>
      <c r="G5" s="86"/>
      <c r="H5" s="86"/>
      <c r="I5" s="86"/>
      <c r="J5" s="86"/>
      <c r="K5" s="87"/>
    </row>
    <row r="6" spans="1:25" ht="30" customHeight="1" x14ac:dyDescent="0.15">
      <c r="A6" s="83" t="s">
        <v>1122</v>
      </c>
      <c r="B6" s="84"/>
      <c r="C6" s="84"/>
      <c r="D6" s="85" t="str">
        <f>VLOOKUP($D$2,福祉!$B$2:$AG$998,5,FALSE)</f>
        <v>社会医療法人社団　愛心館</v>
      </c>
      <c r="E6" s="86"/>
      <c r="F6" s="86"/>
      <c r="G6" s="86"/>
      <c r="H6" s="86"/>
      <c r="I6" s="86"/>
      <c r="J6" s="86"/>
      <c r="K6" s="87"/>
    </row>
    <row r="7" spans="1:25" ht="30" customHeight="1" x14ac:dyDescent="0.15">
      <c r="A7" s="83" t="s">
        <v>1123</v>
      </c>
      <c r="B7" s="84"/>
      <c r="C7" s="84"/>
      <c r="D7" s="85" t="str">
        <f>VLOOKUP($D$2,福祉!$B$2:$AG$998,6,FALSE)</f>
        <v>岡本　洋</v>
      </c>
      <c r="E7" s="86"/>
      <c r="F7" s="86"/>
      <c r="G7" s="86"/>
      <c r="H7" s="86"/>
      <c r="I7" s="86"/>
      <c r="J7" s="86"/>
      <c r="K7" s="87"/>
    </row>
    <row r="8" spans="1:25" ht="30" customHeight="1" x14ac:dyDescent="0.15">
      <c r="A8" s="83" t="s">
        <v>1124</v>
      </c>
      <c r="B8" s="84"/>
      <c r="C8" s="84"/>
      <c r="D8" s="85" t="str">
        <f>VLOOKUP($D$2,福祉!$B$2:$AG$998,8,FALSE)</f>
        <v>札幌市東区北２７条東１丁目１番１５号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来夢ラインヘルパーステーション</v>
      </c>
      <c r="E12" s="103"/>
      <c r="F12" s="103" t="str">
        <f>IFERROR(VLOOKUP($D$2,福祉!$B$2:$AG$998,10,FALSE),0)</f>
        <v>札幌市北区あいの里２条１丁目２０番１</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　ニ</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来夢ラインヘルパーステーション</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0</v>
      </c>
      <c r="I23" s="136">
        <f>IFERROR(VLOOKUP($D$2,福祉!$B$2:$AG$998,27,FALSE),0)</f>
        <v>2</v>
      </c>
      <c r="J23" s="136">
        <f>IFERROR(VLOOKUP($D$2,福祉!$B$2:$AG$998,29,FALSE),0)</f>
        <v>0</v>
      </c>
      <c r="K23" s="137">
        <f>SUM(E23:J23)</f>
        <v>2</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2</v>
      </c>
      <c r="J24" s="141"/>
      <c r="K24" s="142">
        <f>SUM(E24:I24)</f>
        <v>2</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0</v>
      </c>
      <c r="I35" s="136">
        <f t="shared" si="0"/>
        <v>2</v>
      </c>
      <c r="J35" s="136">
        <f t="shared" si="0"/>
        <v>0</v>
      </c>
      <c r="K35" s="137">
        <f>SUM(E35:J35)</f>
        <v>2</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2</v>
      </c>
      <c r="J36" s="164"/>
      <c r="K36" s="165">
        <f>SUM(E36:I36)</f>
        <v>2</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EXiOSXSlR35b3fMDKRBCWheMwHDu9EL/Y9zltLnbpDS8HfsFVxG/dXGg3w5py55S6AXMqGIVVZXMglt5moNHFg==" saltValue="36/wdBR8UnxJWjZ68KcJs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E6BD50E9-C0CB-4FD1-A22F-E66E8FA67B91}"/>
    <dataValidation type="list" allowBlank="1" showInputMessage="1" sqref="A22:B33" xr:uid="{B3901621-3411-4CFE-BBA8-A1197BAC1469}">
      <formula1>"交通空白地有償運送,福祉有償運送"</formula1>
    </dataValidation>
    <dataValidation type="list" allowBlank="1" showInputMessage="1" sqref="D10" xr:uid="{CF0B3DC4-65D8-4D3E-BA44-F6489B3153FA}">
      <formula1>"○"</formula1>
    </dataValidation>
  </dataValidations>
  <hyperlinks>
    <hyperlink ref="O1:Q1" location="福祉!A1" display="福祉!A1" xr:uid="{71438E7B-9454-42DB-8810-8A791CEF6ED5}"/>
  </hyperlinks>
  <pageMargins left="0.25" right="0.25" top="0.75" bottom="0.75" header="0.3" footer="0.3"/>
  <pageSetup paperSize="9" scale="92" orientation="portrait" r:id="rId1"/>
  <headerFooter alignWithMargins="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A2FA9-B41A-4470-9B06-BAFE08BBAC31}">
  <sheetPr codeName="Sheet106">
    <tabColor theme="9" tint="0.39997558519241921"/>
  </sheetPr>
  <dimension ref="A1:Y38"/>
  <sheetViews>
    <sheetView view="pageBreakPreview" topLeftCell="C3"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1238</v>
      </c>
      <c r="E2" s="81"/>
      <c r="F2" s="81"/>
      <c r="G2" s="81"/>
      <c r="H2" s="81"/>
      <c r="I2" s="81"/>
      <c r="J2" s="81"/>
      <c r="K2" s="82"/>
    </row>
    <row r="3" spans="1:25" ht="30" customHeight="1" x14ac:dyDescent="0.15">
      <c r="A3" s="83" t="s">
        <v>1119</v>
      </c>
      <c r="B3" s="84"/>
      <c r="C3" s="84"/>
      <c r="D3" s="85">
        <f>VLOOKUP($D$2,福祉!$B$2:$AG$998,2,FALSE)</f>
        <v>42277</v>
      </c>
      <c r="E3" s="86"/>
      <c r="F3" s="86"/>
      <c r="G3" s="86"/>
      <c r="H3" s="86"/>
      <c r="I3" s="86"/>
      <c r="J3" s="86"/>
      <c r="K3" s="87"/>
    </row>
    <row r="4" spans="1:25" ht="30" customHeight="1" x14ac:dyDescent="0.15">
      <c r="A4" s="83" t="s">
        <v>1120</v>
      </c>
      <c r="B4" s="84"/>
      <c r="C4" s="84"/>
      <c r="D4" s="85">
        <f>VLOOKUP($D$2,福祉!$B$2:$AG$998,3,FALSE)</f>
        <v>44109</v>
      </c>
      <c r="E4" s="86"/>
      <c r="F4" s="86"/>
      <c r="G4" s="86"/>
      <c r="H4" s="86"/>
      <c r="I4" s="86"/>
      <c r="J4" s="86"/>
      <c r="K4" s="87"/>
    </row>
    <row r="5" spans="1:25" ht="30" customHeight="1" x14ac:dyDescent="0.15">
      <c r="A5" s="83" t="s">
        <v>1121</v>
      </c>
      <c r="B5" s="84"/>
      <c r="C5" s="84"/>
      <c r="D5" s="85">
        <f>VLOOKUP($D$2,福祉!$B$2:$AG$998,4,FALSE)</f>
        <v>46295</v>
      </c>
      <c r="E5" s="86"/>
      <c r="F5" s="86"/>
      <c r="G5" s="86"/>
      <c r="H5" s="86"/>
      <c r="I5" s="86"/>
      <c r="J5" s="86"/>
      <c r="K5" s="87"/>
    </row>
    <row r="6" spans="1:25" ht="30" customHeight="1" x14ac:dyDescent="0.15">
      <c r="A6" s="83" t="s">
        <v>1122</v>
      </c>
      <c r="B6" s="84"/>
      <c r="C6" s="84"/>
      <c r="D6" s="85" t="str">
        <f>VLOOKUP($D$2,福祉!$B$2:$AG$998,5,FALSE)</f>
        <v>特定非営利活動法人　さっぽろ障がい福祉てっての会</v>
      </c>
      <c r="E6" s="86"/>
      <c r="F6" s="86"/>
      <c r="G6" s="86"/>
      <c r="H6" s="86"/>
      <c r="I6" s="86"/>
      <c r="J6" s="86"/>
      <c r="K6" s="87"/>
    </row>
    <row r="7" spans="1:25" ht="30" customHeight="1" x14ac:dyDescent="0.15">
      <c r="A7" s="83" t="s">
        <v>1123</v>
      </c>
      <c r="B7" s="84"/>
      <c r="C7" s="84"/>
      <c r="D7" s="85" t="str">
        <f>VLOOKUP($D$2,福祉!$B$2:$AG$998,6,FALSE)</f>
        <v>吉田　明仁</v>
      </c>
      <c r="E7" s="86"/>
      <c r="F7" s="86"/>
      <c r="G7" s="86"/>
      <c r="H7" s="86"/>
      <c r="I7" s="86"/>
      <c r="J7" s="86"/>
      <c r="K7" s="87"/>
    </row>
    <row r="8" spans="1:25" ht="30" customHeight="1" x14ac:dyDescent="0.15">
      <c r="A8" s="83" t="s">
        <v>1124</v>
      </c>
      <c r="B8" s="84"/>
      <c r="C8" s="84"/>
      <c r="D8" s="85" t="str">
        <f>VLOOKUP($D$2,福祉!$B$2:$AG$998,8,FALSE)</f>
        <v>札幌市北区百合が原５丁目４番２１号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サポートオフィスＴｅｔｔｅ</v>
      </c>
      <c r="E12" s="103"/>
      <c r="F12" s="103" t="str">
        <f>IFERROR(VLOOKUP($D$2,福祉!$B$2:$AG$998,10,FALSE),0)</f>
        <v>札幌市北区百合が原５丁目４番２１号</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サポートオフィスＴｅｔｔｅ</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1</v>
      </c>
      <c r="J23" s="136">
        <f>IFERROR(VLOOKUP($D$2,福祉!$B$2:$AG$998,29,FALSE),0)</f>
        <v>0</v>
      </c>
      <c r="K23" s="137">
        <f>SUM(E23:J23)</f>
        <v>2</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0</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1</v>
      </c>
      <c r="J35" s="136">
        <f t="shared" si="0"/>
        <v>0</v>
      </c>
      <c r="K35" s="137">
        <f>SUM(E35:J35)</f>
        <v>2</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0</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vhZo3r6GXErxSBsOyqv+qN8WBcpb2LAHrba+GSaQOJ/92ohmp8PzRIePVzyeUnbq9ux3PAvhlBNPuQhyf7GY0w==" saltValue="zhUKvsnLMlstc9MAfTHcX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9DF7D348-A3F8-45B2-AB62-B30C809CF3D1}">
      <formula1>"○"</formula1>
    </dataValidation>
    <dataValidation type="list" allowBlank="1" showInputMessage="1" sqref="A22:B33" xr:uid="{93717AA4-2485-4E95-AB99-0F58A5F04EE7}">
      <formula1>"交通空白地有償運送,福祉有償運送"</formula1>
    </dataValidation>
    <dataValidation allowBlank="1" showInputMessage="1" sqref="D2:K2" xr:uid="{D86C3DB5-799A-4A28-84E4-709E75DE1B16}"/>
  </dataValidations>
  <hyperlinks>
    <hyperlink ref="O1:Q1" location="福祉!A1" display="福祉!A1" xr:uid="{BA2377FF-11D4-46A9-A6DE-A3DE6B114F35}"/>
  </hyperlinks>
  <pageMargins left="0.25" right="0.25" top="0.75" bottom="0.75" header="0.3" footer="0.3"/>
  <pageSetup paperSize="9" scale="92" orientation="portrait" r:id="rId1"/>
  <headerFooter alignWithMargins="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42679-6EED-426C-A21D-357063FD47A0}">
  <sheetPr codeName="Sheet108">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1239</v>
      </c>
      <c r="E2" s="81"/>
      <c r="F2" s="81"/>
      <c r="G2" s="81"/>
      <c r="H2" s="81"/>
      <c r="I2" s="81"/>
      <c r="J2" s="81"/>
      <c r="K2" s="82"/>
    </row>
    <row r="3" spans="1:25" ht="30" customHeight="1" x14ac:dyDescent="0.15">
      <c r="A3" s="83" t="s">
        <v>1119</v>
      </c>
      <c r="B3" s="84"/>
      <c r="C3" s="84"/>
      <c r="D3" s="85">
        <f>VLOOKUP($D$2,福祉!$B$2:$AG$998,2,FALSE)</f>
        <v>42459</v>
      </c>
      <c r="E3" s="86"/>
      <c r="F3" s="86"/>
      <c r="G3" s="86"/>
      <c r="H3" s="86"/>
      <c r="I3" s="86"/>
      <c r="J3" s="86"/>
      <c r="K3" s="87"/>
    </row>
    <row r="4" spans="1:25" ht="30" customHeight="1" x14ac:dyDescent="0.15">
      <c r="A4" s="83" t="s">
        <v>1120</v>
      </c>
      <c r="B4" s="84"/>
      <c r="C4" s="84"/>
      <c r="D4" s="85">
        <f>VLOOKUP($D$2,福祉!$B$2:$AG$998,3,FALSE)</f>
        <v>45379</v>
      </c>
      <c r="E4" s="86"/>
      <c r="F4" s="86"/>
      <c r="G4" s="86"/>
      <c r="H4" s="86"/>
      <c r="I4" s="86"/>
      <c r="J4" s="86"/>
      <c r="K4" s="87"/>
    </row>
    <row r="5" spans="1:25" ht="30" customHeight="1" x14ac:dyDescent="0.15">
      <c r="A5" s="83" t="s">
        <v>1121</v>
      </c>
      <c r="B5" s="84"/>
      <c r="C5" s="84"/>
      <c r="D5" s="85">
        <f>VLOOKUP($D$2,福祉!$B$2:$AG$998,4,FALSE)</f>
        <v>46477</v>
      </c>
      <c r="E5" s="86"/>
      <c r="F5" s="86"/>
      <c r="G5" s="86"/>
      <c r="H5" s="86"/>
      <c r="I5" s="86"/>
      <c r="J5" s="86"/>
      <c r="K5" s="87"/>
    </row>
    <row r="6" spans="1:25" ht="30" customHeight="1" x14ac:dyDescent="0.15">
      <c r="A6" s="83" t="s">
        <v>1122</v>
      </c>
      <c r="B6" s="84"/>
      <c r="C6" s="84"/>
      <c r="D6" s="85" t="str">
        <f>VLOOKUP($D$2,福祉!$B$2:$AG$998,5,FALSE)</f>
        <v>特定非営利活動法人　はなうた</v>
      </c>
      <c r="E6" s="86"/>
      <c r="F6" s="86"/>
      <c r="G6" s="86"/>
      <c r="H6" s="86"/>
      <c r="I6" s="86"/>
      <c r="J6" s="86"/>
      <c r="K6" s="87"/>
    </row>
    <row r="7" spans="1:25" ht="30" customHeight="1" x14ac:dyDescent="0.15">
      <c r="A7" s="83" t="s">
        <v>1123</v>
      </c>
      <c r="B7" s="84"/>
      <c r="C7" s="84"/>
      <c r="D7" s="85" t="str">
        <f>VLOOKUP($D$2,福祉!$B$2:$AG$998,6,FALSE)</f>
        <v>鷲尾　和巳</v>
      </c>
      <c r="E7" s="86"/>
      <c r="F7" s="86"/>
      <c r="G7" s="86"/>
      <c r="H7" s="86"/>
      <c r="I7" s="86"/>
      <c r="J7" s="86"/>
      <c r="K7" s="87"/>
    </row>
    <row r="8" spans="1:25" ht="30" customHeight="1" x14ac:dyDescent="0.15">
      <c r="A8" s="83" t="s">
        <v>1124</v>
      </c>
      <c r="B8" s="84"/>
      <c r="C8" s="84"/>
      <c r="D8" s="85" t="str">
        <f>VLOOKUP($D$2,福祉!$B$2:$AG$998,8,FALSE)</f>
        <v>札幌市豊平区福住２条１０丁目３－８ー２Ｆ</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指定障害福祉サービス事業所はみんぐ</v>
      </c>
      <c r="E12" s="103"/>
      <c r="F12" s="103" t="str">
        <f>IFERROR(VLOOKUP($D$2,福祉!$B$2:$AG$998,10,FALSE),0)</f>
        <v>札幌市清田区真栄４条４丁目１３－３０－１０２</v>
      </c>
      <c r="G12" s="103"/>
      <c r="H12" s="103" t="str">
        <f>IFERROR(VLOOKUP($D$2&amp;"-3",福祉!$B$2:$AG$998,9,FALSE),0)</f>
        <v>指定障害福祉サービス事業所はみんぐ平岸</v>
      </c>
      <c r="I12" s="103"/>
      <c r="J12" s="103" t="str">
        <f>IFERROR(VLOOKUP($D$2&amp;"-3",福祉!$B$2:$AG$998,10,FALSE),0)</f>
        <v>札幌市豊平区豊平１条１０丁目４－１５　アスコット１０２号</v>
      </c>
      <c r="K12" s="103"/>
    </row>
    <row r="13" spans="1:25" ht="50.1" customHeight="1" x14ac:dyDescent="0.15">
      <c r="A13" s="104"/>
      <c r="B13" s="105"/>
      <c r="C13" s="106"/>
      <c r="D13" s="103" t="str">
        <f>IFERROR(VLOOKUP($D$2&amp;"-2",福祉!$B$2:$AG$998,9,FALSE),0)</f>
        <v>指定障害福祉サービス事業所はみんぐいわない</v>
      </c>
      <c r="E13" s="103"/>
      <c r="F13" s="103" t="str">
        <f>IFERROR(VLOOKUP($D$2&amp;"-2",福祉!$B$2:$AG$998,10,FALSE),0)</f>
        <v>岩内郡岩内町万代19-7</v>
      </c>
      <c r="G13" s="103"/>
      <c r="H13" s="103" t="str">
        <f>IFERROR(VLOOKUP($D$2&amp;"-4",福祉!$B$2:$AG$998,9,FALSE),0)</f>
        <v>はみんぐ札幌みなみ</v>
      </c>
      <c r="I13" s="103"/>
      <c r="J13" s="103" t="str">
        <f>IFERROR(VLOOKUP($D$2&amp;"-4",福祉!$B$2:$AG$998,10,FALSE),0)</f>
        <v>札幌市南区澄川１条４丁目２－１　パルコート澄川２０５号</v>
      </c>
      <c r="K13" s="103"/>
      <c r="O13" s="73"/>
      <c r="X13" s="73"/>
    </row>
    <row r="14" spans="1:25" ht="30" customHeight="1" x14ac:dyDescent="0.15">
      <c r="A14" s="95" t="s">
        <v>1131</v>
      </c>
      <c r="B14" s="96"/>
      <c r="C14" s="96"/>
      <c r="D14" s="98" t="str">
        <f>VLOOKUP($D$2,福祉!$B$2:$AG$998,15,FALSE)</f>
        <v>札幌市、泊村、共和町、岩内町、倶知安町</v>
      </c>
      <c r="E14" s="98"/>
      <c r="F14" s="98"/>
      <c r="G14" s="98"/>
      <c r="H14" s="98"/>
      <c r="I14" s="98"/>
      <c r="J14" s="98"/>
      <c r="K14" s="99"/>
      <c r="O14" s="73"/>
      <c r="X14" s="73"/>
      <c r="Y14" s="107"/>
    </row>
    <row r="15" spans="1:25" ht="30" customHeight="1" x14ac:dyDescent="0.15">
      <c r="A15" s="95" t="s">
        <v>1132</v>
      </c>
      <c r="B15" s="96"/>
      <c r="C15" s="96"/>
      <c r="D15" s="108" t="str">
        <f>VLOOKUP($D$2,福祉!$B$2:$AG$998,16,FALSE)</f>
        <v>【新】イロハニ　　ト</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指定障害福祉サービス事業所はみんぐ</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0</v>
      </c>
      <c r="I23" s="136">
        <f>IFERROR(VLOOKUP($D$2,福祉!$B$2:$AG$998,27,FALSE),0)</f>
        <v>3</v>
      </c>
      <c r="J23" s="136">
        <f>IFERROR(VLOOKUP($D$2,福祉!$B$2:$AG$998,29,FALSE),0)</f>
        <v>0</v>
      </c>
      <c r="K23" s="137">
        <f>SUM(E23:J23)</f>
        <v>3</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1</v>
      </c>
      <c r="J24" s="141"/>
      <c r="K24" s="142">
        <f>SUM(E24:I24)</f>
        <v>1</v>
      </c>
    </row>
    <row r="25" spans="1:24" ht="19.5" x14ac:dyDescent="0.15">
      <c r="A25" s="132"/>
      <c r="B25" s="133"/>
      <c r="C25" s="128" t="str">
        <f>D13</f>
        <v>指定障害福祉サービス事業所はみんぐいわない</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3</v>
      </c>
      <c r="J26" s="136">
        <f>IFERROR(VLOOKUP($D$2&amp;"-2",福祉!$B$2:$AG$998,29,FALSE),0)</f>
        <v>0</v>
      </c>
      <c r="K26" s="137">
        <f>SUM(E26:J26)</f>
        <v>3</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t="str">
        <f>H12</f>
        <v>指定障害福祉サービス事業所はみんぐ平岸</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2</v>
      </c>
      <c r="J29" s="136">
        <f>IFERROR(VLOOKUP($D$2&amp;"-3",福祉!$B$2:$AG$998,29,FALSE),0)</f>
        <v>0</v>
      </c>
      <c r="K29" s="137">
        <f>SUM(E29:J29)</f>
        <v>2</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1</v>
      </c>
      <c r="J30" s="141"/>
      <c r="K30" s="142">
        <f>SUM(E30:I30)</f>
        <v>1</v>
      </c>
    </row>
    <row r="31" spans="1:24" ht="19.5" x14ac:dyDescent="0.15">
      <c r="A31" s="147"/>
      <c r="B31" s="148"/>
      <c r="C31" s="128" t="str">
        <f>H13</f>
        <v>はみんぐ札幌みなみ</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1</v>
      </c>
      <c r="G32" s="136">
        <f>IFERROR(VLOOKUP($D$2&amp;"-4",福祉!$B$2:$AG$998,23,FALSE),0)</f>
        <v>0</v>
      </c>
      <c r="H32" s="136">
        <f>IFERROR(VLOOKUP($D$2&amp;"-4",福祉!$B$2:$AG$998,25,FALSE),0)</f>
        <v>0</v>
      </c>
      <c r="I32" s="136">
        <f>IFERROR(VLOOKUP($D$2&amp;"-4",福祉!$B$2:$AG$998,27,FALSE),0)</f>
        <v>0</v>
      </c>
      <c r="J32" s="136">
        <f>IFERROR(VLOOKUP($D$2&amp;"-4",福祉!$B$2:$AG$998,29,FALSE),0)</f>
        <v>0</v>
      </c>
      <c r="K32" s="137">
        <f>SUM(E32:J32)</f>
        <v>1</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8</v>
      </c>
      <c r="J35" s="136">
        <f t="shared" si="0"/>
        <v>0</v>
      </c>
      <c r="K35" s="137">
        <f>SUM(E35:J35)</f>
        <v>9</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2</v>
      </c>
      <c r="J36" s="164"/>
      <c r="K36" s="165">
        <f>SUM(E36:I36)</f>
        <v>2</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Hs7KOjB1yu5yNCQ5WQ22NJoYM3OZ7vzA5qZQhhJs71e3niwhLRSEJFlTS0ysCqiU0ZG8CYbnY8wLbALycCRuBw==" saltValue="u/HhayqrEO8lbi4ryI23k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5A5B57F9-38B6-4493-A761-7A91B34D1C6E}">
      <formula1>"○"</formula1>
    </dataValidation>
    <dataValidation type="list" allowBlank="1" showInputMessage="1" sqref="A22:B33" xr:uid="{33611006-3128-402D-B0B4-365A1A007241}">
      <formula1>"交通空白地有償運送,福祉有償運送"</formula1>
    </dataValidation>
    <dataValidation allowBlank="1" showInputMessage="1" sqref="D2:K2" xr:uid="{771F112B-843C-42C3-84B2-B9E7B37F0B45}"/>
  </dataValidations>
  <hyperlinks>
    <hyperlink ref="O1:Q1" location="福祉!A1" display="福祉!A1" xr:uid="{84C8E29F-947A-4680-B198-99A83902FF21}"/>
  </hyperlinks>
  <pageMargins left="0.25" right="0.25" top="0.75" bottom="0.75" header="0.3" footer="0.3"/>
  <pageSetup paperSize="9" scale="92" orientation="portrait" r:id="rId1"/>
  <headerFooter alignWithMargins="0"/>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1AB10-CC61-46E6-A511-B096A99DBBFE}">
  <sheetPr codeName="Sheet109">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1240</v>
      </c>
      <c r="E2" s="81"/>
      <c r="F2" s="81"/>
      <c r="G2" s="81"/>
      <c r="H2" s="81"/>
      <c r="I2" s="81"/>
      <c r="J2" s="81"/>
      <c r="K2" s="82"/>
    </row>
    <row r="3" spans="1:25" ht="30" customHeight="1" x14ac:dyDescent="0.15">
      <c r="A3" s="83" t="s">
        <v>1119</v>
      </c>
      <c r="B3" s="84"/>
      <c r="C3" s="84"/>
      <c r="D3" s="85">
        <f>VLOOKUP($D$2,福祉!$B$2:$AG$998,2,FALSE)</f>
        <v>42460</v>
      </c>
      <c r="E3" s="86"/>
      <c r="F3" s="86"/>
      <c r="G3" s="86"/>
      <c r="H3" s="86"/>
      <c r="I3" s="86"/>
      <c r="J3" s="86"/>
      <c r="K3" s="87"/>
    </row>
    <row r="4" spans="1:25" ht="30" customHeight="1" x14ac:dyDescent="0.15">
      <c r="A4" s="83" t="s">
        <v>1120</v>
      </c>
      <c r="B4" s="84"/>
      <c r="C4" s="84"/>
      <c r="D4" s="85">
        <f>VLOOKUP($D$2,福祉!$B$2:$AG$998,3,FALSE)</f>
        <v>44299</v>
      </c>
      <c r="E4" s="86"/>
      <c r="F4" s="86"/>
      <c r="G4" s="86"/>
      <c r="H4" s="86"/>
      <c r="I4" s="86"/>
      <c r="J4" s="86"/>
      <c r="K4" s="87"/>
    </row>
    <row r="5" spans="1:25" ht="30" customHeight="1" x14ac:dyDescent="0.15">
      <c r="A5" s="83" t="s">
        <v>1121</v>
      </c>
      <c r="B5" s="84"/>
      <c r="C5" s="84"/>
      <c r="D5" s="85">
        <f>VLOOKUP($D$2,福祉!$B$2:$AG$998,4,FALSE)</f>
        <v>45382</v>
      </c>
      <c r="E5" s="86"/>
      <c r="F5" s="86"/>
      <c r="G5" s="86"/>
      <c r="H5" s="86"/>
      <c r="I5" s="86"/>
      <c r="J5" s="86"/>
      <c r="K5" s="87"/>
    </row>
    <row r="6" spans="1:25" ht="30" customHeight="1" x14ac:dyDescent="0.15">
      <c r="A6" s="83" t="s">
        <v>1122</v>
      </c>
      <c r="B6" s="84"/>
      <c r="C6" s="84"/>
      <c r="D6" s="85" t="str">
        <f>VLOOKUP($D$2,福祉!$B$2:$AG$998,5,FALSE)</f>
        <v>社会福祉法人　ニセコ町社会福祉協議会</v>
      </c>
      <c r="E6" s="86"/>
      <c r="F6" s="86"/>
      <c r="G6" s="86"/>
      <c r="H6" s="86"/>
      <c r="I6" s="86"/>
      <c r="J6" s="86"/>
      <c r="K6" s="87"/>
    </row>
    <row r="7" spans="1:25" ht="30" customHeight="1" x14ac:dyDescent="0.15">
      <c r="A7" s="83" t="s">
        <v>1123</v>
      </c>
      <c r="B7" s="84"/>
      <c r="C7" s="84"/>
      <c r="D7" s="85" t="str">
        <f>VLOOKUP($D$2,福祉!$B$2:$AG$998,6,FALSE)</f>
        <v>三橋　範夫</v>
      </c>
      <c r="E7" s="86"/>
      <c r="F7" s="86"/>
      <c r="G7" s="86"/>
      <c r="H7" s="86"/>
      <c r="I7" s="86"/>
      <c r="J7" s="86"/>
      <c r="K7" s="87"/>
    </row>
    <row r="8" spans="1:25" ht="30" customHeight="1" x14ac:dyDescent="0.15">
      <c r="A8" s="83" t="s">
        <v>1124</v>
      </c>
      <c r="B8" s="84"/>
      <c r="C8" s="84"/>
      <c r="D8" s="85" t="str">
        <f>VLOOKUP($D$2,福祉!$B$2:$AG$998,8,FALSE)</f>
        <v>虻田郡ニセコ町字富士見９５番地</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ニセコ町社会福祉協議会</v>
      </c>
      <c r="E12" s="103"/>
      <c r="F12" s="103" t="str">
        <f>IFERROR(VLOOKUP($D$2,福祉!$B$2:$AG$998,10,FALSE),0)</f>
        <v>虻田郡ニセコ町字富士見９５番地</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ニセコ町</v>
      </c>
      <c r="E14" s="98"/>
      <c r="F14" s="98"/>
      <c r="G14" s="98"/>
      <c r="H14" s="98"/>
      <c r="I14" s="98"/>
      <c r="J14" s="98"/>
      <c r="K14" s="99"/>
      <c r="O14" s="73"/>
      <c r="X14" s="73"/>
      <c r="Y14" s="107"/>
    </row>
    <row r="15" spans="1:25" ht="30" customHeight="1" x14ac:dyDescent="0.15">
      <c r="A15" s="95" t="s">
        <v>1132</v>
      </c>
      <c r="B15" s="96"/>
      <c r="C15" s="96"/>
      <c r="D15" s="108" t="str">
        <f>VLOOKUP($D$2,福祉!$B$2:$AG$998,16,FALSE)</f>
        <v>【新】ニ、ホ</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ニセコ町社会福祉協議会</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1</v>
      </c>
      <c r="G23" s="136">
        <f>IFERROR(VLOOKUP($D$2,福祉!$B$2:$AG$998,23,FALSE),0)</f>
        <v>0</v>
      </c>
      <c r="H23" s="136">
        <f>IFERROR(VLOOKUP($D$2,福祉!$B$2:$AG$998,25,FALSE),0)</f>
        <v>0</v>
      </c>
      <c r="I23" s="136">
        <f>IFERROR(VLOOKUP($D$2,福祉!$B$2:$AG$998,27,FALSE),0)</f>
        <v>3</v>
      </c>
      <c r="J23" s="136">
        <f>IFERROR(VLOOKUP($D$2,福祉!$B$2:$AG$998,29,FALSE),0)</f>
        <v>0</v>
      </c>
      <c r="K23" s="137">
        <f>SUM(E23:J23)</f>
        <v>4</v>
      </c>
    </row>
    <row r="24" spans="1:24" s="143" customFormat="1" ht="19.5" x14ac:dyDescent="0.15">
      <c r="A24" s="132"/>
      <c r="B24" s="133"/>
      <c r="C24" s="138"/>
      <c r="D24" s="139"/>
      <c r="E24" s="140">
        <f>IFERROR(VLOOKUP($D$2,福祉!$B$2:$AG$998,20,FALSE),0)</f>
        <v>0</v>
      </c>
      <c r="F24" s="140">
        <f>IFERROR(VLOOKUP($D$2,福祉!$B$2:$AG$998,22,FALSE),0)</f>
        <v>1</v>
      </c>
      <c r="G24" s="140">
        <f>IFERROR(VLOOKUP($D$2,福祉!$B$2:$AG$998,24,FALSE),0)</f>
        <v>0</v>
      </c>
      <c r="H24" s="140">
        <f>IFERROR(VLOOKUP($D$2,福祉!$B$2:$AG$998,26,FALSE),0)</f>
        <v>0</v>
      </c>
      <c r="I24" s="140">
        <f>IFERROR(VLOOKUP($D$2,福祉!$B$2:$AG$2998,28,FALSE),0)</f>
        <v>3</v>
      </c>
      <c r="J24" s="141"/>
      <c r="K24" s="142">
        <f>SUM(E24:I24)</f>
        <v>4</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1</v>
      </c>
      <c r="G35" s="136">
        <f t="shared" si="0"/>
        <v>0</v>
      </c>
      <c r="H35" s="136">
        <f t="shared" si="0"/>
        <v>0</v>
      </c>
      <c r="I35" s="136">
        <f t="shared" si="0"/>
        <v>3</v>
      </c>
      <c r="J35" s="136">
        <f t="shared" si="0"/>
        <v>0</v>
      </c>
      <c r="K35" s="137">
        <f>SUM(E35:J35)</f>
        <v>4</v>
      </c>
    </row>
    <row r="36" spans="1:11" ht="20.25" thickBot="1" x14ac:dyDescent="0.2">
      <c r="A36" s="159"/>
      <c r="B36" s="160"/>
      <c r="C36" s="161"/>
      <c r="D36" s="162"/>
      <c r="E36" s="163">
        <f>SUM(E24+E27+E30+E33)</f>
        <v>0</v>
      </c>
      <c r="F36" s="163">
        <f>SUM(F24+F27+F30+F33)</f>
        <v>1</v>
      </c>
      <c r="G36" s="163">
        <f>SUM(G24+G27+G30+G33)</f>
        <v>0</v>
      </c>
      <c r="H36" s="163">
        <f>SUM(H24+H27+H30+H33)</f>
        <v>0</v>
      </c>
      <c r="I36" s="163">
        <f>SUM(I24+I27+I30+I33)</f>
        <v>3</v>
      </c>
      <c r="J36" s="164"/>
      <c r="K36" s="165">
        <f>SUM(E36:I36)</f>
        <v>4</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LrA8Xs6LUXgjlIcv2tsEXXuPDF0uD0eSFJuLzyf5aenHoc/3HvM+4ciXJBU6ikqZfxrLXP9ROCBk3FmsLPWImA==" saltValue="3nvewrz9TQAXMA0g5OoaA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9296D7A2-A290-4D69-84EF-AEB1C8D4C656}"/>
    <dataValidation type="list" allowBlank="1" showInputMessage="1" sqref="A22:B33" xr:uid="{1BE1F0CC-37A2-4F6F-9EE1-AB7510093E83}">
      <formula1>"交通空白地有償運送,福祉有償運送"</formula1>
    </dataValidation>
    <dataValidation type="list" allowBlank="1" showInputMessage="1" sqref="D10" xr:uid="{EA98FD0E-9D88-4B11-B863-0F4D96B7FC63}">
      <formula1>"○"</formula1>
    </dataValidation>
  </dataValidations>
  <hyperlinks>
    <hyperlink ref="O1:Q1" location="福祉!A1" display="福祉!A1" xr:uid="{6B0887EF-BDBE-48CA-AEBB-CC24E2386EFC}"/>
  </hyperlinks>
  <pageMargins left="0.25" right="0.25" top="0.75" bottom="0.75" header="0.3" footer="0.3"/>
  <pageSetup paperSize="9" scale="92" orientation="portrait" r:id="rId1"/>
  <headerFooter alignWithMargins="0"/>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F9748-9BB6-45E6-A6B4-F5DBA065190E}">
  <sheetPr codeName="Sheet110">
    <tabColor theme="9" tint="0.39997558519241921"/>
  </sheetPr>
  <dimension ref="A1:Y38"/>
  <sheetViews>
    <sheetView view="pageBreakPreview"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1241</v>
      </c>
      <c r="E2" s="81"/>
      <c r="F2" s="81"/>
      <c r="G2" s="81"/>
      <c r="H2" s="81"/>
      <c r="I2" s="81"/>
      <c r="J2" s="81"/>
      <c r="K2" s="82"/>
    </row>
    <row r="3" spans="1:25" ht="30" customHeight="1" x14ac:dyDescent="0.15">
      <c r="A3" s="83" t="s">
        <v>1119</v>
      </c>
      <c r="B3" s="84"/>
      <c r="C3" s="84"/>
      <c r="D3" s="85">
        <f>VLOOKUP($D$2,福祉!$B$2:$AG$998,2,FALSE)</f>
        <v>42460</v>
      </c>
      <c r="E3" s="86"/>
      <c r="F3" s="86"/>
      <c r="G3" s="86"/>
      <c r="H3" s="86"/>
      <c r="I3" s="86"/>
      <c r="J3" s="86"/>
      <c r="K3" s="87"/>
    </row>
    <row r="4" spans="1:25" ht="30" customHeight="1" x14ac:dyDescent="0.15">
      <c r="A4" s="83" t="s">
        <v>1120</v>
      </c>
      <c r="B4" s="84"/>
      <c r="C4" s="84"/>
      <c r="D4" s="85">
        <f>VLOOKUP($D$2,福祉!$B$2:$AG$998,3,FALSE)</f>
        <v>45379</v>
      </c>
      <c r="E4" s="86"/>
      <c r="F4" s="86"/>
      <c r="G4" s="86"/>
      <c r="H4" s="86"/>
      <c r="I4" s="86"/>
      <c r="J4" s="86"/>
      <c r="K4" s="87"/>
    </row>
    <row r="5" spans="1:25" ht="30" customHeight="1" x14ac:dyDescent="0.15">
      <c r="A5" s="83" t="s">
        <v>1121</v>
      </c>
      <c r="B5" s="84"/>
      <c r="C5" s="84"/>
      <c r="D5" s="85">
        <f>VLOOKUP($D$2,福祉!$B$2:$AG$998,4,FALSE)</f>
        <v>46477</v>
      </c>
      <c r="E5" s="86"/>
      <c r="F5" s="86"/>
      <c r="G5" s="86"/>
      <c r="H5" s="86"/>
      <c r="I5" s="86"/>
      <c r="J5" s="86"/>
      <c r="K5" s="87"/>
    </row>
    <row r="6" spans="1:25" ht="30" customHeight="1" x14ac:dyDescent="0.15">
      <c r="A6" s="83" t="s">
        <v>1122</v>
      </c>
      <c r="B6" s="84"/>
      <c r="C6" s="84"/>
      <c r="D6" s="85" t="str">
        <f>VLOOKUP($D$2,福祉!$B$2:$AG$998,5,FALSE)</f>
        <v>医療法人社団　滋恒会</v>
      </c>
      <c r="E6" s="86"/>
      <c r="F6" s="86"/>
      <c r="G6" s="86"/>
      <c r="H6" s="86"/>
      <c r="I6" s="86"/>
      <c r="J6" s="86"/>
      <c r="K6" s="87"/>
    </row>
    <row r="7" spans="1:25" ht="30" customHeight="1" x14ac:dyDescent="0.15">
      <c r="A7" s="83" t="s">
        <v>1123</v>
      </c>
      <c r="B7" s="84"/>
      <c r="C7" s="84"/>
      <c r="D7" s="85" t="str">
        <f>VLOOKUP($D$2,福祉!$B$2:$AG$998,6,FALSE)</f>
        <v>中島　恒子</v>
      </c>
      <c r="E7" s="86"/>
      <c r="F7" s="86"/>
      <c r="G7" s="86"/>
      <c r="H7" s="86"/>
      <c r="I7" s="86"/>
      <c r="J7" s="86"/>
      <c r="K7" s="87"/>
    </row>
    <row r="8" spans="1:25" ht="30" customHeight="1" x14ac:dyDescent="0.15">
      <c r="A8" s="83" t="s">
        <v>1124</v>
      </c>
      <c r="B8" s="84"/>
      <c r="C8" s="84"/>
      <c r="D8" s="85" t="str">
        <f>VLOOKUP($D$2,福祉!$B$2:$AG$998,8,FALSE)</f>
        <v>余市郡余市町黒川町３丁目１０９番地</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ヘルパーステーションレモン</v>
      </c>
      <c r="E12" s="103"/>
      <c r="F12" s="103" t="str">
        <f>IFERROR(VLOOKUP($D$2,福祉!$B$2:$AG$998,10,FALSE),0)</f>
        <v>余市町大川町４丁目２３番地</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余市町</v>
      </c>
      <c r="E14" s="98"/>
      <c r="F14" s="98"/>
      <c r="G14" s="98"/>
      <c r="H14" s="98"/>
      <c r="I14" s="98"/>
      <c r="J14" s="98"/>
      <c r="K14" s="99"/>
      <c r="O14" s="73"/>
      <c r="X14" s="73"/>
      <c r="Y14" s="107"/>
    </row>
    <row r="15" spans="1:25" ht="30" customHeight="1" x14ac:dyDescent="0.15">
      <c r="A15" s="95" t="s">
        <v>1132</v>
      </c>
      <c r="B15" s="96"/>
      <c r="C15" s="96"/>
      <c r="D15" s="108" t="str">
        <f>VLOOKUP($D$2,福祉!$B$2:$AG$998,16,FALSE)</f>
        <v>【新】ニ、ホ</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ヘルパーステーションレモン</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1</v>
      </c>
      <c r="I23" s="136">
        <f>IFERROR(VLOOKUP($D$2,福祉!$B$2:$AG$998,27,FALSE),0)</f>
        <v>0</v>
      </c>
      <c r="J23" s="136">
        <f>IFERROR(VLOOKUP($D$2,福祉!$B$2:$AG$998,29,FALSE),0)</f>
        <v>0</v>
      </c>
      <c r="K23" s="137">
        <f>SUM(E23:J23)</f>
        <v>1</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0</v>
      </c>
      <c r="J24" s="141"/>
      <c r="K24" s="142">
        <f>SUM(E24:I24)</f>
        <v>0</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1</v>
      </c>
      <c r="I35" s="136">
        <f t="shared" si="0"/>
        <v>0</v>
      </c>
      <c r="J35" s="136">
        <f t="shared" si="0"/>
        <v>0</v>
      </c>
      <c r="K35" s="137">
        <f>SUM(E35:J35)</f>
        <v>1</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ixPN31vrVal51i4uvI6+OEq8wCrSCb5EY25Ny8N160iyr3+TdzeqiHYpVUsrHYmajCXkHJrtFZFjpdRm65OuRw==" saltValue="k1s70bRMOnwelRS9SFnk3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E30A96C8-DB29-48DC-A779-0B6F2A605372}">
      <formula1>"○"</formula1>
    </dataValidation>
    <dataValidation type="list" allowBlank="1" showInputMessage="1" sqref="A22:B33" xr:uid="{E5DB275E-3F6E-445A-9F80-476292641CBF}">
      <formula1>"交通空白地有償運送,福祉有償運送"</formula1>
    </dataValidation>
    <dataValidation allowBlank="1" showInputMessage="1" sqref="D2:K2" xr:uid="{2D407AA5-67C9-4BA0-B7C4-F529EDD5FD0C}"/>
  </dataValidations>
  <hyperlinks>
    <hyperlink ref="O1:Q1" location="福祉!A1" display="福祉!A1" xr:uid="{508BA56B-A5DF-4B25-8B09-8B45AAE86FC1}"/>
  </hyperlinks>
  <pageMargins left="0.25" right="0.25" top="0.75" bottom="0.75" header="0.3" footer="0.3"/>
  <pageSetup paperSize="9" scale="92" orientation="portrait" r:id="rId1"/>
  <headerFooter alignWithMargins="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F3CC7-9FC6-4DF5-A0D0-BE9E381733FF}">
  <sheetPr codeName="Sheet111">
    <tabColor theme="9" tint="0.39997558519241921"/>
  </sheetPr>
  <dimension ref="A1:Y38"/>
  <sheetViews>
    <sheetView view="pageBreakPreview" topLeftCell="A4"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1242</v>
      </c>
      <c r="E2" s="81"/>
      <c r="F2" s="81"/>
      <c r="G2" s="81"/>
      <c r="H2" s="81"/>
      <c r="I2" s="81"/>
      <c r="J2" s="81"/>
      <c r="K2" s="82"/>
    </row>
    <row r="3" spans="1:25" ht="30" customHeight="1" x14ac:dyDescent="0.15">
      <c r="A3" s="83" t="s">
        <v>1119</v>
      </c>
      <c r="B3" s="84"/>
      <c r="C3" s="84"/>
      <c r="D3" s="85">
        <f>VLOOKUP($D$2,福祉!$B$2:$AG$998,2,FALSE)</f>
        <v>42488</v>
      </c>
      <c r="E3" s="86"/>
      <c r="F3" s="86"/>
      <c r="G3" s="86"/>
      <c r="H3" s="86"/>
      <c r="I3" s="86"/>
      <c r="J3" s="86"/>
      <c r="K3" s="87"/>
    </row>
    <row r="4" spans="1:25" ht="30" customHeight="1" x14ac:dyDescent="0.15">
      <c r="A4" s="83" t="s">
        <v>1120</v>
      </c>
      <c r="B4" s="84"/>
      <c r="C4" s="84"/>
      <c r="D4" s="85">
        <f>VLOOKUP($D$2,福祉!$B$2:$AG$998,3,FALSE)</f>
        <v>44385</v>
      </c>
      <c r="E4" s="86"/>
      <c r="F4" s="86"/>
      <c r="G4" s="86"/>
      <c r="H4" s="86"/>
      <c r="I4" s="86"/>
      <c r="J4" s="86"/>
      <c r="K4" s="87"/>
    </row>
    <row r="5" spans="1:25" ht="30" customHeight="1" x14ac:dyDescent="0.15">
      <c r="A5" s="83" t="s">
        <v>1121</v>
      </c>
      <c r="B5" s="84"/>
      <c r="C5" s="84"/>
      <c r="D5" s="85">
        <f>VLOOKUP($D$2,福祉!$B$2:$AG$998,4,FALSE)</f>
        <v>45473</v>
      </c>
      <c r="E5" s="86"/>
      <c r="F5" s="86"/>
      <c r="G5" s="86"/>
      <c r="H5" s="86"/>
      <c r="I5" s="86"/>
      <c r="J5" s="86"/>
      <c r="K5" s="87"/>
    </row>
    <row r="6" spans="1:25" ht="30" customHeight="1" x14ac:dyDescent="0.15">
      <c r="A6" s="83" t="s">
        <v>1122</v>
      </c>
      <c r="B6" s="84"/>
      <c r="C6" s="84"/>
      <c r="D6" s="85" t="str">
        <f>VLOOKUP($D$2,福祉!$B$2:$AG$998,5,FALSE)</f>
        <v>特定非営利活動法人　まちの森</v>
      </c>
      <c r="E6" s="86"/>
      <c r="F6" s="86"/>
      <c r="G6" s="86"/>
      <c r="H6" s="86"/>
      <c r="I6" s="86"/>
      <c r="J6" s="86"/>
      <c r="K6" s="87"/>
    </row>
    <row r="7" spans="1:25" ht="30" customHeight="1" x14ac:dyDescent="0.15">
      <c r="A7" s="83" t="s">
        <v>1123</v>
      </c>
      <c r="B7" s="84"/>
      <c r="C7" s="84"/>
      <c r="D7" s="85" t="str">
        <f>VLOOKUP($D$2,福祉!$B$2:$AG$998,6,FALSE)</f>
        <v>白井　応隆</v>
      </c>
      <c r="E7" s="86"/>
      <c r="F7" s="86"/>
      <c r="G7" s="86"/>
      <c r="H7" s="86"/>
      <c r="I7" s="86"/>
      <c r="J7" s="86"/>
      <c r="K7" s="87"/>
    </row>
    <row r="8" spans="1:25" ht="30" customHeight="1" x14ac:dyDescent="0.15">
      <c r="A8" s="83" t="s">
        <v>1124</v>
      </c>
      <c r="B8" s="84"/>
      <c r="C8" s="84"/>
      <c r="D8" s="85" t="str">
        <f>VLOOKUP($D$2,福祉!$B$2:$AG$998,8,FALSE)</f>
        <v>石狩郡当別町末広２番地１</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移動支援事業所つくし</v>
      </c>
      <c r="E12" s="103"/>
      <c r="F12" s="103" t="str">
        <f>IFERROR(VLOOKUP($D$2,福祉!$B$2:$AG$998,10,FALSE),0)</f>
        <v>石狩郡当別町末広２番地１</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当別町</v>
      </c>
      <c r="E14" s="98"/>
      <c r="F14" s="98"/>
      <c r="G14" s="98"/>
      <c r="H14" s="98"/>
      <c r="I14" s="98"/>
      <c r="J14" s="98"/>
      <c r="K14" s="99"/>
      <c r="O14" s="73"/>
      <c r="X14" s="73"/>
      <c r="Y14" s="107"/>
    </row>
    <row r="15" spans="1:25" ht="30" customHeight="1" x14ac:dyDescent="0.15">
      <c r="A15" s="95" t="s">
        <v>1132</v>
      </c>
      <c r="B15" s="96"/>
      <c r="C15" s="96"/>
      <c r="D15" s="108" t="str">
        <f>VLOOKUP($D$2,福祉!$B$2:$AG$998,16,FALSE)</f>
        <v>【新】イロハ　　　ト</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移動支援事業所つくし</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0</v>
      </c>
      <c r="I23" s="136">
        <f>IFERROR(VLOOKUP($D$2,福祉!$B$2:$AG$998,27,FALSE),0)</f>
        <v>2</v>
      </c>
      <c r="J23" s="136">
        <f>IFERROR(VLOOKUP($D$2,福祉!$B$2:$AG$998,29,FALSE),0)</f>
        <v>0</v>
      </c>
      <c r="K23" s="137">
        <f>SUM(E23:J23)</f>
        <v>2</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0</v>
      </c>
      <c r="J24" s="141"/>
      <c r="K24" s="142">
        <f>SUM(E24:I24)</f>
        <v>0</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0</v>
      </c>
      <c r="I35" s="136">
        <f t="shared" si="0"/>
        <v>2</v>
      </c>
      <c r="J35" s="136">
        <f t="shared" si="0"/>
        <v>0</v>
      </c>
      <c r="K35" s="137">
        <f>SUM(E35:J35)</f>
        <v>2</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kSHCuyC2KWCm/xFrz04BzS6Rsupmo6w2TPuJu27sW5GNeWoTqN1FEqDOdQk0j9e1AC6mwbN5v97xsK61tUpT+A==" saltValue="GzYVpjsGrHk5COkOquLuK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4291C0C0-5958-4949-845E-65F6FFEE704B}"/>
    <dataValidation type="list" allowBlank="1" showInputMessage="1" sqref="A22:B33" xr:uid="{5819CFC0-076A-4F2C-B253-F596C95841FE}">
      <formula1>"交通空白地有償運送,福祉有償運送"</formula1>
    </dataValidation>
    <dataValidation type="list" allowBlank="1" showInputMessage="1" sqref="D10" xr:uid="{FAD71AE0-7254-4A4C-8F68-DAD63C4A96DD}">
      <formula1>"○"</formula1>
    </dataValidation>
  </dataValidations>
  <hyperlinks>
    <hyperlink ref="O1:Q1" location="福祉!A1" display="福祉!A1" xr:uid="{9E67F93E-C74A-41C6-83DC-79B2AC0A3242}"/>
  </hyperlinks>
  <pageMargins left="0.25" right="0.25" top="0.75" bottom="0.75" header="0.3" footer="0.3"/>
  <pageSetup paperSize="9" scale="92" orientation="portrait" r:id="rId1"/>
  <headerFooter alignWithMargins="0"/>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74AFB-7837-48C7-8F54-C82A915EFF7D}">
  <sheetPr codeName="Sheet112">
    <tabColor theme="9" tint="0.39997558519241921"/>
  </sheetPr>
  <dimension ref="A1:Y38"/>
  <sheetViews>
    <sheetView view="pageBreakPreview" topLeftCell="A13"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1243</v>
      </c>
      <c r="E2" s="81"/>
      <c r="F2" s="81"/>
      <c r="G2" s="81"/>
      <c r="H2" s="81"/>
      <c r="I2" s="81"/>
      <c r="J2" s="81"/>
      <c r="K2" s="82"/>
    </row>
    <row r="3" spans="1:25" ht="30" customHeight="1" x14ac:dyDescent="0.15">
      <c r="A3" s="83" t="s">
        <v>1119</v>
      </c>
      <c r="B3" s="84"/>
      <c r="C3" s="84"/>
      <c r="D3" s="85">
        <f>VLOOKUP($D$2,福祉!$B$2:$AG$998,2,FALSE)</f>
        <v>42640</v>
      </c>
      <c r="E3" s="86"/>
      <c r="F3" s="86"/>
      <c r="G3" s="86"/>
      <c r="H3" s="86"/>
      <c r="I3" s="86"/>
      <c r="J3" s="86"/>
      <c r="K3" s="87"/>
    </row>
    <row r="4" spans="1:25" ht="30" customHeight="1" x14ac:dyDescent="0.15">
      <c r="A4" s="83" t="s">
        <v>1120</v>
      </c>
      <c r="B4" s="84"/>
      <c r="C4" s="84"/>
      <c r="D4" s="85">
        <f>VLOOKUP($D$2,福祉!$B$2:$AG$998,3,FALSE)</f>
        <v>44484</v>
      </c>
      <c r="E4" s="86"/>
      <c r="F4" s="86"/>
      <c r="G4" s="86"/>
      <c r="H4" s="86"/>
      <c r="I4" s="86"/>
      <c r="J4" s="86"/>
      <c r="K4" s="87"/>
    </row>
    <row r="5" spans="1:25" ht="30" customHeight="1" x14ac:dyDescent="0.15">
      <c r="A5" s="83" t="s">
        <v>1121</v>
      </c>
      <c r="B5" s="84"/>
      <c r="C5" s="84"/>
      <c r="D5" s="85">
        <f>VLOOKUP($D$2,福祉!$B$2:$AG$998,4,FALSE)</f>
        <v>45565</v>
      </c>
      <c r="E5" s="86"/>
      <c r="F5" s="86"/>
      <c r="G5" s="86"/>
      <c r="H5" s="86"/>
      <c r="I5" s="86"/>
      <c r="J5" s="86"/>
      <c r="K5" s="87"/>
    </row>
    <row r="6" spans="1:25" ht="30" customHeight="1" x14ac:dyDescent="0.15">
      <c r="A6" s="83" t="s">
        <v>1122</v>
      </c>
      <c r="B6" s="84"/>
      <c r="C6" s="84"/>
      <c r="D6" s="85" t="str">
        <f>VLOOKUP($D$2,福祉!$B$2:$AG$998,5,FALSE)</f>
        <v>一般社団法人　ＡＲＣＪＯＢ</v>
      </c>
      <c r="E6" s="86"/>
      <c r="F6" s="86"/>
      <c r="G6" s="86"/>
      <c r="H6" s="86"/>
      <c r="I6" s="86"/>
      <c r="J6" s="86"/>
      <c r="K6" s="87"/>
    </row>
    <row r="7" spans="1:25" ht="30" customHeight="1" x14ac:dyDescent="0.15">
      <c r="A7" s="83" t="s">
        <v>1123</v>
      </c>
      <c r="B7" s="84"/>
      <c r="C7" s="84"/>
      <c r="D7" s="85" t="str">
        <f>VLOOKUP($D$2,福祉!$B$2:$AG$998,6,FALSE)</f>
        <v>掛橋　まゆみ</v>
      </c>
      <c r="E7" s="86"/>
      <c r="F7" s="86"/>
      <c r="G7" s="86"/>
      <c r="H7" s="86"/>
      <c r="I7" s="86"/>
      <c r="J7" s="86"/>
      <c r="K7" s="87"/>
    </row>
    <row r="8" spans="1:25" ht="30" customHeight="1" x14ac:dyDescent="0.15">
      <c r="A8" s="83" t="s">
        <v>1124</v>
      </c>
      <c r="B8" s="84"/>
      <c r="C8" s="84"/>
      <c r="D8" s="85" t="str">
        <f>VLOOKUP($D$2,福祉!$B$2:$AG$998,8,FALSE)</f>
        <v>札幌市南区真駒内柏丘５丁目１０番９号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ケアサービスあうる</v>
      </c>
      <c r="E12" s="103"/>
      <c r="F12" s="103" t="str">
        <f>IFERROR(VLOOKUP($D$2,福祉!$B$2:$AG$998,10,FALSE),0)</f>
        <v>札幌市南区真駒内柏丘５丁目１０－９</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　　ハ</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ケアサービスあうる</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0</v>
      </c>
      <c r="I23" s="136">
        <f>IFERROR(VLOOKUP($D$2,福祉!$B$2:$AG$998,27,FALSE),0)</f>
        <v>3</v>
      </c>
      <c r="J23" s="136">
        <f>IFERROR(VLOOKUP($D$2,福祉!$B$2:$AG$998,29,FALSE),0)</f>
        <v>0</v>
      </c>
      <c r="K23" s="137">
        <f>SUM(E23:J23)</f>
        <v>3</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2</v>
      </c>
      <c r="J24" s="141"/>
      <c r="K24" s="142">
        <f>SUM(E24:I24)</f>
        <v>2</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0</v>
      </c>
      <c r="I35" s="136">
        <f t="shared" si="0"/>
        <v>3</v>
      </c>
      <c r="J35" s="136">
        <f t="shared" si="0"/>
        <v>0</v>
      </c>
      <c r="K35" s="137">
        <f>SUM(E35:J35)</f>
        <v>3</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2</v>
      </c>
      <c r="J36" s="164"/>
      <c r="K36" s="165">
        <f>SUM(E36:I36)</f>
        <v>2</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5KeuF2ZKiQN2R7V16GR4NslSi1M0p1xTDnVUpVfAHRU5Jw8bneSgzAyKfxwpfmzcC5vT6aDpxmo2y5ujQQagYA==" saltValue="VBIJlWQVzdS7sU6SLnlAn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D2F05BCA-C2D7-4857-95C3-59B3DD973050}">
      <formula1>"○"</formula1>
    </dataValidation>
    <dataValidation type="list" allowBlank="1" showInputMessage="1" sqref="A22:B33" xr:uid="{FF385A9D-4D5A-40CF-81F5-77CBBF7D002E}">
      <formula1>"交通空白地有償運送,福祉有償運送"</formula1>
    </dataValidation>
    <dataValidation allowBlank="1" showInputMessage="1" sqref="D2:K2" xr:uid="{B6C537CC-2404-4EE0-BA8D-EFCA8F25D95C}"/>
  </dataValidations>
  <hyperlinks>
    <hyperlink ref="O1:Q1" location="福祉!A1" display="福祉!A1" xr:uid="{E1BF5315-2CED-425E-8BCF-1D8C7F09D844}"/>
  </hyperlinks>
  <pageMargins left="0.25" right="0.25" top="0.75" bottom="0.75" header="0.3" footer="0.3"/>
  <pageSetup paperSize="9" scale="92" orientation="portrait" r:id="rId1"/>
  <headerFooter alignWithMargins="0"/>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883B5-E0E3-4675-92F9-1BC2924B0395}">
  <sheetPr codeName="Sheet113">
    <tabColor theme="9" tint="0.39997558519241921"/>
  </sheetPr>
  <dimension ref="A1:Y38"/>
  <sheetViews>
    <sheetView view="pageBreakPreview" topLeftCell="C3" zoomScale="82" zoomScaleNormal="100" zoomScaleSheetLayoutView="82" workbookViewId="0">
      <selection activeCell="AI102" sqref="AI102"/>
    </sheetView>
  </sheetViews>
  <sheetFormatPr defaultColWidth="9" defaultRowHeight="18.75" x14ac:dyDescent="0.15"/>
  <cols>
    <col min="1" max="11" width="9.625" style="67" customWidth="1"/>
    <col min="12" max="16384" width="9" style="67"/>
  </cols>
  <sheetData>
    <row r="1" spans="1:25" ht="30" customHeight="1" thickBot="1" x14ac:dyDescent="0.2">
      <c r="A1" s="74" t="s">
        <v>1115</v>
      </c>
      <c r="B1" s="75"/>
      <c r="C1" s="75"/>
      <c r="D1" s="75"/>
      <c r="E1" s="75"/>
      <c r="F1" s="75"/>
      <c r="G1" s="75"/>
      <c r="H1" s="75"/>
      <c r="I1" s="75"/>
      <c r="J1" s="75"/>
      <c r="K1" s="75"/>
      <c r="O1" s="167" t="s">
        <v>1116</v>
      </c>
      <c r="P1" s="168"/>
      <c r="Q1" s="169"/>
    </row>
    <row r="2" spans="1:25" ht="30" customHeight="1" x14ac:dyDescent="0.15">
      <c r="A2" s="78" t="s">
        <v>1117</v>
      </c>
      <c r="B2" s="79"/>
      <c r="C2" s="79"/>
      <c r="D2" s="80" t="s">
        <v>1244</v>
      </c>
      <c r="E2" s="81"/>
      <c r="F2" s="81"/>
      <c r="G2" s="81"/>
      <c r="H2" s="81"/>
      <c r="I2" s="81"/>
      <c r="J2" s="81"/>
      <c r="K2" s="82"/>
    </row>
    <row r="3" spans="1:25" ht="30" customHeight="1" x14ac:dyDescent="0.15">
      <c r="A3" s="83" t="s">
        <v>1119</v>
      </c>
      <c r="B3" s="84"/>
      <c r="C3" s="84"/>
      <c r="D3" s="85">
        <f>VLOOKUP($D$2,福祉!$B$2:$AG$998,2,FALSE)</f>
        <v>42641</v>
      </c>
      <c r="E3" s="86"/>
      <c r="F3" s="86"/>
      <c r="G3" s="86"/>
      <c r="H3" s="86"/>
      <c r="I3" s="86"/>
      <c r="J3" s="86"/>
      <c r="K3" s="87"/>
    </row>
    <row r="4" spans="1:25" ht="30" customHeight="1" x14ac:dyDescent="0.15">
      <c r="A4" s="83" t="s">
        <v>1120</v>
      </c>
      <c r="B4" s="84"/>
      <c r="C4" s="84"/>
      <c r="D4" s="85">
        <f>VLOOKUP($D$2,福祉!$B$2:$AG$998,3,FALSE)</f>
        <v>44477</v>
      </c>
      <c r="E4" s="86"/>
      <c r="F4" s="86"/>
      <c r="G4" s="86"/>
      <c r="H4" s="86"/>
      <c r="I4" s="86"/>
      <c r="J4" s="86"/>
      <c r="K4" s="87"/>
    </row>
    <row r="5" spans="1:25" ht="30" customHeight="1" x14ac:dyDescent="0.15">
      <c r="A5" s="83" t="s">
        <v>1121</v>
      </c>
      <c r="B5" s="84"/>
      <c r="C5" s="84"/>
      <c r="D5" s="85">
        <f>VLOOKUP($D$2,福祉!$B$2:$AG$998,4,FALSE)</f>
        <v>45565</v>
      </c>
      <c r="E5" s="86"/>
      <c r="F5" s="86"/>
      <c r="G5" s="86"/>
      <c r="H5" s="86"/>
      <c r="I5" s="86"/>
      <c r="J5" s="86"/>
      <c r="K5" s="87"/>
    </row>
    <row r="6" spans="1:25" ht="30" customHeight="1" x14ac:dyDescent="0.15">
      <c r="A6" s="83" t="s">
        <v>1122</v>
      </c>
      <c r="B6" s="84"/>
      <c r="C6" s="84"/>
      <c r="D6" s="85" t="str">
        <f>VLOOKUP($D$2,福祉!$B$2:$AG$998,5,FALSE)</f>
        <v>一般社団法人　空</v>
      </c>
      <c r="E6" s="86"/>
      <c r="F6" s="86"/>
      <c r="G6" s="86"/>
      <c r="H6" s="86"/>
      <c r="I6" s="86"/>
      <c r="J6" s="86"/>
      <c r="K6" s="87"/>
    </row>
    <row r="7" spans="1:25" ht="30" customHeight="1" x14ac:dyDescent="0.15">
      <c r="A7" s="83" t="s">
        <v>1123</v>
      </c>
      <c r="B7" s="84"/>
      <c r="C7" s="84"/>
      <c r="D7" s="85" t="str">
        <f>VLOOKUP($D$2,福祉!$B$2:$AG$998,6,FALSE)</f>
        <v>野作　弘人</v>
      </c>
      <c r="E7" s="86"/>
      <c r="F7" s="86"/>
      <c r="G7" s="86"/>
      <c r="H7" s="86"/>
      <c r="I7" s="86"/>
      <c r="J7" s="86"/>
      <c r="K7" s="87"/>
    </row>
    <row r="8" spans="1:25" ht="30" customHeight="1" x14ac:dyDescent="0.15">
      <c r="A8" s="83" t="s">
        <v>1124</v>
      </c>
      <c r="B8" s="84"/>
      <c r="C8" s="84"/>
      <c r="D8" s="85" t="str">
        <f>VLOOKUP($D$2,福祉!$B$2:$AG$998,8,FALSE)</f>
        <v>小樽市見晴町６番２６号</v>
      </c>
      <c r="E8" s="86"/>
      <c r="F8" s="86"/>
      <c r="G8" s="86"/>
      <c r="H8" s="86"/>
      <c r="I8" s="86"/>
      <c r="J8" s="86"/>
      <c r="K8" s="87"/>
    </row>
    <row r="9" spans="1:25" ht="30" customHeight="1" x14ac:dyDescent="0.15">
      <c r="A9" s="88" t="s">
        <v>1125</v>
      </c>
      <c r="B9" s="89"/>
      <c r="C9" s="90"/>
      <c r="D9" s="91" t="s">
        <v>1126</v>
      </c>
      <c r="E9" s="86"/>
      <c r="F9" s="86"/>
      <c r="G9" s="86"/>
      <c r="H9" s="86"/>
      <c r="I9" s="86"/>
      <c r="J9" s="86"/>
      <c r="K9" s="87"/>
    </row>
    <row r="10" spans="1:25" ht="30" customHeight="1" x14ac:dyDescent="0.15">
      <c r="A10" s="92"/>
      <c r="B10" s="93"/>
      <c r="C10" s="94"/>
      <c r="D10" s="91" t="s">
        <v>1127</v>
      </c>
      <c r="E10" s="86"/>
      <c r="F10" s="86"/>
      <c r="G10" s="86"/>
      <c r="H10" s="86"/>
      <c r="I10" s="86"/>
      <c r="J10" s="86"/>
      <c r="K10" s="87"/>
    </row>
    <row r="11" spans="1:25" ht="30" customHeight="1" x14ac:dyDescent="0.15">
      <c r="A11" s="95" t="s">
        <v>1128</v>
      </c>
      <c r="B11" s="96"/>
      <c r="C11" s="97"/>
      <c r="D11" s="98" t="s">
        <v>1129</v>
      </c>
      <c r="E11" s="98"/>
      <c r="F11" s="98" t="s">
        <v>1130</v>
      </c>
      <c r="G11" s="98"/>
      <c r="H11" s="98" t="s">
        <v>1129</v>
      </c>
      <c r="I11" s="98"/>
      <c r="J11" s="98" t="s">
        <v>1130</v>
      </c>
      <c r="K11" s="99"/>
    </row>
    <row r="12" spans="1:25" ht="50.1" customHeight="1" x14ac:dyDescent="0.15">
      <c r="A12" s="100"/>
      <c r="B12" s="101"/>
      <c r="C12" s="102"/>
      <c r="D12" s="103" t="str">
        <f>IFERROR(VLOOKUP($D$2,福祉!$B$2:$AG$998,9,FALSE),0)</f>
        <v>移動支援・居宅介護事業所そら</v>
      </c>
      <c r="E12" s="103"/>
      <c r="F12" s="103" t="str">
        <f>IFERROR(VLOOKUP($D$2,福祉!$B$2:$AG$998,10,FALSE),0)</f>
        <v>札幌市手稲区前田９条１４丁目１－２７　ウェストタウン前田１－Ｄ</v>
      </c>
      <c r="G12" s="103"/>
      <c r="H12" s="103">
        <f>IFERROR(VLOOKUP($D$2&amp;"-3",福祉!$B$2:$AG$998,9,FALSE),0)</f>
        <v>0</v>
      </c>
      <c r="I12" s="103"/>
      <c r="J12" s="103">
        <f>IFERROR(VLOOKUP($D$2&amp;"-3",福祉!$B$2:$AG$998,10,FALSE),0)</f>
        <v>0</v>
      </c>
      <c r="K12" s="103"/>
    </row>
    <row r="13" spans="1:25" ht="50.1" customHeight="1" x14ac:dyDescent="0.15">
      <c r="A13" s="104"/>
      <c r="B13" s="105"/>
      <c r="C13" s="106"/>
      <c r="D13" s="103">
        <f>IFERROR(VLOOKUP($D$2&amp;"-2",福祉!$B$2:$AG$998,9,FALSE),0)</f>
        <v>0</v>
      </c>
      <c r="E13" s="103"/>
      <c r="F13" s="103">
        <f>IFERROR(VLOOKUP($D$2&amp;"-2",福祉!$B$2:$AG$998,10,FALSE),0)</f>
        <v>0</v>
      </c>
      <c r="G13" s="103"/>
      <c r="H13" s="103">
        <f>IFERROR(VLOOKUP($D$2&amp;"-4",福祉!$B$2:$AG$998,9,FALSE),0)</f>
        <v>0</v>
      </c>
      <c r="I13" s="103"/>
      <c r="J13" s="103">
        <f>IFERROR(VLOOKUP($D$2&amp;"-4",福祉!$B$2:$AG$998,10,FALSE),0)</f>
        <v>0</v>
      </c>
      <c r="K13" s="103"/>
      <c r="O13" s="73"/>
      <c r="X13" s="73"/>
    </row>
    <row r="14" spans="1:25" ht="30" customHeight="1" x14ac:dyDescent="0.15">
      <c r="A14" s="95" t="s">
        <v>1131</v>
      </c>
      <c r="B14" s="96"/>
      <c r="C14" s="96"/>
      <c r="D14" s="98" t="str">
        <f>VLOOKUP($D$2,福祉!$B$2:$AG$998,15,FALSE)</f>
        <v>札幌市</v>
      </c>
      <c r="E14" s="98"/>
      <c r="F14" s="98"/>
      <c r="G14" s="98"/>
      <c r="H14" s="98"/>
      <c r="I14" s="98"/>
      <c r="J14" s="98"/>
      <c r="K14" s="99"/>
      <c r="O14" s="73"/>
      <c r="X14" s="73"/>
      <c r="Y14" s="107"/>
    </row>
    <row r="15" spans="1:25" ht="30" customHeight="1" x14ac:dyDescent="0.15">
      <c r="A15" s="95" t="s">
        <v>1132</v>
      </c>
      <c r="B15" s="96"/>
      <c r="C15" s="96"/>
      <c r="D15" s="108" t="str">
        <f>VLOOKUP($D$2,福祉!$B$2:$AG$998,16,FALSE)</f>
        <v>【新】イロハ</v>
      </c>
      <c r="E15" s="108"/>
      <c r="F15" s="108"/>
      <c r="G15" s="108"/>
      <c r="H15" s="98"/>
      <c r="I15" s="98"/>
      <c r="J15" s="98"/>
      <c r="K15" s="99"/>
      <c r="O15" s="73"/>
      <c r="X15" s="73"/>
    </row>
    <row r="16" spans="1:25" ht="30" customHeight="1" x14ac:dyDescent="0.15">
      <c r="A16" s="109" t="s">
        <v>1133</v>
      </c>
      <c r="B16" s="110"/>
      <c r="C16" s="110"/>
      <c r="D16" s="98" t="s">
        <v>1134</v>
      </c>
      <c r="E16" s="98"/>
      <c r="F16" s="98" t="s">
        <v>1135</v>
      </c>
      <c r="G16" s="98"/>
      <c r="H16" s="98" t="s">
        <v>1134</v>
      </c>
      <c r="I16" s="98"/>
      <c r="J16" s="98" t="s">
        <v>1135</v>
      </c>
      <c r="K16" s="99"/>
      <c r="O16" s="73"/>
      <c r="P16" s="107"/>
      <c r="X16" s="73"/>
    </row>
    <row r="17" spans="1:24" ht="30" customHeight="1" x14ac:dyDescent="0.15">
      <c r="A17" s="109"/>
      <c r="B17" s="110"/>
      <c r="C17" s="110"/>
      <c r="D17" s="111"/>
      <c r="E17" s="112"/>
      <c r="F17" s="111"/>
      <c r="G17" s="112"/>
      <c r="H17" s="111"/>
      <c r="I17" s="112"/>
      <c r="J17" s="111"/>
      <c r="K17" s="113"/>
      <c r="O17" s="73"/>
      <c r="X17" s="73"/>
    </row>
    <row r="18" spans="1:24" ht="50.1" customHeight="1" x14ac:dyDescent="0.15">
      <c r="A18" s="83" t="s">
        <v>1136</v>
      </c>
      <c r="B18" s="84"/>
      <c r="C18" s="84"/>
      <c r="D18" s="98"/>
      <c r="E18" s="98"/>
      <c r="F18" s="98"/>
      <c r="G18" s="98"/>
      <c r="H18" s="98"/>
      <c r="I18" s="98"/>
      <c r="J18" s="98"/>
      <c r="K18" s="99"/>
      <c r="O18" s="73"/>
      <c r="X18" s="73"/>
    </row>
    <row r="19" spans="1:24" ht="19.5" x14ac:dyDescent="0.15">
      <c r="A19" s="88" t="s">
        <v>1125</v>
      </c>
      <c r="B19" s="90"/>
      <c r="C19" s="114" t="s">
        <v>1137</v>
      </c>
      <c r="D19" s="90"/>
      <c r="E19" s="98" t="s">
        <v>1138</v>
      </c>
      <c r="F19" s="115"/>
      <c r="G19" s="115"/>
      <c r="H19" s="115"/>
      <c r="I19" s="115"/>
      <c r="J19" s="115"/>
      <c r="K19" s="116"/>
      <c r="O19" s="73"/>
      <c r="X19" s="73"/>
    </row>
    <row r="20" spans="1:24" ht="19.5" x14ac:dyDescent="0.15">
      <c r="A20" s="92"/>
      <c r="B20" s="94"/>
      <c r="C20" s="117"/>
      <c r="D20" s="94"/>
      <c r="E20" s="118" t="s">
        <v>1139</v>
      </c>
      <c r="F20" s="118" t="s">
        <v>1140</v>
      </c>
      <c r="G20" s="118" t="s">
        <v>1141</v>
      </c>
      <c r="H20" s="119" t="s">
        <v>1142</v>
      </c>
      <c r="I20" s="118" t="s">
        <v>1143</v>
      </c>
      <c r="J20" s="118" t="s">
        <v>1144</v>
      </c>
      <c r="K20" s="120" t="s">
        <v>1145</v>
      </c>
    </row>
    <row r="21" spans="1:24" ht="14.25" customHeight="1" x14ac:dyDescent="0.15">
      <c r="A21" s="121"/>
      <c r="B21" s="122"/>
      <c r="C21" s="123"/>
      <c r="D21" s="122"/>
      <c r="E21" s="124" t="s">
        <v>1146</v>
      </c>
      <c r="F21" s="124" t="s">
        <v>1146</v>
      </c>
      <c r="G21" s="124" t="s">
        <v>1146</v>
      </c>
      <c r="H21" s="124" t="s">
        <v>1146</v>
      </c>
      <c r="I21" s="124" t="s">
        <v>1146</v>
      </c>
      <c r="J21" s="124"/>
      <c r="K21" s="125" t="s">
        <v>1146</v>
      </c>
    </row>
    <row r="22" spans="1:24" ht="14.25" customHeight="1" x14ac:dyDescent="0.15">
      <c r="A22" s="126" t="s">
        <v>1147</v>
      </c>
      <c r="B22" s="127"/>
      <c r="C22" s="128" t="str">
        <f>D12</f>
        <v>移動支援・居宅介護事業所そら</v>
      </c>
      <c r="D22" s="129"/>
      <c r="E22" s="130"/>
      <c r="F22" s="130"/>
      <c r="G22" s="130"/>
      <c r="H22" s="130"/>
      <c r="I22" s="130"/>
      <c r="J22" s="130"/>
      <c r="K22" s="131"/>
    </row>
    <row r="23" spans="1:24" ht="19.5" x14ac:dyDescent="0.15">
      <c r="A23" s="132"/>
      <c r="B23" s="133"/>
      <c r="C23" s="134"/>
      <c r="D23" s="135"/>
      <c r="E23" s="136">
        <f>IFERROR(VLOOKUP($D$2,福祉!$B$2:$AG$998,19,FALSE),0)</f>
        <v>0</v>
      </c>
      <c r="F23" s="136">
        <f>IFERROR(VLOOKUP($D$2,福祉!$B$2:$AG$998,21,FALSE),0)</f>
        <v>0</v>
      </c>
      <c r="G23" s="136">
        <f>IFERROR(VLOOKUP($D$2,福祉!$B$2:$AG$998,23,FALSE),0)</f>
        <v>0</v>
      </c>
      <c r="H23" s="136">
        <f>IFERROR(VLOOKUP($D$2,福祉!$B$2:$AG$998,25,FALSE),0)</f>
        <v>2</v>
      </c>
      <c r="I23" s="136">
        <f>IFERROR(VLOOKUP($D$2,福祉!$B$2:$AG$998,27,FALSE),0)</f>
        <v>1</v>
      </c>
      <c r="J23" s="136">
        <f>IFERROR(VLOOKUP($D$2,福祉!$B$2:$AG$998,29,FALSE),0)</f>
        <v>0</v>
      </c>
      <c r="K23" s="137">
        <f>SUM(E23:J23)</f>
        <v>3</v>
      </c>
    </row>
    <row r="24" spans="1:24" s="143" customFormat="1" ht="19.5" x14ac:dyDescent="0.15">
      <c r="A24" s="132"/>
      <c r="B24" s="133"/>
      <c r="C24" s="138"/>
      <c r="D24" s="139"/>
      <c r="E24" s="140">
        <f>IFERROR(VLOOKUP($D$2,福祉!$B$2:$AG$998,20,FALSE),0)</f>
        <v>0</v>
      </c>
      <c r="F24" s="140">
        <f>IFERROR(VLOOKUP($D$2,福祉!$B$2:$AG$998,22,FALSE),0)</f>
        <v>0</v>
      </c>
      <c r="G24" s="140">
        <f>IFERROR(VLOOKUP($D$2,福祉!$B$2:$AG$998,24,FALSE),0)</f>
        <v>0</v>
      </c>
      <c r="H24" s="140">
        <f>IFERROR(VLOOKUP($D$2,福祉!$B$2:$AG$998,26,FALSE),0)</f>
        <v>0</v>
      </c>
      <c r="I24" s="140">
        <f>IFERROR(VLOOKUP($D$2,福祉!$B$2:$AG$2998,28,FALSE),0)</f>
        <v>1</v>
      </c>
      <c r="J24" s="141"/>
      <c r="K24" s="142">
        <f>SUM(E24:I24)</f>
        <v>1</v>
      </c>
    </row>
    <row r="25" spans="1:24" ht="19.5" x14ac:dyDescent="0.15">
      <c r="A25" s="132"/>
      <c r="B25" s="133"/>
      <c r="C25" s="128">
        <f>D13</f>
        <v>0</v>
      </c>
      <c r="D25" s="129"/>
      <c r="E25" s="130"/>
      <c r="F25" s="130"/>
      <c r="G25" s="130"/>
      <c r="H25" s="130"/>
      <c r="I25" s="130"/>
      <c r="J25" s="130"/>
      <c r="K25" s="131"/>
    </row>
    <row r="26" spans="1:24" ht="19.5" x14ac:dyDescent="0.15">
      <c r="A26" s="132"/>
      <c r="B26" s="133"/>
      <c r="C26" s="134"/>
      <c r="D26" s="135"/>
      <c r="E26" s="136">
        <f>IFERROR(VLOOKUP($D$2&amp;"-2",福祉!$B$2:$AG$998,19,FALSE),0)</f>
        <v>0</v>
      </c>
      <c r="F26" s="136">
        <f>IFERROR(VLOOKUP($D$2&amp;"-2",福祉!$B$2:$AG$998,21,FALSE),0)</f>
        <v>0</v>
      </c>
      <c r="G26" s="136">
        <f>IFERROR(VLOOKUP($D$2&amp;"-2",福祉!$B$2:$AG$998,23,FALSE),0)</f>
        <v>0</v>
      </c>
      <c r="H26" s="136">
        <f>IFERROR(VLOOKUP($D$2&amp;"-2",福祉!$B$2:$AG$998,25,FALSE),0)</f>
        <v>0</v>
      </c>
      <c r="I26" s="136">
        <f>IFERROR(VLOOKUP($D$2&amp;"-2",福祉!$B$2:$AG$998,27,FALSE),0)</f>
        <v>0</v>
      </c>
      <c r="J26" s="136">
        <f>IFERROR(VLOOKUP($D$2&amp;"-2",福祉!$B$2:$AG$998,29,FALSE),0)</f>
        <v>0</v>
      </c>
      <c r="K26" s="137">
        <f>SUM(E26:J26)</f>
        <v>0</v>
      </c>
    </row>
    <row r="27" spans="1:24" s="143" customFormat="1" ht="19.5" x14ac:dyDescent="0.15">
      <c r="A27" s="144"/>
      <c r="B27" s="145"/>
      <c r="C27" s="138"/>
      <c r="D27" s="139"/>
      <c r="E27" s="140">
        <f>IFERROR(VLOOKUP($D$2&amp;"-2",福祉!$B$2:$AG$998,20,FALSE),0)</f>
        <v>0</v>
      </c>
      <c r="F27" s="140">
        <f>IFERROR(VLOOKUP($D$2&amp;"-2",福祉!$B$2:$AG$998,22,FALSE),0)</f>
        <v>0</v>
      </c>
      <c r="G27" s="140">
        <f>IFERROR(VLOOKUP($D$2&amp;"-2",福祉!$B$2:$AG$998,24,FALSE),0)</f>
        <v>0</v>
      </c>
      <c r="H27" s="140">
        <f>IFERROR(VLOOKUP($D$2&amp;"-2",福祉!$B$2:$AG$998,26,FALSE),0)</f>
        <v>0</v>
      </c>
      <c r="I27" s="140">
        <f>IFERROR(VLOOKUP($D$2&amp;"-2",福祉!$B$2:$AG$2998,28,FALSE),0)</f>
        <v>0</v>
      </c>
      <c r="J27" s="141"/>
      <c r="K27" s="142">
        <f>SUM(E27:I27)</f>
        <v>0</v>
      </c>
    </row>
    <row r="28" spans="1:24" ht="19.5" x14ac:dyDescent="0.15">
      <c r="A28" s="146"/>
      <c r="B28" s="112"/>
      <c r="C28" s="128">
        <f>H12</f>
        <v>0</v>
      </c>
      <c r="D28" s="129"/>
      <c r="E28" s="130"/>
      <c r="F28" s="130"/>
      <c r="G28" s="130"/>
      <c r="H28" s="130"/>
      <c r="I28" s="130"/>
      <c r="J28" s="130"/>
      <c r="K28" s="131"/>
    </row>
    <row r="29" spans="1:24" ht="19.5" x14ac:dyDescent="0.15">
      <c r="A29" s="147"/>
      <c r="B29" s="148"/>
      <c r="C29" s="134"/>
      <c r="D29" s="135"/>
      <c r="E29" s="136">
        <f>IFERROR(VLOOKUP($D$2&amp;"-3",福祉!$B$2:$AG$998,19,FALSE),0)</f>
        <v>0</v>
      </c>
      <c r="F29" s="136">
        <f>IFERROR(VLOOKUP($D$2&amp;"-3",福祉!$B$2:$AG$998,21,FALSE),0)</f>
        <v>0</v>
      </c>
      <c r="G29" s="136">
        <f>IFERROR(VLOOKUP($D$2&amp;"-3",福祉!$B$2:$AG$998,23,FALSE),0)</f>
        <v>0</v>
      </c>
      <c r="H29" s="136">
        <f>IFERROR(VLOOKUP($D$2&amp;"-3",福祉!$B$2:$AG$998,25,FALSE),0)</f>
        <v>0</v>
      </c>
      <c r="I29" s="136">
        <f>IFERROR(VLOOKUP($D$2&amp;"-3",福祉!$B$2:$AG$998,27,FALSE),0)</f>
        <v>0</v>
      </c>
      <c r="J29" s="136">
        <f>IFERROR(VLOOKUP($D$2&amp;"-3",福祉!$B$2:$AG$998,29,FALSE),0)</f>
        <v>0</v>
      </c>
      <c r="K29" s="137">
        <f>SUM(E29:J29)</f>
        <v>0</v>
      </c>
    </row>
    <row r="30" spans="1:24" s="143" customFormat="1" ht="19.5" x14ac:dyDescent="0.15">
      <c r="A30" s="147"/>
      <c r="B30" s="148"/>
      <c r="C30" s="138"/>
      <c r="D30" s="139"/>
      <c r="E30" s="140">
        <f>IFERROR(VLOOKUP($D$2&amp;"-3",福祉!$B$2:$AG$998,20,FALSE),0)</f>
        <v>0</v>
      </c>
      <c r="F30" s="140">
        <f>IFERROR(VLOOKUP($D$2&amp;"-3",福祉!$B$2:$AG$998,22,FALSE),0)</f>
        <v>0</v>
      </c>
      <c r="G30" s="140">
        <f>IFERROR(VLOOKUP($D$2&amp;"-3",福祉!$B$2:$AG$998,24,FALSE),0)</f>
        <v>0</v>
      </c>
      <c r="H30" s="140">
        <f>IFERROR(VLOOKUP($D$2&amp;"-3",福祉!$B$2:$AG$998,26,FALSE),0)</f>
        <v>0</v>
      </c>
      <c r="I30" s="140">
        <f>IFERROR(VLOOKUP($D$2&amp;"-3",福祉!$B$2:$AG$2998,28,FALSE),0)</f>
        <v>0</v>
      </c>
      <c r="J30" s="141"/>
      <c r="K30" s="142">
        <f>SUM(E30:I30)</f>
        <v>0</v>
      </c>
    </row>
    <row r="31" spans="1:24" ht="19.5" x14ac:dyDescent="0.15">
      <c r="A31" s="147"/>
      <c r="B31" s="148"/>
      <c r="C31" s="128">
        <f>H13</f>
        <v>0</v>
      </c>
      <c r="D31" s="129"/>
      <c r="E31" s="130"/>
      <c r="F31" s="130"/>
      <c r="G31" s="130"/>
      <c r="H31" s="130"/>
      <c r="I31" s="130"/>
      <c r="J31" s="130"/>
      <c r="K31" s="131"/>
    </row>
    <row r="32" spans="1:24" ht="19.5" x14ac:dyDescent="0.15">
      <c r="A32" s="147"/>
      <c r="B32" s="148"/>
      <c r="C32" s="134"/>
      <c r="D32" s="135"/>
      <c r="E32" s="136">
        <f>IFERROR(VLOOKUP($D$2&amp;"-4",福祉!$B$2:$AG$998,19,FALSE),0)</f>
        <v>0</v>
      </c>
      <c r="F32" s="136">
        <f>IFERROR(VLOOKUP($D$2&amp;"-4",福祉!$B$2:$AG$998,21,FALSE),0)</f>
        <v>0</v>
      </c>
      <c r="G32" s="136">
        <f>IFERROR(VLOOKUP($D$2&amp;"-4",福祉!$B$2:$AG$998,23,FALSE),0)</f>
        <v>0</v>
      </c>
      <c r="H32" s="136">
        <f>IFERROR(VLOOKUP($D$2&amp;"-4",福祉!$B$2:$AG$998,25,FALSE),0)</f>
        <v>0</v>
      </c>
      <c r="I32" s="136">
        <f>IFERROR(VLOOKUP($D$2&amp;"-4",福祉!$B$2:$AG$998,27,FALSE),0)</f>
        <v>0</v>
      </c>
      <c r="J32" s="136">
        <f>IFERROR(VLOOKUP($D$2&amp;"-4",福祉!$B$2:$AG$998,29,FALSE),0)</f>
        <v>0</v>
      </c>
      <c r="K32" s="137">
        <f>SUM(E32:J32)</f>
        <v>0</v>
      </c>
    </row>
    <row r="33" spans="1:11" s="143" customFormat="1" ht="19.5" x14ac:dyDescent="0.15">
      <c r="A33" s="149"/>
      <c r="B33" s="150"/>
      <c r="C33" s="138"/>
      <c r="D33" s="139"/>
      <c r="E33" s="140">
        <f>IFERROR(VLOOKUP($D$2&amp;"-4",福祉!$B$2:$AG$998,20,FALSE),0)</f>
        <v>0</v>
      </c>
      <c r="F33" s="140">
        <f>IFERROR(VLOOKUP($D$2&amp;"-4",福祉!$B$2:$AG$998,22,FALSE),0)</f>
        <v>0</v>
      </c>
      <c r="G33" s="140">
        <f>IFERROR(VLOOKUP($D$2&amp;"-4",福祉!$B$2:$AG$998,24,FALSE),0)</f>
        <v>0</v>
      </c>
      <c r="H33" s="140">
        <f>IFERROR(VLOOKUP($D$2&amp;"-4",福祉!$B$2:$AG$998,26,FALSE),0)</f>
        <v>0</v>
      </c>
      <c r="I33" s="140">
        <f>IFERROR(VLOOKUP($D$2&amp;"-4",福祉!$B$2:$AG$2998,28,FALSE),0)</f>
        <v>0</v>
      </c>
      <c r="J33" s="141"/>
      <c r="K33" s="142">
        <f>SUM(E33:I33)</f>
        <v>0</v>
      </c>
    </row>
    <row r="34" spans="1:11" ht="19.5" x14ac:dyDescent="0.15">
      <c r="A34" s="151"/>
      <c r="B34" s="152"/>
      <c r="C34" s="153" t="s">
        <v>1148</v>
      </c>
      <c r="D34" s="154"/>
      <c r="E34" s="130"/>
      <c r="F34" s="130"/>
      <c r="G34" s="130"/>
      <c r="H34" s="130"/>
      <c r="I34" s="130"/>
      <c r="J34" s="130"/>
      <c r="K34" s="131"/>
    </row>
    <row r="35" spans="1:11" ht="19.5" x14ac:dyDescent="0.15">
      <c r="A35" s="155"/>
      <c r="B35" s="156"/>
      <c r="C35" s="157"/>
      <c r="D35" s="158"/>
      <c r="E35" s="136">
        <f t="shared" ref="E35:J35" si="0">SUM(E23+E26+E29+E32)</f>
        <v>0</v>
      </c>
      <c r="F35" s="136">
        <f t="shared" si="0"/>
        <v>0</v>
      </c>
      <c r="G35" s="136">
        <f t="shared" si="0"/>
        <v>0</v>
      </c>
      <c r="H35" s="136">
        <f t="shared" si="0"/>
        <v>2</v>
      </c>
      <c r="I35" s="136">
        <f t="shared" si="0"/>
        <v>1</v>
      </c>
      <c r="J35" s="136">
        <f t="shared" si="0"/>
        <v>0</v>
      </c>
      <c r="K35" s="137">
        <f>SUM(E35:J35)</f>
        <v>3</v>
      </c>
    </row>
    <row r="36" spans="1:11" ht="20.25" thickBot="1" x14ac:dyDescent="0.2">
      <c r="A36" s="159"/>
      <c r="B36" s="160"/>
      <c r="C36" s="161"/>
      <c r="D36" s="162"/>
      <c r="E36" s="163">
        <f>SUM(E24+E27+E30+E33)</f>
        <v>0</v>
      </c>
      <c r="F36" s="163">
        <f>SUM(F24+F27+F30+F33)</f>
        <v>0</v>
      </c>
      <c r="G36" s="163">
        <f>SUM(G24+G27+G30+G33)</f>
        <v>0</v>
      </c>
      <c r="H36" s="163">
        <f>SUM(H24+H27+H30+H33)</f>
        <v>0</v>
      </c>
      <c r="I36" s="163">
        <f>SUM(I24+I27+I30+I33)</f>
        <v>1</v>
      </c>
      <c r="J36" s="164"/>
      <c r="K36" s="165">
        <f>SUM(E36:I36)</f>
        <v>1</v>
      </c>
    </row>
    <row r="37" spans="1:11" ht="19.5" x14ac:dyDescent="0.15">
      <c r="A37" s="166"/>
      <c r="B37" s="166"/>
      <c r="C37" s="166"/>
      <c r="D37" s="166"/>
      <c r="E37" s="166"/>
      <c r="F37" s="166"/>
      <c r="G37" s="166"/>
      <c r="H37" s="166"/>
      <c r="I37" s="166"/>
      <c r="J37" s="166"/>
    </row>
    <row r="38" spans="1:11" ht="19.5" x14ac:dyDescent="0.15">
      <c r="A38" s="166"/>
      <c r="B38" s="166"/>
      <c r="C38" s="166"/>
      <c r="D38" s="166"/>
      <c r="E38" s="166"/>
      <c r="F38" s="166"/>
      <c r="G38" s="166"/>
      <c r="H38" s="166"/>
      <c r="I38" s="166"/>
      <c r="J38" s="166"/>
    </row>
  </sheetData>
  <sheetProtection algorithmName="SHA-512" hashValue="gb5+ngJ3Y3q5bsKmNRiFHIm91expLUS6uuBNrlXPmusPocCTR87/Q5AxsXTsxUrfl2XjDeTiX1jSwgagD0BmQg==" saltValue="yfAz13W0gB7MWKpXIWVpJ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00A55358-00FB-462B-8A42-23F68DFE7A11}"/>
    <dataValidation type="list" allowBlank="1" showInputMessage="1" sqref="A22:B33" xr:uid="{28C0C4C6-12DC-4B5B-9319-2226EC39D28F}">
      <formula1>"交通空白地有償運送,福祉有償運送"</formula1>
    </dataValidation>
    <dataValidation type="list" allowBlank="1" showInputMessage="1" sqref="D10" xr:uid="{DF20E385-CE93-40CE-8044-9D518CC0C024}">
      <formula1>"○"</formula1>
    </dataValidation>
  </dataValidations>
  <hyperlinks>
    <hyperlink ref="O1:Q1" location="福祉!A1" display="福祉!A1" xr:uid="{8484E50E-9A7B-4A6C-8258-420226E1E656}"/>
  </hyperlinks>
  <pageMargins left="0.25" right="0.25" top="0.75" bottom="0.75" header="0.3" footer="0.3"/>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132</vt:i4>
      </vt:variant>
      <vt:variant>
        <vt:lpstr>名前付き一覧</vt:lpstr>
      </vt:variant>
      <vt:variant>
        <vt:i4>132</vt:i4>
      </vt:variant>
    </vt:vector>
  </HeadingPairs>
  <TitlesOfParts>
    <vt:vector size="264" baseType="lpstr">
      <vt:lpstr>福祉</vt:lpstr>
      <vt:lpstr>旅客の範囲</vt:lpstr>
      <vt:lpstr>市福4</vt:lpstr>
      <vt:lpstr>市福7</vt:lpstr>
      <vt:lpstr>4</vt:lpstr>
      <vt:lpstr>5</vt:lpstr>
      <vt:lpstr>6</vt:lpstr>
      <vt:lpstr>9</vt:lpstr>
      <vt:lpstr>10</vt:lpstr>
      <vt:lpstr>11</vt:lpstr>
      <vt:lpstr>12</vt:lpstr>
      <vt:lpstr>13</vt:lpstr>
      <vt:lpstr>17</vt:lpstr>
      <vt:lpstr>19</vt:lpstr>
      <vt:lpstr>20</vt:lpstr>
      <vt:lpstr>25</vt:lpstr>
      <vt:lpstr>27</vt:lpstr>
      <vt:lpstr>29</vt:lpstr>
      <vt:lpstr>30</vt:lpstr>
      <vt:lpstr>33</vt:lpstr>
      <vt:lpstr>34</vt:lpstr>
      <vt:lpstr>35</vt:lpstr>
      <vt:lpstr>38</vt:lpstr>
      <vt:lpstr>40</vt:lpstr>
      <vt:lpstr>43</vt:lpstr>
      <vt:lpstr>44</vt:lpstr>
      <vt:lpstr>45</vt:lpstr>
      <vt:lpstr>46</vt:lpstr>
      <vt:lpstr>47</vt:lpstr>
      <vt:lpstr>48</vt:lpstr>
      <vt:lpstr>49</vt:lpstr>
      <vt:lpstr>50</vt:lpstr>
      <vt:lpstr>51</vt:lpstr>
      <vt:lpstr>53</vt:lpstr>
      <vt:lpstr>55</vt:lpstr>
      <vt:lpstr>56</vt:lpstr>
      <vt:lpstr>57</vt:lpstr>
      <vt:lpstr>58</vt:lpstr>
      <vt:lpstr>59</vt:lpstr>
      <vt:lpstr>60</vt:lpstr>
      <vt:lpstr>62</vt:lpstr>
      <vt:lpstr>63</vt:lpstr>
      <vt:lpstr>64</vt:lpstr>
      <vt:lpstr>66</vt:lpstr>
      <vt:lpstr>67</vt:lpstr>
      <vt:lpstr>69</vt:lpstr>
      <vt:lpstr>70</vt:lpstr>
      <vt:lpstr>71</vt:lpstr>
      <vt:lpstr>73</vt:lpstr>
      <vt:lpstr>74</vt:lpstr>
      <vt:lpstr>75</vt:lpstr>
      <vt:lpstr>78</vt:lpstr>
      <vt:lpstr>79</vt:lpstr>
      <vt:lpstr>80</vt:lpstr>
      <vt:lpstr>81</vt:lpstr>
      <vt:lpstr>84</vt:lpstr>
      <vt:lpstr>88</vt:lpstr>
      <vt:lpstr>92</vt:lpstr>
      <vt:lpstr>94</vt:lpstr>
      <vt:lpstr>96</vt:lpstr>
      <vt:lpstr>100</vt:lpstr>
      <vt:lpstr>101</vt:lpstr>
      <vt:lpstr>103</vt:lpstr>
      <vt:lpstr>104</vt:lpstr>
      <vt:lpstr>106</vt:lpstr>
      <vt:lpstr>111</vt:lpstr>
      <vt:lpstr>112</vt:lpstr>
      <vt:lpstr>114</vt:lpstr>
      <vt:lpstr>115</vt:lpstr>
      <vt:lpstr>116</vt:lpstr>
      <vt:lpstr>117</vt:lpstr>
      <vt:lpstr>118</vt:lpstr>
      <vt:lpstr>119</vt:lpstr>
      <vt:lpstr>121</vt:lpstr>
      <vt:lpstr>125</vt:lpstr>
      <vt:lpstr>127</vt:lpstr>
      <vt:lpstr>128</vt:lpstr>
      <vt:lpstr>130</vt:lpstr>
      <vt:lpstr>131</vt:lpstr>
      <vt:lpstr>133</vt:lpstr>
      <vt:lpstr>134</vt:lpstr>
      <vt:lpstr>136</vt:lpstr>
      <vt:lpstr>138</vt:lpstr>
      <vt:lpstr>139</vt:lpstr>
      <vt:lpstr>140</vt:lpstr>
      <vt:lpstr>141</vt:lpstr>
      <vt:lpstr>142</vt:lpstr>
      <vt:lpstr>144</vt:lpstr>
      <vt:lpstr>145</vt:lpstr>
      <vt:lpstr>147</vt:lpstr>
      <vt:lpstr>154</vt:lpstr>
      <vt:lpstr>155</vt:lpstr>
      <vt:lpstr>156</vt:lpstr>
      <vt:lpstr>159</vt:lpstr>
      <vt:lpstr>161</vt:lpstr>
      <vt:lpstr>162</vt:lpstr>
      <vt:lpstr>163</vt:lpstr>
      <vt:lpstr>164</vt:lpstr>
      <vt:lpstr>165</vt:lpstr>
      <vt:lpstr>167</vt:lpstr>
      <vt:lpstr>169</vt:lpstr>
      <vt:lpstr>170</vt:lpstr>
      <vt:lpstr>172</vt:lpstr>
      <vt:lpstr>173</vt:lpstr>
      <vt:lpstr>174</vt:lpstr>
      <vt:lpstr>176</vt:lpstr>
      <vt:lpstr>177</vt:lpstr>
      <vt:lpstr>178</vt:lpstr>
      <vt:lpstr>180</vt:lpstr>
      <vt:lpstr>181</vt:lpstr>
      <vt:lpstr>182</vt:lpstr>
      <vt:lpstr>183</vt:lpstr>
      <vt:lpstr>184</vt:lpstr>
      <vt:lpstr>186</vt:lpstr>
      <vt:lpstr>187</vt:lpstr>
      <vt:lpstr>190</vt:lpstr>
      <vt:lpstr>191</vt:lpstr>
      <vt:lpstr>193</vt:lpstr>
      <vt:lpstr>194</vt:lpstr>
      <vt:lpstr>195</vt:lpstr>
      <vt:lpstr>196</vt:lpstr>
      <vt:lpstr>197</vt:lpstr>
      <vt:lpstr>198</vt:lpstr>
      <vt:lpstr>199</vt:lpstr>
      <vt:lpstr>200</vt:lpstr>
      <vt:lpstr>201</vt:lpstr>
      <vt:lpstr>202</vt:lpstr>
      <vt:lpstr>203</vt:lpstr>
      <vt:lpstr>204</vt:lpstr>
      <vt:lpstr>205</vt:lpstr>
      <vt:lpstr>206</vt:lpstr>
      <vt:lpstr>207</vt:lpstr>
      <vt:lpstr>'10'!Print_Area</vt:lpstr>
      <vt:lpstr>'100'!Print_Area</vt:lpstr>
      <vt:lpstr>'101'!Print_Area</vt:lpstr>
      <vt:lpstr>'103'!Print_Area</vt:lpstr>
      <vt:lpstr>'104'!Print_Area</vt:lpstr>
      <vt:lpstr>'106'!Print_Area</vt:lpstr>
      <vt:lpstr>'11'!Print_Area</vt:lpstr>
      <vt:lpstr>'111'!Print_Area</vt:lpstr>
      <vt:lpstr>'112'!Print_Area</vt:lpstr>
      <vt:lpstr>'114'!Print_Area</vt:lpstr>
      <vt:lpstr>'115'!Print_Area</vt:lpstr>
      <vt:lpstr>'116'!Print_Area</vt:lpstr>
      <vt:lpstr>'117'!Print_Area</vt:lpstr>
      <vt:lpstr>'118'!Print_Area</vt:lpstr>
      <vt:lpstr>'119'!Print_Area</vt:lpstr>
      <vt:lpstr>'12'!Print_Area</vt:lpstr>
      <vt:lpstr>'121'!Print_Area</vt:lpstr>
      <vt:lpstr>'125'!Print_Area</vt:lpstr>
      <vt:lpstr>'127'!Print_Area</vt:lpstr>
      <vt:lpstr>'128'!Print_Area</vt:lpstr>
      <vt:lpstr>'13'!Print_Area</vt:lpstr>
      <vt:lpstr>'130'!Print_Area</vt:lpstr>
      <vt:lpstr>'131'!Print_Area</vt:lpstr>
      <vt:lpstr>'133'!Print_Area</vt:lpstr>
      <vt:lpstr>'134'!Print_Area</vt:lpstr>
      <vt:lpstr>'136'!Print_Area</vt:lpstr>
      <vt:lpstr>'138'!Print_Area</vt:lpstr>
      <vt:lpstr>'139'!Print_Area</vt:lpstr>
      <vt:lpstr>'140'!Print_Area</vt:lpstr>
      <vt:lpstr>'141'!Print_Area</vt:lpstr>
      <vt:lpstr>'142'!Print_Area</vt:lpstr>
      <vt:lpstr>'144'!Print_Area</vt:lpstr>
      <vt:lpstr>'145'!Print_Area</vt:lpstr>
      <vt:lpstr>'147'!Print_Area</vt:lpstr>
      <vt:lpstr>'154'!Print_Area</vt:lpstr>
      <vt:lpstr>'155'!Print_Area</vt:lpstr>
      <vt:lpstr>'156'!Print_Area</vt:lpstr>
      <vt:lpstr>'159'!Print_Area</vt:lpstr>
      <vt:lpstr>'161'!Print_Area</vt:lpstr>
      <vt:lpstr>'162'!Print_Area</vt:lpstr>
      <vt:lpstr>'163'!Print_Area</vt:lpstr>
      <vt:lpstr>'164'!Print_Area</vt:lpstr>
      <vt:lpstr>'165'!Print_Area</vt:lpstr>
      <vt:lpstr>'167'!Print_Area</vt:lpstr>
      <vt:lpstr>'169'!Print_Area</vt:lpstr>
      <vt:lpstr>'17'!Print_Area</vt:lpstr>
      <vt:lpstr>'170'!Print_Area</vt:lpstr>
      <vt:lpstr>'172'!Print_Area</vt:lpstr>
      <vt:lpstr>'173'!Print_Area</vt:lpstr>
      <vt:lpstr>'174'!Print_Area</vt:lpstr>
      <vt:lpstr>'176'!Print_Area</vt:lpstr>
      <vt:lpstr>'177'!Print_Area</vt:lpstr>
      <vt:lpstr>'178'!Print_Area</vt:lpstr>
      <vt:lpstr>'180'!Print_Area</vt:lpstr>
      <vt:lpstr>'181'!Print_Area</vt:lpstr>
      <vt:lpstr>'182'!Print_Area</vt:lpstr>
      <vt:lpstr>'183'!Print_Area</vt:lpstr>
      <vt:lpstr>'184'!Print_Area</vt:lpstr>
      <vt:lpstr>'186'!Print_Area</vt:lpstr>
      <vt:lpstr>'187'!Print_Area</vt:lpstr>
      <vt:lpstr>'19'!Print_Area</vt:lpstr>
      <vt:lpstr>'190'!Print_Area</vt:lpstr>
      <vt:lpstr>'191'!Print_Area</vt:lpstr>
      <vt:lpstr>'193'!Print_Area</vt:lpstr>
      <vt:lpstr>'194'!Print_Area</vt:lpstr>
      <vt:lpstr>'195'!Print_Area</vt:lpstr>
      <vt:lpstr>'196'!Print_Area</vt:lpstr>
      <vt:lpstr>'197'!Print_Area</vt:lpstr>
      <vt:lpstr>'198'!Print_Area</vt:lpstr>
      <vt:lpstr>'199'!Print_Area</vt:lpstr>
      <vt:lpstr>'20'!Print_Area</vt:lpstr>
      <vt:lpstr>'200'!Print_Area</vt:lpstr>
      <vt:lpstr>'201'!Print_Area</vt:lpstr>
      <vt:lpstr>'202'!Print_Area</vt:lpstr>
      <vt:lpstr>'203'!Print_Area</vt:lpstr>
      <vt:lpstr>'204'!Print_Area</vt:lpstr>
      <vt:lpstr>'205'!Print_Area</vt:lpstr>
      <vt:lpstr>'206'!Print_Area</vt:lpstr>
      <vt:lpstr>'207'!Print_Area</vt:lpstr>
      <vt:lpstr>'25'!Print_Area</vt:lpstr>
      <vt:lpstr>'27'!Print_Area</vt:lpstr>
      <vt:lpstr>'29'!Print_Area</vt:lpstr>
      <vt:lpstr>'30'!Print_Area</vt:lpstr>
      <vt:lpstr>'33'!Print_Area</vt:lpstr>
      <vt:lpstr>'34'!Print_Area</vt:lpstr>
      <vt:lpstr>'35'!Print_Area</vt:lpstr>
      <vt:lpstr>'38'!Print_Area</vt:lpstr>
      <vt:lpstr>'4'!Print_Area</vt:lpstr>
      <vt:lpstr>'40'!Print_Area</vt:lpstr>
      <vt:lpstr>'43'!Print_Area</vt:lpstr>
      <vt:lpstr>'44'!Print_Area</vt:lpstr>
      <vt:lpstr>'45'!Print_Area</vt:lpstr>
      <vt:lpstr>'46'!Print_Area</vt:lpstr>
      <vt:lpstr>'47'!Print_Area</vt:lpstr>
      <vt:lpstr>'48'!Print_Area</vt:lpstr>
      <vt:lpstr>'49'!Print_Area</vt:lpstr>
      <vt:lpstr>'5'!Print_Area</vt:lpstr>
      <vt:lpstr>'50'!Print_Area</vt:lpstr>
      <vt:lpstr>'51'!Print_Area</vt:lpstr>
      <vt:lpstr>'53'!Print_Area</vt:lpstr>
      <vt:lpstr>'55'!Print_Area</vt:lpstr>
      <vt:lpstr>'56'!Print_Area</vt:lpstr>
      <vt:lpstr>'57'!Print_Area</vt:lpstr>
      <vt:lpstr>'58'!Print_Area</vt:lpstr>
      <vt:lpstr>'59'!Print_Area</vt:lpstr>
      <vt:lpstr>'6'!Print_Area</vt:lpstr>
      <vt:lpstr>'60'!Print_Area</vt:lpstr>
      <vt:lpstr>'62'!Print_Area</vt:lpstr>
      <vt:lpstr>'63'!Print_Area</vt:lpstr>
      <vt:lpstr>'64'!Print_Area</vt:lpstr>
      <vt:lpstr>'66'!Print_Area</vt:lpstr>
      <vt:lpstr>'67'!Print_Area</vt:lpstr>
      <vt:lpstr>'69'!Print_Area</vt:lpstr>
      <vt:lpstr>'70'!Print_Area</vt:lpstr>
      <vt:lpstr>'71'!Print_Area</vt:lpstr>
      <vt:lpstr>'73'!Print_Area</vt:lpstr>
      <vt:lpstr>'74'!Print_Area</vt:lpstr>
      <vt:lpstr>'75'!Print_Area</vt:lpstr>
      <vt:lpstr>'78'!Print_Area</vt:lpstr>
      <vt:lpstr>'79'!Print_Area</vt:lpstr>
      <vt:lpstr>'80'!Print_Area</vt:lpstr>
      <vt:lpstr>'81'!Print_Area</vt:lpstr>
      <vt:lpstr>'84'!Print_Area</vt:lpstr>
      <vt:lpstr>'88'!Print_Area</vt:lpstr>
      <vt:lpstr>'9'!Print_Area</vt:lpstr>
      <vt:lpstr>'92'!Print_Area</vt:lpstr>
      <vt:lpstr>'94'!Print_Area</vt:lpstr>
      <vt:lpstr>'96'!Print_Area</vt:lpstr>
      <vt:lpstr>市福4!Print_Area</vt:lpstr>
      <vt:lpstr>市福7!Print_Area</vt:lpstr>
      <vt:lpstr>福祉!Print_Area</vt:lpstr>
      <vt:lpstr>旅客の範囲!Print_Area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中出 雅也</dc:creator>
  <cp:lastModifiedBy>中出 雅也</cp:lastModifiedBy>
  <dcterms:created xsi:type="dcterms:W3CDTF">2024-04-01T23:25:22Z</dcterms:created>
  <dcterms:modified xsi:type="dcterms:W3CDTF">2024-04-01T23:26:11Z</dcterms:modified>
</cp:coreProperties>
</file>