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ktrhahd01z\函館運輸支局\03_輸送・監査\02_旅客関係\06_自家用自動車有償運送\02　自家用旅客有償運送\02　登録簿\01_登録簿\"/>
    </mc:Choice>
  </mc:AlternateContent>
  <xr:revisionPtr revIDLastSave="0" documentId="8_{FD1DEFC9-B349-4A98-BEAE-58C422C3DE2F}" xr6:coauthVersionLast="47" xr6:coauthVersionMax="47" xr10:uidLastSave="{00000000-0000-0000-0000-000000000000}"/>
  <bookViews>
    <workbookView xWindow="-108" yWindow="-108" windowWidth="23256" windowHeight="12456" xr2:uid="{5B2E1530-281E-41C5-BC9D-9B49126BBDC2}"/>
  </bookViews>
  <sheets>
    <sheet name="交通空白" sheetId="1" r:id="rId1"/>
    <sheet name="市交1" sheetId="2" r:id="rId2"/>
    <sheet name="市交1別紙" sheetId="3" r:id="rId3"/>
    <sheet name="市交2" sheetId="4" r:id="rId4"/>
    <sheet name="市交2別紙" sheetId="5" r:id="rId5"/>
    <sheet name="市交3" sheetId="6" r:id="rId6"/>
    <sheet name="交1" sheetId="7" r:id="rId7"/>
    <sheet name="交2" sheetId="8" r:id="rId8"/>
    <sheet name="交2別紙" sheetId="9" r:id="rId9"/>
    <sheet name="交3" sheetId="10" r:id="rId10"/>
    <sheet name="交4" sheetId="11" r:id="rId11"/>
    <sheet name="交5" sheetId="12" r:id="rId12"/>
  </sheets>
  <definedNames>
    <definedName name="_xlnm.Print_Area" localSheetId="6">交1!$A$1:$K$36</definedName>
    <definedName name="_xlnm.Print_Area" localSheetId="7">交2!$A$1:$K$36</definedName>
    <definedName name="_xlnm.Print_Area" localSheetId="8">交2別紙!$A$1:$F$43</definedName>
    <definedName name="_xlnm.Print_Area" localSheetId="9">交3!$A$1:$K$36</definedName>
    <definedName name="_xlnm.Print_Area" localSheetId="10">交4!$A$1:$K$36</definedName>
    <definedName name="_xlnm.Print_Area" localSheetId="11">交5!$A$1:$K$36</definedName>
    <definedName name="_xlnm.Print_Area" localSheetId="0">交通空白!$A$1:$I$9</definedName>
    <definedName name="_xlnm.Print_Area" localSheetId="1">市交1!$A$1:$K$36</definedName>
    <definedName name="_xlnm.Print_Area" localSheetId="2">市交1別紙!$A$1:$F$13</definedName>
    <definedName name="_xlnm.Print_Area" localSheetId="3">市交2!$A$1:$K$36</definedName>
    <definedName name="_xlnm.Print_Area" localSheetId="4">市交2別紙!$A$1:$F$25</definedName>
    <definedName name="_xlnm.Print_Area" localSheetId="5">市交3!$A$1:$K$36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 i="12" l="1"/>
  <c r="H33" i="12"/>
  <c r="G33" i="12"/>
  <c r="F33" i="12"/>
  <c r="E33" i="12"/>
  <c r="K33" i="12" s="1"/>
  <c r="J32" i="12"/>
  <c r="I32" i="12"/>
  <c r="H32" i="12"/>
  <c r="G32" i="12"/>
  <c r="F32" i="12"/>
  <c r="E32" i="12"/>
  <c r="K30" i="12"/>
  <c r="I30" i="12"/>
  <c r="H30" i="12"/>
  <c r="G30" i="12"/>
  <c r="F30" i="12"/>
  <c r="E30" i="12"/>
  <c r="J29" i="12"/>
  <c r="I29" i="12"/>
  <c r="H29" i="12"/>
  <c r="G29" i="12"/>
  <c r="F29" i="12"/>
  <c r="E29" i="12"/>
  <c r="C28" i="12"/>
  <c r="I27" i="12"/>
  <c r="H27" i="12"/>
  <c r="G27" i="12"/>
  <c r="F27" i="12"/>
  <c r="K27" i="12" s="1"/>
  <c r="E27" i="12"/>
  <c r="J26" i="12"/>
  <c r="I26" i="12"/>
  <c r="H26" i="12"/>
  <c r="G26" i="12"/>
  <c r="F26" i="12"/>
  <c r="E26" i="12"/>
  <c r="I24" i="12"/>
  <c r="H24" i="12"/>
  <c r="H36" i="12" s="1"/>
  <c r="G24" i="12"/>
  <c r="G36" i="12" s="1"/>
  <c r="F24" i="12"/>
  <c r="E24" i="12"/>
  <c r="E36" i="12" s="1"/>
  <c r="J23" i="12"/>
  <c r="J35" i="12" s="1"/>
  <c r="I23" i="12"/>
  <c r="H23" i="12"/>
  <c r="G23" i="12"/>
  <c r="F23" i="12"/>
  <c r="F35" i="12" s="1"/>
  <c r="E23" i="12"/>
  <c r="F17" i="12"/>
  <c r="D17" i="12"/>
  <c r="D15" i="12"/>
  <c r="D14" i="12"/>
  <c r="J13" i="12"/>
  <c r="H13" i="12"/>
  <c r="C31" i="12" s="1"/>
  <c r="F13" i="12"/>
  <c r="D13" i="12"/>
  <c r="C25" i="12" s="1"/>
  <c r="J12" i="12"/>
  <c r="H12" i="12"/>
  <c r="F12" i="12"/>
  <c r="D12" i="12"/>
  <c r="C22" i="12" s="1"/>
  <c r="D8" i="12"/>
  <c r="D7" i="12"/>
  <c r="D6" i="12"/>
  <c r="D5" i="12"/>
  <c r="D4" i="12"/>
  <c r="D3" i="12"/>
  <c r="I33" i="11"/>
  <c r="H33" i="11"/>
  <c r="G33" i="11"/>
  <c r="F33" i="11"/>
  <c r="E33" i="11"/>
  <c r="J32" i="11"/>
  <c r="I32" i="11"/>
  <c r="H32" i="11"/>
  <c r="G32" i="11"/>
  <c r="F32" i="11"/>
  <c r="E32" i="11"/>
  <c r="I30" i="11"/>
  <c r="H30" i="11"/>
  <c r="G30" i="11"/>
  <c r="F30" i="11"/>
  <c r="E30" i="11"/>
  <c r="J29" i="11"/>
  <c r="I29" i="11"/>
  <c r="H29" i="11"/>
  <c r="G29" i="11"/>
  <c r="F29" i="11"/>
  <c r="E29" i="11"/>
  <c r="I27" i="11"/>
  <c r="H27" i="11"/>
  <c r="G27" i="11"/>
  <c r="F27" i="11"/>
  <c r="E27" i="11"/>
  <c r="K27" i="11" s="1"/>
  <c r="J26" i="11"/>
  <c r="I26" i="11"/>
  <c r="H26" i="11"/>
  <c r="G26" i="11"/>
  <c r="F26" i="11"/>
  <c r="E26" i="11"/>
  <c r="I24" i="11"/>
  <c r="H24" i="11"/>
  <c r="H36" i="11" s="1"/>
  <c r="G24" i="11"/>
  <c r="F24" i="11"/>
  <c r="E24" i="11"/>
  <c r="E36" i="11" s="1"/>
  <c r="J23" i="11"/>
  <c r="I23" i="11"/>
  <c r="H23" i="11"/>
  <c r="G23" i="11"/>
  <c r="F23" i="11"/>
  <c r="E23" i="11"/>
  <c r="E35" i="11" s="1"/>
  <c r="F17" i="11"/>
  <c r="D17" i="11"/>
  <c r="D15" i="11"/>
  <c r="D14" i="11"/>
  <c r="J13" i="11"/>
  <c r="H13" i="11"/>
  <c r="C31" i="11" s="1"/>
  <c r="F13" i="11"/>
  <c r="D13" i="11"/>
  <c r="C25" i="11" s="1"/>
  <c r="J12" i="11"/>
  <c r="H12" i="11"/>
  <c r="C28" i="11" s="1"/>
  <c r="F12" i="11"/>
  <c r="D12" i="11"/>
  <c r="C22" i="11" s="1"/>
  <c r="D8" i="11"/>
  <c r="D7" i="11"/>
  <c r="D6" i="11"/>
  <c r="D5" i="11"/>
  <c r="D4" i="11"/>
  <c r="D3" i="11"/>
  <c r="I33" i="10"/>
  <c r="H33" i="10"/>
  <c r="G33" i="10"/>
  <c r="F33" i="10"/>
  <c r="E33" i="10"/>
  <c r="J32" i="10"/>
  <c r="I32" i="10"/>
  <c r="H32" i="10"/>
  <c r="G32" i="10"/>
  <c r="F32" i="10"/>
  <c r="F35" i="10" s="1"/>
  <c r="E32" i="10"/>
  <c r="I30" i="10"/>
  <c r="H30" i="10"/>
  <c r="G30" i="10"/>
  <c r="F30" i="10"/>
  <c r="E30" i="10"/>
  <c r="J29" i="10"/>
  <c r="I29" i="10"/>
  <c r="H29" i="10"/>
  <c r="G29" i="10"/>
  <c r="F29" i="10"/>
  <c r="E29" i="10"/>
  <c r="I27" i="10"/>
  <c r="H27" i="10"/>
  <c r="G27" i="10"/>
  <c r="F27" i="10"/>
  <c r="E27" i="10"/>
  <c r="J26" i="10"/>
  <c r="I26" i="10"/>
  <c r="H26" i="10"/>
  <c r="G26" i="10"/>
  <c r="F26" i="10"/>
  <c r="E26" i="10"/>
  <c r="K26" i="10" s="1"/>
  <c r="I24" i="10"/>
  <c r="I36" i="10" s="1"/>
  <c r="H24" i="10"/>
  <c r="G24" i="10"/>
  <c r="F24" i="10"/>
  <c r="E24" i="10"/>
  <c r="J23" i="10"/>
  <c r="I23" i="10"/>
  <c r="H23" i="10"/>
  <c r="H35" i="10" s="1"/>
  <c r="G23" i="10"/>
  <c r="F23" i="10"/>
  <c r="E23" i="10"/>
  <c r="E35" i="10" s="1"/>
  <c r="F17" i="10"/>
  <c r="D17" i="10"/>
  <c r="D15" i="10"/>
  <c r="D14" i="10"/>
  <c r="J13" i="10"/>
  <c r="H13" i="10"/>
  <c r="C31" i="10" s="1"/>
  <c r="F13" i="10"/>
  <c r="D13" i="10"/>
  <c r="C25" i="10" s="1"/>
  <c r="J12" i="10"/>
  <c r="H12" i="10"/>
  <c r="C28" i="10" s="1"/>
  <c r="F12" i="10"/>
  <c r="D12" i="10"/>
  <c r="C22" i="10" s="1"/>
  <c r="D8" i="10"/>
  <c r="D7" i="10"/>
  <c r="D6" i="10"/>
  <c r="D5" i="10"/>
  <c r="D4" i="10"/>
  <c r="D3" i="10"/>
  <c r="C81" i="9"/>
  <c r="C75" i="9"/>
  <c r="C69" i="9"/>
  <c r="C63" i="9"/>
  <c r="C57" i="9"/>
  <c r="C51" i="9"/>
  <c r="C45" i="9"/>
  <c r="C39" i="9"/>
  <c r="C33" i="9"/>
  <c r="C27" i="9"/>
  <c r="C21" i="9"/>
  <c r="C15" i="9"/>
  <c r="C9" i="9"/>
  <c r="I33" i="8"/>
  <c r="H33" i="8"/>
  <c r="G33" i="8"/>
  <c r="F33" i="8"/>
  <c r="E33" i="8"/>
  <c r="J32" i="8"/>
  <c r="K32" i="8" s="1"/>
  <c r="I32" i="8"/>
  <c r="H32" i="8"/>
  <c r="G32" i="8"/>
  <c r="F32" i="8"/>
  <c r="E32" i="8"/>
  <c r="I30" i="8"/>
  <c r="H30" i="8"/>
  <c r="G30" i="8"/>
  <c r="F30" i="8"/>
  <c r="E30" i="8"/>
  <c r="J29" i="8"/>
  <c r="I29" i="8"/>
  <c r="H29" i="8"/>
  <c r="G29" i="8"/>
  <c r="F29" i="8"/>
  <c r="E29" i="8"/>
  <c r="I27" i="8"/>
  <c r="H27" i="8"/>
  <c r="H36" i="8" s="1"/>
  <c r="G27" i="8"/>
  <c r="F27" i="8"/>
  <c r="E27" i="8"/>
  <c r="J26" i="8"/>
  <c r="I26" i="8"/>
  <c r="H26" i="8"/>
  <c r="G26" i="8"/>
  <c r="F26" i="8"/>
  <c r="E26" i="8"/>
  <c r="I24" i="8"/>
  <c r="H24" i="8"/>
  <c r="G24" i="8"/>
  <c r="G36" i="8" s="1"/>
  <c r="F24" i="8"/>
  <c r="E24" i="8"/>
  <c r="E36" i="8" s="1"/>
  <c r="J23" i="8"/>
  <c r="J35" i="8" s="1"/>
  <c r="I23" i="8"/>
  <c r="I35" i="8" s="1"/>
  <c r="H23" i="8"/>
  <c r="H35" i="8" s="1"/>
  <c r="G23" i="8"/>
  <c r="G35" i="8" s="1"/>
  <c r="F23" i="8"/>
  <c r="E23" i="8"/>
  <c r="F17" i="8"/>
  <c r="D17" i="8"/>
  <c r="D15" i="8"/>
  <c r="D14" i="8"/>
  <c r="J13" i="8"/>
  <c r="H13" i="8"/>
  <c r="C31" i="8" s="1"/>
  <c r="F13" i="8"/>
  <c r="D13" i="8"/>
  <c r="C25" i="8" s="1"/>
  <c r="J12" i="8"/>
  <c r="H12" i="8"/>
  <c r="C28" i="8" s="1"/>
  <c r="F12" i="8"/>
  <c r="D12" i="8"/>
  <c r="C22" i="8" s="1"/>
  <c r="D8" i="8"/>
  <c r="D7" i="8"/>
  <c r="D6" i="8"/>
  <c r="D5" i="8"/>
  <c r="D4" i="8"/>
  <c r="D3" i="8"/>
  <c r="F36" i="7"/>
  <c r="I33" i="7"/>
  <c r="H33" i="7"/>
  <c r="G33" i="7"/>
  <c r="F33" i="7"/>
  <c r="E33" i="7"/>
  <c r="J32" i="7"/>
  <c r="I32" i="7"/>
  <c r="H32" i="7"/>
  <c r="G32" i="7"/>
  <c r="F32" i="7"/>
  <c r="E32" i="7"/>
  <c r="I30" i="7"/>
  <c r="H30" i="7"/>
  <c r="G30" i="7"/>
  <c r="F30" i="7"/>
  <c r="E30" i="7"/>
  <c r="J29" i="7"/>
  <c r="I29" i="7"/>
  <c r="H29" i="7"/>
  <c r="G29" i="7"/>
  <c r="F29" i="7"/>
  <c r="E29" i="7"/>
  <c r="C28" i="7"/>
  <c r="I27" i="7"/>
  <c r="H27" i="7"/>
  <c r="G27" i="7"/>
  <c r="F27" i="7"/>
  <c r="E27" i="7"/>
  <c r="J26" i="7"/>
  <c r="I26" i="7"/>
  <c r="H26" i="7"/>
  <c r="G26" i="7"/>
  <c r="G35" i="7" s="1"/>
  <c r="F26" i="7"/>
  <c r="E26" i="7"/>
  <c r="I24" i="7"/>
  <c r="H24" i="7"/>
  <c r="H36" i="7" s="1"/>
  <c r="G24" i="7"/>
  <c r="G36" i="7" s="1"/>
  <c r="F24" i="7"/>
  <c r="E24" i="7"/>
  <c r="E36" i="7" s="1"/>
  <c r="J23" i="7"/>
  <c r="I23" i="7"/>
  <c r="H23" i="7"/>
  <c r="G23" i="7"/>
  <c r="F23" i="7"/>
  <c r="E23" i="7"/>
  <c r="F17" i="7"/>
  <c r="D17" i="7"/>
  <c r="D15" i="7"/>
  <c r="D14" i="7"/>
  <c r="J13" i="7"/>
  <c r="H13" i="7"/>
  <c r="C31" i="7" s="1"/>
  <c r="F13" i="7"/>
  <c r="D13" i="7"/>
  <c r="C25" i="7" s="1"/>
  <c r="J12" i="7"/>
  <c r="H12" i="7"/>
  <c r="F12" i="7"/>
  <c r="D12" i="7"/>
  <c r="C22" i="7" s="1"/>
  <c r="D8" i="7"/>
  <c r="D7" i="7"/>
  <c r="D6" i="7"/>
  <c r="D5" i="7"/>
  <c r="D4" i="7"/>
  <c r="D3" i="7"/>
  <c r="I33" i="6"/>
  <c r="H33" i="6"/>
  <c r="G33" i="6"/>
  <c r="F33" i="6"/>
  <c r="E33" i="6"/>
  <c r="K33" i="6" s="1"/>
  <c r="J32" i="6"/>
  <c r="I32" i="6"/>
  <c r="H32" i="6"/>
  <c r="G32" i="6"/>
  <c r="F32" i="6"/>
  <c r="E32" i="6"/>
  <c r="I30" i="6"/>
  <c r="H30" i="6"/>
  <c r="G30" i="6"/>
  <c r="F30" i="6"/>
  <c r="E30" i="6"/>
  <c r="K30" i="6" s="1"/>
  <c r="J29" i="6"/>
  <c r="I29" i="6"/>
  <c r="H29" i="6"/>
  <c r="G29" i="6"/>
  <c r="F29" i="6"/>
  <c r="E29" i="6"/>
  <c r="I27" i="6"/>
  <c r="H27" i="6"/>
  <c r="G27" i="6"/>
  <c r="F27" i="6"/>
  <c r="E27" i="6"/>
  <c r="J26" i="6"/>
  <c r="I26" i="6"/>
  <c r="H26" i="6"/>
  <c r="G26" i="6"/>
  <c r="F26" i="6"/>
  <c r="E26" i="6"/>
  <c r="I24" i="6"/>
  <c r="I36" i="6" s="1"/>
  <c r="H24" i="6"/>
  <c r="G24" i="6"/>
  <c r="F24" i="6"/>
  <c r="E24" i="6"/>
  <c r="J23" i="6"/>
  <c r="I23" i="6"/>
  <c r="H23" i="6"/>
  <c r="K23" i="6" s="1"/>
  <c r="G23" i="6"/>
  <c r="F23" i="6"/>
  <c r="F35" i="6" s="1"/>
  <c r="E23" i="6"/>
  <c r="D15" i="6"/>
  <c r="D14" i="6"/>
  <c r="J13" i="6"/>
  <c r="H13" i="6"/>
  <c r="C31" i="6" s="1"/>
  <c r="F13" i="6"/>
  <c r="D13" i="6"/>
  <c r="C25" i="6" s="1"/>
  <c r="J12" i="6"/>
  <c r="H12" i="6"/>
  <c r="C28" i="6" s="1"/>
  <c r="F12" i="6"/>
  <c r="D12" i="6"/>
  <c r="C22" i="6" s="1"/>
  <c r="D8" i="6"/>
  <c r="D7" i="6"/>
  <c r="D6" i="6"/>
  <c r="D5" i="6"/>
  <c r="D4" i="6"/>
  <c r="D3" i="6"/>
  <c r="C21" i="5"/>
  <c r="C15" i="5"/>
  <c r="C9" i="5"/>
  <c r="J35" i="4"/>
  <c r="H35" i="4"/>
  <c r="I33" i="4"/>
  <c r="H33" i="4"/>
  <c r="G33" i="4"/>
  <c r="F33" i="4"/>
  <c r="E33" i="4"/>
  <c r="J32" i="4"/>
  <c r="I32" i="4"/>
  <c r="H32" i="4"/>
  <c r="G32" i="4"/>
  <c r="F32" i="4"/>
  <c r="E32" i="4"/>
  <c r="C31" i="4"/>
  <c r="I30" i="4"/>
  <c r="H30" i="4"/>
  <c r="G30" i="4"/>
  <c r="F30" i="4"/>
  <c r="E30" i="4"/>
  <c r="J29" i="4"/>
  <c r="I29" i="4"/>
  <c r="H29" i="4"/>
  <c r="G29" i="4"/>
  <c r="F29" i="4"/>
  <c r="E29" i="4"/>
  <c r="K29" i="4" s="1"/>
  <c r="I27" i="4"/>
  <c r="H27" i="4"/>
  <c r="G27" i="4"/>
  <c r="F27" i="4"/>
  <c r="E27" i="4"/>
  <c r="J26" i="4"/>
  <c r="I26" i="4"/>
  <c r="H26" i="4"/>
  <c r="G26" i="4"/>
  <c r="F26" i="4"/>
  <c r="E26" i="4"/>
  <c r="K26" i="4" s="1"/>
  <c r="C25" i="4"/>
  <c r="I24" i="4"/>
  <c r="H24" i="4"/>
  <c r="G24" i="4"/>
  <c r="F24" i="4"/>
  <c r="E24" i="4"/>
  <c r="J23" i="4"/>
  <c r="I23" i="4"/>
  <c r="I35" i="4" s="1"/>
  <c r="H23" i="4"/>
  <c r="G23" i="4"/>
  <c r="G35" i="4" s="1"/>
  <c r="F23" i="4"/>
  <c r="E23" i="4"/>
  <c r="D15" i="4"/>
  <c r="D14" i="4"/>
  <c r="J13" i="4"/>
  <c r="H13" i="4"/>
  <c r="F13" i="4"/>
  <c r="D13" i="4"/>
  <c r="J12" i="4"/>
  <c r="H12" i="4"/>
  <c r="C28" i="4" s="1"/>
  <c r="F12" i="4"/>
  <c r="D12" i="4"/>
  <c r="C22" i="4" s="1"/>
  <c r="D8" i="4"/>
  <c r="D7" i="4"/>
  <c r="D6" i="4"/>
  <c r="D5" i="4"/>
  <c r="D4" i="4"/>
  <c r="D3" i="4"/>
  <c r="C9" i="3"/>
  <c r="I33" i="2"/>
  <c r="H33" i="2"/>
  <c r="G33" i="2"/>
  <c r="F33" i="2"/>
  <c r="E33" i="2"/>
  <c r="K33" i="2" s="1"/>
  <c r="J32" i="2"/>
  <c r="K32" i="2" s="1"/>
  <c r="I32" i="2"/>
  <c r="H32" i="2"/>
  <c r="G32" i="2"/>
  <c r="F32" i="2"/>
  <c r="E32" i="2"/>
  <c r="I30" i="2"/>
  <c r="H30" i="2"/>
  <c r="G30" i="2"/>
  <c r="F30" i="2"/>
  <c r="E30" i="2"/>
  <c r="J29" i="2"/>
  <c r="I29" i="2"/>
  <c r="H29" i="2"/>
  <c r="G29" i="2"/>
  <c r="F29" i="2"/>
  <c r="E29" i="2"/>
  <c r="I27" i="2"/>
  <c r="H27" i="2"/>
  <c r="H36" i="2" s="1"/>
  <c r="G27" i="2"/>
  <c r="F27" i="2"/>
  <c r="E27" i="2"/>
  <c r="J26" i="2"/>
  <c r="I26" i="2"/>
  <c r="H26" i="2"/>
  <c r="G26" i="2"/>
  <c r="F26" i="2"/>
  <c r="E26" i="2"/>
  <c r="I24" i="2"/>
  <c r="H24" i="2"/>
  <c r="G24" i="2"/>
  <c r="F24" i="2"/>
  <c r="E24" i="2"/>
  <c r="E36" i="2" s="1"/>
  <c r="J23" i="2"/>
  <c r="J35" i="2" s="1"/>
  <c r="I23" i="2"/>
  <c r="I35" i="2" s="1"/>
  <c r="H23" i="2"/>
  <c r="G23" i="2"/>
  <c r="F23" i="2"/>
  <c r="F35" i="2" s="1"/>
  <c r="E23" i="2"/>
  <c r="D15" i="2"/>
  <c r="D14" i="2"/>
  <c r="J13" i="2"/>
  <c r="H13" i="2"/>
  <c r="C31" i="2" s="1"/>
  <c r="F13" i="2"/>
  <c r="D13" i="2"/>
  <c r="C25" i="2" s="1"/>
  <c r="J12" i="2"/>
  <c r="H12" i="2"/>
  <c r="C28" i="2" s="1"/>
  <c r="F12" i="2"/>
  <c r="D12" i="2"/>
  <c r="C22" i="2" s="1"/>
  <c r="D8" i="2"/>
  <c r="D7" i="2"/>
  <c r="D6" i="2"/>
  <c r="D5" i="2"/>
  <c r="D4" i="2"/>
  <c r="D3" i="2"/>
  <c r="AG9" i="1"/>
  <c r="AF9" i="1"/>
  <c r="AG8" i="1"/>
  <c r="AF8" i="1"/>
  <c r="AG7" i="1"/>
  <c r="AF7" i="1"/>
  <c r="AG6" i="1"/>
  <c r="AF6" i="1"/>
  <c r="AG5" i="1"/>
  <c r="AF5" i="1"/>
  <c r="AG4" i="1"/>
  <c r="AF4" i="1"/>
  <c r="AG3" i="1"/>
  <c r="AF3" i="1"/>
  <c r="AG2" i="1"/>
  <c r="AF2" i="1"/>
  <c r="E35" i="4" l="1"/>
  <c r="J35" i="6"/>
  <c r="K33" i="8"/>
  <c r="K33" i="11"/>
  <c r="K26" i="12"/>
  <c r="K24" i="6"/>
  <c r="E36" i="6"/>
  <c r="K36" i="6" s="1"/>
  <c r="F35" i="7"/>
  <c r="K29" i="7"/>
  <c r="F36" i="8"/>
  <c r="K36" i="8" s="1"/>
  <c r="J35" i="11"/>
  <c r="K30" i="11"/>
  <c r="E35" i="12"/>
  <c r="K29" i="12"/>
  <c r="K32" i="12"/>
  <c r="G36" i="2"/>
  <c r="K32" i="4"/>
  <c r="K24" i="2"/>
  <c r="K23" i="12"/>
  <c r="E35" i="2"/>
  <c r="K29" i="2"/>
  <c r="K30" i="4"/>
  <c r="E36" i="4"/>
  <c r="H36" i="6"/>
  <c r="K23" i="7"/>
  <c r="I35" i="7"/>
  <c r="I36" i="8"/>
  <c r="G35" i="10"/>
  <c r="G36" i="11"/>
  <c r="H35" i="12"/>
  <c r="F36" i="6"/>
  <c r="K35" i="10"/>
  <c r="I36" i="2"/>
  <c r="K32" i="10"/>
  <c r="K26" i="2"/>
  <c r="F36" i="4"/>
  <c r="K32" i="6"/>
  <c r="K24" i="8"/>
  <c r="I35" i="12"/>
  <c r="K30" i="2"/>
  <c r="G36" i="6"/>
  <c r="F36" i="11"/>
  <c r="K36" i="11" s="1"/>
  <c r="G35" i="2"/>
  <c r="G36" i="4"/>
  <c r="E35" i="6"/>
  <c r="K35" i="6" s="1"/>
  <c r="J35" i="7"/>
  <c r="K27" i="7"/>
  <c r="K30" i="7"/>
  <c r="E35" i="8"/>
  <c r="K26" i="8"/>
  <c r="K29" i="8"/>
  <c r="I35" i="10"/>
  <c r="J35" i="10"/>
  <c r="I36" i="11"/>
  <c r="H35" i="2"/>
  <c r="K24" i="4"/>
  <c r="K33" i="7"/>
  <c r="F35" i="8"/>
  <c r="K33" i="10"/>
  <c r="K32" i="11"/>
  <c r="I36" i="4"/>
  <c r="K29" i="6"/>
  <c r="H35" i="6"/>
  <c r="K30" i="10"/>
  <c r="K23" i="11"/>
  <c r="K29" i="11"/>
  <c r="G35" i="11"/>
  <c r="F36" i="12"/>
  <c r="K36" i="12" s="1"/>
  <c r="K24" i="10"/>
  <c r="I36" i="7"/>
  <c r="K36" i="7" s="1"/>
  <c r="K27" i="10"/>
  <c r="F35" i="4"/>
  <c r="I35" i="6"/>
  <c r="E35" i="7"/>
  <c r="H36" i="10"/>
  <c r="G36" i="10"/>
  <c r="H35" i="11"/>
  <c r="K26" i="11"/>
  <c r="I35" i="11"/>
  <c r="I36" i="12"/>
  <c r="K35" i="2"/>
  <c r="K35" i="8"/>
  <c r="K35" i="4"/>
  <c r="K23" i="2"/>
  <c r="K23" i="8"/>
  <c r="E36" i="10"/>
  <c r="K27" i="8"/>
  <c r="G35" i="6"/>
  <c r="H36" i="4"/>
  <c r="H35" i="7"/>
  <c r="K35" i="7" s="1"/>
  <c r="F36" i="10"/>
  <c r="K24" i="11"/>
  <c r="G35" i="12"/>
  <c r="K27" i="6"/>
  <c r="K24" i="7"/>
  <c r="K32" i="7"/>
  <c r="K23" i="10"/>
  <c r="K24" i="12"/>
  <c r="K26" i="6"/>
  <c r="K23" i="4"/>
  <c r="K33" i="4"/>
  <c r="K30" i="8"/>
  <c r="K27" i="2"/>
  <c r="K29" i="10"/>
  <c r="F36" i="2"/>
  <c r="F35" i="11"/>
  <c r="K27" i="4"/>
  <c r="K26" i="7"/>
  <c r="K35" i="11" l="1"/>
  <c r="K35" i="12"/>
  <c r="K36" i="2"/>
  <c r="K36" i="4"/>
  <c r="K36" i="10"/>
</calcChain>
</file>

<file path=xl/sharedStrings.xml><?xml version="1.0" encoding="utf-8"?>
<sst xmlns="http://schemas.openxmlformats.org/spreadsheetml/2006/main" count="778" uniqueCount="159">
  <si>
    <t>№</t>
    <phoneticPr fontId="6"/>
  </si>
  <si>
    <t>登録番号</t>
    <rPh sb="0" eb="2">
      <t>トウロク</t>
    </rPh>
    <rPh sb="2" eb="4">
      <t>バンゴウ</t>
    </rPh>
    <phoneticPr fontId="5"/>
  </si>
  <si>
    <t>登録年月日</t>
    <rPh sb="0" eb="2">
      <t>トウロク</t>
    </rPh>
    <rPh sb="2" eb="5">
      <t>ネンガッピ</t>
    </rPh>
    <phoneticPr fontId="5"/>
  </si>
  <si>
    <t>更新登録年月日</t>
    <rPh sb="0" eb="2">
      <t>コウシン</t>
    </rPh>
    <rPh sb="2" eb="4">
      <t>トウロク</t>
    </rPh>
    <rPh sb="4" eb="7">
      <t>ネンガッピ</t>
    </rPh>
    <phoneticPr fontId="5"/>
  </si>
  <si>
    <t>有効期間</t>
    <rPh sb="0" eb="2">
      <t>ユウコウ</t>
    </rPh>
    <rPh sb="2" eb="4">
      <t>キカン</t>
    </rPh>
    <phoneticPr fontId="5"/>
  </si>
  <si>
    <t>名称</t>
    <rPh sb="0" eb="2">
      <t>メイショウ</t>
    </rPh>
    <phoneticPr fontId="6"/>
  </si>
  <si>
    <t>代表者の氏名</t>
    <rPh sb="0" eb="3">
      <t>ダイヒョウシャ</t>
    </rPh>
    <rPh sb="4" eb="6">
      <t>シメイ</t>
    </rPh>
    <phoneticPr fontId="5"/>
  </si>
  <si>
    <t>郵便番号</t>
    <phoneticPr fontId="5"/>
  </si>
  <si>
    <t>住所</t>
    <rPh sb="0" eb="2">
      <t>ジュウショ</t>
    </rPh>
    <phoneticPr fontId="6"/>
  </si>
  <si>
    <t>事務所の名称</t>
    <rPh sb="0" eb="3">
      <t>ジムショ</t>
    </rPh>
    <rPh sb="4" eb="6">
      <t>メイショウ</t>
    </rPh>
    <phoneticPr fontId="5"/>
  </si>
  <si>
    <t>事務所の位置</t>
    <rPh sb="0" eb="3">
      <t>ジムショ</t>
    </rPh>
    <rPh sb="4" eb="6">
      <t>イチ</t>
    </rPh>
    <phoneticPr fontId="5"/>
  </si>
  <si>
    <t>事務所の名称</t>
    <phoneticPr fontId="6"/>
  </si>
  <si>
    <t>事務所の位置</t>
    <phoneticPr fontId="6"/>
  </si>
  <si>
    <t>路線又は運送の区域</t>
    <rPh sb="0" eb="2">
      <t>ロセン</t>
    </rPh>
    <rPh sb="2" eb="3">
      <t>マタ</t>
    </rPh>
    <rPh sb="4" eb="6">
      <t>ウンソウ</t>
    </rPh>
    <rPh sb="7" eb="9">
      <t>クイキ</t>
    </rPh>
    <phoneticPr fontId="5"/>
  </si>
  <si>
    <t>運送する旅客の範囲</t>
    <rPh sb="0" eb="2">
      <t>ウンソウ</t>
    </rPh>
    <rPh sb="4" eb="6">
      <t>リョカク</t>
    </rPh>
    <rPh sb="7" eb="9">
      <t>ハンイ</t>
    </rPh>
    <phoneticPr fontId="5"/>
  </si>
  <si>
    <t>事業者協力型有償運送の
事業者名称</t>
    <rPh sb="0" eb="3">
      <t>ジギョウシャ</t>
    </rPh>
    <rPh sb="3" eb="6">
      <t>キョウリョクガタ</t>
    </rPh>
    <rPh sb="6" eb="8">
      <t>ユウショウ</t>
    </rPh>
    <rPh sb="8" eb="10">
      <t>ウンソウ</t>
    </rPh>
    <rPh sb="12" eb="15">
      <t>ジギョウシャ</t>
    </rPh>
    <rPh sb="15" eb="17">
      <t>メイショウ</t>
    </rPh>
    <phoneticPr fontId="5"/>
  </si>
  <si>
    <t>事業者協力型有償運送の
事業者住所</t>
    <rPh sb="15" eb="17">
      <t>ジュウショ</t>
    </rPh>
    <phoneticPr fontId="5"/>
  </si>
  <si>
    <t>寝台車
(軽自動車)　　　　　　　　</t>
    <rPh sb="0" eb="1">
      <t>ネ</t>
    </rPh>
    <rPh sb="1" eb="2">
      <t>ダイ</t>
    </rPh>
    <rPh sb="2" eb="3">
      <t>クルマ</t>
    </rPh>
    <phoneticPr fontId="9"/>
  </si>
  <si>
    <t>車いす車
(軽自動車)</t>
    <rPh sb="0" eb="1">
      <t>クルマ</t>
    </rPh>
    <rPh sb="3" eb="4">
      <t>シャ</t>
    </rPh>
    <rPh sb="6" eb="10">
      <t>ケイジドウシャ</t>
    </rPh>
    <phoneticPr fontId="9"/>
  </si>
  <si>
    <t>兼用車
(軽自動車)</t>
    <rPh sb="0" eb="2">
      <t>ケンヨウ</t>
    </rPh>
    <rPh sb="2" eb="3">
      <t>シャ</t>
    </rPh>
    <phoneticPr fontId="9"/>
  </si>
  <si>
    <t>回転ｼｰﾄ車
(軽自動車)</t>
    <rPh sb="0" eb="2">
      <t>カイテン</t>
    </rPh>
    <rPh sb="5" eb="6">
      <t>シャ</t>
    </rPh>
    <phoneticPr fontId="9"/>
  </si>
  <si>
    <t>セダン等
(軽自動車)</t>
    <rPh sb="3" eb="4">
      <t>トウ</t>
    </rPh>
    <phoneticPr fontId="9"/>
  </si>
  <si>
    <t>バス</t>
    <phoneticPr fontId="9"/>
  </si>
  <si>
    <t>計</t>
    <rPh sb="0" eb="1">
      <t>ケイ</t>
    </rPh>
    <phoneticPr fontId="9"/>
  </si>
  <si>
    <t>北函市交第１号</t>
    <phoneticPr fontId="9"/>
  </si>
  <si>
    <t>八雲町</t>
    <rPh sb="0" eb="3">
      <t>ヤクモチョウ</t>
    </rPh>
    <phoneticPr fontId="9"/>
  </si>
  <si>
    <t>岩村　克詔</t>
  </si>
  <si>
    <t>049-3111</t>
    <phoneticPr fontId="6"/>
  </si>
  <si>
    <t>二海郡八雲町住初町１３８番地</t>
  </si>
  <si>
    <t>八雲町教育委員会</t>
  </si>
  <si>
    <t>二海郡八雲町末広町１５４番地</t>
  </si>
  <si>
    <t>路線（別紙）</t>
    <rPh sb="0" eb="2">
      <t>ロセン</t>
    </rPh>
    <rPh sb="3" eb="5">
      <t>ベッシ</t>
    </rPh>
    <phoneticPr fontId="6"/>
  </si>
  <si>
    <t>市町村区域内の住民</t>
    <phoneticPr fontId="6"/>
  </si>
  <si>
    <t>北函市交第２号</t>
    <phoneticPr fontId="6"/>
  </si>
  <si>
    <t>奥尻町</t>
    <rPh sb="0" eb="3">
      <t>オクシリチョウ</t>
    </rPh>
    <phoneticPr fontId="9"/>
  </si>
  <si>
    <t>新村　卓実</t>
  </si>
  <si>
    <t>043-1498</t>
    <phoneticPr fontId="6"/>
  </si>
  <si>
    <t>奥尻郡奥尻町字奥尻８０６番地</t>
  </si>
  <si>
    <t>奥尻町整備交通課</t>
    <rPh sb="0" eb="3">
      <t>オクシリチョウ</t>
    </rPh>
    <rPh sb="3" eb="5">
      <t>セイビ</t>
    </rPh>
    <rPh sb="5" eb="7">
      <t>コウツウ</t>
    </rPh>
    <rPh sb="7" eb="8">
      <t>カ</t>
    </rPh>
    <phoneticPr fontId="6"/>
  </si>
  <si>
    <t>奥尻郡奥尻町字奥尻４６５番地</t>
  </si>
  <si>
    <t>奥尻町に在住する住民及びその親族、その他奥尻町に日常の用務を有する者、奥尻町への来訪者</t>
  </si>
  <si>
    <t>北函市交第３号</t>
    <phoneticPr fontId="6"/>
  </si>
  <si>
    <t>知内町</t>
    <rPh sb="0" eb="3">
      <t>シリウチチョウ</t>
    </rPh>
    <phoneticPr fontId="9"/>
  </si>
  <si>
    <t>西山　和夫</t>
  </si>
  <si>
    <t>049-1103</t>
    <phoneticPr fontId="6"/>
  </si>
  <si>
    <t>上磯郡知内町字重内２１番地１</t>
  </si>
  <si>
    <t>知内町</t>
  </si>
  <si>
    <t>上磯郡知内町</t>
    <rPh sb="0" eb="3">
      <t>カミイソグン</t>
    </rPh>
    <rPh sb="3" eb="6">
      <t>シリウチチョウ</t>
    </rPh>
    <phoneticPr fontId="6"/>
  </si>
  <si>
    <t>地域住民又は観光旅客その他の当該地域を来訪する者</t>
    <rPh sb="0" eb="2">
      <t>チイキ</t>
    </rPh>
    <rPh sb="2" eb="4">
      <t>ジュウミン</t>
    </rPh>
    <rPh sb="4" eb="5">
      <t>マタ</t>
    </rPh>
    <rPh sb="6" eb="8">
      <t>カンコウ</t>
    </rPh>
    <rPh sb="8" eb="10">
      <t>リョカク</t>
    </rPh>
    <rPh sb="12" eb="13">
      <t>タ</t>
    </rPh>
    <rPh sb="14" eb="16">
      <t>トウガイ</t>
    </rPh>
    <rPh sb="16" eb="18">
      <t>チイキ</t>
    </rPh>
    <rPh sb="19" eb="21">
      <t>ライホウ</t>
    </rPh>
    <rPh sb="23" eb="24">
      <t>モノ</t>
    </rPh>
    <phoneticPr fontId="6"/>
  </si>
  <si>
    <t>北函交第１号</t>
    <rPh sb="0" eb="1">
      <t>キタ</t>
    </rPh>
    <rPh sb="1" eb="2">
      <t>ハコ</t>
    </rPh>
    <rPh sb="2" eb="3">
      <t>コウ</t>
    </rPh>
    <rPh sb="3" eb="4">
      <t>ダイ</t>
    </rPh>
    <rPh sb="5" eb="6">
      <t>ゴウ</t>
    </rPh>
    <phoneticPr fontId="6"/>
  </si>
  <si>
    <t>鹿部町</t>
    <rPh sb="0" eb="3">
      <t>シカベチョウ</t>
    </rPh>
    <phoneticPr fontId="9"/>
  </si>
  <si>
    <t>盛田　昌彦</t>
    <rPh sb="0" eb="2">
      <t>モリタ</t>
    </rPh>
    <rPh sb="3" eb="5">
      <t>アキヒコ</t>
    </rPh>
    <phoneticPr fontId="6"/>
  </si>
  <si>
    <t>041-1498</t>
    <phoneticPr fontId="6"/>
  </si>
  <si>
    <t>茅部郡鹿部町字鹿部２５２番地１</t>
    <phoneticPr fontId="6"/>
  </si>
  <si>
    <t>鹿部町</t>
    <rPh sb="0" eb="3">
      <t>シカベチョウ</t>
    </rPh>
    <phoneticPr fontId="6"/>
  </si>
  <si>
    <t>茅部郡鹿部町字大岩、鹿部及び本別</t>
  </si>
  <si>
    <t>有限会社北海道・函館moomoo-taxi</t>
    <rPh sb="0" eb="4">
      <t>ユ</t>
    </rPh>
    <rPh sb="4" eb="21">
      <t>モーモー</t>
    </rPh>
    <phoneticPr fontId="6"/>
  </si>
  <si>
    <t>北海道函館市豊川町２２番１９号</t>
    <rPh sb="0" eb="3">
      <t>ホッカイドウ</t>
    </rPh>
    <rPh sb="3" eb="6">
      <t>ハコダテシ</t>
    </rPh>
    <rPh sb="6" eb="9">
      <t>トヨカワチョウ</t>
    </rPh>
    <rPh sb="11" eb="12">
      <t>バン</t>
    </rPh>
    <rPh sb="14" eb="15">
      <t>ゴウ</t>
    </rPh>
    <phoneticPr fontId="6"/>
  </si>
  <si>
    <t>北函交第２号</t>
    <rPh sb="0" eb="1">
      <t>キタ</t>
    </rPh>
    <rPh sb="1" eb="2">
      <t>ハコ</t>
    </rPh>
    <rPh sb="2" eb="3">
      <t>コウ</t>
    </rPh>
    <rPh sb="3" eb="4">
      <t>ダイ</t>
    </rPh>
    <rPh sb="5" eb="6">
      <t>ゴウ</t>
    </rPh>
    <phoneticPr fontId="6"/>
  </si>
  <si>
    <t>-</t>
    <phoneticPr fontId="6"/>
  </si>
  <si>
    <t>森町</t>
    <rPh sb="0" eb="2">
      <t>モリマチ</t>
    </rPh>
    <phoneticPr fontId="9"/>
  </si>
  <si>
    <t>岡嶋　康輔</t>
    <rPh sb="0" eb="2">
      <t>オカジマ</t>
    </rPh>
    <rPh sb="3" eb="5">
      <t>コウスケ</t>
    </rPh>
    <phoneticPr fontId="6"/>
  </si>
  <si>
    <t>049-2393</t>
    <phoneticPr fontId="6"/>
  </si>
  <si>
    <t>茅部郡森町字御幸町１４４番地１</t>
    <rPh sb="0" eb="9">
      <t>カヤベグンモリマチアザミユキチョウ</t>
    </rPh>
    <rPh sb="12" eb="14">
      <t>バンチ</t>
    </rPh>
    <phoneticPr fontId="6"/>
  </si>
  <si>
    <t>森町</t>
    <rPh sb="0" eb="2">
      <t>モリマチ</t>
    </rPh>
    <phoneticPr fontId="6"/>
  </si>
  <si>
    <t>北函交第３号</t>
    <rPh sb="0" eb="1">
      <t>キタ</t>
    </rPh>
    <rPh sb="1" eb="2">
      <t>ハコ</t>
    </rPh>
    <rPh sb="2" eb="3">
      <t>コウ</t>
    </rPh>
    <rPh sb="3" eb="4">
      <t>ダイ</t>
    </rPh>
    <rPh sb="5" eb="6">
      <t>ゴウ</t>
    </rPh>
    <phoneticPr fontId="6"/>
  </si>
  <si>
    <t>社会福祉法人　福島町社会福祉協議会</t>
    <rPh sb="0" eb="2">
      <t>シャカイ</t>
    </rPh>
    <rPh sb="2" eb="4">
      <t>フクシ</t>
    </rPh>
    <rPh sb="4" eb="6">
      <t>ホウジン</t>
    </rPh>
    <rPh sb="7" eb="17">
      <t>フクシマチョウシャカイフクシキョウギカイ</t>
    </rPh>
    <phoneticPr fontId="9"/>
  </si>
  <si>
    <t>丁子谷　雅男</t>
    <rPh sb="0" eb="2">
      <t>チョウジ</t>
    </rPh>
    <rPh sb="2" eb="3">
      <t>タニ</t>
    </rPh>
    <rPh sb="4" eb="6">
      <t>マサオ</t>
    </rPh>
    <phoneticPr fontId="6"/>
  </si>
  <si>
    <t>049-1331</t>
    <phoneticPr fontId="6"/>
  </si>
  <si>
    <t>松前郡福島町字三岳３２番地の３</t>
    <rPh sb="0" eb="3">
      <t>マツマエグン</t>
    </rPh>
    <rPh sb="3" eb="6">
      <t>フクシマチョウ</t>
    </rPh>
    <rPh sb="6" eb="7">
      <t>アザ</t>
    </rPh>
    <rPh sb="7" eb="9">
      <t>ミタケ</t>
    </rPh>
    <rPh sb="11" eb="13">
      <t>バンチ</t>
    </rPh>
    <phoneticPr fontId="6"/>
  </si>
  <si>
    <t>社会福祉法人福島町社会福祉協議会</t>
    <rPh sb="0" eb="2">
      <t>シャカイ</t>
    </rPh>
    <rPh sb="2" eb="4">
      <t>フクシ</t>
    </rPh>
    <rPh sb="4" eb="6">
      <t>ホウジン</t>
    </rPh>
    <rPh sb="6" eb="16">
      <t>フクシマチョウシャカイフクシキョウギカイ</t>
    </rPh>
    <phoneticPr fontId="6"/>
  </si>
  <si>
    <t>松前郡福島町</t>
    <rPh sb="0" eb="3">
      <t>マツマエグン</t>
    </rPh>
    <rPh sb="3" eb="6">
      <t>フクシマチョウ</t>
    </rPh>
    <phoneticPr fontId="6"/>
  </si>
  <si>
    <t>北函交第４号</t>
    <phoneticPr fontId="6"/>
  </si>
  <si>
    <t>江差町</t>
    <rPh sb="0" eb="3">
      <t>エサシチョウ</t>
    </rPh>
    <phoneticPr fontId="9"/>
  </si>
  <si>
    <t>照井　誉之介</t>
    <rPh sb="0" eb="2">
      <t>テルイ</t>
    </rPh>
    <rPh sb="3" eb="4">
      <t>ホマ</t>
    </rPh>
    <rPh sb="4" eb="5">
      <t>ノ</t>
    </rPh>
    <rPh sb="5" eb="6">
      <t>スケ</t>
    </rPh>
    <phoneticPr fontId="6"/>
  </si>
  <si>
    <t>043-8560</t>
    <phoneticPr fontId="6"/>
  </si>
  <si>
    <t>檜山郡江差町中歌町１９３番地１</t>
    <rPh sb="0" eb="3">
      <t>ヒヤマグン</t>
    </rPh>
    <rPh sb="3" eb="6">
      <t>エサシチョウ</t>
    </rPh>
    <rPh sb="6" eb="8">
      <t>ナカウタ</t>
    </rPh>
    <rPh sb="8" eb="9">
      <t>チョウ</t>
    </rPh>
    <rPh sb="12" eb="14">
      <t>バンチ</t>
    </rPh>
    <phoneticPr fontId="6"/>
  </si>
  <si>
    <t>江差町</t>
    <rPh sb="0" eb="3">
      <t>エサシチョウ</t>
    </rPh>
    <phoneticPr fontId="6"/>
  </si>
  <si>
    <t>檜山郡江差町中歌町１９３番地１</t>
    <phoneticPr fontId="6"/>
  </si>
  <si>
    <t>檜山郡江差町</t>
    <rPh sb="0" eb="3">
      <t>ヒヤマグン</t>
    </rPh>
    <rPh sb="3" eb="6">
      <t>エサシチョウ</t>
    </rPh>
    <phoneticPr fontId="6"/>
  </si>
  <si>
    <t>北函交第５号</t>
    <phoneticPr fontId="6"/>
  </si>
  <si>
    <t>厚沢部町</t>
    <rPh sb="0" eb="4">
      <t>アッサブチョウ</t>
    </rPh>
    <phoneticPr fontId="9"/>
  </si>
  <si>
    <t>佐藤　正秀</t>
    <rPh sb="0" eb="2">
      <t>サトウ</t>
    </rPh>
    <rPh sb="3" eb="5">
      <t>マサヒデ</t>
    </rPh>
    <phoneticPr fontId="6"/>
  </si>
  <si>
    <t>043-1113</t>
    <phoneticPr fontId="6"/>
  </si>
  <si>
    <t>檜山郡厚沢部町新町２０７番地</t>
    <rPh sb="0" eb="3">
      <t>ヒヤマグン</t>
    </rPh>
    <rPh sb="3" eb="7">
      <t>アッサブチョウ</t>
    </rPh>
    <rPh sb="7" eb="8">
      <t>アタラ</t>
    </rPh>
    <rPh sb="8" eb="9">
      <t>マチ</t>
    </rPh>
    <rPh sb="12" eb="14">
      <t>バンチ</t>
    </rPh>
    <phoneticPr fontId="6"/>
  </si>
  <si>
    <t>厚沢部町</t>
    <rPh sb="0" eb="4">
      <t>アッサブチョウ</t>
    </rPh>
    <phoneticPr fontId="6"/>
  </si>
  <si>
    <t>檜山郡厚沢部町新町２０７番地</t>
    <phoneticPr fontId="6"/>
  </si>
  <si>
    <t>檜山郡厚沢部</t>
    <rPh sb="0" eb="3">
      <t>ヒヤマグン</t>
    </rPh>
    <rPh sb="3" eb="6">
      <t>アッサブ</t>
    </rPh>
    <phoneticPr fontId="6"/>
  </si>
  <si>
    <t>字当路、字新栄、南館町、館町、字城丘、字中館、字富里、字鶉内一部清和地区、字稲見、字滝野、字上里地区に居住する住民
ただし、以下の者についてはこの限りではない。
・厚沢部町の実施する外出支援サービス対象者として令和６年３月３１日までに認定を受けたもの
・介護認定を受けている者
・身体障害者保健福祉手帳を所持している者
・７０歳以上であり運転免許を所持していない又は運転が困難な者</t>
    <rPh sb="0" eb="1">
      <t>アザ</t>
    </rPh>
    <rPh sb="1" eb="2">
      <t>トウ</t>
    </rPh>
    <rPh sb="2" eb="3">
      <t>ミチ</t>
    </rPh>
    <rPh sb="4" eb="5">
      <t>アザ</t>
    </rPh>
    <rPh sb="5" eb="7">
      <t>シンエイ</t>
    </rPh>
    <rPh sb="8" eb="9">
      <t>ミナミ</t>
    </rPh>
    <rPh sb="9" eb="10">
      <t>タテ</t>
    </rPh>
    <rPh sb="10" eb="11">
      <t>マチ</t>
    </rPh>
    <rPh sb="12" eb="13">
      <t>タテ</t>
    </rPh>
    <rPh sb="13" eb="14">
      <t>マチ</t>
    </rPh>
    <rPh sb="15" eb="16">
      <t>アザ</t>
    </rPh>
    <rPh sb="16" eb="18">
      <t>シロオカ</t>
    </rPh>
    <rPh sb="19" eb="20">
      <t>アザ</t>
    </rPh>
    <rPh sb="20" eb="21">
      <t>ナカ</t>
    </rPh>
    <rPh sb="21" eb="22">
      <t>タテ</t>
    </rPh>
    <rPh sb="23" eb="24">
      <t>アザ</t>
    </rPh>
    <rPh sb="24" eb="26">
      <t>トミサト</t>
    </rPh>
    <rPh sb="27" eb="28">
      <t>アザ</t>
    </rPh>
    <rPh sb="28" eb="29">
      <t>ウズラ</t>
    </rPh>
    <rPh sb="29" eb="30">
      <t>ナイ</t>
    </rPh>
    <rPh sb="30" eb="32">
      <t>イチブ</t>
    </rPh>
    <rPh sb="32" eb="34">
      <t>セイワ</t>
    </rPh>
    <rPh sb="34" eb="36">
      <t>チク</t>
    </rPh>
    <rPh sb="37" eb="38">
      <t>アザ</t>
    </rPh>
    <rPh sb="38" eb="40">
      <t>イナミ</t>
    </rPh>
    <rPh sb="41" eb="42">
      <t>アザ</t>
    </rPh>
    <rPh sb="42" eb="44">
      <t>タキノ</t>
    </rPh>
    <rPh sb="45" eb="46">
      <t>アザ</t>
    </rPh>
    <rPh sb="46" eb="48">
      <t>コウザト</t>
    </rPh>
    <rPh sb="48" eb="50">
      <t>チク</t>
    </rPh>
    <rPh sb="51" eb="53">
      <t>キョジュウ</t>
    </rPh>
    <rPh sb="55" eb="57">
      <t>ジュウミン</t>
    </rPh>
    <rPh sb="62" eb="64">
      <t>イカ</t>
    </rPh>
    <rPh sb="65" eb="66">
      <t>モノ</t>
    </rPh>
    <rPh sb="73" eb="74">
      <t>カギ</t>
    </rPh>
    <rPh sb="82" eb="86">
      <t>アッサブチョウ</t>
    </rPh>
    <rPh sb="87" eb="89">
      <t>ジッシ</t>
    </rPh>
    <rPh sb="91" eb="93">
      <t>ガイシュツ</t>
    </rPh>
    <rPh sb="93" eb="95">
      <t>シエン</t>
    </rPh>
    <rPh sb="99" eb="102">
      <t>タイショウシャ</t>
    </rPh>
    <rPh sb="105" eb="107">
      <t>レイワ</t>
    </rPh>
    <rPh sb="108" eb="109">
      <t>ネン</t>
    </rPh>
    <rPh sb="110" eb="111">
      <t>ガツ</t>
    </rPh>
    <rPh sb="113" eb="114">
      <t>ニチ</t>
    </rPh>
    <rPh sb="117" eb="119">
      <t>ニンテイ</t>
    </rPh>
    <rPh sb="120" eb="121">
      <t>ウ</t>
    </rPh>
    <rPh sb="140" eb="142">
      <t>シンタイ</t>
    </rPh>
    <rPh sb="142" eb="145">
      <t>ショウガイシャ</t>
    </rPh>
    <rPh sb="145" eb="149">
      <t>ホケンフクシ</t>
    </rPh>
    <rPh sb="149" eb="151">
      <t>テチョウ</t>
    </rPh>
    <rPh sb="152" eb="154">
      <t>ショジ</t>
    </rPh>
    <rPh sb="158" eb="159">
      <t>モノ</t>
    </rPh>
    <rPh sb="163" eb="164">
      <t>トシ</t>
    </rPh>
    <rPh sb="164" eb="166">
      <t>イジョウ</t>
    </rPh>
    <rPh sb="169" eb="173">
      <t>ウンテンメンキョ</t>
    </rPh>
    <rPh sb="174" eb="176">
      <t>ショジ</t>
    </rPh>
    <rPh sb="181" eb="182">
      <t>マタ</t>
    </rPh>
    <rPh sb="183" eb="185">
      <t>ウンテン</t>
    </rPh>
    <rPh sb="186" eb="188">
      <t>コンナン</t>
    </rPh>
    <rPh sb="189" eb="190">
      <t>モノ</t>
    </rPh>
    <phoneticPr fontId="6"/>
  </si>
  <si>
    <t>自家用有償旅客運送者登録簿</t>
    <rPh sb="0" eb="3">
      <t>ジカヨウ</t>
    </rPh>
    <rPh sb="3" eb="5">
      <t>ユウショウ</t>
    </rPh>
    <rPh sb="5" eb="7">
      <t>リョカク</t>
    </rPh>
    <rPh sb="7" eb="9">
      <t>ウンソウ</t>
    </rPh>
    <rPh sb="9" eb="10">
      <t>シャ</t>
    </rPh>
    <rPh sb="10" eb="13">
      <t>トウロクボ</t>
    </rPh>
    <phoneticPr fontId="6"/>
  </si>
  <si>
    <t>目次へ</t>
    <rPh sb="0" eb="2">
      <t>モクジ</t>
    </rPh>
    <phoneticPr fontId="6"/>
  </si>
  <si>
    <t>登録番号</t>
    <rPh sb="0" eb="1">
      <t>ノボル</t>
    </rPh>
    <rPh sb="1" eb="2">
      <t>ロク</t>
    </rPh>
    <rPh sb="2" eb="3">
      <t>バン</t>
    </rPh>
    <rPh sb="3" eb="4">
      <t>ゴウ</t>
    </rPh>
    <phoneticPr fontId="6"/>
  </si>
  <si>
    <t>北函市交第１号</t>
    <phoneticPr fontId="6"/>
  </si>
  <si>
    <t>登録年月日</t>
    <rPh sb="0" eb="2">
      <t>トウロク</t>
    </rPh>
    <rPh sb="2" eb="5">
      <t>ネンガッピ</t>
    </rPh>
    <phoneticPr fontId="6"/>
  </si>
  <si>
    <t>更新登録年月日</t>
    <rPh sb="0" eb="2">
      <t>コウシン</t>
    </rPh>
    <rPh sb="2" eb="4">
      <t>トウロク</t>
    </rPh>
    <rPh sb="4" eb="7">
      <t>ネンガッピ</t>
    </rPh>
    <phoneticPr fontId="6"/>
  </si>
  <si>
    <t>有効期間</t>
    <rPh sb="0" eb="2">
      <t>ユウコウ</t>
    </rPh>
    <rPh sb="2" eb="4">
      <t>キカン</t>
    </rPh>
    <phoneticPr fontId="6"/>
  </si>
  <si>
    <t>名称</t>
    <rPh sb="0" eb="1">
      <t>ナ</t>
    </rPh>
    <rPh sb="1" eb="2">
      <t>ショウ</t>
    </rPh>
    <phoneticPr fontId="6"/>
  </si>
  <si>
    <t>代表者の氏名</t>
    <rPh sb="0" eb="3">
      <t>ダイヒョウシャ</t>
    </rPh>
    <rPh sb="4" eb="6">
      <t>シメイ</t>
    </rPh>
    <phoneticPr fontId="6"/>
  </si>
  <si>
    <t>住所</t>
    <rPh sb="0" eb="1">
      <t>ジュウ</t>
    </rPh>
    <rPh sb="1" eb="2">
      <t>ショ</t>
    </rPh>
    <phoneticPr fontId="6"/>
  </si>
  <si>
    <t>運送の種別</t>
    <rPh sb="0" eb="1">
      <t>ウン</t>
    </rPh>
    <rPh sb="1" eb="2">
      <t>ソウ</t>
    </rPh>
    <rPh sb="3" eb="4">
      <t>タネ</t>
    </rPh>
    <rPh sb="4" eb="5">
      <t>ベツ</t>
    </rPh>
    <phoneticPr fontId="6"/>
  </si>
  <si>
    <t>交通空白地有償運送</t>
    <rPh sb="0" eb="2">
      <t>コウツウ</t>
    </rPh>
    <rPh sb="2" eb="5">
      <t>クウハクチ</t>
    </rPh>
    <rPh sb="5" eb="7">
      <t>ユウショウ</t>
    </rPh>
    <rPh sb="7" eb="9">
      <t>ウンソウ</t>
    </rPh>
    <phoneticPr fontId="6"/>
  </si>
  <si>
    <t>○</t>
  </si>
  <si>
    <t>事務所の名称及び位置</t>
    <rPh sb="0" eb="3">
      <t>ジムショ</t>
    </rPh>
    <rPh sb="4" eb="6">
      <t>メイショウ</t>
    </rPh>
    <rPh sb="6" eb="7">
      <t>オヨ</t>
    </rPh>
    <rPh sb="8" eb="9">
      <t>クライ</t>
    </rPh>
    <rPh sb="9" eb="10">
      <t>オキ</t>
    </rPh>
    <phoneticPr fontId="6"/>
  </si>
  <si>
    <t>名　　　　称</t>
    <rPh sb="0" eb="1">
      <t>ナ</t>
    </rPh>
    <rPh sb="5" eb="6">
      <t>ショウ</t>
    </rPh>
    <phoneticPr fontId="6"/>
  </si>
  <si>
    <t>位　　　　　置</t>
    <rPh sb="0" eb="1">
      <t>クライ</t>
    </rPh>
    <rPh sb="6" eb="7">
      <t>オキ</t>
    </rPh>
    <phoneticPr fontId="6"/>
  </si>
  <si>
    <t>路線又は運送の区域</t>
    <rPh sb="0" eb="1">
      <t>ミチ</t>
    </rPh>
    <rPh sb="1" eb="2">
      <t>セン</t>
    </rPh>
    <rPh sb="2" eb="3">
      <t>マタ</t>
    </rPh>
    <rPh sb="4" eb="5">
      <t>ウン</t>
    </rPh>
    <rPh sb="5" eb="6">
      <t>ソウ</t>
    </rPh>
    <rPh sb="7" eb="8">
      <t>ク</t>
    </rPh>
    <rPh sb="8" eb="9">
      <t>イキ</t>
    </rPh>
    <phoneticPr fontId="6"/>
  </si>
  <si>
    <t>運送する旅客の範囲</t>
    <rPh sb="0" eb="2">
      <t>ウンソウ</t>
    </rPh>
    <rPh sb="4" eb="6">
      <t>リョカク</t>
    </rPh>
    <rPh sb="7" eb="9">
      <t>ハンイ</t>
    </rPh>
    <phoneticPr fontId="6"/>
  </si>
  <si>
    <t>事業者協力型自家用有償旅客運送を行うときは協力を得る一般旅客自動車運送事業者の氏名又は名称及び住所</t>
    <rPh sb="0" eb="3">
      <t>ジギョウシャ</t>
    </rPh>
    <rPh sb="3" eb="6">
      <t>キョウリョクガタ</t>
    </rPh>
    <rPh sb="6" eb="8">
      <t>ジカ</t>
    </rPh>
    <rPh sb="8" eb="9">
      <t>ヨウ</t>
    </rPh>
    <rPh sb="9" eb="11">
      <t>ユウショウ</t>
    </rPh>
    <rPh sb="11" eb="13">
      <t>リョカク</t>
    </rPh>
    <rPh sb="13" eb="15">
      <t>ウンソウ</t>
    </rPh>
    <rPh sb="16" eb="17">
      <t>オコナ</t>
    </rPh>
    <rPh sb="21" eb="23">
      <t>キョウリョク</t>
    </rPh>
    <rPh sb="24" eb="25">
      <t>エ</t>
    </rPh>
    <rPh sb="26" eb="28">
      <t>イッパン</t>
    </rPh>
    <rPh sb="28" eb="30">
      <t>リョカク</t>
    </rPh>
    <rPh sb="30" eb="33">
      <t>ジドウシャ</t>
    </rPh>
    <rPh sb="33" eb="35">
      <t>ウンソウ</t>
    </rPh>
    <rPh sb="35" eb="38">
      <t>ジギョウシャ</t>
    </rPh>
    <rPh sb="39" eb="41">
      <t>シメイ</t>
    </rPh>
    <rPh sb="41" eb="42">
      <t>マタ</t>
    </rPh>
    <rPh sb="43" eb="45">
      <t>メイショウ</t>
    </rPh>
    <rPh sb="45" eb="46">
      <t>オヨ</t>
    </rPh>
    <rPh sb="47" eb="49">
      <t>ジュウショ</t>
    </rPh>
    <phoneticPr fontId="6"/>
  </si>
  <si>
    <t>氏名又は名称</t>
    <rPh sb="0" eb="2">
      <t>シメイ</t>
    </rPh>
    <rPh sb="2" eb="3">
      <t>マタ</t>
    </rPh>
    <rPh sb="4" eb="6">
      <t>メイショウ</t>
    </rPh>
    <phoneticPr fontId="6"/>
  </si>
  <si>
    <t>住　　　　所</t>
    <rPh sb="0" eb="1">
      <t>ジュウ</t>
    </rPh>
    <rPh sb="5" eb="6">
      <t>ショ</t>
    </rPh>
    <phoneticPr fontId="6"/>
  </si>
  <si>
    <t>備考</t>
    <rPh sb="0" eb="1">
      <t>ソナエ</t>
    </rPh>
    <rPh sb="1" eb="2">
      <t>コウ</t>
    </rPh>
    <phoneticPr fontId="6"/>
  </si>
  <si>
    <t>事務所</t>
    <rPh sb="0" eb="1">
      <t>コト</t>
    </rPh>
    <rPh sb="1" eb="2">
      <t>ツトム</t>
    </rPh>
    <rPh sb="2" eb="3">
      <t>ショ</t>
    </rPh>
    <phoneticPr fontId="6"/>
  </si>
  <si>
    <t>　　自家用有償旅客運送自動車の数</t>
    <rPh sb="2" eb="3">
      <t>ジ</t>
    </rPh>
    <rPh sb="3" eb="4">
      <t>イエ</t>
    </rPh>
    <rPh sb="4" eb="5">
      <t>ヨウ</t>
    </rPh>
    <rPh sb="5" eb="6">
      <t>ユウ</t>
    </rPh>
    <rPh sb="6" eb="7">
      <t>ショウ</t>
    </rPh>
    <rPh sb="7" eb="8">
      <t>タビ</t>
    </rPh>
    <rPh sb="8" eb="9">
      <t>キャク</t>
    </rPh>
    <rPh sb="9" eb="10">
      <t>ウン</t>
    </rPh>
    <rPh sb="10" eb="11">
      <t>ソウ</t>
    </rPh>
    <rPh sb="11" eb="12">
      <t>ジ</t>
    </rPh>
    <rPh sb="12" eb="13">
      <t>ドウ</t>
    </rPh>
    <rPh sb="13" eb="14">
      <t>クルマ</t>
    </rPh>
    <rPh sb="15" eb="16">
      <t>カズ</t>
    </rPh>
    <phoneticPr fontId="6"/>
  </si>
  <si>
    <t>寝台車</t>
    <rPh sb="0" eb="3">
      <t>シンダイシャ</t>
    </rPh>
    <phoneticPr fontId="6"/>
  </si>
  <si>
    <t>車いす車</t>
    <rPh sb="0" eb="1">
      <t>クルマ</t>
    </rPh>
    <rPh sb="3" eb="4">
      <t>グルマ</t>
    </rPh>
    <phoneticPr fontId="6"/>
  </si>
  <si>
    <t>兼用車</t>
    <rPh sb="0" eb="2">
      <t>ケンヨウ</t>
    </rPh>
    <rPh sb="2" eb="3">
      <t>クルマ</t>
    </rPh>
    <phoneticPr fontId="6"/>
  </si>
  <si>
    <t>回転シート車</t>
    <rPh sb="0" eb="2">
      <t>カイテン</t>
    </rPh>
    <rPh sb="5" eb="6">
      <t>シャ</t>
    </rPh>
    <phoneticPr fontId="6"/>
  </si>
  <si>
    <t>セダン等</t>
    <rPh sb="3" eb="4">
      <t>トウ</t>
    </rPh>
    <phoneticPr fontId="6"/>
  </si>
  <si>
    <t>バ　ス</t>
    <phoneticPr fontId="6"/>
  </si>
  <si>
    <t>合　計</t>
    <rPh sb="0" eb="1">
      <t>ゴウ</t>
    </rPh>
    <rPh sb="2" eb="3">
      <t>ケイ</t>
    </rPh>
    <phoneticPr fontId="6"/>
  </si>
  <si>
    <t>（軽自動車）</t>
    <rPh sb="1" eb="5">
      <t>ケイジドウシャ</t>
    </rPh>
    <phoneticPr fontId="6"/>
  </si>
  <si>
    <t>交通空白地有償運送</t>
  </si>
  <si>
    <t>合計</t>
    <rPh sb="0" eb="2">
      <t>ゴウケイ</t>
    </rPh>
    <phoneticPr fontId="6"/>
  </si>
  <si>
    <t>別　　紙</t>
    <phoneticPr fontId="6"/>
  </si>
  <si>
    <t>路　　線　　一　　覧</t>
    <rPh sb="0" eb="1">
      <t>ロ</t>
    </rPh>
    <rPh sb="3" eb="4">
      <t>セン</t>
    </rPh>
    <rPh sb="6" eb="7">
      <t>イチ</t>
    </rPh>
    <rPh sb="9" eb="10">
      <t>ラン</t>
    </rPh>
    <phoneticPr fontId="6"/>
  </si>
  <si>
    <t>登録（届出）年月日</t>
    <rPh sb="0" eb="2">
      <t>トウロク</t>
    </rPh>
    <rPh sb="3" eb="5">
      <t>トドケデ</t>
    </rPh>
    <rPh sb="6" eb="9">
      <t>ネンガッピ</t>
    </rPh>
    <phoneticPr fontId="6"/>
  </si>
  <si>
    <t>変更年月日</t>
    <rPh sb="0" eb="2">
      <t>ヘンコウ</t>
    </rPh>
    <rPh sb="2" eb="5">
      <t>ネンガッピ</t>
    </rPh>
    <phoneticPr fontId="6"/>
  </si>
  <si>
    <t>路線名</t>
    <rPh sb="0" eb="1">
      <t>ロ</t>
    </rPh>
    <rPh sb="1" eb="2">
      <t>セン</t>
    </rPh>
    <rPh sb="2" eb="3">
      <t>メイ</t>
    </rPh>
    <phoneticPr fontId="6"/>
  </si>
  <si>
    <t>町道本町八高通線・道々八雲北桧山線</t>
    <rPh sb="0" eb="2">
      <t>チョウドウ</t>
    </rPh>
    <rPh sb="2" eb="4">
      <t>ホンチョウ</t>
    </rPh>
    <rPh sb="4" eb="5">
      <t>ハチ</t>
    </rPh>
    <rPh sb="5" eb="6">
      <t>タカ</t>
    </rPh>
    <rPh sb="6" eb="7">
      <t>ツウ</t>
    </rPh>
    <rPh sb="7" eb="8">
      <t>セン</t>
    </rPh>
    <rPh sb="9" eb="10">
      <t>ドウ</t>
    </rPh>
    <rPh sb="11" eb="13">
      <t>ヤクモ</t>
    </rPh>
    <rPh sb="13" eb="16">
      <t>キタヒヤマ</t>
    </rPh>
    <rPh sb="16" eb="17">
      <t>セン</t>
    </rPh>
    <phoneticPr fontId="6"/>
  </si>
  <si>
    <t>km</t>
    <phoneticPr fontId="6"/>
  </si>
  <si>
    <t>起点</t>
    <rPh sb="0" eb="1">
      <t>ハジメ</t>
    </rPh>
    <rPh sb="1" eb="2">
      <t>テン</t>
    </rPh>
    <phoneticPr fontId="6"/>
  </si>
  <si>
    <t>住初町138番地地先</t>
    <rPh sb="0" eb="1">
      <t>ス</t>
    </rPh>
    <rPh sb="1" eb="2">
      <t>ハジ</t>
    </rPh>
    <rPh sb="2" eb="3">
      <t>チョウ</t>
    </rPh>
    <rPh sb="6" eb="8">
      <t>バンチ</t>
    </rPh>
    <rPh sb="8" eb="10">
      <t>チサキ</t>
    </rPh>
    <phoneticPr fontId="6"/>
  </si>
  <si>
    <t>終点</t>
    <rPh sb="0" eb="1">
      <t>シュウ</t>
    </rPh>
    <rPh sb="1" eb="2">
      <t>テン</t>
    </rPh>
    <phoneticPr fontId="6"/>
  </si>
  <si>
    <t>上八雲24番地地先</t>
    <rPh sb="0" eb="3">
      <t>カミヤクモ</t>
    </rPh>
    <rPh sb="5" eb="9">
      <t>バンチチサキ</t>
    </rPh>
    <phoneticPr fontId="6"/>
  </si>
  <si>
    <t>主たる経過地</t>
    <rPh sb="0" eb="1">
      <t>シュ</t>
    </rPh>
    <rPh sb="3" eb="6">
      <t>ケイカチ</t>
    </rPh>
    <phoneticPr fontId="6"/>
  </si>
  <si>
    <t>道々八雲厚沢部線</t>
    <rPh sb="0" eb="2">
      <t>ミチミチ</t>
    </rPh>
    <rPh sb="2" eb="4">
      <t>ヤクモ</t>
    </rPh>
    <rPh sb="4" eb="7">
      <t>アッサブ</t>
    </rPh>
    <rPh sb="7" eb="8">
      <t>セン</t>
    </rPh>
    <phoneticPr fontId="6"/>
  </si>
  <si>
    <t>落部549番地地先</t>
    <rPh sb="0" eb="2">
      <t>オトシベ</t>
    </rPh>
    <rPh sb="5" eb="9">
      <t>バンチチサキ</t>
    </rPh>
    <phoneticPr fontId="6"/>
  </si>
  <si>
    <t>上の湯196番地地先</t>
    <rPh sb="0" eb="1">
      <t>カミ</t>
    </rPh>
    <rPh sb="2" eb="3">
      <t>ユ</t>
    </rPh>
    <rPh sb="6" eb="10">
      <t>バンチチサキ</t>
    </rPh>
    <phoneticPr fontId="6"/>
  </si>
  <si>
    <t>神威脇線</t>
    <rPh sb="0" eb="2">
      <t>カムイ</t>
    </rPh>
    <rPh sb="2" eb="3">
      <t>ワキ</t>
    </rPh>
    <rPh sb="3" eb="4">
      <t>セン</t>
    </rPh>
    <phoneticPr fontId="6"/>
  </si>
  <si>
    <t>奥尻郡奥尻町字奥尻奥尻港埋立地（フェリーターミナル）</t>
    <rPh sb="0" eb="3">
      <t>オクシリグン</t>
    </rPh>
    <rPh sb="3" eb="6">
      <t>オクシリチョウ</t>
    </rPh>
    <rPh sb="6" eb="7">
      <t>アザ</t>
    </rPh>
    <rPh sb="7" eb="9">
      <t>オクシリ</t>
    </rPh>
    <rPh sb="9" eb="11">
      <t>オクシリ</t>
    </rPh>
    <rPh sb="11" eb="12">
      <t>ミナト</t>
    </rPh>
    <rPh sb="12" eb="13">
      <t>ウ</t>
    </rPh>
    <rPh sb="13" eb="14">
      <t>タ</t>
    </rPh>
    <rPh sb="14" eb="15">
      <t>チ</t>
    </rPh>
    <phoneticPr fontId="6"/>
  </si>
  <si>
    <t>奥尻郡奥尻町字湯の浜98番地先（神威脇）</t>
    <rPh sb="0" eb="3">
      <t>オクシリグン</t>
    </rPh>
    <rPh sb="3" eb="6">
      <t>オクシリチョウ</t>
    </rPh>
    <rPh sb="6" eb="7">
      <t>アザ</t>
    </rPh>
    <rPh sb="7" eb="8">
      <t>ユ</t>
    </rPh>
    <rPh sb="9" eb="10">
      <t>ハマ</t>
    </rPh>
    <rPh sb="12" eb="13">
      <t>バン</t>
    </rPh>
    <rPh sb="13" eb="15">
      <t>チサキ</t>
    </rPh>
    <rPh sb="16" eb="18">
      <t>カムイ</t>
    </rPh>
    <rPh sb="18" eb="19">
      <t>ワキ</t>
    </rPh>
    <phoneticPr fontId="6"/>
  </si>
  <si>
    <t>青苗</t>
    <rPh sb="0" eb="1">
      <t>アオ</t>
    </rPh>
    <rPh sb="1" eb="2">
      <t>ナエ</t>
    </rPh>
    <phoneticPr fontId="6"/>
  </si>
  <si>
    <t>米岡新生団地線</t>
    <rPh sb="0" eb="2">
      <t>コメオカ</t>
    </rPh>
    <rPh sb="2" eb="4">
      <t>シンセイ</t>
    </rPh>
    <rPh sb="4" eb="6">
      <t>ダンチ</t>
    </rPh>
    <rPh sb="6" eb="7">
      <t>セン</t>
    </rPh>
    <phoneticPr fontId="6"/>
  </si>
  <si>
    <t>奥尻郡奥尻町字米岡125番地先（米岡新生団地）</t>
    <rPh sb="0" eb="3">
      <t>オクシリグン</t>
    </rPh>
    <rPh sb="3" eb="6">
      <t>オクシリチョウ</t>
    </rPh>
    <rPh sb="6" eb="7">
      <t>アザ</t>
    </rPh>
    <rPh sb="7" eb="9">
      <t>コメオカ</t>
    </rPh>
    <rPh sb="12" eb="14">
      <t>バンチ</t>
    </rPh>
    <rPh sb="14" eb="15">
      <t>サキ</t>
    </rPh>
    <rPh sb="16" eb="22">
      <t>コメオカシンセイダンチ</t>
    </rPh>
    <phoneticPr fontId="6"/>
  </si>
  <si>
    <t>稲穂線</t>
    <rPh sb="0" eb="2">
      <t>イナホ</t>
    </rPh>
    <rPh sb="2" eb="3">
      <t>セン</t>
    </rPh>
    <phoneticPr fontId="6"/>
  </si>
  <si>
    <t>奥尻郡奥尻町字稲穂319－2番地先（野名前）</t>
    <rPh sb="0" eb="3">
      <t>オクシリグン</t>
    </rPh>
    <rPh sb="3" eb="6">
      <t>オクシリチョウ</t>
    </rPh>
    <rPh sb="6" eb="7">
      <t>アザ</t>
    </rPh>
    <rPh sb="7" eb="9">
      <t>イナホ</t>
    </rPh>
    <rPh sb="14" eb="16">
      <t>バンチ</t>
    </rPh>
    <rPh sb="16" eb="17">
      <t>サキ</t>
    </rPh>
    <rPh sb="18" eb="19">
      <t>ノ</t>
    </rPh>
    <rPh sb="19" eb="21">
      <t>ナマエ</t>
    </rPh>
    <phoneticPr fontId="6"/>
  </si>
  <si>
    <t>宮津</t>
    <rPh sb="0" eb="2">
      <t>ミヤヅ</t>
    </rPh>
    <phoneticPr fontId="6"/>
  </si>
  <si>
    <t>奥尻高校線</t>
    <rPh sb="0" eb="2">
      <t>オクシリ</t>
    </rPh>
    <rPh sb="2" eb="4">
      <t>コウコウ</t>
    </rPh>
    <rPh sb="4" eb="5">
      <t>セン</t>
    </rPh>
    <phoneticPr fontId="6"/>
  </si>
  <si>
    <t>奥尻郡奥尻町字赤石414番地（奥尻高校前）</t>
    <rPh sb="0" eb="3">
      <t>オクシリグン</t>
    </rPh>
    <rPh sb="3" eb="6">
      <t>オクシリチョウ</t>
    </rPh>
    <rPh sb="6" eb="7">
      <t>アザ</t>
    </rPh>
    <rPh sb="7" eb="9">
      <t>アカイシ</t>
    </rPh>
    <rPh sb="12" eb="14">
      <t>バンチ</t>
    </rPh>
    <rPh sb="15" eb="17">
      <t>オクシリ</t>
    </rPh>
    <rPh sb="17" eb="19">
      <t>コウコウ</t>
    </rPh>
    <rPh sb="19" eb="20">
      <t>マエ</t>
    </rPh>
    <phoneticPr fontId="6"/>
  </si>
  <si>
    <t>武士川</t>
    <rPh sb="0" eb="2">
      <t>ブシ</t>
    </rPh>
    <rPh sb="2" eb="3">
      <t>カワ</t>
    </rPh>
    <phoneticPr fontId="6"/>
  </si>
  <si>
    <t>濁川線</t>
    <rPh sb="0" eb="3">
      <t>ニゴリカワセン</t>
    </rPh>
    <phoneticPr fontId="6"/>
  </si>
  <si>
    <t>茅部郡森町字濁川１２０番地先</t>
    <rPh sb="0" eb="8">
      <t>カヤベグンモリマチアザニゴリカワ</t>
    </rPh>
    <rPh sb="11" eb="14">
      <t>バンチサキ</t>
    </rPh>
    <phoneticPr fontId="6"/>
  </si>
  <si>
    <t>茅部郡森町字森川町２２８番地１８</t>
    <rPh sb="0" eb="14">
      <t>カヤベグンモリマチアザモリカワチョウ228バンチ</t>
    </rPh>
    <phoneticPr fontId="6"/>
  </si>
  <si>
    <t>石倉</t>
    <rPh sb="0" eb="2">
      <t>イシクラ</t>
    </rPh>
    <phoneticPr fontId="6"/>
  </si>
  <si>
    <t>駒ヶ岳・赤井川線</t>
    <rPh sb="0" eb="3">
      <t>コマガタケ</t>
    </rPh>
    <rPh sb="4" eb="7">
      <t>アカイガワ</t>
    </rPh>
    <rPh sb="7" eb="8">
      <t>セン</t>
    </rPh>
    <phoneticPr fontId="6"/>
  </si>
  <si>
    <t>茅部郡森町字赤井川２５２番地４０</t>
    <rPh sb="0" eb="2">
      <t>カヤベ</t>
    </rPh>
    <rPh sb="2" eb="3">
      <t>グン</t>
    </rPh>
    <rPh sb="3" eb="4">
      <t>モリ</t>
    </rPh>
    <rPh sb="4" eb="6">
      <t>マチアザ</t>
    </rPh>
    <rPh sb="6" eb="8">
      <t>アカイ</t>
    </rPh>
    <rPh sb="8" eb="14">
      <t>ガワ252バンチ</t>
    </rPh>
    <phoneticPr fontId="6"/>
  </si>
  <si>
    <t>駒ヶ岳</t>
    <rPh sb="0" eb="3">
      <t>コマガタケ</t>
    </rPh>
    <phoneticPr fontId="6"/>
  </si>
  <si>
    <t>北函交第４号</t>
    <rPh sb="0" eb="1">
      <t>キタ</t>
    </rPh>
    <rPh sb="1" eb="2">
      <t>ハコ</t>
    </rPh>
    <rPh sb="2" eb="3">
      <t>コウ</t>
    </rPh>
    <rPh sb="3" eb="4">
      <t>ダイ</t>
    </rPh>
    <rPh sb="5" eb="6">
      <t>ゴウ</t>
    </rPh>
    <phoneticPr fontId="6"/>
  </si>
  <si>
    <t>北函交第５号</t>
    <rPh sb="0" eb="1">
      <t>キタ</t>
    </rPh>
    <rPh sb="1" eb="2">
      <t>ハコ</t>
    </rPh>
    <rPh sb="2" eb="3">
      <t>コウ</t>
    </rPh>
    <rPh sb="3" eb="4">
      <t>ダイ</t>
    </rPh>
    <rPh sb="5" eb="6">
      <t>ゴウ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</si>
</sst>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176" formatCode="0.E+00"/>
    <numFmt numFmtId="177" formatCode="[$-411]ge\.m\.d;@"/>
    <numFmt numFmtId="178" formatCode="#,##0;[Red]#,##0"/>
    <numFmt numFmtId="179" formatCode="&quot;北&quot;&quot;札&quot;&quot;市&quot;&quot;交&quot;&quot;第&quot;##&quot;号&quot;"/>
    <numFmt numFmtId="180" formatCode="0;;"/>
    <numFmt numFmtId="181" formatCode="\(0\);;"/>
    <numFmt numFmtId="182" formatCode="0.000"/>
    <numFmt numFmtId="183" formatCode="0.0"/>
    <numFmt numFmtId="184" formatCode="0.0_ "/>
  </numFmts>
  <fonts count="23"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10"/>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8"/>
      <name val="ＭＳ ゴシック"/>
      <family val="3"/>
      <charset val="128"/>
    </font>
    <font>
      <sz val="6"/>
      <name val="標準ゴシック"/>
      <family val="3"/>
      <charset val="128"/>
    </font>
    <font>
      <sz val="8"/>
      <name val="標準ゴシック"/>
      <family val="3"/>
      <charset val="128"/>
    </font>
    <font>
      <sz val="10"/>
      <name val="ＭＳ ゴシック"/>
      <family val="3"/>
      <charset val="128"/>
    </font>
    <font>
      <sz val="10"/>
      <name val="標準ゴシック"/>
      <family val="3"/>
      <charset val="128"/>
    </font>
    <font>
      <sz val="11"/>
      <name val="ＭＳ ゴシック"/>
      <family val="3"/>
      <charset val="128"/>
    </font>
    <font>
      <sz val="6"/>
      <color theme="1"/>
      <name val="游ゴシック"/>
      <family val="3"/>
      <charset val="128"/>
      <scheme val="minor"/>
    </font>
    <font>
      <sz val="16"/>
      <name val="游ゴシック"/>
      <family val="3"/>
      <charset val="128"/>
      <scheme val="minor"/>
    </font>
    <font>
      <sz val="11"/>
      <name val="游ゴシック"/>
      <family val="3"/>
      <charset val="128"/>
      <scheme val="minor"/>
    </font>
    <font>
      <b/>
      <u/>
      <sz val="18"/>
      <color theme="10"/>
      <name val="游ゴシック"/>
      <family val="3"/>
      <charset val="128"/>
      <scheme val="minor"/>
    </font>
    <font>
      <sz val="12"/>
      <name val="游ゴシック"/>
      <family val="3"/>
      <charset val="128"/>
      <scheme val="minor"/>
    </font>
    <font>
      <sz val="9"/>
      <name val="游ゴシック"/>
      <family val="3"/>
      <charset val="128"/>
      <scheme val="minor"/>
    </font>
    <font>
      <sz val="12"/>
      <color theme="1"/>
      <name val="游ゴシック"/>
      <family val="3"/>
      <charset val="128"/>
      <scheme val="minor"/>
    </font>
    <font>
      <sz val="8"/>
      <name val="游ゴシック"/>
      <family val="3"/>
      <charset val="128"/>
      <scheme val="minor"/>
    </font>
    <font>
      <sz val="14"/>
      <name val="游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rgb="FFB7DEE8"/>
        <bgColor indexed="64"/>
      </patternFill>
    </fill>
    <fill>
      <patternFill patternType="solid">
        <fgColor theme="8" tint="0.7999816888943144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diagonalUp="1">
      <left style="medium">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style="thin">
        <color indexed="64"/>
      </right>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3" fillId="0" borderId="0" applyNumberFormat="0" applyFill="0" applyBorder="0" applyAlignment="0" applyProtection="0">
      <alignment vertical="center"/>
    </xf>
    <xf numFmtId="0" fontId="2" fillId="0" borderId="0">
      <alignment vertical="center"/>
    </xf>
  </cellStyleXfs>
  <cellXfs count="178">
    <xf numFmtId="0" fontId="0" fillId="0" borderId="0" xfId="0">
      <alignment vertical="center"/>
    </xf>
    <xf numFmtId="0" fontId="4" fillId="0" borderId="1" xfId="3" applyFont="1" applyBorder="1" applyAlignment="1" applyProtection="1">
      <alignment horizontal="center" vertical="center" shrinkToFit="1"/>
      <protection hidden="1"/>
    </xf>
    <xf numFmtId="0" fontId="4" fillId="2" borderId="1" xfId="3" applyFont="1" applyFill="1" applyBorder="1" applyAlignment="1" applyProtection="1">
      <alignment horizontal="center" vertical="center" shrinkToFit="1"/>
      <protection hidden="1"/>
    </xf>
    <xf numFmtId="176" fontId="4" fillId="2" borderId="1" xfId="3" applyNumberFormat="1" applyFont="1" applyFill="1" applyBorder="1" applyAlignment="1" applyProtection="1">
      <alignment horizontal="center" vertical="center" shrinkToFit="1"/>
      <protection hidden="1"/>
    </xf>
    <xf numFmtId="176" fontId="4" fillId="2" borderId="2" xfId="3" applyNumberFormat="1" applyFont="1" applyFill="1" applyBorder="1" applyAlignment="1" applyProtection="1">
      <alignment horizontal="center" vertical="center" shrinkToFit="1"/>
      <protection hidden="1"/>
    </xf>
    <xf numFmtId="176" fontId="4" fillId="2" borderId="2" xfId="3" applyNumberFormat="1" applyFont="1" applyFill="1" applyBorder="1" applyAlignment="1" applyProtection="1">
      <alignment horizontal="center" vertical="center"/>
      <protection hidden="1"/>
    </xf>
    <xf numFmtId="176" fontId="4" fillId="2" borderId="2" xfId="3" applyNumberFormat="1" applyFont="1" applyFill="1" applyBorder="1" applyAlignment="1" applyProtection="1">
      <alignment horizontal="center" vertical="center" wrapText="1" shrinkToFit="1"/>
      <protection hidden="1"/>
    </xf>
    <xf numFmtId="0" fontId="8" fillId="2" borderId="3" xfId="0" applyFont="1" applyFill="1" applyBorder="1" applyAlignment="1" applyProtection="1">
      <alignment horizontal="distributed" vertical="center" wrapText="1" justifyLastLine="1"/>
      <protection hidden="1"/>
    </xf>
    <xf numFmtId="0" fontId="10" fillId="2" borderId="4" xfId="0" applyFont="1" applyFill="1" applyBorder="1" applyAlignment="1" applyProtection="1">
      <alignment horizontal="distributed" vertical="center" justifyLastLine="1"/>
      <protection hidden="1"/>
    </xf>
    <xf numFmtId="0" fontId="8" fillId="2" borderId="5" xfId="0" applyFont="1" applyFill="1" applyBorder="1" applyAlignment="1" applyProtection="1">
      <alignment horizontal="distributed" vertical="center" wrapText="1" justifyLastLine="1"/>
      <protection hidden="1"/>
    </xf>
    <xf numFmtId="0" fontId="8" fillId="2" borderId="6" xfId="0" applyFont="1" applyFill="1" applyBorder="1" applyAlignment="1" applyProtection="1">
      <alignment horizontal="center" vertical="center" wrapText="1" justifyLastLine="1" shrinkToFit="1"/>
      <protection hidden="1"/>
    </xf>
    <xf numFmtId="0" fontId="10" fillId="2" borderId="6" xfId="0" applyFont="1" applyFill="1" applyBorder="1" applyAlignment="1" applyProtection="1">
      <alignment horizontal="center" vertical="center" justifyLastLine="1" shrinkToFit="1"/>
      <protection hidden="1"/>
    </xf>
    <xf numFmtId="0" fontId="8" fillId="2" borderId="3" xfId="0" applyFont="1" applyFill="1" applyBorder="1" applyAlignment="1" applyProtection="1">
      <alignment horizontal="distributed" vertical="center" justifyLastLine="1"/>
      <protection hidden="1"/>
    </xf>
    <xf numFmtId="0" fontId="10" fillId="2" borderId="7" xfId="0" applyFont="1" applyFill="1" applyBorder="1" applyAlignment="1" applyProtection="1">
      <alignment horizontal="distributed" vertical="center" justifyLastLine="1"/>
      <protection hidden="1"/>
    </xf>
    <xf numFmtId="0" fontId="11" fillId="2" borderId="3" xfId="0" applyFont="1" applyFill="1" applyBorder="1" applyAlignment="1" applyProtection="1">
      <alignment horizontal="distributed" vertical="center"/>
      <protection hidden="1"/>
    </xf>
    <xf numFmtId="0" fontId="12" fillId="2" borderId="4" xfId="0" applyFont="1" applyFill="1" applyBorder="1" applyAlignment="1" applyProtection="1">
      <alignment horizontal="distributed" vertical="center"/>
      <protection hidden="1"/>
    </xf>
    <xf numFmtId="0" fontId="4" fillId="0" borderId="0" xfId="3" applyFont="1" applyAlignment="1" applyProtection="1">
      <alignment horizontal="center" vertical="center" shrinkToFit="1"/>
      <protection hidden="1"/>
    </xf>
    <xf numFmtId="0" fontId="1" fillId="0" borderId="1" xfId="2" applyFont="1" applyBorder="1" applyAlignment="1" applyProtection="1">
      <alignment horizontal="right" vertical="center" shrinkToFit="1"/>
      <protection hidden="1"/>
    </xf>
    <xf numFmtId="0" fontId="11" fillId="3" borderId="8" xfId="0" applyFont="1" applyFill="1" applyBorder="1" applyAlignment="1" applyProtection="1">
      <alignment vertical="center" shrinkToFit="1"/>
      <protection hidden="1"/>
    </xf>
    <xf numFmtId="57" fontId="11" fillId="0" borderId="8" xfId="0" applyNumberFormat="1" applyFont="1" applyBorder="1" applyAlignment="1" applyProtection="1">
      <alignment horizontal="center" vertical="center"/>
      <protection hidden="1"/>
    </xf>
    <xf numFmtId="177" fontId="11" fillId="0" borderId="8" xfId="0" applyNumberFormat="1" applyFont="1" applyBorder="1" applyAlignment="1" applyProtection="1">
      <alignment horizontal="center" vertical="center"/>
      <protection hidden="1"/>
    </xf>
    <xf numFmtId="0" fontId="11" fillId="0" borderId="8" xfId="0" applyFont="1" applyBorder="1" applyAlignment="1" applyProtection="1">
      <alignment vertical="center" shrinkToFit="1"/>
      <protection hidden="1"/>
    </xf>
    <xf numFmtId="0" fontId="4" fillId="0" borderId="1" xfId="3" applyFont="1" applyBorder="1" applyAlignment="1" applyProtection="1">
      <alignment horizontal="left" vertical="center" shrinkToFit="1"/>
      <protection hidden="1"/>
    </xf>
    <xf numFmtId="0" fontId="4" fillId="0" borderId="2" xfId="3" applyFont="1" applyBorder="1" applyAlignment="1" applyProtection="1">
      <alignment horizontal="left" vertical="center" shrinkToFit="1"/>
      <protection hidden="1"/>
    </xf>
    <xf numFmtId="0" fontId="4" fillId="0" borderId="2" xfId="3" applyFont="1" applyBorder="1" applyAlignment="1" applyProtection="1">
      <alignment shrinkToFit="1"/>
      <protection hidden="1"/>
    </xf>
    <xf numFmtId="178" fontId="13" fillId="0" borderId="9" xfId="0" applyNumberFormat="1" applyFont="1" applyBorder="1" applyProtection="1">
      <alignment vertical="center"/>
      <protection hidden="1"/>
    </xf>
    <xf numFmtId="37" fontId="13" fillId="0" borderId="10" xfId="0" applyNumberFormat="1" applyFont="1" applyBorder="1" applyProtection="1">
      <alignment vertical="center"/>
      <protection hidden="1"/>
    </xf>
    <xf numFmtId="178" fontId="13" fillId="0" borderId="9" xfId="0" quotePrefix="1" applyNumberFormat="1" applyFont="1" applyBorder="1" applyProtection="1">
      <alignment vertical="center"/>
      <protection hidden="1"/>
    </xf>
    <xf numFmtId="37" fontId="13" fillId="0" borderId="10" xfId="0" quotePrefix="1" applyNumberFormat="1" applyFont="1" applyBorder="1" applyProtection="1">
      <alignment vertical="center"/>
      <protection hidden="1"/>
    </xf>
    <xf numFmtId="178" fontId="13" fillId="0" borderId="11" xfId="0" quotePrefix="1" applyNumberFormat="1" applyFont="1" applyBorder="1" applyProtection="1">
      <alignment vertical="center"/>
      <protection hidden="1"/>
    </xf>
    <xf numFmtId="37" fontId="13" fillId="0" borderId="12" xfId="0" quotePrefix="1" applyNumberFormat="1" applyFont="1" applyBorder="1" applyProtection="1">
      <alignment vertical="center"/>
      <protection hidden="1"/>
    </xf>
    <xf numFmtId="0" fontId="4" fillId="0" borderId="0" xfId="3" applyFont="1" applyAlignment="1" applyProtection="1">
      <alignment vertical="center" shrinkToFit="1"/>
      <protection hidden="1"/>
    </xf>
    <xf numFmtId="0" fontId="14" fillId="0" borderId="2" xfId="3" applyFont="1" applyBorder="1" applyAlignment="1" applyProtection="1">
      <alignment horizontal="left" vertical="top" wrapText="1"/>
      <protection hidden="1"/>
    </xf>
    <xf numFmtId="178" fontId="13" fillId="0" borderId="13" xfId="0" quotePrefix="1" applyNumberFormat="1" applyFont="1" applyBorder="1" applyProtection="1">
      <alignment vertical="center"/>
      <protection hidden="1"/>
    </xf>
    <xf numFmtId="37" fontId="13" fillId="0" borderId="14" xfId="0" quotePrefix="1" applyNumberFormat="1" applyFont="1" applyBorder="1" applyProtection="1">
      <alignment vertical="center"/>
      <protection hidden="1"/>
    </xf>
    <xf numFmtId="178" fontId="13" fillId="0" borderId="2" xfId="0" quotePrefix="1" applyNumberFormat="1" applyFont="1" applyBorder="1" applyProtection="1">
      <alignment vertical="center"/>
      <protection hidden="1"/>
    </xf>
    <xf numFmtId="37" fontId="13" fillId="0" borderId="15" xfId="0" quotePrefix="1" applyNumberFormat="1" applyFont="1" applyBorder="1" applyProtection="1">
      <alignment vertical="center"/>
      <protection hidden="1"/>
    </xf>
    <xf numFmtId="0" fontId="1" fillId="4" borderId="8" xfId="2" applyNumberFormat="1" applyFont="1" applyFill="1" applyBorder="1" applyAlignment="1" applyProtection="1">
      <alignment vertical="center" shrinkToFit="1"/>
      <protection hidden="1"/>
    </xf>
    <xf numFmtId="0" fontId="0" fillId="0" borderId="3" xfId="0" applyBorder="1" applyProtection="1">
      <alignment vertical="center"/>
      <protection hidden="1"/>
    </xf>
    <xf numFmtId="0" fontId="4" fillId="0" borderId="0" xfId="3" applyFont="1" applyProtection="1">
      <alignment vertical="center"/>
      <protection hidden="1"/>
    </xf>
    <xf numFmtId="0" fontId="15" fillId="0" borderId="0" xfId="0" applyFont="1" applyAlignment="1" applyProtection="1">
      <alignment horizontal="center" vertical="center"/>
      <protection hidden="1"/>
    </xf>
    <xf numFmtId="0" fontId="15" fillId="0" borderId="0" xfId="0" applyFont="1" applyProtection="1">
      <alignment vertical="center"/>
      <protection hidden="1"/>
    </xf>
    <xf numFmtId="0" fontId="16" fillId="0" borderId="0" xfId="0" applyFont="1" applyProtection="1">
      <alignment vertical="center"/>
      <protection hidden="1"/>
    </xf>
    <xf numFmtId="0" fontId="17" fillId="0" borderId="16" xfId="2" applyFont="1" applyBorder="1" applyAlignment="1" applyProtection="1">
      <alignment horizontal="center" vertical="center"/>
      <protection hidden="1"/>
    </xf>
    <xf numFmtId="0" fontId="17" fillId="0" borderId="17" xfId="2" applyFont="1" applyBorder="1" applyAlignment="1" applyProtection="1">
      <alignment horizontal="center" vertical="center"/>
      <protection hidden="1"/>
    </xf>
    <xf numFmtId="0" fontId="17" fillId="0" borderId="18" xfId="2" applyFont="1" applyBorder="1" applyAlignment="1" applyProtection="1">
      <alignment horizontal="center" vertical="center"/>
      <protection hidden="1"/>
    </xf>
    <xf numFmtId="0" fontId="18" fillId="0" borderId="19" xfId="0" applyFont="1" applyBorder="1" applyAlignment="1" applyProtection="1">
      <alignment horizontal="distributed" vertical="center"/>
      <protection hidden="1"/>
    </xf>
    <xf numFmtId="0" fontId="18" fillId="0" borderId="20" xfId="0" applyFont="1" applyBorder="1" applyAlignment="1" applyProtection="1">
      <alignment horizontal="distributed" vertical="center"/>
      <protection hidden="1"/>
    </xf>
    <xf numFmtId="179" fontId="18" fillId="0" borderId="21" xfId="0" applyNumberFormat="1" applyFont="1" applyBorder="1" applyAlignment="1" applyProtection="1">
      <alignment horizontal="center" vertical="center"/>
      <protection hidden="1"/>
    </xf>
    <xf numFmtId="179" fontId="18" fillId="0" borderId="22" xfId="0" applyNumberFormat="1" applyFont="1" applyBorder="1" applyAlignment="1" applyProtection="1">
      <alignment horizontal="center" vertical="center"/>
      <protection hidden="1"/>
    </xf>
    <xf numFmtId="179" fontId="18" fillId="0" borderId="23" xfId="0" applyNumberFormat="1" applyFont="1" applyBorder="1" applyAlignment="1" applyProtection="1">
      <alignment horizontal="center" vertical="center"/>
      <protection hidden="1"/>
    </xf>
    <xf numFmtId="0" fontId="18" fillId="0" borderId="4" xfId="0" applyFont="1" applyBorder="1" applyAlignment="1" applyProtection="1">
      <alignment horizontal="distributed" vertical="center"/>
      <protection hidden="1"/>
    </xf>
    <xf numFmtId="0" fontId="18" fillId="0" borderId="1" xfId="0" applyFont="1" applyBorder="1" applyAlignment="1" applyProtection="1">
      <alignment horizontal="distributed" vertical="center"/>
      <protection hidden="1"/>
    </xf>
    <xf numFmtId="58" fontId="18" fillId="0" borderId="2" xfId="0" applyNumberFormat="1" applyFont="1" applyBorder="1" applyAlignment="1" applyProtection="1">
      <alignment horizontal="center" vertical="center"/>
      <protection hidden="1"/>
    </xf>
    <xf numFmtId="0" fontId="18" fillId="0" borderId="6" xfId="0" applyFont="1" applyBorder="1" applyAlignment="1" applyProtection="1">
      <alignment horizontal="center" vertical="center"/>
      <protection hidden="1"/>
    </xf>
    <xf numFmtId="0" fontId="18" fillId="0" borderId="5" xfId="0" applyFont="1" applyBorder="1" applyAlignment="1" applyProtection="1">
      <alignment horizontal="center" vertical="center"/>
      <protection hidden="1"/>
    </xf>
    <xf numFmtId="0" fontId="18" fillId="0" borderId="24" xfId="0" applyFont="1" applyBorder="1" applyAlignment="1" applyProtection="1">
      <alignment horizontal="distributed" vertical="center"/>
      <protection hidden="1"/>
    </xf>
    <xf numFmtId="0" fontId="18" fillId="0" borderId="25" xfId="0" applyFont="1" applyBorder="1" applyAlignment="1" applyProtection="1">
      <alignment horizontal="distributed" vertical="center"/>
      <protection hidden="1"/>
    </xf>
    <xf numFmtId="0" fontId="18" fillId="0" borderId="14" xfId="0" applyFont="1" applyBorder="1" applyAlignment="1" applyProtection="1">
      <alignment horizontal="distributed" vertical="center"/>
      <protection hidden="1"/>
    </xf>
    <xf numFmtId="0" fontId="18" fillId="0" borderId="2" xfId="0" applyFont="1" applyBorder="1" applyAlignment="1" applyProtection="1">
      <alignment horizontal="center" vertical="center"/>
      <protection hidden="1"/>
    </xf>
    <xf numFmtId="0" fontId="18" fillId="0" borderId="26" xfId="0" applyFont="1" applyBorder="1" applyAlignment="1" applyProtection="1">
      <alignment horizontal="distributed" vertical="center"/>
      <protection hidden="1"/>
    </xf>
    <xf numFmtId="0" fontId="18" fillId="0" borderId="0" xfId="0" applyFont="1" applyAlignment="1" applyProtection="1">
      <alignment horizontal="distributed" vertical="center"/>
      <protection hidden="1"/>
    </xf>
    <xf numFmtId="0" fontId="18" fillId="0" borderId="27" xfId="0" applyFont="1" applyBorder="1" applyAlignment="1" applyProtection="1">
      <alignment horizontal="distributed" vertical="center"/>
      <protection hidden="1"/>
    </xf>
    <xf numFmtId="0" fontId="18" fillId="0" borderId="24" xfId="0" applyFont="1" applyBorder="1" applyAlignment="1" applyProtection="1">
      <alignment horizontal="distributed" vertical="center" wrapText="1"/>
      <protection hidden="1"/>
    </xf>
    <xf numFmtId="0" fontId="18" fillId="0" borderId="25" xfId="0" applyFont="1" applyBorder="1" applyAlignment="1" applyProtection="1">
      <alignment horizontal="distributed" vertical="center" wrapText="1"/>
      <protection hidden="1"/>
    </xf>
    <xf numFmtId="0" fontId="18" fillId="0" borderId="14" xfId="0" applyFont="1" applyBorder="1" applyAlignment="1" applyProtection="1">
      <alignment horizontal="distributed" vertical="center" wrapText="1"/>
      <protection hidden="1"/>
    </xf>
    <xf numFmtId="0" fontId="18" fillId="0" borderId="1" xfId="0" applyFont="1" applyBorder="1" applyAlignment="1" applyProtection="1">
      <alignment horizontal="center" vertical="center"/>
      <protection hidden="1"/>
    </xf>
    <xf numFmtId="0" fontId="18" fillId="0" borderId="3" xfId="0" applyFont="1" applyBorder="1" applyAlignment="1" applyProtection="1">
      <alignment horizontal="center" vertical="center"/>
      <protection hidden="1"/>
    </xf>
    <xf numFmtId="0" fontId="18" fillId="0" borderId="26" xfId="0" applyFont="1" applyBorder="1" applyAlignment="1" applyProtection="1">
      <alignment horizontal="distributed" vertical="center" wrapText="1"/>
      <protection hidden="1"/>
    </xf>
    <xf numFmtId="0" fontId="18" fillId="0" borderId="0" xfId="0" applyFont="1" applyAlignment="1" applyProtection="1">
      <alignment horizontal="distributed" vertical="center" wrapText="1"/>
      <protection hidden="1"/>
    </xf>
    <xf numFmtId="0" fontId="18" fillId="0" borderId="27" xfId="0" applyFont="1" applyBorder="1" applyAlignment="1" applyProtection="1">
      <alignment horizontal="distributed" vertical="center" wrapText="1"/>
      <protection hidden="1"/>
    </xf>
    <xf numFmtId="0" fontId="18" fillId="0" borderId="1" xfId="0" applyFont="1" applyBorder="1" applyAlignment="1" applyProtection="1">
      <alignment horizontal="left" vertical="center" wrapText="1"/>
      <protection hidden="1"/>
    </xf>
    <xf numFmtId="0" fontId="18" fillId="0" borderId="3" xfId="0" applyFont="1" applyBorder="1" applyAlignment="1" applyProtection="1">
      <alignment horizontal="left" vertical="center" wrapText="1"/>
      <protection hidden="1"/>
    </xf>
    <xf numFmtId="0" fontId="18" fillId="0" borderId="28" xfId="0" applyFont="1" applyBorder="1" applyAlignment="1" applyProtection="1">
      <alignment horizontal="distributed" vertical="center" wrapText="1"/>
      <protection hidden="1"/>
    </xf>
    <xf numFmtId="0" fontId="18" fillId="0" borderId="29" xfId="0" applyFont="1" applyBorder="1" applyAlignment="1" applyProtection="1">
      <alignment horizontal="distributed" vertical="center" wrapText="1"/>
      <protection hidden="1"/>
    </xf>
    <xf numFmtId="0" fontId="18" fillId="0" borderId="30" xfId="0" applyFont="1" applyBorder="1" applyAlignment="1" applyProtection="1">
      <alignment horizontal="distributed" vertical="center" wrapText="1"/>
      <protection hidden="1"/>
    </xf>
    <xf numFmtId="0" fontId="16" fillId="0" borderId="0" xfId="0" applyFont="1" applyAlignment="1" applyProtection="1">
      <alignment horizontal="left" vertical="center"/>
      <protection hidden="1"/>
    </xf>
    <xf numFmtId="0" fontId="18" fillId="0" borderId="1" xfId="0" applyFont="1" applyBorder="1" applyAlignment="1" applyProtection="1">
      <alignment horizontal="center" vertical="center" shrinkToFit="1"/>
      <protection hidden="1"/>
    </xf>
    <xf numFmtId="0" fontId="0" fillId="0" borderId="0" xfId="0" applyProtection="1">
      <alignment vertical="center"/>
      <protection hidden="1"/>
    </xf>
    <xf numFmtId="0" fontId="19" fillId="0" borderId="1" xfId="0" applyFont="1" applyBorder="1" applyAlignment="1" applyProtection="1">
      <alignment horizontal="left" vertical="center" wrapText="1"/>
      <protection hidden="1"/>
    </xf>
    <xf numFmtId="0" fontId="20" fillId="0" borderId="4" xfId="0" applyFont="1" applyBorder="1" applyAlignment="1" applyProtection="1">
      <alignment horizontal="distributed" vertical="center" wrapText="1"/>
      <protection hidden="1"/>
    </xf>
    <xf numFmtId="0" fontId="20" fillId="0" borderId="1" xfId="0" applyFont="1" applyBorder="1" applyAlignment="1" applyProtection="1">
      <alignment horizontal="distributed" vertical="center" wrapText="1"/>
      <protection hidden="1"/>
    </xf>
    <xf numFmtId="0" fontId="18" fillId="0" borderId="13" xfId="0" applyFont="1" applyBorder="1" applyAlignment="1" applyProtection="1">
      <alignment horizontal="center" vertical="center"/>
      <protection hidden="1"/>
    </xf>
    <xf numFmtId="0" fontId="18" fillId="0" borderId="14" xfId="0" applyFont="1" applyBorder="1" applyAlignment="1" applyProtection="1">
      <alignment horizontal="center" vertical="center"/>
      <protection hidden="1"/>
    </xf>
    <xf numFmtId="0" fontId="18" fillId="0" borderId="31" xfId="0" applyFont="1" applyBorder="1" applyAlignment="1" applyProtection="1">
      <alignment horizontal="center" vertical="center"/>
      <protection hidden="1"/>
    </xf>
    <xf numFmtId="0" fontId="18" fillId="0" borderId="13" xfId="0" applyFont="1" applyBorder="1" applyAlignment="1" applyProtection="1">
      <alignment horizontal="distributed" vertical="center"/>
      <protection hidden="1"/>
    </xf>
    <xf numFmtId="0" fontId="16" fillId="0" borderId="1"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18" fillId="0" borderId="32" xfId="0" applyFont="1" applyBorder="1" applyAlignment="1" applyProtection="1">
      <alignment horizontal="distributed" vertical="center"/>
      <protection hidden="1"/>
    </xf>
    <xf numFmtId="0" fontId="18" fillId="0" borderId="33" xfId="0" applyFont="1" applyBorder="1" applyAlignment="1" applyProtection="1">
      <alignment horizontal="center" vertical="center" shrinkToFit="1"/>
      <protection hidden="1"/>
    </xf>
    <xf numFmtId="0" fontId="16" fillId="0" borderId="33" xfId="0" applyFont="1" applyBorder="1" applyAlignment="1" applyProtection="1">
      <alignment vertical="center" shrinkToFit="1"/>
      <protection hidden="1"/>
    </xf>
    <xf numFmtId="0" fontId="18" fillId="0" borderId="34" xfId="0" applyFont="1" applyBorder="1" applyAlignment="1" applyProtection="1">
      <alignment horizontal="center" vertical="center" shrinkToFit="1"/>
      <protection hidden="1"/>
    </xf>
    <xf numFmtId="0" fontId="18" fillId="0" borderId="28" xfId="0" applyFont="1" applyBorder="1" applyAlignment="1" applyProtection="1">
      <alignment horizontal="distributed" vertical="center"/>
      <protection hidden="1"/>
    </xf>
    <xf numFmtId="0" fontId="18" fillId="0" borderId="30" xfId="0" applyFont="1" applyBorder="1" applyAlignment="1" applyProtection="1">
      <alignment horizontal="distributed" vertical="center"/>
      <protection hidden="1"/>
    </xf>
    <xf numFmtId="0" fontId="18" fillId="0" borderId="35" xfId="0" applyFont="1" applyBorder="1" applyAlignment="1" applyProtection="1">
      <alignment horizontal="distributed" vertical="center"/>
      <protection hidden="1"/>
    </xf>
    <xf numFmtId="0" fontId="21" fillId="0" borderId="33" xfId="0" applyFont="1" applyBorder="1" applyAlignment="1" applyProtection="1">
      <alignment horizontal="center" vertical="center" shrinkToFit="1"/>
      <protection hidden="1"/>
    </xf>
    <xf numFmtId="0" fontId="21" fillId="0" borderId="34" xfId="0" applyFont="1" applyBorder="1" applyAlignment="1" applyProtection="1">
      <alignment horizontal="center" vertical="center" shrinkToFit="1"/>
      <protection hidden="1"/>
    </xf>
    <xf numFmtId="0" fontId="18" fillId="0" borderId="24" xfId="0" applyFont="1" applyBorder="1" applyAlignment="1" applyProtection="1">
      <alignment horizontal="center" vertical="center" shrinkToFit="1"/>
      <protection hidden="1"/>
    </xf>
    <xf numFmtId="0" fontId="18" fillId="0" borderId="14" xfId="0" applyFont="1" applyBorder="1" applyAlignment="1" applyProtection="1">
      <alignment horizontal="center" vertical="center" shrinkToFit="1"/>
      <protection hidden="1"/>
    </xf>
    <xf numFmtId="180" fontId="18" fillId="0" borderId="13" xfId="0" applyNumberFormat="1" applyFont="1" applyBorder="1" applyAlignment="1" applyProtection="1">
      <alignment horizontal="center" vertical="center" wrapText="1"/>
      <protection hidden="1"/>
    </xf>
    <xf numFmtId="180" fontId="18" fillId="0" borderId="14" xfId="0" applyNumberFormat="1" applyFont="1" applyBorder="1" applyAlignment="1" applyProtection="1">
      <alignment horizontal="center" vertical="center" wrapText="1"/>
      <protection hidden="1"/>
    </xf>
    <xf numFmtId="180" fontId="18" fillId="0" borderId="36" xfId="0" applyNumberFormat="1" applyFont="1" applyBorder="1" applyAlignment="1" applyProtection="1">
      <alignment horizontal="center" vertical="center"/>
      <protection hidden="1"/>
    </xf>
    <xf numFmtId="180" fontId="18" fillId="0" borderId="37" xfId="0" applyNumberFormat="1" applyFont="1" applyBorder="1" applyAlignment="1" applyProtection="1">
      <alignment horizontal="center" vertical="center"/>
      <protection hidden="1"/>
    </xf>
    <xf numFmtId="0" fontId="18" fillId="0" borderId="26" xfId="0" applyFont="1" applyBorder="1" applyAlignment="1" applyProtection="1">
      <alignment horizontal="center" vertical="center" shrinkToFit="1"/>
      <protection hidden="1"/>
    </xf>
    <xf numFmtId="0" fontId="18" fillId="0" borderId="27" xfId="0" applyFont="1" applyBorder="1" applyAlignment="1" applyProtection="1">
      <alignment horizontal="center" vertical="center" shrinkToFit="1"/>
      <protection hidden="1"/>
    </xf>
    <xf numFmtId="180" fontId="18" fillId="0" borderId="32" xfId="0" applyNumberFormat="1" applyFont="1" applyBorder="1" applyAlignment="1" applyProtection="1">
      <alignment horizontal="center" vertical="center" wrapText="1"/>
      <protection hidden="1"/>
    </xf>
    <xf numFmtId="180" fontId="18" fillId="0" borderId="27" xfId="0" applyNumberFormat="1" applyFont="1" applyBorder="1" applyAlignment="1" applyProtection="1">
      <alignment horizontal="center" vertical="center" wrapText="1"/>
      <protection hidden="1"/>
    </xf>
    <xf numFmtId="180" fontId="18" fillId="0" borderId="33" xfId="0" applyNumberFormat="1" applyFont="1" applyBorder="1" applyAlignment="1" applyProtection="1">
      <alignment horizontal="center" vertical="center"/>
      <protection hidden="1"/>
    </xf>
    <xf numFmtId="180" fontId="18" fillId="0" borderId="27" xfId="0" applyNumberFormat="1" applyFont="1" applyBorder="1" applyAlignment="1" applyProtection="1">
      <alignment horizontal="center" vertical="center"/>
      <protection hidden="1"/>
    </xf>
    <xf numFmtId="180" fontId="18" fillId="0" borderId="34" xfId="0" applyNumberFormat="1" applyFont="1" applyBorder="1" applyAlignment="1" applyProtection="1">
      <alignment horizontal="center" vertical="center"/>
      <protection hidden="1"/>
    </xf>
    <xf numFmtId="180" fontId="18" fillId="0" borderId="35" xfId="0" applyNumberFormat="1" applyFont="1" applyBorder="1" applyAlignment="1" applyProtection="1">
      <alignment horizontal="center" vertical="center" wrapText="1"/>
      <protection hidden="1"/>
    </xf>
    <xf numFmtId="180" fontId="18" fillId="0" borderId="30" xfId="0" applyNumberFormat="1" applyFont="1" applyBorder="1" applyAlignment="1" applyProtection="1">
      <alignment horizontal="center" vertical="center" wrapText="1"/>
      <protection hidden="1"/>
    </xf>
    <xf numFmtId="181" fontId="16" fillId="0" borderId="33" xfId="0" applyNumberFormat="1" applyFont="1" applyBorder="1" applyAlignment="1" applyProtection="1">
      <alignment horizontal="center" vertical="center"/>
      <protection hidden="1"/>
    </xf>
    <xf numFmtId="181" fontId="16" fillId="0" borderId="0" xfId="0" applyNumberFormat="1" applyFont="1" applyAlignment="1" applyProtection="1">
      <alignment horizontal="center" vertical="center"/>
      <protection hidden="1"/>
    </xf>
    <xf numFmtId="181" fontId="18" fillId="0" borderId="38" xfId="0" applyNumberFormat="1" applyFont="1" applyBorder="1" applyAlignment="1" applyProtection="1">
      <alignment horizontal="center" vertical="center"/>
      <protection hidden="1"/>
    </xf>
    <xf numFmtId="181" fontId="16" fillId="0" borderId="39" xfId="0" applyNumberFormat="1" applyFont="1" applyBorder="1" applyAlignment="1" applyProtection="1">
      <alignment horizontal="center" vertical="center"/>
      <protection hidden="1"/>
    </xf>
    <xf numFmtId="0" fontId="18" fillId="0" borderId="28" xfId="0" applyFont="1" applyBorder="1" applyAlignment="1" applyProtection="1">
      <alignment horizontal="center" vertical="center" shrinkToFit="1"/>
      <protection hidden="1"/>
    </xf>
    <xf numFmtId="0" fontId="18" fillId="0" borderId="30" xfId="0" applyFont="1" applyBorder="1" applyAlignment="1" applyProtection="1">
      <alignment horizontal="center" vertical="center" shrinkToFit="1"/>
      <protection hidden="1"/>
    </xf>
    <xf numFmtId="0" fontId="18" fillId="0" borderId="24" xfId="0" applyFont="1" applyBorder="1" applyAlignment="1" applyProtection="1">
      <alignment horizontal="center" vertical="center"/>
      <protection hidden="1"/>
    </xf>
    <xf numFmtId="0" fontId="18" fillId="0" borderId="26" xfId="0" applyFont="1" applyBorder="1" applyAlignment="1" applyProtection="1">
      <alignment horizontal="center" vertical="center"/>
      <protection hidden="1"/>
    </xf>
    <xf numFmtId="0" fontId="18" fillId="0" borderId="27" xfId="0" applyFont="1" applyBorder="1" applyAlignment="1" applyProtection="1">
      <alignment horizontal="center" vertical="center"/>
      <protection hidden="1"/>
    </xf>
    <xf numFmtId="0" fontId="18" fillId="0" borderId="28" xfId="0" applyFont="1" applyBorder="1" applyAlignment="1" applyProtection="1">
      <alignment horizontal="center" vertical="center"/>
      <protection hidden="1"/>
    </xf>
    <xf numFmtId="0" fontId="18" fillId="0" borderId="30" xfId="0" applyFont="1" applyBorder="1" applyAlignment="1" applyProtection="1">
      <alignment horizontal="center" vertical="center"/>
      <protection hidden="1"/>
    </xf>
    <xf numFmtId="0" fontId="18" fillId="0" borderId="40" xfId="0" applyFont="1" applyBorder="1" applyAlignment="1" applyProtection="1">
      <alignment horizontal="center" vertical="center"/>
      <protection hidden="1"/>
    </xf>
    <xf numFmtId="0" fontId="18" fillId="0" borderId="41" xfId="0" applyFont="1" applyBorder="1" applyAlignment="1" applyProtection="1">
      <alignment horizontal="center" vertical="center"/>
      <protection hidden="1"/>
    </xf>
    <xf numFmtId="180" fontId="18" fillId="0" borderId="13" xfId="0" applyNumberFormat="1" applyFont="1" applyBorder="1" applyAlignment="1" applyProtection="1">
      <alignment horizontal="center" vertical="center"/>
      <protection hidden="1"/>
    </xf>
    <xf numFmtId="180" fontId="18" fillId="0" borderId="14" xfId="0" applyNumberFormat="1" applyFont="1" applyBorder="1" applyAlignment="1" applyProtection="1">
      <alignment horizontal="center" vertical="center"/>
      <protection hidden="1"/>
    </xf>
    <xf numFmtId="0" fontId="18" fillId="0" borderId="42" xfId="0" applyFont="1" applyBorder="1" applyAlignment="1" applyProtection="1">
      <alignment horizontal="center" vertical="center"/>
      <protection hidden="1"/>
    </xf>
    <xf numFmtId="0" fontId="18" fillId="0" borderId="43" xfId="0" applyFont="1" applyBorder="1" applyAlignment="1" applyProtection="1">
      <alignment horizontal="center" vertical="center"/>
      <protection hidden="1"/>
    </xf>
    <xf numFmtId="180" fontId="18" fillId="0" borderId="32" xfId="0" applyNumberFormat="1" applyFont="1" applyBorder="1" applyAlignment="1" applyProtection="1">
      <alignment horizontal="center" vertical="center"/>
      <protection hidden="1"/>
    </xf>
    <xf numFmtId="180" fontId="18" fillId="0" borderId="27" xfId="0" applyNumberFormat="1" applyFont="1" applyBorder="1" applyAlignment="1" applyProtection="1">
      <alignment horizontal="center" vertical="center"/>
      <protection hidden="1"/>
    </xf>
    <xf numFmtId="0" fontId="18" fillId="0" borderId="44" xfId="0" applyFont="1" applyBorder="1" applyAlignment="1" applyProtection="1">
      <alignment horizontal="center" vertical="center"/>
      <protection hidden="1"/>
    </xf>
    <xf numFmtId="0" fontId="18" fillId="0" borderId="45" xfId="0" applyFont="1" applyBorder="1" applyAlignment="1" applyProtection="1">
      <alignment horizontal="center" vertical="center"/>
      <protection hidden="1"/>
    </xf>
    <xf numFmtId="180" fontId="18" fillId="0" borderId="46" xfId="0" applyNumberFormat="1" applyFont="1" applyBorder="1" applyAlignment="1" applyProtection="1">
      <alignment horizontal="center" vertical="center"/>
      <protection hidden="1"/>
    </xf>
    <xf numFmtId="180" fontId="18" fillId="0" borderId="47" xfId="0" applyNumberFormat="1" applyFont="1" applyBorder="1" applyAlignment="1" applyProtection="1">
      <alignment horizontal="center" vertical="center"/>
      <protection hidden="1"/>
    </xf>
    <xf numFmtId="181" fontId="16" fillId="0" borderId="48" xfId="0" applyNumberFormat="1" applyFont="1" applyBorder="1" applyAlignment="1" applyProtection="1">
      <alignment horizontal="center" vertical="center"/>
      <protection hidden="1"/>
    </xf>
    <xf numFmtId="181" fontId="16" fillId="0" borderId="49" xfId="0" applyNumberFormat="1" applyFont="1" applyBorder="1" applyAlignment="1" applyProtection="1">
      <alignment horizontal="center" vertical="center"/>
      <protection hidden="1"/>
    </xf>
    <xf numFmtId="181" fontId="18" fillId="0" borderId="48" xfId="0" applyNumberFormat="1" applyFont="1" applyBorder="1" applyAlignment="1" applyProtection="1">
      <alignment horizontal="center" vertical="center"/>
      <protection hidden="1"/>
    </xf>
    <xf numFmtId="181" fontId="16" fillId="0" borderId="50" xfId="0" applyNumberFormat="1" applyFont="1" applyBorder="1" applyAlignment="1" applyProtection="1">
      <alignment horizontal="center" vertical="center"/>
      <protection hidden="1"/>
    </xf>
    <xf numFmtId="0" fontId="18" fillId="0" borderId="0" xfId="0" applyFont="1" applyProtection="1">
      <alignment vertical="center"/>
      <protection hidden="1"/>
    </xf>
    <xf numFmtId="0" fontId="18" fillId="0" borderId="0" xfId="0" applyFont="1" applyAlignment="1" applyProtection="1">
      <alignment horizontal="center" vertical="top"/>
      <protection hidden="1"/>
    </xf>
    <xf numFmtId="0" fontId="18" fillId="0" borderId="0" xfId="0" applyFont="1" applyAlignment="1" applyProtection="1">
      <alignment horizontal="center" vertical="center"/>
      <protection hidden="1"/>
    </xf>
    <xf numFmtId="0" fontId="22" fillId="0" borderId="29" xfId="0" applyFont="1" applyBorder="1" applyAlignment="1" applyProtection="1">
      <alignment horizontal="center" vertical="center"/>
      <protection hidden="1"/>
    </xf>
    <xf numFmtId="0" fontId="18" fillId="0" borderId="1" xfId="0" quotePrefix="1" applyFont="1" applyBorder="1" applyAlignment="1" applyProtection="1">
      <alignment horizontal="center" vertical="center"/>
      <protection hidden="1"/>
    </xf>
    <xf numFmtId="0" fontId="20" fillId="0" borderId="1" xfId="0" applyFont="1" applyBorder="1" applyAlignment="1" applyProtection="1">
      <alignment horizontal="distributed" vertical="center"/>
      <protection hidden="1"/>
    </xf>
    <xf numFmtId="58" fontId="20" fillId="0" borderId="1" xfId="0" applyNumberFormat="1" applyFont="1" applyBorder="1" applyAlignment="1" applyProtection="1">
      <alignment horizontal="center" vertical="center" shrinkToFit="1"/>
      <protection hidden="1"/>
    </xf>
    <xf numFmtId="0" fontId="20" fillId="0" borderId="2" xfId="0" applyFont="1" applyBorder="1" applyAlignment="1" applyProtection="1">
      <alignment horizontal="center" vertical="center"/>
      <protection hidden="1"/>
    </xf>
    <xf numFmtId="0" fontId="20" fillId="0" borderId="15" xfId="0" applyFont="1" applyBorder="1" applyAlignment="1" applyProtection="1">
      <alignment horizontal="center" vertical="center"/>
      <protection hidden="1"/>
    </xf>
    <xf numFmtId="0" fontId="20" fillId="0" borderId="30" xfId="0" applyFont="1" applyBorder="1" applyAlignment="1" applyProtection="1">
      <alignment horizontal="distributed" vertical="center"/>
      <protection hidden="1"/>
    </xf>
    <xf numFmtId="0" fontId="20" fillId="0" borderId="38" xfId="0" applyFont="1" applyBorder="1" applyAlignment="1" applyProtection="1">
      <alignment horizontal="left" vertical="center"/>
      <protection hidden="1"/>
    </xf>
    <xf numFmtId="182" fontId="20" fillId="0" borderId="35" xfId="0" applyNumberFormat="1" applyFont="1" applyBorder="1" applyAlignment="1" applyProtection="1">
      <alignment horizontal="right" vertical="center"/>
      <protection hidden="1"/>
    </xf>
    <xf numFmtId="0" fontId="20" fillId="0" borderId="15" xfId="0" applyFont="1" applyBorder="1" applyAlignment="1" applyProtection="1">
      <alignment horizontal="center" vertical="center"/>
      <protection hidden="1"/>
    </xf>
    <xf numFmtId="0" fontId="20" fillId="0" borderId="15" xfId="0" applyFont="1" applyBorder="1" applyAlignment="1" applyProtection="1">
      <alignment horizontal="distributed" vertical="center"/>
      <protection hidden="1"/>
    </xf>
    <xf numFmtId="0" fontId="20" fillId="0" borderId="2" xfId="0" applyFont="1" applyBorder="1" applyAlignment="1" applyProtection="1">
      <alignment horizontal="left" vertical="center"/>
      <protection hidden="1"/>
    </xf>
    <xf numFmtId="0" fontId="20" fillId="0" borderId="6" xfId="0" applyFont="1" applyBorder="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20" fillId="0" borderId="6" xfId="0" applyFont="1" applyBorder="1" applyAlignment="1" applyProtection="1">
      <alignment horizontal="distributed" vertical="center"/>
      <protection hidden="1"/>
    </xf>
    <xf numFmtId="0" fontId="20" fillId="0" borderId="6" xfId="0" applyFont="1" applyBorder="1" applyAlignment="1" applyProtection="1">
      <alignment horizontal="left" vertical="center"/>
      <protection hidden="1"/>
    </xf>
    <xf numFmtId="183" fontId="20" fillId="0" borderId="6" xfId="0" applyNumberFormat="1" applyFont="1" applyBorder="1" applyAlignment="1" applyProtection="1">
      <alignment horizontal="right" vertical="center"/>
      <protection hidden="1"/>
    </xf>
    <xf numFmtId="0" fontId="20" fillId="0" borderId="6" xfId="0" applyFont="1" applyBorder="1" applyAlignment="1" applyProtection="1">
      <alignment horizontal="center" vertical="center"/>
      <protection hidden="1"/>
    </xf>
    <xf numFmtId="0" fontId="18" fillId="0" borderId="0" xfId="1" applyNumberFormat="1" applyFont="1" applyAlignment="1" applyProtection="1">
      <alignment horizontal="center" vertical="center"/>
      <protection hidden="1"/>
    </xf>
    <xf numFmtId="184" fontId="18" fillId="0" borderId="0" xfId="0" applyNumberFormat="1" applyFont="1" applyProtection="1">
      <alignment vertical="center"/>
      <protection hidden="1"/>
    </xf>
    <xf numFmtId="0" fontId="18" fillId="0" borderId="25" xfId="0" applyFont="1" applyBorder="1" applyAlignment="1" applyProtection="1">
      <alignment horizontal="center" vertical="top"/>
      <protection hidden="1"/>
    </xf>
    <xf numFmtId="183" fontId="20" fillId="0" borderId="35" xfId="0" applyNumberFormat="1" applyFont="1" applyBorder="1" applyAlignment="1" applyProtection="1">
      <alignment horizontal="right" vertical="center"/>
      <protection hidden="1"/>
    </xf>
    <xf numFmtId="0" fontId="20" fillId="0" borderId="38" xfId="0" applyFont="1" applyBorder="1" applyAlignment="1" applyProtection="1">
      <alignment horizontal="left" vertical="center" shrinkToFit="1"/>
      <protection hidden="1"/>
    </xf>
    <xf numFmtId="181" fontId="20" fillId="0" borderId="6" xfId="0" applyNumberFormat="1" applyFont="1" applyBorder="1" applyAlignment="1" applyProtection="1">
      <alignment horizontal="left" vertical="center"/>
      <protection hidden="1"/>
    </xf>
    <xf numFmtId="181" fontId="20" fillId="0" borderId="15" xfId="0" applyNumberFormat="1" applyFont="1" applyBorder="1" applyAlignment="1" applyProtection="1">
      <alignment horizontal="left" vertical="center"/>
      <protection hidden="1"/>
    </xf>
    <xf numFmtId="181" fontId="18" fillId="0" borderId="0" xfId="0" applyNumberFormat="1" applyFont="1" applyProtection="1">
      <alignment vertical="center"/>
      <protection hidden="1"/>
    </xf>
    <xf numFmtId="0" fontId="18" fillId="0" borderId="0" xfId="1" applyNumberFormat="1" applyFont="1" applyAlignment="1" applyProtection="1">
      <alignment horizontal="center" vertical="center"/>
      <protection hidden="1"/>
    </xf>
    <xf numFmtId="0" fontId="20" fillId="0" borderId="6" xfId="0" applyFont="1" applyBorder="1" applyAlignment="1" applyProtection="1">
      <alignment horizontal="right" vertical="center"/>
      <protection hidden="1"/>
    </xf>
    <xf numFmtId="0" fontId="20" fillId="0" borderId="38" xfId="0" applyFont="1" applyBorder="1" applyAlignment="1" applyProtection="1">
      <alignment horizontal="center" vertical="center"/>
      <protection hidden="1"/>
    </xf>
    <xf numFmtId="0" fontId="20" fillId="0" borderId="35" xfId="0" applyFont="1" applyBorder="1" applyAlignment="1" applyProtection="1">
      <alignment horizontal="right" vertical="center"/>
      <protection hidden="1"/>
    </xf>
    <xf numFmtId="183" fontId="18" fillId="0" borderId="0" xfId="0" applyNumberFormat="1" applyFont="1" applyAlignment="1" applyProtection="1">
      <alignment horizontal="right" vertical="center"/>
      <protection hidden="1"/>
    </xf>
    <xf numFmtId="0" fontId="18" fillId="0" borderId="0" xfId="0" applyFont="1" applyAlignment="1" applyProtection="1">
      <alignment horizontal="center" vertical="center"/>
      <protection hidden="1"/>
    </xf>
    <xf numFmtId="0" fontId="18" fillId="0" borderId="13" xfId="0" applyFont="1" applyBorder="1" applyAlignment="1" applyProtection="1">
      <alignment horizontal="center" vertical="center" shrinkToFit="1"/>
      <protection hidden="1"/>
    </xf>
    <xf numFmtId="0" fontId="18" fillId="0" borderId="6" xfId="0" applyFont="1" applyBorder="1" applyAlignment="1" applyProtection="1">
      <alignment horizontal="center" vertical="top"/>
      <protection hidden="1"/>
    </xf>
    <xf numFmtId="0" fontId="18" fillId="0" borderId="6" xfId="0" quotePrefix="1" applyFont="1" applyBorder="1" applyProtection="1">
      <alignment vertical="center"/>
      <protection hidden="1"/>
    </xf>
    <xf numFmtId="183" fontId="18" fillId="0" borderId="6" xfId="0" quotePrefix="1" applyNumberFormat="1" applyFont="1" applyBorder="1" applyAlignment="1" applyProtection="1">
      <alignment horizontal="right" vertical="center"/>
      <protection hidden="1"/>
    </xf>
  </cellXfs>
  <cellStyles count="4">
    <cellStyle name="ハイパーリンク" xfId="2" builtinId="8"/>
    <cellStyle name="通貨" xfId="1" builtinId="7"/>
    <cellStyle name="標準" xfId="0" builtinId="0"/>
    <cellStyle name="標準 3" xfId="3" xr:uid="{DE52AF34-BA68-4BB6-BFA6-2ED87181CC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515A3-024E-4E0A-BA42-2C87F7049BDD}">
  <sheetPr codeName="Sheet2">
    <tabColor rgb="FFFF0000"/>
    <pageSetUpPr fitToPage="1"/>
  </sheetPr>
  <dimension ref="A1:AG73"/>
  <sheetViews>
    <sheetView tabSelected="1" view="pageBreakPreview" zoomScale="172" zoomScaleNormal="100" zoomScaleSheetLayoutView="172" workbookViewId="0">
      <pane xSplit="6" ySplit="1" topLeftCell="G5" activePane="bottomRight" state="frozen"/>
      <selection pane="topRight" activeCell="G1" sqref="G1"/>
      <selection pane="bottomLeft" activeCell="A2" sqref="A2"/>
      <selection pane="bottomRight" activeCell="B9" sqref="B9"/>
    </sheetView>
  </sheetViews>
  <sheetFormatPr defaultColWidth="9" defaultRowHeight="16.2" x14ac:dyDescent="0.2"/>
  <cols>
    <col min="1" max="1" width="3.6640625" style="16" customWidth="1"/>
    <col min="2" max="2" width="12.77734375" style="16" customWidth="1"/>
    <col min="3" max="5" width="9.6640625" style="16" customWidth="1"/>
    <col min="6" max="6" width="30.6640625" style="31" customWidth="1"/>
    <col min="7" max="8" width="9.6640625" style="31" customWidth="1"/>
    <col min="9" max="9" width="30.6640625" style="31" customWidth="1"/>
    <col min="10" max="10" width="15.6640625" style="31" customWidth="1"/>
    <col min="11" max="11" width="30.6640625" style="31" customWidth="1"/>
    <col min="12" max="12" width="15.6640625" style="31" customWidth="1"/>
    <col min="13" max="13" width="25.6640625" style="31" customWidth="1"/>
    <col min="14" max="14" width="14.6640625" style="31" customWidth="1"/>
    <col min="15" max="15" width="25.6640625" style="31" customWidth="1"/>
    <col min="16" max="16" width="17.6640625" style="31" customWidth="1"/>
    <col min="17" max="17" width="23.88671875" style="39" customWidth="1"/>
    <col min="18" max="18" width="19.88671875" style="31" customWidth="1"/>
    <col min="19" max="19" width="19.44140625" style="31" customWidth="1"/>
    <col min="20" max="33" width="4.6640625" style="31" customWidth="1"/>
    <col min="34" max="16384" width="9" style="31"/>
  </cols>
  <sheetData>
    <row r="1" spans="1:33" s="16" customFormat="1" ht="24.9" customHeight="1" x14ac:dyDescent="0.2">
      <c r="A1" s="1" t="s">
        <v>0</v>
      </c>
      <c r="B1" s="2" t="s">
        <v>1</v>
      </c>
      <c r="C1" s="2" t="s">
        <v>2</v>
      </c>
      <c r="D1" s="2" t="s">
        <v>3</v>
      </c>
      <c r="E1" s="2" t="s">
        <v>4</v>
      </c>
      <c r="F1" s="2" t="s">
        <v>5</v>
      </c>
      <c r="G1" s="2" t="s">
        <v>6</v>
      </c>
      <c r="H1" s="1" t="s">
        <v>7</v>
      </c>
      <c r="I1" s="3" t="s">
        <v>8</v>
      </c>
      <c r="J1" s="4" t="s">
        <v>9</v>
      </c>
      <c r="K1" s="4" t="s">
        <v>10</v>
      </c>
      <c r="L1" s="4" t="s">
        <v>11</v>
      </c>
      <c r="M1" s="4" t="s">
        <v>12</v>
      </c>
      <c r="N1" s="4" t="s">
        <v>11</v>
      </c>
      <c r="O1" s="4" t="s">
        <v>12</v>
      </c>
      <c r="P1" s="4" t="s">
        <v>13</v>
      </c>
      <c r="Q1" s="5" t="s">
        <v>14</v>
      </c>
      <c r="R1" s="6" t="s">
        <v>15</v>
      </c>
      <c r="S1" s="6" t="s">
        <v>16</v>
      </c>
      <c r="T1" s="7" t="s">
        <v>17</v>
      </c>
      <c r="U1" s="8"/>
      <c r="V1" s="7" t="s">
        <v>18</v>
      </c>
      <c r="W1" s="8"/>
      <c r="X1" s="9" t="s">
        <v>19</v>
      </c>
      <c r="Y1" s="8"/>
      <c r="Z1" s="10" t="s">
        <v>20</v>
      </c>
      <c r="AA1" s="11"/>
      <c r="AB1" s="7" t="s">
        <v>21</v>
      </c>
      <c r="AC1" s="8"/>
      <c r="AD1" s="12" t="s">
        <v>22</v>
      </c>
      <c r="AE1" s="13"/>
      <c r="AF1" s="14" t="s">
        <v>23</v>
      </c>
      <c r="AG1" s="15"/>
    </row>
    <row r="2" spans="1:33" ht="30" customHeight="1" x14ac:dyDescent="0.4">
      <c r="A2" s="17">
        <v>1</v>
      </c>
      <c r="B2" s="18" t="s">
        <v>24</v>
      </c>
      <c r="C2" s="19">
        <v>28640</v>
      </c>
      <c r="D2" s="20">
        <v>45134</v>
      </c>
      <c r="E2" s="20">
        <v>46295</v>
      </c>
      <c r="F2" s="21" t="s">
        <v>25</v>
      </c>
      <c r="G2" s="22" t="s">
        <v>26</v>
      </c>
      <c r="H2" s="22" t="s">
        <v>27</v>
      </c>
      <c r="I2" s="22" t="s">
        <v>28</v>
      </c>
      <c r="J2" s="23" t="s">
        <v>29</v>
      </c>
      <c r="K2" s="23" t="s">
        <v>30</v>
      </c>
      <c r="L2" s="23"/>
      <c r="M2" s="23"/>
      <c r="N2" s="23"/>
      <c r="O2" s="23"/>
      <c r="P2" s="23" t="s">
        <v>31</v>
      </c>
      <c r="Q2" s="23" t="s">
        <v>32</v>
      </c>
      <c r="R2" s="24"/>
      <c r="S2" s="24"/>
      <c r="T2" s="25"/>
      <c r="U2" s="26"/>
      <c r="V2" s="25"/>
      <c r="W2" s="26"/>
      <c r="X2" s="27"/>
      <c r="Y2" s="28"/>
      <c r="Z2" s="27"/>
      <c r="AA2" s="28"/>
      <c r="AB2" s="25"/>
      <c r="AC2" s="28"/>
      <c r="AD2" s="25">
        <v>2</v>
      </c>
      <c r="AE2" s="28"/>
      <c r="AF2" s="29">
        <f t="shared" ref="AF2:AF9" si="0">SUM(T2,V2,X2,Z2,AB2,AD2)</f>
        <v>2</v>
      </c>
      <c r="AG2" s="30">
        <f t="shared" ref="AG2:AG9" si="1">SUM(U2,W2,Y2,AA2,AC2)</f>
        <v>0</v>
      </c>
    </row>
    <row r="3" spans="1:33" ht="30" customHeight="1" x14ac:dyDescent="0.4">
      <c r="A3" s="17">
        <v>2</v>
      </c>
      <c r="B3" s="18" t="s">
        <v>33</v>
      </c>
      <c r="C3" s="19">
        <v>26754</v>
      </c>
      <c r="D3" s="20">
        <v>44467</v>
      </c>
      <c r="E3" s="20">
        <v>45565</v>
      </c>
      <c r="F3" s="21" t="s">
        <v>34</v>
      </c>
      <c r="G3" s="22" t="s">
        <v>35</v>
      </c>
      <c r="H3" s="22" t="s">
        <v>36</v>
      </c>
      <c r="I3" s="22" t="s">
        <v>37</v>
      </c>
      <c r="J3" s="23" t="s">
        <v>38</v>
      </c>
      <c r="K3" s="23" t="s">
        <v>39</v>
      </c>
      <c r="L3" s="23"/>
      <c r="M3" s="23"/>
      <c r="N3" s="23"/>
      <c r="O3" s="23"/>
      <c r="P3" s="23" t="s">
        <v>31</v>
      </c>
      <c r="Q3" s="32" t="s">
        <v>40</v>
      </c>
      <c r="R3" s="24"/>
      <c r="S3" s="24"/>
      <c r="T3" s="25"/>
      <c r="U3" s="26"/>
      <c r="V3" s="25"/>
      <c r="W3" s="26"/>
      <c r="X3" s="27"/>
      <c r="Y3" s="28"/>
      <c r="Z3" s="27"/>
      <c r="AA3" s="28"/>
      <c r="AB3" s="25"/>
      <c r="AC3" s="28"/>
      <c r="AD3" s="25">
        <v>6</v>
      </c>
      <c r="AE3" s="28"/>
      <c r="AF3" s="33">
        <f t="shared" si="0"/>
        <v>6</v>
      </c>
      <c r="AG3" s="34">
        <f t="shared" si="1"/>
        <v>0</v>
      </c>
    </row>
    <row r="4" spans="1:33" ht="30" customHeight="1" x14ac:dyDescent="0.4">
      <c r="A4" s="17">
        <v>3</v>
      </c>
      <c r="B4" s="18" t="s">
        <v>41</v>
      </c>
      <c r="C4" s="19">
        <v>43593</v>
      </c>
      <c r="D4" s="20">
        <v>44323</v>
      </c>
      <c r="E4" s="20">
        <v>45439</v>
      </c>
      <c r="F4" s="21" t="s">
        <v>42</v>
      </c>
      <c r="G4" s="22" t="s">
        <v>43</v>
      </c>
      <c r="H4" s="22" t="s">
        <v>44</v>
      </c>
      <c r="I4" s="22" t="s">
        <v>45</v>
      </c>
      <c r="J4" s="23" t="s">
        <v>46</v>
      </c>
      <c r="K4" s="23" t="s">
        <v>45</v>
      </c>
      <c r="L4" s="23"/>
      <c r="M4" s="23"/>
      <c r="N4" s="23"/>
      <c r="O4" s="23"/>
      <c r="P4" s="23" t="s">
        <v>47</v>
      </c>
      <c r="Q4" s="32" t="s">
        <v>48</v>
      </c>
      <c r="R4" s="24"/>
      <c r="S4" s="24"/>
      <c r="T4" s="25"/>
      <c r="U4" s="26"/>
      <c r="V4" s="25"/>
      <c r="W4" s="26"/>
      <c r="X4" s="27"/>
      <c r="Y4" s="28"/>
      <c r="Z4" s="27"/>
      <c r="AA4" s="28"/>
      <c r="AB4" s="25">
        <v>2</v>
      </c>
      <c r="AC4" s="28"/>
      <c r="AD4" s="25"/>
      <c r="AE4" s="28"/>
      <c r="AF4" s="35">
        <f t="shared" si="0"/>
        <v>2</v>
      </c>
      <c r="AG4" s="36">
        <f t="shared" si="1"/>
        <v>0</v>
      </c>
    </row>
    <row r="5" spans="1:33" ht="30" customHeight="1" x14ac:dyDescent="0.4">
      <c r="A5" s="17">
        <v>4</v>
      </c>
      <c r="B5" s="37" t="s">
        <v>49</v>
      </c>
      <c r="C5" s="19">
        <v>44657</v>
      </c>
      <c r="D5" s="20">
        <v>44657</v>
      </c>
      <c r="E5" s="20">
        <v>46507</v>
      </c>
      <c r="F5" s="21" t="s">
        <v>50</v>
      </c>
      <c r="G5" s="22" t="s">
        <v>51</v>
      </c>
      <c r="H5" s="22" t="s">
        <v>52</v>
      </c>
      <c r="I5" s="22" t="s">
        <v>53</v>
      </c>
      <c r="J5" s="23" t="s">
        <v>54</v>
      </c>
      <c r="K5" s="22" t="s">
        <v>53</v>
      </c>
      <c r="L5" s="23"/>
      <c r="M5" s="23"/>
      <c r="N5" s="23"/>
      <c r="O5" s="23"/>
      <c r="P5" s="23" t="s">
        <v>55</v>
      </c>
      <c r="Q5" s="32" t="s">
        <v>48</v>
      </c>
      <c r="R5" s="24" t="s">
        <v>56</v>
      </c>
      <c r="S5" s="24" t="s">
        <v>57</v>
      </c>
      <c r="T5" s="25"/>
      <c r="U5" s="26"/>
      <c r="V5" s="25"/>
      <c r="W5" s="26"/>
      <c r="X5" s="27"/>
      <c r="Y5" s="28"/>
      <c r="Z5" s="27"/>
      <c r="AA5" s="28"/>
      <c r="AB5" s="25">
        <v>3</v>
      </c>
      <c r="AC5" s="28"/>
      <c r="AD5" s="25"/>
      <c r="AE5" s="28"/>
      <c r="AF5" s="35">
        <f t="shared" si="0"/>
        <v>3</v>
      </c>
      <c r="AG5" s="36">
        <f t="shared" si="1"/>
        <v>0</v>
      </c>
    </row>
    <row r="6" spans="1:33" ht="30" customHeight="1" x14ac:dyDescent="0.4">
      <c r="A6" s="38">
        <v>5</v>
      </c>
      <c r="B6" s="37" t="s">
        <v>58</v>
      </c>
      <c r="C6" s="19">
        <v>45007</v>
      </c>
      <c r="D6" s="20" t="s">
        <v>59</v>
      </c>
      <c r="E6" s="20">
        <v>45747</v>
      </c>
      <c r="F6" s="21" t="s">
        <v>60</v>
      </c>
      <c r="G6" s="22" t="s">
        <v>61</v>
      </c>
      <c r="H6" s="22" t="s">
        <v>62</v>
      </c>
      <c r="I6" s="22" t="s">
        <v>63</v>
      </c>
      <c r="J6" s="23" t="s">
        <v>64</v>
      </c>
      <c r="K6" s="22" t="s">
        <v>63</v>
      </c>
      <c r="L6" s="23"/>
      <c r="M6" s="23"/>
      <c r="N6" s="23"/>
      <c r="O6" s="23"/>
      <c r="P6" s="23" t="s">
        <v>31</v>
      </c>
      <c r="Q6" s="32" t="s">
        <v>48</v>
      </c>
      <c r="R6" s="24"/>
      <c r="S6" s="24"/>
      <c r="T6" s="25"/>
      <c r="U6" s="26"/>
      <c r="V6" s="25"/>
      <c r="W6" s="26"/>
      <c r="X6" s="27"/>
      <c r="Y6" s="28"/>
      <c r="Z6" s="27"/>
      <c r="AA6" s="28"/>
      <c r="AB6" s="25">
        <v>3</v>
      </c>
      <c r="AC6" s="28"/>
      <c r="AD6" s="25"/>
      <c r="AE6" s="28"/>
      <c r="AF6" s="35">
        <f t="shared" si="0"/>
        <v>3</v>
      </c>
      <c r="AG6" s="36">
        <f t="shared" si="1"/>
        <v>0</v>
      </c>
    </row>
    <row r="7" spans="1:33" ht="30" customHeight="1" x14ac:dyDescent="0.4">
      <c r="A7" s="17">
        <v>6</v>
      </c>
      <c r="B7" s="37" t="s">
        <v>65</v>
      </c>
      <c r="C7" s="19">
        <v>45190</v>
      </c>
      <c r="D7" s="20" t="s">
        <v>59</v>
      </c>
      <c r="E7" s="20">
        <v>45991</v>
      </c>
      <c r="F7" s="21" t="s">
        <v>66</v>
      </c>
      <c r="G7" s="22" t="s">
        <v>67</v>
      </c>
      <c r="H7" s="22" t="s">
        <v>68</v>
      </c>
      <c r="I7" s="22" t="s">
        <v>69</v>
      </c>
      <c r="J7" s="23" t="s">
        <v>70</v>
      </c>
      <c r="K7" s="22" t="s">
        <v>69</v>
      </c>
      <c r="L7" s="23"/>
      <c r="M7" s="23"/>
      <c r="N7" s="23"/>
      <c r="O7" s="23"/>
      <c r="P7" s="23" t="s">
        <v>71</v>
      </c>
      <c r="Q7" s="32" t="s">
        <v>48</v>
      </c>
      <c r="R7" s="24"/>
      <c r="S7" s="24"/>
      <c r="T7" s="25"/>
      <c r="U7" s="26"/>
      <c r="V7" s="25"/>
      <c r="W7" s="26"/>
      <c r="X7" s="27"/>
      <c r="Y7" s="28"/>
      <c r="Z7" s="27"/>
      <c r="AA7" s="28"/>
      <c r="AB7" s="25">
        <v>3</v>
      </c>
      <c r="AC7" s="28">
        <v>2</v>
      </c>
      <c r="AD7" s="25"/>
      <c r="AE7" s="28"/>
      <c r="AF7" s="35">
        <f t="shared" si="0"/>
        <v>3</v>
      </c>
      <c r="AG7" s="36">
        <f t="shared" si="1"/>
        <v>2</v>
      </c>
    </row>
    <row r="8" spans="1:33" ht="30" customHeight="1" x14ac:dyDescent="0.4">
      <c r="A8" s="17">
        <v>7</v>
      </c>
      <c r="B8" s="37" t="s">
        <v>72</v>
      </c>
      <c r="C8" s="19">
        <v>45247</v>
      </c>
      <c r="D8" s="20" t="s">
        <v>59</v>
      </c>
      <c r="E8" s="20">
        <v>46081</v>
      </c>
      <c r="F8" s="21" t="s">
        <v>73</v>
      </c>
      <c r="G8" s="22" t="s">
        <v>74</v>
      </c>
      <c r="H8" s="22" t="s">
        <v>75</v>
      </c>
      <c r="I8" s="22" t="s">
        <v>76</v>
      </c>
      <c r="J8" s="23" t="s">
        <v>77</v>
      </c>
      <c r="K8" s="22" t="s">
        <v>78</v>
      </c>
      <c r="L8" s="23"/>
      <c r="M8" s="23"/>
      <c r="N8" s="23"/>
      <c r="O8" s="23"/>
      <c r="P8" s="23" t="s">
        <v>79</v>
      </c>
      <c r="Q8" s="32" t="s">
        <v>48</v>
      </c>
      <c r="R8" s="24"/>
      <c r="S8" s="24"/>
      <c r="T8" s="25"/>
      <c r="U8" s="26"/>
      <c r="V8" s="25"/>
      <c r="W8" s="26"/>
      <c r="X8" s="27"/>
      <c r="Y8" s="28"/>
      <c r="Z8" s="27"/>
      <c r="AA8" s="28"/>
      <c r="AB8" s="25">
        <v>7</v>
      </c>
      <c r="AC8" s="28"/>
      <c r="AD8" s="25"/>
      <c r="AE8" s="28"/>
      <c r="AF8" s="35">
        <f t="shared" si="0"/>
        <v>7</v>
      </c>
      <c r="AG8" s="36">
        <f t="shared" si="1"/>
        <v>0</v>
      </c>
    </row>
    <row r="9" spans="1:33" ht="30" customHeight="1" x14ac:dyDescent="0.4">
      <c r="A9" s="17">
        <v>8</v>
      </c>
      <c r="B9" s="37" t="s">
        <v>80</v>
      </c>
      <c r="C9" s="19">
        <v>45369</v>
      </c>
      <c r="D9" s="20" t="s">
        <v>59</v>
      </c>
      <c r="E9" s="20">
        <v>46081</v>
      </c>
      <c r="F9" s="21" t="s">
        <v>81</v>
      </c>
      <c r="G9" s="22" t="s">
        <v>82</v>
      </c>
      <c r="H9" s="22" t="s">
        <v>83</v>
      </c>
      <c r="I9" s="22" t="s">
        <v>84</v>
      </c>
      <c r="J9" s="23" t="s">
        <v>85</v>
      </c>
      <c r="K9" s="22" t="s">
        <v>86</v>
      </c>
      <c r="L9" s="23"/>
      <c r="M9" s="23"/>
      <c r="N9" s="23"/>
      <c r="O9" s="23"/>
      <c r="P9" s="23" t="s">
        <v>87</v>
      </c>
      <c r="Q9" s="32" t="s">
        <v>88</v>
      </c>
      <c r="R9" s="24"/>
      <c r="S9" s="24"/>
      <c r="T9" s="25"/>
      <c r="U9" s="26"/>
      <c r="V9" s="25">
        <v>6</v>
      </c>
      <c r="W9" s="26">
        <v>2</v>
      </c>
      <c r="X9" s="27"/>
      <c r="Y9" s="28"/>
      <c r="Z9" s="27"/>
      <c r="AA9" s="28"/>
      <c r="AB9" s="25">
        <v>14</v>
      </c>
      <c r="AC9" s="28">
        <v>10</v>
      </c>
      <c r="AD9" s="25"/>
      <c r="AE9" s="28"/>
      <c r="AF9" s="35">
        <f t="shared" si="0"/>
        <v>20</v>
      </c>
      <c r="AG9" s="36">
        <f t="shared" si="1"/>
        <v>12</v>
      </c>
    </row>
    <row r="73" spans="6:17" s="16" customFormat="1" ht="17.25" customHeight="1" x14ac:dyDescent="0.2">
      <c r="F73" s="31"/>
      <c r="G73" s="31"/>
      <c r="H73" s="31"/>
      <c r="I73" s="31"/>
      <c r="J73" s="31"/>
      <c r="K73" s="31"/>
      <c r="L73" s="31"/>
      <c r="M73" s="31"/>
      <c r="N73" s="31"/>
      <c r="O73" s="31"/>
      <c r="P73" s="31"/>
      <c r="Q73" s="39"/>
    </row>
  </sheetData>
  <sheetProtection algorithmName="SHA-512" hashValue="GcWbLNgMqnnV455mjjpIORnCgS3H/NvKXukc43l78MTZaA+mmuQd2n+b2OKMConYkl7AlY3JUINhPR0z3/HdPw==" saltValue="CYwHD5uhAhjkvRJ8NzFEVQ==" spinCount="100000" sheet="1" objects="1" scenarios="1"/>
  <mergeCells count="7">
    <mergeCell ref="AF1:AG1"/>
    <mergeCell ref="T1:U1"/>
    <mergeCell ref="V1:W1"/>
    <mergeCell ref="X1:Y1"/>
    <mergeCell ref="Z1:AA1"/>
    <mergeCell ref="AB1:AC1"/>
    <mergeCell ref="AD1:AE1"/>
  </mergeCells>
  <phoneticPr fontId="5"/>
  <hyperlinks>
    <hyperlink ref="B2" location="市交1!Print_Area" display="北札市交第1号" xr:uid="{D2F9507E-CCE2-40DF-A2FF-271130705F44}"/>
    <hyperlink ref="B3" location="市交2!Print_Area" display="北札市交第2号" xr:uid="{AC484724-4D2F-4367-B291-E8BD5373E50A}"/>
    <hyperlink ref="B7" location="交3!A1" display="北函交第３号" xr:uid="{2F2830B9-6778-4536-B536-05EB7B427891}"/>
    <hyperlink ref="B4" location="市交3!Print_Area" display="北札市交第3号" xr:uid="{672787D1-C73F-451F-BD2D-91935021EE15}"/>
    <hyperlink ref="B5" location="交1!A1" display="北函交第１号" xr:uid="{2D20BEE9-9A28-403D-BE37-AC2B33D54D3C}"/>
    <hyperlink ref="B6" location="交2!A1" display="北函交第２号" xr:uid="{4FC9C72E-58D1-428D-9352-DD2A1E0816BB}"/>
    <hyperlink ref="B8" location="交4!Print_Area" display="北函交第４号" xr:uid="{F1F1BE53-CA6A-4C29-A36D-EF12A5B0237A}"/>
    <hyperlink ref="B9" location="交5!A1" display="北函交第５号" xr:uid="{9E1C1EAF-CB52-4566-ACDD-498FCD67DC05}"/>
  </hyperlinks>
  <pageMargins left="0.23622047244094491" right="0.23622047244094491" top="0.74803149606299213" bottom="0.74803149606299213" header="0.31496062992125984" footer="0.31496062992125984"/>
  <pageSetup paperSize="9" scale="80" orientation="portrait" r:id="rId1"/>
  <headerFooter>
    <oddHeader>&amp;C&amp;24自家用有償旅客運送登録簿（交通空白地）</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DBC35-2E54-45D7-A97E-E6C4102FAEFC}">
  <sheetPr codeName="Sheet10">
    <tabColor theme="8" tint="0.79998168889431442"/>
  </sheetPr>
  <dimension ref="A1:Y38"/>
  <sheetViews>
    <sheetView view="pageBreakPreview" zoomScale="70" zoomScaleNormal="100" zoomScaleSheetLayoutView="70" workbookViewId="0">
      <selection activeCell="B9" sqref="B9"/>
    </sheetView>
  </sheetViews>
  <sheetFormatPr defaultColWidth="9" defaultRowHeight="18" x14ac:dyDescent="0.2"/>
  <cols>
    <col min="1" max="11" width="9.6640625" style="42" customWidth="1"/>
    <col min="12" max="16384" width="9" style="42"/>
  </cols>
  <sheetData>
    <row r="1" spans="1:25" ht="30" customHeight="1" thickBot="1" x14ac:dyDescent="0.25">
      <c r="A1" s="40" t="s">
        <v>89</v>
      </c>
      <c r="B1" s="41"/>
      <c r="C1" s="41"/>
      <c r="D1" s="41"/>
      <c r="E1" s="41"/>
      <c r="F1" s="41"/>
      <c r="G1" s="41"/>
      <c r="H1" s="41"/>
      <c r="I1" s="41"/>
      <c r="J1" s="41"/>
      <c r="K1" s="41"/>
      <c r="O1" s="43" t="s">
        <v>90</v>
      </c>
      <c r="P1" s="44"/>
      <c r="Q1" s="45"/>
    </row>
    <row r="2" spans="1:25" ht="30" customHeight="1" x14ac:dyDescent="0.2">
      <c r="A2" s="46" t="s">
        <v>91</v>
      </c>
      <c r="B2" s="47"/>
      <c r="C2" s="47"/>
      <c r="D2" s="48" t="s">
        <v>65</v>
      </c>
      <c r="E2" s="49"/>
      <c r="F2" s="49"/>
      <c r="G2" s="49"/>
      <c r="H2" s="49"/>
      <c r="I2" s="49"/>
      <c r="J2" s="49"/>
      <c r="K2" s="50"/>
    </row>
    <row r="3" spans="1:25" ht="30" customHeight="1" x14ac:dyDescent="0.2">
      <c r="A3" s="51" t="s">
        <v>93</v>
      </c>
      <c r="B3" s="52"/>
      <c r="C3" s="52"/>
      <c r="D3" s="53">
        <f>VLOOKUP($D$2,交通空白!$B$2:$AG$1015,2,FALSE)</f>
        <v>45190</v>
      </c>
      <c r="E3" s="54"/>
      <c r="F3" s="54"/>
      <c r="G3" s="54"/>
      <c r="H3" s="54"/>
      <c r="I3" s="54"/>
      <c r="J3" s="54"/>
      <c r="K3" s="55"/>
    </row>
    <row r="4" spans="1:25" ht="30" customHeight="1" x14ac:dyDescent="0.2">
      <c r="A4" s="51" t="s">
        <v>94</v>
      </c>
      <c r="B4" s="52"/>
      <c r="C4" s="52"/>
      <c r="D4" s="53" t="str">
        <f>VLOOKUP($D$2,交通空白!$B$2:$AG$1015,3,FALSE)</f>
        <v>-</v>
      </c>
      <c r="E4" s="54"/>
      <c r="F4" s="54"/>
      <c r="G4" s="54"/>
      <c r="H4" s="54"/>
      <c r="I4" s="54"/>
      <c r="J4" s="54"/>
      <c r="K4" s="55"/>
    </row>
    <row r="5" spans="1:25" ht="30" customHeight="1" x14ac:dyDescent="0.2">
      <c r="A5" s="51" t="s">
        <v>95</v>
      </c>
      <c r="B5" s="52"/>
      <c r="C5" s="52"/>
      <c r="D5" s="53">
        <f>VLOOKUP($D$2,交通空白!$B$2:$AG$1015,4,FALSE)</f>
        <v>45991</v>
      </c>
      <c r="E5" s="54"/>
      <c r="F5" s="54"/>
      <c r="G5" s="54"/>
      <c r="H5" s="54"/>
      <c r="I5" s="54"/>
      <c r="J5" s="54"/>
      <c r="K5" s="55"/>
    </row>
    <row r="6" spans="1:25" ht="30" customHeight="1" x14ac:dyDescent="0.2">
      <c r="A6" s="51" t="s">
        <v>96</v>
      </c>
      <c r="B6" s="52"/>
      <c r="C6" s="52"/>
      <c r="D6" s="53" t="str">
        <f>VLOOKUP($D$2,交通空白!$B$2:$AG$1015,5,FALSE)</f>
        <v>社会福祉法人　福島町社会福祉協議会</v>
      </c>
      <c r="E6" s="54"/>
      <c r="F6" s="54"/>
      <c r="G6" s="54"/>
      <c r="H6" s="54"/>
      <c r="I6" s="54"/>
      <c r="J6" s="54"/>
      <c r="K6" s="55"/>
    </row>
    <row r="7" spans="1:25" ht="30" customHeight="1" x14ac:dyDescent="0.2">
      <c r="A7" s="51" t="s">
        <v>97</v>
      </c>
      <c r="B7" s="52"/>
      <c r="C7" s="52"/>
      <c r="D7" s="53" t="str">
        <f>VLOOKUP($D$2,交通空白!$B$2:$AG$1015,6,FALSE)</f>
        <v>丁子谷　雅男</v>
      </c>
      <c r="E7" s="54"/>
      <c r="F7" s="54"/>
      <c r="G7" s="54"/>
      <c r="H7" s="54"/>
      <c r="I7" s="54"/>
      <c r="J7" s="54"/>
      <c r="K7" s="55"/>
    </row>
    <row r="8" spans="1:25" ht="30" customHeight="1" x14ac:dyDescent="0.2">
      <c r="A8" s="51" t="s">
        <v>98</v>
      </c>
      <c r="B8" s="52"/>
      <c r="C8" s="52"/>
      <c r="D8" s="53" t="str">
        <f>VLOOKUP($D$2,交通空白!$B$2:$AG$1015,8,FALSE)</f>
        <v>松前郡福島町字三岳３２番地の３</v>
      </c>
      <c r="E8" s="54"/>
      <c r="F8" s="54"/>
      <c r="G8" s="54"/>
      <c r="H8" s="54"/>
      <c r="I8" s="54"/>
      <c r="J8" s="54"/>
      <c r="K8" s="55"/>
    </row>
    <row r="9" spans="1:25" ht="30" customHeight="1" x14ac:dyDescent="0.2">
      <c r="A9" s="56" t="s">
        <v>99</v>
      </c>
      <c r="B9" s="57"/>
      <c r="C9" s="58"/>
      <c r="D9" s="59" t="s">
        <v>100</v>
      </c>
      <c r="E9" s="54"/>
      <c r="F9" s="54"/>
      <c r="G9" s="54"/>
      <c r="H9" s="54"/>
      <c r="I9" s="54"/>
      <c r="J9" s="54"/>
      <c r="K9" s="55"/>
    </row>
    <row r="10" spans="1:25" ht="30" customHeight="1" x14ac:dyDescent="0.2">
      <c r="A10" s="60"/>
      <c r="B10" s="61"/>
      <c r="C10" s="62"/>
      <c r="D10" s="59" t="s">
        <v>101</v>
      </c>
      <c r="E10" s="54"/>
      <c r="F10" s="54"/>
      <c r="G10" s="54"/>
      <c r="H10" s="54"/>
      <c r="I10" s="54"/>
      <c r="J10" s="54"/>
      <c r="K10" s="55"/>
    </row>
    <row r="11" spans="1:25" ht="30" customHeight="1" x14ac:dyDescent="0.2">
      <c r="A11" s="63" t="s">
        <v>102</v>
      </c>
      <c r="B11" s="64"/>
      <c r="C11" s="65"/>
      <c r="D11" s="66" t="s">
        <v>103</v>
      </c>
      <c r="E11" s="66"/>
      <c r="F11" s="66" t="s">
        <v>104</v>
      </c>
      <c r="G11" s="66"/>
      <c r="H11" s="66" t="s">
        <v>103</v>
      </c>
      <c r="I11" s="66"/>
      <c r="J11" s="66" t="s">
        <v>104</v>
      </c>
      <c r="K11" s="67"/>
    </row>
    <row r="12" spans="1:25" ht="50.1" customHeight="1" x14ac:dyDescent="0.2">
      <c r="A12" s="68"/>
      <c r="B12" s="69"/>
      <c r="C12" s="70"/>
      <c r="D12" s="71" t="str">
        <f>IFERROR(VLOOKUP($D$2,交通空白!$B$2:$AG$1015,9,FALSE),0)</f>
        <v>社会福祉法人福島町社会福祉協議会</v>
      </c>
      <c r="E12" s="71"/>
      <c r="F12" s="71" t="str">
        <f>IFERROR(VLOOKUP($D$2,交通空白!$B$2:$AG$1015,10,FALSE),0)</f>
        <v>松前郡福島町字三岳３２番地の３</v>
      </c>
      <c r="G12" s="71"/>
      <c r="H12" s="71">
        <f>IFERROR(VLOOKUP($D$2&amp;"-3",交通空白!$B$2:$AG$1015,9,FALSE),0)</f>
        <v>0</v>
      </c>
      <c r="I12" s="71"/>
      <c r="J12" s="71">
        <f>IFERROR(VLOOKUP($D$2&amp;"-3",交通空白!$B$2:$AG$1015,10,FALSE),0)</f>
        <v>0</v>
      </c>
      <c r="K12" s="72"/>
    </row>
    <row r="13" spans="1:25" ht="50.1" customHeight="1" x14ac:dyDescent="0.2">
      <c r="A13" s="73"/>
      <c r="B13" s="74"/>
      <c r="C13" s="75"/>
      <c r="D13" s="71">
        <f>IFERROR(VLOOKUP($D$2&amp;"-2",交通空白!$B$2:$AG$1015,9,FALSE),0)</f>
        <v>0</v>
      </c>
      <c r="E13" s="71"/>
      <c r="F13" s="71">
        <f>IFERROR(VLOOKUP($D$2&amp;"-2",交通空白!$B$2:$AG$1015,10,FALSE),0)</f>
        <v>0</v>
      </c>
      <c r="G13" s="71"/>
      <c r="H13" s="71">
        <f>IFERROR(VLOOKUP($D$2&amp;"-4",交通空白!$B$2:$AG$1015,9,FALSE),0)</f>
        <v>0</v>
      </c>
      <c r="I13" s="71"/>
      <c r="J13" s="71">
        <f>IFERROR(VLOOKUP($D$2&amp;"-4",交通空白!$B$2:$AG$1015,10,FALSE),0)</f>
        <v>0</v>
      </c>
      <c r="K13" s="72"/>
      <c r="O13" s="76"/>
      <c r="X13" s="76"/>
    </row>
    <row r="14" spans="1:25" ht="30" customHeight="1" x14ac:dyDescent="0.2">
      <c r="A14" s="63" t="s">
        <v>105</v>
      </c>
      <c r="B14" s="64"/>
      <c r="C14" s="64"/>
      <c r="D14" s="77" t="str">
        <f>VLOOKUP($D$2,交通空白!$B$2:$AG$1015,15,FALSE)</f>
        <v>松前郡福島町</v>
      </c>
      <c r="E14" s="77"/>
      <c r="F14" s="77"/>
      <c r="G14" s="77"/>
      <c r="H14" s="66"/>
      <c r="I14" s="66"/>
      <c r="J14" s="66"/>
      <c r="K14" s="67"/>
      <c r="O14" s="76"/>
      <c r="X14" s="76"/>
      <c r="Y14" s="78"/>
    </row>
    <row r="15" spans="1:25" ht="30" customHeight="1" x14ac:dyDescent="0.2">
      <c r="A15" s="63" t="s">
        <v>106</v>
      </c>
      <c r="B15" s="64"/>
      <c r="C15" s="64"/>
      <c r="D15" s="79" t="str">
        <f>VLOOKUP($D$2,交通空白!$B$2:$AG$1015,16,FALSE)</f>
        <v>地域住民又は観光旅客その他の当該地域を来訪する者</v>
      </c>
      <c r="E15" s="79"/>
      <c r="F15" s="79"/>
      <c r="G15" s="79"/>
      <c r="H15" s="66"/>
      <c r="I15" s="66"/>
      <c r="J15" s="66"/>
      <c r="K15" s="67"/>
      <c r="O15" s="76"/>
      <c r="X15" s="76"/>
    </row>
    <row r="16" spans="1:25" ht="30" customHeight="1" x14ac:dyDescent="0.2">
      <c r="A16" s="80" t="s">
        <v>107</v>
      </c>
      <c r="B16" s="81"/>
      <c r="C16" s="81"/>
      <c r="D16" s="66" t="s">
        <v>108</v>
      </c>
      <c r="E16" s="66"/>
      <c r="F16" s="66" t="s">
        <v>109</v>
      </c>
      <c r="G16" s="66"/>
      <c r="H16" s="66" t="s">
        <v>108</v>
      </c>
      <c r="I16" s="66"/>
      <c r="J16" s="66" t="s">
        <v>109</v>
      </c>
      <c r="K16" s="67"/>
      <c r="O16" s="76"/>
      <c r="P16" s="78"/>
      <c r="X16" s="76"/>
    </row>
    <row r="17" spans="1:24" ht="30" customHeight="1" x14ac:dyDescent="0.2">
      <c r="A17" s="80"/>
      <c r="B17" s="81"/>
      <c r="C17" s="81"/>
      <c r="D17" s="174">
        <f>VLOOKUP($D$2,交通空白!$B$2:$AG$1015,17,FALSE)</f>
        <v>0</v>
      </c>
      <c r="E17" s="98"/>
      <c r="F17" s="174">
        <f>VLOOKUP($D$2,交通空白!$B$2:$AG$1015,18,FALSE)</f>
        <v>0</v>
      </c>
      <c r="G17" s="98"/>
      <c r="H17" s="82"/>
      <c r="I17" s="83"/>
      <c r="J17" s="82"/>
      <c r="K17" s="84"/>
      <c r="O17" s="76"/>
      <c r="X17" s="76"/>
    </row>
    <row r="18" spans="1:24" ht="50.1" customHeight="1" x14ac:dyDescent="0.2">
      <c r="A18" s="51" t="s">
        <v>110</v>
      </c>
      <c r="B18" s="52"/>
      <c r="C18" s="52"/>
      <c r="D18" s="66"/>
      <c r="E18" s="66"/>
      <c r="F18" s="66"/>
      <c r="G18" s="66"/>
      <c r="H18" s="66"/>
      <c r="I18" s="66"/>
      <c r="J18" s="66"/>
      <c r="K18" s="67"/>
      <c r="O18" s="76"/>
      <c r="X18" s="76"/>
    </row>
    <row r="19" spans="1:24" ht="19.8" x14ac:dyDescent="0.2">
      <c r="A19" s="56" t="s">
        <v>99</v>
      </c>
      <c r="B19" s="58"/>
      <c r="C19" s="85" t="s">
        <v>111</v>
      </c>
      <c r="D19" s="58"/>
      <c r="E19" s="66" t="s">
        <v>112</v>
      </c>
      <c r="F19" s="86"/>
      <c r="G19" s="86"/>
      <c r="H19" s="86"/>
      <c r="I19" s="86"/>
      <c r="J19" s="86"/>
      <c r="K19" s="87"/>
      <c r="O19" s="76"/>
      <c r="X19" s="76"/>
    </row>
    <row r="20" spans="1:24" ht="19.8" x14ac:dyDescent="0.2">
      <c r="A20" s="60"/>
      <c r="B20" s="62"/>
      <c r="C20" s="88"/>
      <c r="D20" s="62"/>
      <c r="E20" s="89" t="s">
        <v>113</v>
      </c>
      <c r="F20" s="89" t="s">
        <v>114</v>
      </c>
      <c r="G20" s="89" t="s">
        <v>115</v>
      </c>
      <c r="H20" s="90" t="s">
        <v>116</v>
      </c>
      <c r="I20" s="89" t="s">
        <v>117</v>
      </c>
      <c r="J20" s="89" t="s">
        <v>118</v>
      </c>
      <c r="K20" s="91" t="s">
        <v>119</v>
      </c>
    </row>
    <row r="21" spans="1:24" ht="14.25" customHeight="1" x14ac:dyDescent="0.2">
      <c r="A21" s="92"/>
      <c r="B21" s="93"/>
      <c r="C21" s="94"/>
      <c r="D21" s="93"/>
      <c r="E21" s="95" t="s">
        <v>120</v>
      </c>
      <c r="F21" s="95" t="s">
        <v>120</v>
      </c>
      <c r="G21" s="95" t="s">
        <v>120</v>
      </c>
      <c r="H21" s="95" t="s">
        <v>120</v>
      </c>
      <c r="I21" s="95" t="s">
        <v>120</v>
      </c>
      <c r="J21" s="95"/>
      <c r="K21" s="96" t="s">
        <v>120</v>
      </c>
    </row>
    <row r="22" spans="1:24" ht="19.8" x14ac:dyDescent="0.2">
      <c r="A22" s="97" t="s">
        <v>121</v>
      </c>
      <c r="B22" s="98"/>
      <c r="C22" s="99" t="str">
        <f>D12</f>
        <v>社会福祉法人福島町社会福祉協議会</v>
      </c>
      <c r="D22" s="100"/>
      <c r="E22" s="101"/>
      <c r="F22" s="101"/>
      <c r="G22" s="101"/>
      <c r="H22" s="101"/>
      <c r="I22" s="101"/>
      <c r="J22" s="101"/>
      <c r="K22" s="102"/>
    </row>
    <row r="23" spans="1:24" ht="19.8" x14ac:dyDescent="0.2">
      <c r="A23" s="103"/>
      <c r="B23" s="104"/>
      <c r="C23" s="105"/>
      <c r="D23" s="106"/>
      <c r="E23" s="107">
        <f>IFERROR(VLOOKUP($D$2,交通空白!$B$2:$AG$1015,19,FALSE),0)</f>
        <v>0</v>
      </c>
      <c r="F23" s="108">
        <f>IFERROR(VLOOKUP($D$2,交通空白!$B$2:$AG$1015,21,FALSE),0)</f>
        <v>0</v>
      </c>
      <c r="G23" s="107">
        <f>IFERROR(VLOOKUP($D$2,交通空白!$B$2:$AG$1015,23,FALSE),0)</f>
        <v>0</v>
      </c>
      <c r="H23" s="108">
        <f>IFERROR(VLOOKUP($D$2,交通空白!$B$2:$AG$1015,25,FALSE),0)</f>
        <v>0</v>
      </c>
      <c r="I23" s="107">
        <f>IFERROR(VLOOKUP($D$2,交通空白!$B$2:$AG$1015,27,FALSE),0)</f>
        <v>3</v>
      </c>
      <c r="J23" s="107">
        <f>IFERROR(VLOOKUP($D$2,交通空白!$B$2:$AG$1015,29,FALSE),0)</f>
        <v>0</v>
      </c>
      <c r="K23" s="109">
        <f>SUM(E23:J23)</f>
        <v>3</v>
      </c>
    </row>
    <row r="24" spans="1:24" ht="19.8" x14ac:dyDescent="0.2">
      <c r="A24" s="103"/>
      <c r="B24" s="104"/>
      <c r="C24" s="110"/>
      <c r="D24" s="111"/>
      <c r="E24" s="112">
        <f>IFERROR(VLOOKUP($D$2,交通空白!$B$2:$AG$1015,20,FALSE),0)</f>
        <v>0</v>
      </c>
      <c r="F24" s="112">
        <f>IFERROR(VLOOKUP($D$2,交通空白!$B$2:$AG$1015,22,FALSE),0)</f>
        <v>0</v>
      </c>
      <c r="G24" s="112">
        <f>IFERROR(VLOOKUP($D$2,交通空白!$B$2:$AG$1015,24,FALSE),0)</f>
        <v>0</v>
      </c>
      <c r="H24" s="112">
        <f>IFERROR(VLOOKUP($D$2,交通空白!$B$2:$AG$1015,26,FALSE),0)</f>
        <v>0</v>
      </c>
      <c r="I24" s="113">
        <f>IFERROR(VLOOKUP($D$2,交通空白!$B$2:$AG$3015,28,FALSE),0)</f>
        <v>2</v>
      </c>
      <c r="J24" s="114"/>
      <c r="K24" s="115">
        <f>SUM(E24:I24)</f>
        <v>2</v>
      </c>
    </row>
    <row r="25" spans="1:24" ht="19.8" x14ac:dyDescent="0.2">
      <c r="A25" s="103"/>
      <c r="B25" s="104"/>
      <c r="C25" s="99">
        <f>D13</f>
        <v>0</v>
      </c>
      <c r="D25" s="100"/>
      <c r="E25" s="101"/>
      <c r="F25" s="101"/>
      <c r="G25" s="101"/>
      <c r="H25" s="101"/>
      <c r="I25" s="101"/>
      <c r="J25" s="101"/>
      <c r="K25" s="102"/>
    </row>
    <row r="26" spans="1:24" ht="19.8" x14ac:dyDescent="0.2">
      <c r="A26" s="103"/>
      <c r="B26" s="104"/>
      <c r="C26" s="105"/>
      <c r="D26" s="106"/>
      <c r="E26" s="107">
        <f>IFERROR(VLOOKUP($D$2&amp;"-2",交通空白!$B$2:$AG$1015,19,FALSE),0)</f>
        <v>0</v>
      </c>
      <c r="F26" s="108">
        <f>IFERROR(VLOOKUP($D$2&amp;"-2",交通空白!$B$2:$AG$1015,21,FALSE),0)</f>
        <v>0</v>
      </c>
      <c r="G26" s="107">
        <f>IFERROR(VLOOKUP($D$2&amp;"-2",交通空白!$B$2:$AG$1015,23,FALSE),0)</f>
        <v>0</v>
      </c>
      <c r="H26" s="108">
        <f>IFERROR(VLOOKUP($D$2&amp;"-2",交通空白!$B$2:$AG$1015,25,FALSE),0)</f>
        <v>0</v>
      </c>
      <c r="I26" s="107">
        <f>IFERROR(VLOOKUP($D$2&amp;"-2",交通空白!$B$2:$AG$1015,27,FALSE),0)</f>
        <v>0</v>
      </c>
      <c r="J26" s="107">
        <f>IFERROR(VLOOKUP($D$2&amp;"-2",交通空白!$B$2:$AG$1015,29,FALSE),0)</f>
        <v>0</v>
      </c>
      <c r="K26" s="109">
        <f>SUM(E26:J26)</f>
        <v>0</v>
      </c>
    </row>
    <row r="27" spans="1:24" ht="19.8" x14ac:dyDescent="0.2">
      <c r="A27" s="116"/>
      <c r="B27" s="117"/>
      <c r="C27" s="110"/>
      <c r="D27" s="111"/>
      <c r="E27" s="112">
        <f>IFERROR(VLOOKUP($D$2&amp;"-2",交通空白!$B$2:$AG$1015,20,FALSE),0)</f>
        <v>0</v>
      </c>
      <c r="F27" s="112">
        <f>IFERROR(VLOOKUP($D$2&amp;"-2",交通空白!$B$2:$AG$1015,22,FALSE),0)</f>
        <v>0</v>
      </c>
      <c r="G27" s="112">
        <f>IFERROR(VLOOKUP($D$2&amp;"-2",交通空白!$B$2:$AG$1015,24,FALSE),0)</f>
        <v>0</v>
      </c>
      <c r="H27" s="112">
        <f>IFERROR(VLOOKUP($D$2&amp;"-2",交通空白!$B$2:$AG$1015,26,FALSE),0)</f>
        <v>0</v>
      </c>
      <c r="I27" s="113">
        <f>IFERROR(VLOOKUP($D$2&amp;"-2",交通空白!$B$2:$AG$3015,28,FALSE),0)</f>
        <v>0</v>
      </c>
      <c r="J27" s="114"/>
      <c r="K27" s="115">
        <f>SUM(E27:I27)</f>
        <v>0</v>
      </c>
    </row>
    <row r="28" spans="1:24" ht="19.8" x14ac:dyDescent="0.2">
      <c r="A28" s="118"/>
      <c r="B28" s="83"/>
      <c r="C28" s="99">
        <f>H12</f>
        <v>0</v>
      </c>
      <c r="D28" s="100"/>
      <c r="E28" s="101"/>
      <c r="F28" s="101"/>
      <c r="G28" s="101"/>
      <c r="H28" s="101"/>
      <c r="I28" s="101"/>
      <c r="J28" s="101"/>
      <c r="K28" s="102"/>
    </row>
    <row r="29" spans="1:24" ht="19.8" x14ac:dyDescent="0.2">
      <c r="A29" s="119"/>
      <c r="B29" s="120"/>
      <c r="C29" s="105"/>
      <c r="D29" s="106"/>
      <c r="E29" s="107">
        <f>IFERROR(VLOOKUP($D$2&amp;"-3",交通空白!$B$2:$AG$1015,19,FALSE),0)</f>
        <v>0</v>
      </c>
      <c r="F29" s="108">
        <f>IFERROR(VLOOKUP($D$2&amp;"-3",交通空白!$B$2:$AG$1015,21,FALSE),0)</f>
        <v>0</v>
      </c>
      <c r="G29" s="107">
        <f>IFERROR(VLOOKUP($D$2&amp;"-3",交通空白!$B$2:$AG$1015,23,FALSE),0)</f>
        <v>0</v>
      </c>
      <c r="H29" s="108">
        <f>IFERROR(VLOOKUP($D$2&amp;"-3",交通空白!$B$2:$AG$1015,25,FALSE),0)</f>
        <v>0</v>
      </c>
      <c r="I29" s="107">
        <f>IFERROR(VLOOKUP($D$2&amp;"-3",交通空白!$B$2:$AG$1015,27,FALSE),0)</f>
        <v>0</v>
      </c>
      <c r="J29" s="107">
        <f>IFERROR(VLOOKUP($D$2&amp;"-3",交通空白!$B$2:$AG$1015,29,FALSE),0)</f>
        <v>0</v>
      </c>
      <c r="K29" s="109">
        <f>SUM(E29:J29)</f>
        <v>0</v>
      </c>
    </row>
    <row r="30" spans="1:24" ht="19.8" x14ac:dyDescent="0.2">
      <c r="A30" s="119"/>
      <c r="B30" s="120"/>
      <c r="C30" s="110"/>
      <c r="D30" s="111"/>
      <c r="E30" s="112">
        <f>IFERROR(VLOOKUP($D$2&amp;"-3",交通空白!$B$2:$AG$1015,20,FALSE),0)</f>
        <v>0</v>
      </c>
      <c r="F30" s="112">
        <f>IFERROR(VLOOKUP($D$2&amp;"-3",交通空白!$B$2:$AG$1015,22,FALSE),0)</f>
        <v>0</v>
      </c>
      <c r="G30" s="112">
        <f>IFERROR(VLOOKUP($D$2&amp;"-3",交通空白!$B$2:$AG$1015,24,FALSE),0)</f>
        <v>0</v>
      </c>
      <c r="H30" s="112">
        <f>IFERROR(VLOOKUP($D$2&amp;"-3",交通空白!$B$2:$AG$1015,26,FALSE),0)</f>
        <v>0</v>
      </c>
      <c r="I30" s="113">
        <f>IFERROR(VLOOKUP($D$2&amp;"-3",交通空白!$B$2:$AG$3015,28,FALSE),0)</f>
        <v>0</v>
      </c>
      <c r="J30" s="114"/>
      <c r="K30" s="115">
        <f>SUM(E30:I30)</f>
        <v>0</v>
      </c>
    </row>
    <row r="31" spans="1:24" ht="19.8" x14ac:dyDescent="0.2">
      <c r="A31" s="119"/>
      <c r="B31" s="120"/>
      <c r="C31" s="99">
        <f>H13</f>
        <v>0</v>
      </c>
      <c r="D31" s="100"/>
      <c r="E31" s="101"/>
      <c r="F31" s="101"/>
      <c r="G31" s="101"/>
      <c r="H31" s="101"/>
      <c r="I31" s="101"/>
      <c r="J31" s="101"/>
      <c r="K31" s="102"/>
    </row>
    <row r="32" spans="1:24" ht="19.8" x14ac:dyDescent="0.2">
      <c r="A32" s="119"/>
      <c r="B32" s="120"/>
      <c r="C32" s="105"/>
      <c r="D32" s="106"/>
      <c r="E32" s="107">
        <f>IFERROR(VLOOKUP($D$2&amp;"-4",交通空白!$B$2:$AG$1015,19,FALSE),0)</f>
        <v>0</v>
      </c>
      <c r="F32" s="108">
        <f>IFERROR(VLOOKUP($D$2&amp;"-4",交通空白!$B$2:$AG$1015,21,FALSE),0)</f>
        <v>0</v>
      </c>
      <c r="G32" s="107">
        <f>IFERROR(VLOOKUP($D$2&amp;"-4",交通空白!$B$2:$AG$1015,23,FALSE),0)</f>
        <v>0</v>
      </c>
      <c r="H32" s="108">
        <f>IFERROR(VLOOKUP($D$2&amp;"-4",交通空白!$B$2:$AG$1015,25,FALSE),0)</f>
        <v>0</v>
      </c>
      <c r="I32" s="107">
        <f>IFERROR(VLOOKUP($D$2&amp;"-4",交通空白!$B$2:$AG$1015,27,FALSE),0)</f>
        <v>0</v>
      </c>
      <c r="J32" s="107">
        <f>IFERROR(VLOOKUP($D$2&amp;"-4",交通空白!$B$2:$AG$1015,29,FALSE),0)</f>
        <v>0</v>
      </c>
      <c r="K32" s="109">
        <f>SUM(E32:J32)</f>
        <v>0</v>
      </c>
    </row>
    <row r="33" spans="1:11" ht="19.8" x14ac:dyDescent="0.2">
      <c r="A33" s="121"/>
      <c r="B33" s="122"/>
      <c r="C33" s="110"/>
      <c r="D33" s="111"/>
      <c r="E33" s="112">
        <f>IFERROR(VLOOKUP($D$2&amp;"-4",交通空白!$B$2:$AG$1015,20,FALSE),0)</f>
        <v>0</v>
      </c>
      <c r="F33" s="112">
        <f>IFERROR(VLOOKUP($D$2&amp;"-4",交通空白!$B$2:$AG$1015,22,FALSE),0)</f>
        <v>0</v>
      </c>
      <c r="G33" s="112">
        <f>IFERROR(VLOOKUP($D$2&amp;"-4",交通空白!$B$2:$AG$1015,24,FALSE),0)</f>
        <v>0</v>
      </c>
      <c r="H33" s="112">
        <f>IFERROR(VLOOKUP($D$2&amp;"-4",交通空白!$B$2:$AG$1015,26,FALSE),0)</f>
        <v>0</v>
      </c>
      <c r="I33" s="113">
        <f>IFERROR(VLOOKUP($D$2&amp;"-4",交通空白!$B$2:$AG$3015,28,FALSE),0)</f>
        <v>0</v>
      </c>
      <c r="J33" s="114"/>
      <c r="K33" s="115">
        <f>SUM(E33:I33)</f>
        <v>0</v>
      </c>
    </row>
    <row r="34" spans="1:11" ht="19.8" x14ac:dyDescent="0.2">
      <c r="A34" s="123"/>
      <c r="B34" s="124"/>
      <c r="C34" s="125" t="s">
        <v>122</v>
      </c>
      <c r="D34" s="126"/>
      <c r="E34" s="101"/>
      <c r="F34" s="101"/>
      <c r="G34" s="101"/>
      <c r="H34" s="101"/>
      <c r="I34" s="101"/>
      <c r="J34" s="101"/>
      <c r="K34" s="102"/>
    </row>
    <row r="35" spans="1:11" ht="19.8" x14ac:dyDescent="0.2">
      <c r="A35" s="127"/>
      <c r="B35" s="128"/>
      <c r="C35" s="129"/>
      <c r="D35" s="130"/>
      <c r="E35" s="107">
        <f t="shared" ref="E35:J35" si="0">SUM(E23+E26+E29+E32)</f>
        <v>0</v>
      </c>
      <c r="F35" s="108">
        <f t="shared" si="0"/>
        <v>0</v>
      </c>
      <c r="G35" s="107">
        <f t="shared" si="0"/>
        <v>0</v>
      </c>
      <c r="H35" s="108">
        <f t="shared" si="0"/>
        <v>0</v>
      </c>
      <c r="I35" s="107">
        <f t="shared" si="0"/>
        <v>3</v>
      </c>
      <c r="J35" s="107">
        <f t="shared" si="0"/>
        <v>0</v>
      </c>
      <c r="K35" s="109">
        <f>SUM(E35:J35)</f>
        <v>3</v>
      </c>
    </row>
    <row r="36" spans="1:11" ht="20.399999999999999" thickBot="1" x14ac:dyDescent="0.25">
      <c r="A36" s="131"/>
      <c r="B36" s="132"/>
      <c r="C36" s="133"/>
      <c r="D36" s="134"/>
      <c r="E36" s="135">
        <f>SUM(E24+E27+E30+E33)</f>
        <v>0</v>
      </c>
      <c r="F36" s="135">
        <f>SUM(F24+F27+F30+F33)</f>
        <v>0</v>
      </c>
      <c r="G36" s="135">
        <f>SUM(G24+G27+G30+G33)</f>
        <v>0</v>
      </c>
      <c r="H36" s="135">
        <f>SUM(H24+H27+H30+H33)</f>
        <v>0</v>
      </c>
      <c r="I36" s="136">
        <f>SUM(I24+I27+I30+I33)</f>
        <v>2</v>
      </c>
      <c r="J36" s="137"/>
      <c r="K36" s="138">
        <f>SUM(E36:I36)</f>
        <v>2</v>
      </c>
    </row>
    <row r="37" spans="1:11" ht="19.8" x14ac:dyDescent="0.2">
      <c r="A37" s="139"/>
      <c r="B37" s="139"/>
      <c r="C37" s="139"/>
      <c r="D37" s="139"/>
      <c r="E37" s="139"/>
      <c r="F37" s="139"/>
      <c r="G37" s="139"/>
      <c r="H37" s="139"/>
      <c r="I37" s="139"/>
      <c r="J37" s="139"/>
    </row>
    <row r="38" spans="1:11" ht="19.8" x14ac:dyDescent="0.2">
      <c r="A38" s="139"/>
      <c r="B38" s="139"/>
      <c r="C38" s="139"/>
      <c r="D38" s="139"/>
      <c r="E38" s="139"/>
      <c r="F38" s="139"/>
      <c r="G38" s="139"/>
      <c r="H38" s="139"/>
      <c r="I38" s="139"/>
      <c r="J38" s="139"/>
    </row>
  </sheetData>
  <sheetProtection algorithmName="SHA-512" hashValue="7AqSH4MfW20oE6L0SfOBZFSykMdqjfbTjhTIKlHbZ8jIGA6aNrwTw84RJx7XVscaRXlFTwgVg1mgtgiv7kQPCg==" saltValue="/qu7kL5gPm8aOoYe9epgS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A877BE2E-C47D-4BFC-86F4-51C0401AF211}">
      <formula1>"○"</formula1>
    </dataValidation>
    <dataValidation type="list" allowBlank="1" showInputMessage="1" sqref="A22:B33" xr:uid="{D1A3CD75-7ED5-4E7E-8107-BA960C87D3EC}">
      <formula1>"交通空白地有償運送,福祉有償運送"</formula1>
    </dataValidation>
    <dataValidation allowBlank="1" showInputMessage="1" sqref="D2:K2" xr:uid="{8CDC2F94-161C-4A4F-8A1D-81D3A130BEE4}"/>
  </dataValidations>
  <hyperlinks>
    <hyperlink ref="O1:Q1" location="交通空白!A1" display="目次へ" xr:uid="{E0E343D1-C7F5-441B-8896-B05D898EDA40}"/>
  </hyperlinks>
  <pageMargins left="0.25" right="0.25" top="0.75" bottom="0.75" header="0.3" footer="0.3"/>
  <pageSetup paperSize="9" scale="9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50F30-2952-4127-B131-EA939079C21F}">
  <sheetPr codeName="Sheet11">
    <tabColor theme="8" tint="0.79998168889431442"/>
  </sheetPr>
  <dimension ref="A1:Y38"/>
  <sheetViews>
    <sheetView view="pageBreakPreview" zoomScale="70" zoomScaleNormal="100" zoomScaleSheetLayoutView="70" workbookViewId="0">
      <selection activeCell="B9" sqref="B9"/>
    </sheetView>
  </sheetViews>
  <sheetFormatPr defaultColWidth="9" defaultRowHeight="18" x14ac:dyDescent="0.2"/>
  <cols>
    <col min="1" max="11" width="9.6640625" style="42" customWidth="1"/>
    <col min="12" max="16384" width="9" style="42"/>
  </cols>
  <sheetData>
    <row r="1" spans="1:25" ht="30" customHeight="1" thickBot="1" x14ac:dyDescent="0.25">
      <c r="A1" s="40" t="s">
        <v>89</v>
      </c>
      <c r="B1" s="41"/>
      <c r="C1" s="41"/>
      <c r="D1" s="41"/>
      <c r="E1" s="41"/>
      <c r="F1" s="41"/>
      <c r="G1" s="41"/>
      <c r="H1" s="41"/>
      <c r="I1" s="41"/>
      <c r="J1" s="41"/>
      <c r="K1" s="41"/>
      <c r="O1" s="43" t="s">
        <v>90</v>
      </c>
      <c r="P1" s="44"/>
      <c r="Q1" s="45"/>
    </row>
    <row r="2" spans="1:25" ht="30" customHeight="1" x14ac:dyDescent="0.2">
      <c r="A2" s="46" t="s">
        <v>91</v>
      </c>
      <c r="B2" s="47"/>
      <c r="C2" s="47"/>
      <c r="D2" s="48" t="s">
        <v>157</v>
      </c>
      <c r="E2" s="49"/>
      <c r="F2" s="49"/>
      <c r="G2" s="49"/>
      <c r="H2" s="49"/>
      <c r="I2" s="49"/>
      <c r="J2" s="49"/>
      <c r="K2" s="50"/>
    </row>
    <row r="3" spans="1:25" ht="30" customHeight="1" x14ac:dyDescent="0.2">
      <c r="A3" s="51" t="s">
        <v>93</v>
      </c>
      <c r="B3" s="52"/>
      <c r="C3" s="52"/>
      <c r="D3" s="53">
        <f>VLOOKUP($D$2,交通空白!$B$2:$AG$1015,2,FALSE)</f>
        <v>45247</v>
      </c>
      <c r="E3" s="54"/>
      <c r="F3" s="54"/>
      <c r="G3" s="54"/>
      <c r="H3" s="54"/>
      <c r="I3" s="54"/>
      <c r="J3" s="54"/>
      <c r="K3" s="55"/>
    </row>
    <row r="4" spans="1:25" ht="30" customHeight="1" x14ac:dyDescent="0.2">
      <c r="A4" s="51" t="s">
        <v>94</v>
      </c>
      <c r="B4" s="52"/>
      <c r="C4" s="52"/>
      <c r="D4" s="53" t="str">
        <f>VLOOKUP($D$2,交通空白!$B$2:$AG$1015,3,FALSE)</f>
        <v>-</v>
      </c>
      <c r="E4" s="54"/>
      <c r="F4" s="54"/>
      <c r="G4" s="54"/>
      <c r="H4" s="54"/>
      <c r="I4" s="54"/>
      <c r="J4" s="54"/>
      <c r="K4" s="55"/>
    </row>
    <row r="5" spans="1:25" ht="30" customHeight="1" x14ac:dyDescent="0.2">
      <c r="A5" s="51" t="s">
        <v>95</v>
      </c>
      <c r="B5" s="52"/>
      <c r="C5" s="52"/>
      <c r="D5" s="53">
        <f>VLOOKUP($D$2,交通空白!$B$2:$AG$1015,4,FALSE)</f>
        <v>46081</v>
      </c>
      <c r="E5" s="54"/>
      <c r="F5" s="54"/>
      <c r="G5" s="54"/>
      <c r="H5" s="54"/>
      <c r="I5" s="54"/>
      <c r="J5" s="54"/>
      <c r="K5" s="55"/>
    </row>
    <row r="6" spans="1:25" ht="30" customHeight="1" x14ac:dyDescent="0.2">
      <c r="A6" s="51" t="s">
        <v>96</v>
      </c>
      <c r="B6" s="52"/>
      <c r="C6" s="52"/>
      <c r="D6" s="53" t="str">
        <f>VLOOKUP($D$2,交通空白!$B$2:$AG$1015,5,FALSE)</f>
        <v>江差町</v>
      </c>
      <c r="E6" s="54"/>
      <c r="F6" s="54"/>
      <c r="G6" s="54"/>
      <c r="H6" s="54"/>
      <c r="I6" s="54"/>
      <c r="J6" s="54"/>
      <c r="K6" s="55"/>
    </row>
    <row r="7" spans="1:25" ht="30" customHeight="1" x14ac:dyDescent="0.2">
      <c r="A7" s="51" t="s">
        <v>97</v>
      </c>
      <c r="B7" s="52"/>
      <c r="C7" s="52"/>
      <c r="D7" s="53" t="str">
        <f>VLOOKUP($D$2,交通空白!$B$2:$AG$1015,6,FALSE)</f>
        <v>照井　誉之介</v>
      </c>
      <c r="E7" s="54"/>
      <c r="F7" s="54"/>
      <c r="G7" s="54"/>
      <c r="H7" s="54"/>
      <c r="I7" s="54"/>
      <c r="J7" s="54"/>
      <c r="K7" s="55"/>
    </row>
    <row r="8" spans="1:25" ht="30" customHeight="1" x14ac:dyDescent="0.2">
      <c r="A8" s="51" t="s">
        <v>98</v>
      </c>
      <c r="B8" s="52"/>
      <c r="C8" s="52"/>
      <c r="D8" s="53" t="str">
        <f>VLOOKUP($D$2,交通空白!$B$2:$AG$1015,8,FALSE)</f>
        <v>檜山郡江差町中歌町１９３番地１</v>
      </c>
      <c r="E8" s="54"/>
      <c r="F8" s="54"/>
      <c r="G8" s="54"/>
      <c r="H8" s="54"/>
      <c r="I8" s="54"/>
      <c r="J8" s="54"/>
      <c r="K8" s="55"/>
    </row>
    <row r="9" spans="1:25" ht="30" customHeight="1" x14ac:dyDescent="0.2">
      <c r="A9" s="56" t="s">
        <v>99</v>
      </c>
      <c r="B9" s="57"/>
      <c r="C9" s="58"/>
      <c r="D9" s="59" t="s">
        <v>100</v>
      </c>
      <c r="E9" s="54"/>
      <c r="F9" s="54"/>
      <c r="G9" s="54"/>
      <c r="H9" s="54"/>
      <c r="I9" s="54"/>
      <c r="J9" s="54"/>
      <c r="K9" s="55"/>
    </row>
    <row r="10" spans="1:25" ht="30" customHeight="1" x14ac:dyDescent="0.2">
      <c r="A10" s="60"/>
      <c r="B10" s="61"/>
      <c r="C10" s="62"/>
      <c r="D10" s="59" t="s">
        <v>101</v>
      </c>
      <c r="E10" s="54"/>
      <c r="F10" s="54"/>
      <c r="G10" s="54"/>
      <c r="H10" s="54"/>
      <c r="I10" s="54"/>
      <c r="J10" s="54"/>
      <c r="K10" s="55"/>
    </row>
    <row r="11" spans="1:25" ht="30" customHeight="1" x14ac:dyDescent="0.2">
      <c r="A11" s="63" t="s">
        <v>102</v>
      </c>
      <c r="B11" s="64"/>
      <c r="C11" s="65"/>
      <c r="D11" s="66" t="s">
        <v>103</v>
      </c>
      <c r="E11" s="66"/>
      <c r="F11" s="66" t="s">
        <v>104</v>
      </c>
      <c r="G11" s="66"/>
      <c r="H11" s="66" t="s">
        <v>103</v>
      </c>
      <c r="I11" s="66"/>
      <c r="J11" s="66" t="s">
        <v>104</v>
      </c>
      <c r="K11" s="67"/>
    </row>
    <row r="12" spans="1:25" ht="50.1" customHeight="1" x14ac:dyDescent="0.2">
      <c r="A12" s="68"/>
      <c r="B12" s="69"/>
      <c r="C12" s="70"/>
      <c r="D12" s="71" t="str">
        <f>IFERROR(VLOOKUP($D$2,交通空白!$B$2:$AG$1015,9,FALSE),0)</f>
        <v>江差町</v>
      </c>
      <c r="E12" s="71"/>
      <c r="F12" s="71" t="str">
        <f>IFERROR(VLOOKUP($D$2,交通空白!$B$2:$AG$1015,10,FALSE),0)</f>
        <v>檜山郡江差町中歌町１９３番地１</v>
      </c>
      <c r="G12" s="71"/>
      <c r="H12" s="71">
        <f>IFERROR(VLOOKUP($D$2&amp;"-3",交通空白!$B$2:$AG$1015,9,FALSE),0)</f>
        <v>0</v>
      </c>
      <c r="I12" s="71"/>
      <c r="J12" s="71">
        <f>IFERROR(VLOOKUP($D$2&amp;"-3",交通空白!$B$2:$AG$1015,10,FALSE),0)</f>
        <v>0</v>
      </c>
      <c r="K12" s="72"/>
    </row>
    <row r="13" spans="1:25" ht="50.1" customHeight="1" x14ac:dyDescent="0.2">
      <c r="A13" s="73"/>
      <c r="B13" s="74"/>
      <c r="C13" s="75"/>
      <c r="D13" s="71">
        <f>IFERROR(VLOOKUP($D$2&amp;"-2",交通空白!$B$2:$AG$1015,9,FALSE),0)</f>
        <v>0</v>
      </c>
      <c r="E13" s="71"/>
      <c r="F13" s="71">
        <f>IFERROR(VLOOKUP($D$2&amp;"-2",交通空白!$B$2:$AG$1015,10,FALSE),0)</f>
        <v>0</v>
      </c>
      <c r="G13" s="71"/>
      <c r="H13" s="71">
        <f>IFERROR(VLOOKUP($D$2&amp;"-4",交通空白!$B$2:$AG$1015,9,FALSE),0)</f>
        <v>0</v>
      </c>
      <c r="I13" s="71"/>
      <c r="J13" s="71">
        <f>IFERROR(VLOOKUP($D$2&amp;"-4",交通空白!$B$2:$AG$1015,10,FALSE),0)</f>
        <v>0</v>
      </c>
      <c r="K13" s="72"/>
      <c r="O13" s="76"/>
      <c r="X13" s="76"/>
    </row>
    <row r="14" spans="1:25" ht="30" customHeight="1" x14ac:dyDescent="0.2">
      <c r="A14" s="63" t="s">
        <v>105</v>
      </c>
      <c r="B14" s="64"/>
      <c r="C14" s="64"/>
      <c r="D14" s="77" t="str">
        <f>VLOOKUP($D$2,交通空白!$B$2:$AG$1015,15,FALSE)</f>
        <v>檜山郡江差町</v>
      </c>
      <c r="E14" s="77"/>
      <c r="F14" s="77"/>
      <c r="G14" s="77"/>
      <c r="H14" s="66"/>
      <c r="I14" s="66"/>
      <c r="J14" s="66"/>
      <c r="K14" s="67"/>
      <c r="O14" s="76"/>
      <c r="X14" s="76"/>
      <c r="Y14" s="78"/>
    </row>
    <row r="15" spans="1:25" ht="30" customHeight="1" x14ac:dyDescent="0.2">
      <c r="A15" s="63" t="s">
        <v>106</v>
      </c>
      <c r="B15" s="64"/>
      <c r="C15" s="64"/>
      <c r="D15" s="79" t="str">
        <f>VLOOKUP($D$2,交通空白!$B$2:$AG$1015,16,FALSE)</f>
        <v>地域住民又は観光旅客その他の当該地域を来訪する者</v>
      </c>
      <c r="E15" s="79"/>
      <c r="F15" s="79"/>
      <c r="G15" s="79"/>
      <c r="H15" s="66"/>
      <c r="I15" s="66"/>
      <c r="J15" s="66"/>
      <c r="K15" s="67"/>
      <c r="O15" s="76"/>
      <c r="X15" s="76"/>
    </row>
    <row r="16" spans="1:25" ht="30" customHeight="1" x14ac:dyDescent="0.2">
      <c r="A16" s="80" t="s">
        <v>107</v>
      </c>
      <c r="B16" s="81"/>
      <c r="C16" s="81"/>
      <c r="D16" s="66" t="s">
        <v>108</v>
      </c>
      <c r="E16" s="66"/>
      <c r="F16" s="66" t="s">
        <v>109</v>
      </c>
      <c r="G16" s="66"/>
      <c r="H16" s="66" t="s">
        <v>108</v>
      </c>
      <c r="I16" s="66"/>
      <c r="J16" s="66" t="s">
        <v>109</v>
      </c>
      <c r="K16" s="67"/>
      <c r="O16" s="76"/>
      <c r="P16" s="78"/>
      <c r="X16" s="76"/>
    </row>
    <row r="17" spans="1:24" ht="30" customHeight="1" x14ac:dyDescent="0.2">
      <c r="A17" s="80"/>
      <c r="B17" s="81"/>
      <c r="C17" s="81"/>
      <c r="D17" s="174">
        <f>VLOOKUP($D$2,交通空白!$B$2:$AG$1015,17,FALSE)</f>
        <v>0</v>
      </c>
      <c r="E17" s="98"/>
      <c r="F17" s="174">
        <f>VLOOKUP($D$2,交通空白!$B$2:$AG$1015,18,FALSE)</f>
        <v>0</v>
      </c>
      <c r="G17" s="98"/>
      <c r="H17" s="82"/>
      <c r="I17" s="83"/>
      <c r="J17" s="82"/>
      <c r="K17" s="84"/>
      <c r="O17" s="76"/>
      <c r="X17" s="76"/>
    </row>
    <row r="18" spans="1:24" ht="50.1" customHeight="1" x14ac:dyDescent="0.2">
      <c r="A18" s="51" t="s">
        <v>110</v>
      </c>
      <c r="B18" s="52"/>
      <c r="C18" s="52"/>
      <c r="D18" s="66"/>
      <c r="E18" s="66"/>
      <c r="F18" s="66"/>
      <c r="G18" s="66"/>
      <c r="H18" s="66"/>
      <c r="I18" s="66"/>
      <c r="J18" s="66"/>
      <c r="K18" s="67"/>
      <c r="O18" s="76"/>
      <c r="X18" s="76"/>
    </row>
    <row r="19" spans="1:24" ht="19.8" x14ac:dyDescent="0.2">
      <c r="A19" s="56" t="s">
        <v>99</v>
      </c>
      <c r="B19" s="58"/>
      <c r="C19" s="85" t="s">
        <v>111</v>
      </c>
      <c r="D19" s="58"/>
      <c r="E19" s="66" t="s">
        <v>112</v>
      </c>
      <c r="F19" s="86"/>
      <c r="G19" s="86"/>
      <c r="H19" s="86"/>
      <c r="I19" s="86"/>
      <c r="J19" s="86"/>
      <c r="K19" s="87"/>
      <c r="O19" s="76"/>
      <c r="X19" s="76"/>
    </row>
    <row r="20" spans="1:24" ht="19.8" x14ac:dyDescent="0.2">
      <c r="A20" s="60"/>
      <c r="B20" s="62"/>
      <c r="C20" s="88"/>
      <c r="D20" s="62"/>
      <c r="E20" s="89" t="s">
        <v>113</v>
      </c>
      <c r="F20" s="89" t="s">
        <v>114</v>
      </c>
      <c r="G20" s="89" t="s">
        <v>115</v>
      </c>
      <c r="H20" s="90" t="s">
        <v>116</v>
      </c>
      <c r="I20" s="89" t="s">
        <v>117</v>
      </c>
      <c r="J20" s="89" t="s">
        <v>118</v>
      </c>
      <c r="K20" s="91" t="s">
        <v>119</v>
      </c>
    </row>
    <row r="21" spans="1:24" ht="14.25" customHeight="1" x14ac:dyDescent="0.2">
      <c r="A21" s="92"/>
      <c r="B21" s="93"/>
      <c r="C21" s="94"/>
      <c r="D21" s="93"/>
      <c r="E21" s="95" t="s">
        <v>120</v>
      </c>
      <c r="F21" s="95" t="s">
        <v>120</v>
      </c>
      <c r="G21" s="95" t="s">
        <v>120</v>
      </c>
      <c r="H21" s="95" t="s">
        <v>120</v>
      </c>
      <c r="I21" s="95" t="s">
        <v>120</v>
      </c>
      <c r="J21" s="95"/>
      <c r="K21" s="96" t="s">
        <v>120</v>
      </c>
    </row>
    <row r="22" spans="1:24" ht="19.8" x14ac:dyDescent="0.2">
      <c r="A22" s="97" t="s">
        <v>121</v>
      </c>
      <c r="B22" s="98"/>
      <c r="C22" s="99" t="str">
        <f>D12</f>
        <v>江差町</v>
      </c>
      <c r="D22" s="100"/>
      <c r="E22" s="101"/>
      <c r="F22" s="101"/>
      <c r="G22" s="101"/>
      <c r="H22" s="101"/>
      <c r="I22" s="101"/>
      <c r="J22" s="101"/>
      <c r="K22" s="102"/>
    </row>
    <row r="23" spans="1:24" ht="19.8" x14ac:dyDescent="0.2">
      <c r="A23" s="103"/>
      <c r="B23" s="104"/>
      <c r="C23" s="105"/>
      <c r="D23" s="106"/>
      <c r="E23" s="107">
        <f>IFERROR(VLOOKUP($D$2,交通空白!$B$2:$AG$1015,19,FALSE),0)</f>
        <v>0</v>
      </c>
      <c r="F23" s="108">
        <f>IFERROR(VLOOKUP($D$2,交通空白!$B$2:$AG$1015,21,FALSE),0)</f>
        <v>0</v>
      </c>
      <c r="G23" s="107">
        <f>IFERROR(VLOOKUP($D$2,交通空白!$B$2:$AG$1015,23,FALSE),0)</f>
        <v>0</v>
      </c>
      <c r="H23" s="108">
        <f>IFERROR(VLOOKUP($D$2,交通空白!$B$2:$AG$1015,25,FALSE),0)</f>
        <v>0</v>
      </c>
      <c r="I23" s="107">
        <f>IFERROR(VLOOKUP($D$2,交通空白!$B$2:$AG$1015,27,FALSE),0)</f>
        <v>7</v>
      </c>
      <c r="J23" s="107">
        <f>IFERROR(VLOOKUP($D$2,交通空白!$B$2:$AG$1015,29,FALSE),0)</f>
        <v>0</v>
      </c>
      <c r="K23" s="109">
        <f>SUM(E23:J23)</f>
        <v>7</v>
      </c>
    </row>
    <row r="24" spans="1:24" ht="19.8" x14ac:dyDescent="0.2">
      <c r="A24" s="103"/>
      <c r="B24" s="104"/>
      <c r="C24" s="110"/>
      <c r="D24" s="111"/>
      <c r="E24" s="112">
        <f>IFERROR(VLOOKUP($D$2,交通空白!$B$2:$AG$1015,20,FALSE),0)</f>
        <v>0</v>
      </c>
      <c r="F24" s="112">
        <f>IFERROR(VLOOKUP($D$2,交通空白!$B$2:$AG$1015,22,FALSE),0)</f>
        <v>0</v>
      </c>
      <c r="G24" s="112">
        <f>IFERROR(VLOOKUP($D$2,交通空白!$B$2:$AG$1015,24,FALSE),0)</f>
        <v>0</v>
      </c>
      <c r="H24" s="112">
        <f>IFERROR(VLOOKUP($D$2,交通空白!$B$2:$AG$1015,26,FALSE),0)</f>
        <v>0</v>
      </c>
      <c r="I24" s="113">
        <f>IFERROR(VLOOKUP($D$2,交通空白!$B$2:$AG$3015,28,FALSE),0)</f>
        <v>0</v>
      </c>
      <c r="J24" s="114"/>
      <c r="K24" s="115">
        <f>SUM(E24:I24)</f>
        <v>0</v>
      </c>
    </row>
    <row r="25" spans="1:24" ht="19.8" x14ac:dyDescent="0.2">
      <c r="A25" s="103"/>
      <c r="B25" s="104"/>
      <c r="C25" s="99">
        <f>D13</f>
        <v>0</v>
      </c>
      <c r="D25" s="100"/>
      <c r="E25" s="101"/>
      <c r="F25" s="101"/>
      <c r="G25" s="101"/>
      <c r="H25" s="101"/>
      <c r="I25" s="101"/>
      <c r="J25" s="101"/>
      <c r="K25" s="102"/>
    </row>
    <row r="26" spans="1:24" ht="19.8" x14ac:dyDescent="0.2">
      <c r="A26" s="103"/>
      <c r="B26" s="104"/>
      <c r="C26" s="105"/>
      <c r="D26" s="106"/>
      <c r="E26" s="107">
        <f>IFERROR(VLOOKUP($D$2&amp;"-2",交通空白!$B$2:$AG$1015,19,FALSE),0)</f>
        <v>0</v>
      </c>
      <c r="F26" s="108">
        <f>IFERROR(VLOOKUP($D$2&amp;"-2",交通空白!$B$2:$AG$1015,21,FALSE),0)</f>
        <v>0</v>
      </c>
      <c r="G26" s="107">
        <f>IFERROR(VLOOKUP($D$2&amp;"-2",交通空白!$B$2:$AG$1015,23,FALSE),0)</f>
        <v>0</v>
      </c>
      <c r="H26" s="108">
        <f>IFERROR(VLOOKUP($D$2&amp;"-2",交通空白!$B$2:$AG$1015,25,FALSE),0)</f>
        <v>0</v>
      </c>
      <c r="I26" s="107">
        <f>IFERROR(VLOOKUP($D$2&amp;"-2",交通空白!$B$2:$AG$1015,27,FALSE),0)</f>
        <v>0</v>
      </c>
      <c r="J26" s="107">
        <f>IFERROR(VLOOKUP($D$2&amp;"-2",交通空白!$B$2:$AG$1015,29,FALSE),0)</f>
        <v>0</v>
      </c>
      <c r="K26" s="109">
        <f>SUM(E26:J26)</f>
        <v>0</v>
      </c>
    </row>
    <row r="27" spans="1:24" ht="19.8" x14ac:dyDescent="0.2">
      <c r="A27" s="116"/>
      <c r="B27" s="117"/>
      <c r="C27" s="110"/>
      <c r="D27" s="111"/>
      <c r="E27" s="112">
        <f>IFERROR(VLOOKUP($D$2&amp;"-2",交通空白!$B$2:$AG$1015,20,FALSE),0)</f>
        <v>0</v>
      </c>
      <c r="F27" s="112">
        <f>IFERROR(VLOOKUP($D$2&amp;"-2",交通空白!$B$2:$AG$1015,22,FALSE),0)</f>
        <v>0</v>
      </c>
      <c r="G27" s="112">
        <f>IFERROR(VLOOKUP($D$2&amp;"-2",交通空白!$B$2:$AG$1015,24,FALSE),0)</f>
        <v>0</v>
      </c>
      <c r="H27" s="112">
        <f>IFERROR(VLOOKUP($D$2&amp;"-2",交通空白!$B$2:$AG$1015,26,FALSE),0)</f>
        <v>0</v>
      </c>
      <c r="I27" s="113">
        <f>IFERROR(VLOOKUP($D$2&amp;"-2",交通空白!$B$2:$AG$3015,28,FALSE),0)</f>
        <v>0</v>
      </c>
      <c r="J27" s="114"/>
      <c r="K27" s="115">
        <f>SUM(E27:I27)</f>
        <v>0</v>
      </c>
    </row>
    <row r="28" spans="1:24" ht="19.8" x14ac:dyDescent="0.2">
      <c r="A28" s="118"/>
      <c r="B28" s="83"/>
      <c r="C28" s="99">
        <f>H12</f>
        <v>0</v>
      </c>
      <c r="D28" s="100"/>
      <c r="E28" s="101"/>
      <c r="F28" s="101"/>
      <c r="G28" s="101"/>
      <c r="H28" s="101"/>
      <c r="I28" s="101"/>
      <c r="J28" s="101"/>
      <c r="K28" s="102"/>
    </row>
    <row r="29" spans="1:24" ht="19.8" x14ac:dyDescent="0.2">
      <c r="A29" s="119"/>
      <c r="B29" s="120"/>
      <c r="C29" s="105"/>
      <c r="D29" s="106"/>
      <c r="E29" s="107">
        <f>IFERROR(VLOOKUP($D$2&amp;"-3",交通空白!$B$2:$AG$1015,19,FALSE),0)</f>
        <v>0</v>
      </c>
      <c r="F29" s="108">
        <f>IFERROR(VLOOKUP($D$2&amp;"-3",交通空白!$B$2:$AG$1015,21,FALSE),0)</f>
        <v>0</v>
      </c>
      <c r="G29" s="107">
        <f>IFERROR(VLOOKUP($D$2&amp;"-3",交通空白!$B$2:$AG$1015,23,FALSE),0)</f>
        <v>0</v>
      </c>
      <c r="H29" s="108">
        <f>IFERROR(VLOOKUP($D$2&amp;"-3",交通空白!$B$2:$AG$1015,25,FALSE),0)</f>
        <v>0</v>
      </c>
      <c r="I29" s="107">
        <f>IFERROR(VLOOKUP($D$2&amp;"-3",交通空白!$B$2:$AG$1015,27,FALSE),0)</f>
        <v>0</v>
      </c>
      <c r="J29" s="107">
        <f>IFERROR(VLOOKUP($D$2&amp;"-3",交通空白!$B$2:$AG$1015,29,FALSE),0)</f>
        <v>0</v>
      </c>
      <c r="K29" s="109">
        <f>SUM(E29:J29)</f>
        <v>0</v>
      </c>
    </row>
    <row r="30" spans="1:24" ht="19.8" x14ac:dyDescent="0.2">
      <c r="A30" s="119"/>
      <c r="B30" s="120"/>
      <c r="C30" s="110"/>
      <c r="D30" s="111"/>
      <c r="E30" s="112">
        <f>IFERROR(VLOOKUP($D$2&amp;"-3",交通空白!$B$2:$AG$1015,20,FALSE),0)</f>
        <v>0</v>
      </c>
      <c r="F30" s="112">
        <f>IFERROR(VLOOKUP($D$2&amp;"-3",交通空白!$B$2:$AG$1015,22,FALSE),0)</f>
        <v>0</v>
      </c>
      <c r="G30" s="112">
        <f>IFERROR(VLOOKUP($D$2&amp;"-3",交通空白!$B$2:$AG$1015,24,FALSE),0)</f>
        <v>0</v>
      </c>
      <c r="H30" s="112">
        <f>IFERROR(VLOOKUP($D$2&amp;"-3",交通空白!$B$2:$AG$1015,26,FALSE),0)</f>
        <v>0</v>
      </c>
      <c r="I30" s="113">
        <f>IFERROR(VLOOKUP($D$2&amp;"-3",交通空白!$B$2:$AG$3015,28,FALSE),0)</f>
        <v>0</v>
      </c>
      <c r="J30" s="114"/>
      <c r="K30" s="115">
        <f>SUM(E30:I30)</f>
        <v>0</v>
      </c>
    </row>
    <row r="31" spans="1:24" ht="19.8" x14ac:dyDescent="0.2">
      <c r="A31" s="119"/>
      <c r="B31" s="120"/>
      <c r="C31" s="99">
        <f>H13</f>
        <v>0</v>
      </c>
      <c r="D31" s="100"/>
      <c r="E31" s="101"/>
      <c r="F31" s="101"/>
      <c r="G31" s="101"/>
      <c r="H31" s="101"/>
      <c r="I31" s="101"/>
      <c r="J31" s="101"/>
      <c r="K31" s="102"/>
    </row>
    <row r="32" spans="1:24" ht="19.8" x14ac:dyDescent="0.2">
      <c r="A32" s="119"/>
      <c r="B32" s="120"/>
      <c r="C32" s="105"/>
      <c r="D32" s="106"/>
      <c r="E32" s="107">
        <f>IFERROR(VLOOKUP($D$2&amp;"-4",交通空白!$B$2:$AG$1015,19,FALSE),0)</f>
        <v>0</v>
      </c>
      <c r="F32" s="108">
        <f>IFERROR(VLOOKUP($D$2&amp;"-4",交通空白!$B$2:$AG$1015,21,FALSE),0)</f>
        <v>0</v>
      </c>
      <c r="G32" s="107">
        <f>IFERROR(VLOOKUP($D$2&amp;"-4",交通空白!$B$2:$AG$1015,23,FALSE),0)</f>
        <v>0</v>
      </c>
      <c r="H32" s="108">
        <f>IFERROR(VLOOKUP($D$2&amp;"-4",交通空白!$B$2:$AG$1015,25,FALSE),0)</f>
        <v>0</v>
      </c>
      <c r="I32" s="107">
        <f>IFERROR(VLOOKUP($D$2&amp;"-4",交通空白!$B$2:$AG$1015,27,FALSE),0)</f>
        <v>0</v>
      </c>
      <c r="J32" s="107">
        <f>IFERROR(VLOOKUP($D$2&amp;"-4",交通空白!$B$2:$AG$1015,29,FALSE),0)</f>
        <v>0</v>
      </c>
      <c r="K32" s="109">
        <f>SUM(E32:J32)</f>
        <v>0</v>
      </c>
    </row>
    <row r="33" spans="1:11" ht="19.8" x14ac:dyDescent="0.2">
      <c r="A33" s="121"/>
      <c r="B33" s="122"/>
      <c r="C33" s="110"/>
      <c r="D33" s="111"/>
      <c r="E33" s="112">
        <f>IFERROR(VLOOKUP($D$2&amp;"-4",交通空白!$B$2:$AG$1015,20,FALSE),0)</f>
        <v>0</v>
      </c>
      <c r="F33" s="112">
        <f>IFERROR(VLOOKUP($D$2&amp;"-4",交通空白!$B$2:$AG$1015,22,FALSE),0)</f>
        <v>0</v>
      </c>
      <c r="G33" s="112">
        <f>IFERROR(VLOOKUP($D$2&amp;"-4",交通空白!$B$2:$AG$1015,24,FALSE),0)</f>
        <v>0</v>
      </c>
      <c r="H33" s="112">
        <f>IFERROR(VLOOKUP($D$2&amp;"-4",交通空白!$B$2:$AG$1015,26,FALSE),0)</f>
        <v>0</v>
      </c>
      <c r="I33" s="113">
        <f>IFERROR(VLOOKUP($D$2&amp;"-4",交通空白!$B$2:$AG$3015,28,FALSE),0)</f>
        <v>0</v>
      </c>
      <c r="J33" s="114"/>
      <c r="K33" s="115">
        <f>SUM(E33:I33)</f>
        <v>0</v>
      </c>
    </row>
    <row r="34" spans="1:11" ht="19.8" x14ac:dyDescent="0.2">
      <c r="A34" s="123"/>
      <c r="B34" s="124"/>
      <c r="C34" s="125" t="s">
        <v>122</v>
      </c>
      <c r="D34" s="126"/>
      <c r="E34" s="101"/>
      <c r="F34" s="101"/>
      <c r="G34" s="101"/>
      <c r="H34" s="101"/>
      <c r="I34" s="101"/>
      <c r="J34" s="101"/>
      <c r="K34" s="102"/>
    </row>
    <row r="35" spans="1:11" ht="19.8" x14ac:dyDescent="0.2">
      <c r="A35" s="127"/>
      <c r="B35" s="128"/>
      <c r="C35" s="129"/>
      <c r="D35" s="130"/>
      <c r="E35" s="107">
        <f t="shared" ref="E35:J35" si="0">SUM(E23+E26+E29+E32)</f>
        <v>0</v>
      </c>
      <c r="F35" s="108">
        <f t="shared" si="0"/>
        <v>0</v>
      </c>
      <c r="G35" s="107">
        <f t="shared" si="0"/>
        <v>0</v>
      </c>
      <c r="H35" s="108">
        <f t="shared" si="0"/>
        <v>0</v>
      </c>
      <c r="I35" s="107">
        <f t="shared" si="0"/>
        <v>7</v>
      </c>
      <c r="J35" s="107">
        <f t="shared" si="0"/>
        <v>0</v>
      </c>
      <c r="K35" s="109">
        <f>SUM(E35:J35)</f>
        <v>7</v>
      </c>
    </row>
    <row r="36" spans="1:11" ht="20.399999999999999" thickBot="1" x14ac:dyDescent="0.25">
      <c r="A36" s="131"/>
      <c r="B36" s="132"/>
      <c r="C36" s="133"/>
      <c r="D36" s="134"/>
      <c r="E36" s="135">
        <f>SUM(E24+E27+E30+E33)</f>
        <v>0</v>
      </c>
      <c r="F36" s="135">
        <f>SUM(F24+F27+F30+F33)</f>
        <v>0</v>
      </c>
      <c r="G36" s="135">
        <f>SUM(G24+G27+G30+G33)</f>
        <v>0</v>
      </c>
      <c r="H36" s="135">
        <f>SUM(H24+H27+H30+H33)</f>
        <v>0</v>
      </c>
      <c r="I36" s="136">
        <f>SUM(I24+I27+I30+I33)</f>
        <v>0</v>
      </c>
      <c r="J36" s="137"/>
      <c r="K36" s="138">
        <f>SUM(E36:I36)</f>
        <v>0</v>
      </c>
    </row>
    <row r="37" spans="1:11" ht="19.8" x14ac:dyDescent="0.2">
      <c r="A37" s="139"/>
      <c r="B37" s="139"/>
      <c r="C37" s="139"/>
      <c r="D37" s="139"/>
      <c r="E37" s="139"/>
      <c r="F37" s="139"/>
      <c r="G37" s="139"/>
      <c r="H37" s="139"/>
      <c r="I37" s="139"/>
      <c r="J37" s="139"/>
    </row>
    <row r="38" spans="1:11" ht="19.8" x14ac:dyDescent="0.2">
      <c r="A38" s="139"/>
      <c r="B38" s="139"/>
      <c r="C38" s="139"/>
      <c r="D38" s="139"/>
      <c r="E38" s="139"/>
      <c r="F38" s="139"/>
      <c r="G38" s="139"/>
      <c r="H38" s="139"/>
      <c r="I38" s="139"/>
      <c r="J38" s="139"/>
    </row>
  </sheetData>
  <sheetProtection algorithmName="SHA-512" hashValue="r7CP0Jj3VvDFEZr5MWy3gI1YARiHNkIC0m0WQOPfngsp3h6Uy3cBS/bl69VIPKh7EUUhEZmEMiub+REdX6oTbw==" saltValue="WbYLRIclUxNMbaxPNtJuj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allowBlank="1" showInputMessage="1" sqref="D2:K2" xr:uid="{AABED10B-FF07-4149-9B36-1B3A8059A238}"/>
    <dataValidation type="list" allowBlank="1" showInputMessage="1" sqref="A22:B33" xr:uid="{7B77A995-250E-414F-B8E1-59D7638582FF}">
      <formula1>"交通空白地有償運送,福祉有償運送"</formula1>
    </dataValidation>
    <dataValidation type="list" allowBlank="1" showInputMessage="1" sqref="D10" xr:uid="{C739A997-CF1B-4A13-A884-BE55F668F082}">
      <formula1>"○"</formula1>
    </dataValidation>
  </dataValidations>
  <hyperlinks>
    <hyperlink ref="O1:Q1" location="交通空白!A1" display="目次へ" xr:uid="{20177B6C-D1C1-44D1-B38F-15CC923C1461}"/>
  </hyperlinks>
  <pageMargins left="0.25" right="0.25" top="0.75" bottom="0.75" header="0.3" footer="0.3"/>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BA4FA-6A47-4A37-B18C-040D14A8BE45}">
  <sheetPr codeName="Sheet12">
    <tabColor theme="8" tint="0.79998168889431442"/>
  </sheetPr>
  <dimension ref="A1:Y38"/>
  <sheetViews>
    <sheetView view="pageBreakPreview" zoomScale="70" zoomScaleNormal="100" zoomScaleSheetLayoutView="70" workbookViewId="0">
      <selection activeCell="B9" sqref="B9"/>
    </sheetView>
  </sheetViews>
  <sheetFormatPr defaultColWidth="9" defaultRowHeight="18" x14ac:dyDescent="0.2"/>
  <cols>
    <col min="1" max="11" width="9.6640625" style="42" customWidth="1"/>
    <col min="12" max="16384" width="9" style="42"/>
  </cols>
  <sheetData>
    <row r="1" spans="1:25" ht="30" customHeight="1" thickBot="1" x14ac:dyDescent="0.25">
      <c r="A1" s="40" t="s">
        <v>89</v>
      </c>
      <c r="B1" s="41"/>
      <c r="C1" s="41"/>
      <c r="D1" s="41"/>
      <c r="E1" s="41"/>
      <c r="F1" s="41"/>
      <c r="G1" s="41"/>
      <c r="H1" s="41"/>
      <c r="I1" s="41"/>
      <c r="J1" s="41"/>
      <c r="K1" s="41"/>
      <c r="O1" s="43" t="s">
        <v>90</v>
      </c>
      <c r="P1" s="44"/>
      <c r="Q1" s="45"/>
    </row>
    <row r="2" spans="1:25" ht="30" customHeight="1" x14ac:dyDescent="0.2">
      <c r="A2" s="46" t="s">
        <v>91</v>
      </c>
      <c r="B2" s="47"/>
      <c r="C2" s="47"/>
      <c r="D2" s="48" t="s">
        <v>158</v>
      </c>
      <c r="E2" s="49"/>
      <c r="F2" s="49"/>
      <c r="G2" s="49"/>
      <c r="H2" s="49"/>
      <c r="I2" s="49"/>
      <c r="J2" s="49"/>
      <c r="K2" s="50"/>
    </row>
    <row r="3" spans="1:25" ht="30" customHeight="1" x14ac:dyDescent="0.2">
      <c r="A3" s="51" t="s">
        <v>93</v>
      </c>
      <c r="B3" s="52"/>
      <c r="C3" s="52"/>
      <c r="D3" s="53">
        <f>VLOOKUP($D$2,交通空白!$B$2:$AG$1015,2,FALSE)</f>
        <v>45369</v>
      </c>
      <c r="E3" s="54"/>
      <c r="F3" s="54"/>
      <c r="G3" s="54"/>
      <c r="H3" s="54"/>
      <c r="I3" s="54"/>
      <c r="J3" s="54"/>
      <c r="K3" s="55"/>
    </row>
    <row r="4" spans="1:25" ht="30" customHeight="1" x14ac:dyDescent="0.2">
      <c r="A4" s="51" t="s">
        <v>94</v>
      </c>
      <c r="B4" s="52"/>
      <c r="C4" s="52"/>
      <c r="D4" s="53" t="str">
        <f>VLOOKUP($D$2,交通空白!$B$2:$AG$1015,3,FALSE)</f>
        <v>-</v>
      </c>
      <c r="E4" s="54"/>
      <c r="F4" s="54"/>
      <c r="G4" s="54"/>
      <c r="H4" s="54"/>
      <c r="I4" s="54"/>
      <c r="J4" s="54"/>
      <c r="K4" s="55"/>
    </row>
    <row r="5" spans="1:25" ht="30" customHeight="1" x14ac:dyDescent="0.2">
      <c r="A5" s="51" t="s">
        <v>95</v>
      </c>
      <c r="B5" s="52"/>
      <c r="C5" s="52"/>
      <c r="D5" s="53">
        <f>VLOOKUP($D$2,交通空白!$B$2:$AG$1015,4,FALSE)</f>
        <v>46081</v>
      </c>
      <c r="E5" s="54"/>
      <c r="F5" s="54"/>
      <c r="G5" s="54"/>
      <c r="H5" s="54"/>
      <c r="I5" s="54"/>
      <c r="J5" s="54"/>
      <c r="K5" s="55"/>
    </row>
    <row r="6" spans="1:25" ht="30" customHeight="1" x14ac:dyDescent="0.2">
      <c r="A6" s="51" t="s">
        <v>96</v>
      </c>
      <c r="B6" s="52"/>
      <c r="C6" s="52"/>
      <c r="D6" s="53" t="str">
        <f>VLOOKUP($D$2,交通空白!$B$2:$AG$1015,5,FALSE)</f>
        <v>厚沢部町</v>
      </c>
      <c r="E6" s="54"/>
      <c r="F6" s="54"/>
      <c r="G6" s="54"/>
      <c r="H6" s="54"/>
      <c r="I6" s="54"/>
      <c r="J6" s="54"/>
      <c r="K6" s="55"/>
    </row>
    <row r="7" spans="1:25" ht="30" customHeight="1" x14ac:dyDescent="0.2">
      <c r="A7" s="51" t="s">
        <v>97</v>
      </c>
      <c r="B7" s="52"/>
      <c r="C7" s="52"/>
      <c r="D7" s="53" t="str">
        <f>VLOOKUP($D$2,交通空白!$B$2:$AG$1015,6,FALSE)</f>
        <v>佐藤　正秀</v>
      </c>
      <c r="E7" s="54"/>
      <c r="F7" s="54"/>
      <c r="G7" s="54"/>
      <c r="H7" s="54"/>
      <c r="I7" s="54"/>
      <c r="J7" s="54"/>
      <c r="K7" s="55"/>
    </row>
    <row r="8" spans="1:25" ht="30" customHeight="1" x14ac:dyDescent="0.2">
      <c r="A8" s="51" t="s">
        <v>98</v>
      </c>
      <c r="B8" s="52"/>
      <c r="C8" s="52"/>
      <c r="D8" s="53" t="str">
        <f>VLOOKUP($D$2,交通空白!$B$2:$AG$1015,8,FALSE)</f>
        <v>檜山郡厚沢部町新町２０７番地</v>
      </c>
      <c r="E8" s="54"/>
      <c r="F8" s="54"/>
      <c r="G8" s="54"/>
      <c r="H8" s="54"/>
      <c r="I8" s="54"/>
      <c r="J8" s="54"/>
      <c r="K8" s="55"/>
    </row>
    <row r="9" spans="1:25" ht="30" customHeight="1" x14ac:dyDescent="0.2">
      <c r="A9" s="56" t="s">
        <v>99</v>
      </c>
      <c r="B9" s="57"/>
      <c r="C9" s="58"/>
      <c r="D9" s="59" t="s">
        <v>100</v>
      </c>
      <c r="E9" s="54"/>
      <c r="F9" s="54"/>
      <c r="G9" s="54"/>
      <c r="H9" s="54"/>
      <c r="I9" s="54"/>
      <c r="J9" s="54"/>
      <c r="K9" s="55"/>
    </row>
    <row r="10" spans="1:25" ht="30" customHeight="1" x14ac:dyDescent="0.2">
      <c r="A10" s="60"/>
      <c r="B10" s="61"/>
      <c r="C10" s="62"/>
      <c r="D10" s="59" t="s">
        <v>101</v>
      </c>
      <c r="E10" s="54"/>
      <c r="F10" s="54"/>
      <c r="G10" s="54"/>
      <c r="H10" s="54"/>
      <c r="I10" s="54"/>
      <c r="J10" s="54"/>
      <c r="K10" s="55"/>
    </row>
    <row r="11" spans="1:25" ht="30" customHeight="1" x14ac:dyDescent="0.2">
      <c r="A11" s="63" t="s">
        <v>102</v>
      </c>
      <c r="B11" s="64"/>
      <c r="C11" s="65"/>
      <c r="D11" s="66" t="s">
        <v>103</v>
      </c>
      <c r="E11" s="66"/>
      <c r="F11" s="66" t="s">
        <v>104</v>
      </c>
      <c r="G11" s="66"/>
      <c r="H11" s="66" t="s">
        <v>103</v>
      </c>
      <c r="I11" s="66"/>
      <c r="J11" s="66" t="s">
        <v>104</v>
      </c>
      <c r="K11" s="67"/>
    </row>
    <row r="12" spans="1:25" ht="50.1" customHeight="1" x14ac:dyDescent="0.2">
      <c r="A12" s="68"/>
      <c r="B12" s="69"/>
      <c r="C12" s="70"/>
      <c r="D12" s="71" t="str">
        <f>IFERROR(VLOOKUP($D$2,交通空白!$B$2:$AG$1015,9,FALSE),0)</f>
        <v>厚沢部町</v>
      </c>
      <c r="E12" s="71"/>
      <c r="F12" s="71" t="str">
        <f>IFERROR(VLOOKUP($D$2,交通空白!$B$2:$AG$1015,10,FALSE),0)</f>
        <v>檜山郡厚沢部町新町２０７番地</v>
      </c>
      <c r="G12" s="71"/>
      <c r="H12" s="71">
        <f>IFERROR(VLOOKUP($D$2&amp;"-3",交通空白!$B$2:$AG$1015,9,FALSE),0)</f>
        <v>0</v>
      </c>
      <c r="I12" s="71"/>
      <c r="J12" s="71">
        <f>IFERROR(VLOOKUP($D$2&amp;"-3",交通空白!$B$2:$AG$1015,10,FALSE),0)</f>
        <v>0</v>
      </c>
      <c r="K12" s="72"/>
    </row>
    <row r="13" spans="1:25" ht="50.1" customHeight="1" x14ac:dyDescent="0.2">
      <c r="A13" s="73"/>
      <c r="B13" s="74"/>
      <c r="C13" s="75"/>
      <c r="D13" s="71">
        <f>IFERROR(VLOOKUP($D$2&amp;"-2",交通空白!$B$2:$AG$1015,9,FALSE),0)</f>
        <v>0</v>
      </c>
      <c r="E13" s="71"/>
      <c r="F13" s="71">
        <f>IFERROR(VLOOKUP($D$2&amp;"-2",交通空白!$B$2:$AG$1015,10,FALSE),0)</f>
        <v>0</v>
      </c>
      <c r="G13" s="71"/>
      <c r="H13" s="71">
        <f>IFERROR(VLOOKUP($D$2&amp;"-4",交通空白!$B$2:$AG$1015,9,FALSE),0)</f>
        <v>0</v>
      </c>
      <c r="I13" s="71"/>
      <c r="J13" s="71">
        <f>IFERROR(VLOOKUP($D$2&amp;"-4",交通空白!$B$2:$AG$1015,10,FALSE),0)</f>
        <v>0</v>
      </c>
      <c r="K13" s="72"/>
      <c r="O13" s="76"/>
      <c r="X13" s="76"/>
    </row>
    <row r="14" spans="1:25" ht="30" customHeight="1" x14ac:dyDescent="0.2">
      <c r="A14" s="63" t="s">
        <v>105</v>
      </c>
      <c r="B14" s="64"/>
      <c r="C14" s="64"/>
      <c r="D14" s="77" t="str">
        <f>VLOOKUP($D$2,交通空白!$B$2:$AG$1015,15,FALSE)</f>
        <v>檜山郡厚沢部</v>
      </c>
      <c r="E14" s="77"/>
      <c r="F14" s="77"/>
      <c r="G14" s="77"/>
      <c r="H14" s="66"/>
      <c r="I14" s="66"/>
      <c r="J14" s="66"/>
      <c r="K14" s="67"/>
      <c r="O14" s="76"/>
      <c r="X14" s="76"/>
      <c r="Y14" s="78"/>
    </row>
    <row r="15" spans="1:25" ht="30" customHeight="1" x14ac:dyDescent="0.2">
      <c r="A15" s="63" t="s">
        <v>106</v>
      </c>
      <c r="B15" s="64"/>
      <c r="C15" s="64"/>
      <c r="D15" s="79" t="str">
        <f>VLOOKUP($D$2,交通空白!$B$2:$AG$1015,16,FALSE)</f>
        <v>字当路、字新栄、南館町、館町、字城丘、字中館、字富里、字鶉内一部清和地区、字稲見、字滝野、字上里地区に居住する住民
ただし、以下の者についてはこの限りではない。
・厚沢部町の実施する外出支援サービス対象者として令和６年３月３１日までに認定を受けたもの
・介護認定を受けている者
・身体障害者保健福祉手帳を所持している者
・７０歳以上であり運転免許を所持していない又は運転が困難な者</v>
      </c>
      <c r="E15" s="79"/>
      <c r="F15" s="79"/>
      <c r="G15" s="79"/>
      <c r="H15" s="66"/>
      <c r="I15" s="66"/>
      <c r="J15" s="66"/>
      <c r="K15" s="67"/>
      <c r="O15" s="76"/>
      <c r="X15" s="76"/>
    </row>
    <row r="16" spans="1:25" ht="30" customHeight="1" x14ac:dyDescent="0.2">
      <c r="A16" s="80" t="s">
        <v>107</v>
      </c>
      <c r="B16" s="81"/>
      <c r="C16" s="81"/>
      <c r="D16" s="66" t="s">
        <v>108</v>
      </c>
      <c r="E16" s="66"/>
      <c r="F16" s="66" t="s">
        <v>109</v>
      </c>
      <c r="G16" s="66"/>
      <c r="H16" s="66" t="s">
        <v>108</v>
      </c>
      <c r="I16" s="66"/>
      <c r="J16" s="66" t="s">
        <v>109</v>
      </c>
      <c r="K16" s="67"/>
      <c r="O16" s="76"/>
      <c r="P16" s="78"/>
      <c r="X16" s="76"/>
    </row>
    <row r="17" spans="1:24" ht="30" customHeight="1" x14ac:dyDescent="0.2">
      <c r="A17" s="80"/>
      <c r="B17" s="81"/>
      <c r="C17" s="81"/>
      <c r="D17" s="174">
        <f>VLOOKUP($D$2,交通空白!$B$2:$AG$1015,17,FALSE)</f>
        <v>0</v>
      </c>
      <c r="E17" s="98"/>
      <c r="F17" s="174">
        <f>VLOOKUP($D$2,交通空白!$B$2:$AG$1015,18,FALSE)</f>
        <v>0</v>
      </c>
      <c r="G17" s="98"/>
      <c r="H17" s="82"/>
      <c r="I17" s="83"/>
      <c r="J17" s="82"/>
      <c r="K17" s="84"/>
      <c r="O17" s="76"/>
      <c r="X17" s="76"/>
    </row>
    <row r="18" spans="1:24" ht="50.1" customHeight="1" x14ac:dyDescent="0.2">
      <c r="A18" s="51" t="s">
        <v>110</v>
      </c>
      <c r="B18" s="52"/>
      <c r="C18" s="52"/>
      <c r="D18" s="66"/>
      <c r="E18" s="66"/>
      <c r="F18" s="66"/>
      <c r="G18" s="66"/>
      <c r="H18" s="66"/>
      <c r="I18" s="66"/>
      <c r="J18" s="66"/>
      <c r="K18" s="67"/>
      <c r="O18" s="76"/>
      <c r="X18" s="76"/>
    </row>
    <row r="19" spans="1:24" ht="19.8" x14ac:dyDescent="0.2">
      <c r="A19" s="56" t="s">
        <v>99</v>
      </c>
      <c r="B19" s="58"/>
      <c r="C19" s="85" t="s">
        <v>111</v>
      </c>
      <c r="D19" s="58"/>
      <c r="E19" s="66" t="s">
        <v>112</v>
      </c>
      <c r="F19" s="86"/>
      <c r="G19" s="86"/>
      <c r="H19" s="86"/>
      <c r="I19" s="86"/>
      <c r="J19" s="86"/>
      <c r="K19" s="87"/>
      <c r="O19" s="76"/>
      <c r="X19" s="76"/>
    </row>
    <row r="20" spans="1:24" ht="19.8" x14ac:dyDescent="0.2">
      <c r="A20" s="60"/>
      <c r="B20" s="62"/>
      <c r="C20" s="88"/>
      <c r="D20" s="62"/>
      <c r="E20" s="89" t="s">
        <v>113</v>
      </c>
      <c r="F20" s="89" t="s">
        <v>114</v>
      </c>
      <c r="G20" s="89" t="s">
        <v>115</v>
      </c>
      <c r="H20" s="90" t="s">
        <v>116</v>
      </c>
      <c r="I20" s="89" t="s">
        <v>117</v>
      </c>
      <c r="J20" s="89" t="s">
        <v>118</v>
      </c>
      <c r="K20" s="91" t="s">
        <v>119</v>
      </c>
    </row>
    <row r="21" spans="1:24" ht="14.25" customHeight="1" x14ac:dyDescent="0.2">
      <c r="A21" s="92"/>
      <c r="B21" s="93"/>
      <c r="C21" s="94"/>
      <c r="D21" s="93"/>
      <c r="E21" s="95" t="s">
        <v>120</v>
      </c>
      <c r="F21" s="95" t="s">
        <v>120</v>
      </c>
      <c r="G21" s="95" t="s">
        <v>120</v>
      </c>
      <c r="H21" s="95" t="s">
        <v>120</v>
      </c>
      <c r="I21" s="95" t="s">
        <v>120</v>
      </c>
      <c r="J21" s="95"/>
      <c r="K21" s="96" t="s">
        <v>120</v>
      </c>
    </row>
    <row r="22" spans="1:24" ht="19.8" x14ac:dyDescent="0.2">
      <c r="A22" s="97" t="s">
        <v>121</v>
      </c>
      <c r="B22" s="98"/>
      <c r="C22" s="99" t="str">
        <f>D12</f>
        <v>厚沢部町</v>
      </c>
      <c r="D22" s="100"/>
      <c r="E22" s="101"/>
      <c r="F22" s="101"/>
      <c r="G22" s="101"/>
      <c r="H22" s="101"/>
      <c r="I22" s="101"/>
      <c r="J22" s="101"/>
      <c r="K22" s="102"/>
    </row>
    <row r="23" spans="1:24" ht="19.8" x14ac:dyDescent="0.2">
      <c r="A23" s="103"/>
      <c r="B23" s="104"/>
      <c r="C23" s="105"/>
      <c r="D23" s="106"/>
      <c r="E23" s="107">
        <f>IFERROR(VLOOKUP($D$2,交通空白!$B$2:$AG$1015,19,FALSE),0)</f>
        <v>0</v>
      </c>
      <c r="F23" s="108">
        <f>IFERROR(VLOOKUP($D$2,交通空白!$B$2:$AG$1015,21,FALSE),0)</f>
        <v>6</v>
      </c>
      <c r="G23" s="107">
        <f>IFERROR(VLOOKUP($D$2,交通空白!$B$2:$AG$1015,23,FALSE),0)</f>
        <v>0</v>
      </c>
      <c r="H23" s="108">
        <f>IFERROR(VLOOKUP($D$2,交通空白!$B$2:$AG$1015,25,FALSE),0)</f>
        <v>0</v>
      </c>
      <c r="I23" s="107">
        <f>IFERROR(VLOOKUP($D$2,交通空白!$B$2:$AG$1015,27,FALSE),0)</f>
        <v>14</v>
      </c>
      <c r="J23" s="107">
        <f>IFERROR(VLOOKUP($D$2,交通空白!$B$2:$AG$1015,29,FALSE),0)</f>
        <v>0</v>
      </c>
      <c r="K23" s="109">
        <f>SUM(E23:J23)</f>
        <v>20</v>
      </c>
    </row>
    <row r="24" spans="1:24" ht="19.8" x14ac:dyDescent="0.2">
      <c r="A24" s="103"/>
      <c r="B24" s="104"/>
      <c r="C24" s="110"/>
      <c r="D24" s="111"/>
      <c r="E24" s="112">
        <f>IFERROR(VLOOKUP($D$2,交通空白!$B$2:$AG$1015,20,FALSE),0)</f>
        <v>0</v>
      </c>
      <c r="F24" s="112">
        <f>IFERROR(VLOOKUP($D$2,交通空白!$B$2:$AG$1015,22,FALSE),0)</f>
        <v>2</v>
      </c>
      <c r="G24" s="112">
        <f>IFERROR(VLOOKUP($D$2,交通空白!$B$2:$AG$1015,24,FALSE),0)</f>
        <v>0</v>
      </c>
      <c r="H24" s="112">
        <f>IFERROR(VLOOKUP($D$2,交通空白!$B$2:$AG$1015,26,FALSE),0)</f>
        <v>0</v>
      </c>
      <c r="I24" s="113">
        <f>IFERROR(VLOOKUP($D$2,交通空白!$B$2:$AG$3015,28,FALSE),0)</f>
        <v>10</v>
      </c>
      <c r="J24" s="114"/>
      <c r="K24" s="115">
        <f>SUM(E24:I24)</f>
        <v>12</v>
      </c>
    </row>
    <row r="25" spans="1:24" ht="19.8" x14ac:dyDescent="0.2">
      <c r="A25" s="103"/>
      <c r="B25" s="104"/>
      <c r="C25" s="99">
        <f>D13</f>
        <v>0</v>
      </c>
      <c r="D25" s="100"/>
      <c r="E25" s="101"/>
      <c r="F25" s="101"/>
      <c r="G25" s="101"/>
      <c r="H25" s="101"/>
      <c r="I25" s="101"/>
      <c r="J25" s="101"/>
      <c r="K25" s="102"/>
    </row>
    <row r="26" spans="1:24" ht="19.8" x14ac:dyDescent="0.2">
      <c r="A26" s="103"/>
      <c r="B26" s="104"/>
      <c r="C26" s="105"/>
      <c r="D26" s="106"/>
      <c r="E26" s="107">
        <f>IFERROR(VLOOKUP($D$2&amp;"-2",交通空白!$B$2:$AG$1015,19,FALSE),0)</f>
        <v>0</v>
      </c>
      <c r="F26" s="108">
        <f>IFERROR(VLOOKUP($D$2&amp;"-2",交通空白!$B$2:$AG$1015,21,FALSE),0)</f>
        <v>0</v>
      </c>
      <c r="G26" s="107">
        <f>IFERROR(VLOOKUP($D$2&amp;"-2",交通空白!$B$2:$AG$1015,23,FALSE),0)</f>
        <v>0</v>
      </c>
      <c r="H26" s="108">
        <f>IFERROR(VLOOKUP($D$2&amp;"-2",交通空白!$B$2:$AG$1015,25,FALSE),0)</f>
        <v>0</v>
      </c>
      <c r="I26" s="107">
        <f>IFERROR(VLOOKUP($D$2&amp;"-2",交通空白!$B$2:$AG$1015,27,FALSE),0)</f>
        <v>0</v>
      </c>
      <c r="J26" s="107">
        <f>IFERROR(VLOOKUP($D$2&amp;"-2",交通空白!$B$2:$AG$1015,29,FALSE),0)</f>
        <v>0</v>
      </c>
      <c r="K26" s="109">
        <f>SUM(E26:J26)</f>
        <v>0</v>
      </c>
    </row>
    <row r="27" spans="1:24" ht="19.8" x14ac:dyDescent="0.2">
      <c r="A27" s="116"/>
      <c r="B27" s="117"/>
      <c r="C27" s="110"/>
      <c r="D27" s="111"/>
      <c r="E27" s="112">
        <f>IFERROR(VLOOKUP($D$2&amp;"-2",交通空白!$B$2:$AG$1015,20,FALSE),0)</f>
        <v>0</v>
      </c>
      <c r="F27" s="112">
        <f>IFERROR(VLOOKUP($D$2&amp;"-2",交通空白!$B$2:$AG$1015,22,FALSE),0)</f>
        <v>0</v>
      </c>
      <c r="G27" s="112">
        <f>IFERROR(VLOOKUP($D$2&amp;"-2",交通空白!$B$2:$AG$1015,24,FALSE),0)</f>
        <v>0</v>
      </c>
      <c r="H27" s="112">
        <f>IFERROR(VLOOKUP($D$2&amp;"-2",交通空白!$B$2:$AG$1015,26,FALSE),0)</f>
        <v>0</v>
      </c>
      <c r="I27" s="113">
        <f>IFERROR(VLOOKUP($D$2&amp;"-2",交通空白!$B$2:$AG$3015,28,FALSE),0)</f>
        <v>0</v>
      </c>
      <c r="J27" s="114"/>
      <c r="K27" s="115">
        <f>SUM(E27:I27)</f>
        <v>0</v>
      </c>
    </row>
    <row r="28" spans="1:24" ht="19.8" x14ac:dyDescent="0.2">
      <c r="A28" s="118"/>
      <c r="B28" s="83"/>
      <c r="C28" s="99">
        <f>H12</f>
        <v>0</v>
      </c>
      <c r="D28" s="100"/>
      <c r="E28" s="101"/>
      <c r="F28" s="101"/>
      <c r="G28" s="101"/>
      <c r="H28" s="101"/>
      <c r="I28" s="101"/>
      <c r="J28" s="101"/>
      <c r="K28" s="102"/>
    </row>
    <row r="29" spans="1:24" ht="19.8" x14ac:dyDescent="0.2">
      <c r="A29" s="119"/>
      <c r="B29" s="120"/>
      <c r="C29" s="105"/>
      <c r="D29" s="106"/>
      <c r="E29" s="107">
        <f>IFERROR(VLOOKUP($D$2&amp;"-3",交通空白!$B$2:$AG$1015,19,FALSE),0)</f>
        <v>0</v>
      </c>
      <c r="F29" s="108">
        <f>IFERROR(VLOOKUP($D$2&amp;"-3",交通空白!$B$2:$AG$1015,21,FALSE),0)</f>
        <v>0</v>
      </c>
      <c r="G29" s="107">
        <f>IFERROR(VLOOKUP($D$2&amp;"-3",交通空白!$B$2:$AG$1015,23,FALSE),0)</f>
        <v>0</v>
      </c>
      <c r="H29" s="108">
        <f>IFERROR(VLOOKUP($D$2&amp;"-3",交通空白!$B$2:$AG$1015,25,FALSE),0)</f>
        <v>0</v>
      </c>
      <c r="I29" s="107">
        <f>IFERROR(VLOOKUP($D$2&amp;"-3",交通空白!$B$2:$AG$1015,27,FALSE),0)</f>
        <v>0</v>
      </c>
      <c r="J29" s="107">
        <f>IFERROR(VLOOKUP($D$2&amp;"-3",交通空白!$B$2:$AG$1015,29,FALSE),0)</f>
        <v>0</v>
      </c>
      <c r="K29" s="109">
        <f>SUM(E29:J29)</f>
        <v>0</v>
      </c>
    </row>
    <row r="30" spans="1:24" ht="19.8" x14ac:dyDescent="0.2">
      <c r="A30" s="119"/>
      <c r="B30" s="120"/>
      <c r="C30" s="110"/>
      <c r="D30" s="111"/>
      <c r="E30" s="112">
        <f>IFERROR(VLOOKUP($D$2&amp;"-3",交通空白!$B$2:$AG$1015,20,FALSE),0)</f>
        <v>0</v>
      </c>
      <c r="F30" s="112">
        <f>IFERROR(VLOOKUP($D$2&amp;"-3",交通空白!$B$2:$AG$1015,22,FALSE),0)</f>
        <v>0</v>
      </c>
      <c r="G30" s="112">
        <f>IFERROR(VLOOKUP($D$2&amp;"-3",交通空白!$B$2:$AG$1015,24,FALSE),0)</f>
        <v>0</v>
      </c>
      <c r="H30" s="112">
        <f>IFERROR(VLOOKUP($D$2&amp;"-3",交通空白!$B$2:$AG$1015,26,FALSE),0)</f>
        <v>0</v>
      </c>
      <c r="I30" s="113">
        <f>IFERROR(VLOOKUP($D$2&amp;"-3",交通空白!$B$2:$AG$3015,28,FALSE),0)</f>
        <v>0</v>
      </c>
      <c r="J30" s="114"/>
      <c r="K30" s="115">
        <f>SUM(E30:I30)</f>
        <v>0</v>
      </c>
    </row>
    <row r="31" spans="1:24" ht="19.8" x14ac:dyDescent="0.2">
      <c r="A31" s="119"/>
      <c r="B31" s="120"/>
      <c r="C31" s="99">
        <f>H13</f>
        <v>0</v>
      </c>
      <c r="D31" s="100"/>
      <c r="E31" s="101"/>
      <c r="F31" s="101"/>
      <c r="G31" s="101"/>
      <c r="H31" s="101"/>
      <c r="I31" s="101"/>
      <c r="J31" s="101"/>
      <c r="K31" s="102"/>
    </row>
    <row r="32" spans="1:24" ht="19.8" x14ac:dyDescent="0.2">
      <c r="A32" s="119"/>
      <c r="B32" s="120"/>
      <c r="C32" s="105"/>
      <c r="D32" s="106"/>
      <c r="E32" s="107">
        <f>IFERROR(VLOOKUP($D$2&amp;"-4",交通空白!$B$2:$AG$1015,19,FALSE),0)</f>
        <v>0</v>
      </c>
      <c r="F32" s="108">
        <f>IFERROR(VLOOKUP($D$2&amp;"-4",交通空白!$B$2:$AG$1015,21,FALSE),0)</f>
        <v>0</v>
      </c>
      <c r="G32" s="107">
        <f>IFERROR(VLOOKUP($D$2&amp;"-4",交通空白!$B$2:$AG$1015,23,FALSE),0)</f>
        <v>0</v>
      </c>
      <c r="H32" s="108">
        <f>IFERROR(VLOOKUP($D$2&amp;"-4",交通空白!$B$2:$AG$1015,25,FALSE),0)</f>
        <v>0</v>
      </c>
      <c r="I32" s="107">
        <f>IFERROR(VLOOKUP($D$2&amp;"-4",交通空白!$B$2:$AG$1015,27,FALSE),0)</f>
        <v>0</v>
      </c>
      <c r="J32" s="107">
        <f>IFERROR(VLOOKUP($D$2&amp;"-4",交通空白!$B$2:$AG$1015,29,FALSE),0)</f>
        <v>0</v>
      </c>
      <c r="K32" s="109">
        <f>SUM(E32:J32)</f>
        <v>0</v>
      </c>
    </row>
    <row r="33" spans="1:11" ht="19.8" x14ac:dyDescent="0.2">
      <c r="A33" s="121"/>
      <c r="B33" s="122"/>
      <c r="C33" s="110"/>
      <c r="D33" s="111"/>
      <c r="E33" s="112">
        <f>IFERROR(VLOOKUP($D$2&amp;"-4",交通空白!$B$2:$AG$1015,20,FALSE),0)</f>
        <v>0</v>
      </c>
      <c r="F33" s="112">
        <f>IFERROR(VLOOKUP($D$2&amp;"-4",交通空白!$B$2:$AG$1015,22,FALSE),0)</f>
        <v>0</v>
      </c>
      <c r="G33" s="112">
        <f>IFERROR(VLOOKUP($D$2&amp;"-4",交通空白!$B$2:$AG$1015,24,FALSE),0)</f>
        <v>0</v>
      </c>
      <c r="H33" s="112">
        <f>IFERROR(VLOOKUP($D$2&amp;"-4",交通空白!$B$2:$AG$1015,26,FALSE),0)</f>
        <v>0</v>
      </c>
      <c r="I33" s="113">
        <f>IFERROR(VLOOKUP($D$2&amp;"-4",交通空白!$B$2:$AG$3015,28,FALSE),0)</f>
        <v>0</v>
      </c>
      <c r="J33" s="114"/>
      <c r="K33" s="115">
        <f>SUM(E33:I33)</f>
        <v>0</v>
      </c>
    </row>
    <row r="34" spans="1:11" ht="19.8" x14ac:dyDescent="0.2">
      <c r="A34" s="123"/>
      <c r="B34" s="124"/>
      <c r="C34" s="125" t="s">
        <v>122</v>
      </c>
      <c r="D34" s="126"/>
      <c r="E34" s="101"/>
      <c r="F34" s="101"/>
      <c r="G34" s="101"/>
      <c r="H34" s="101"/>
      <c r="I34" s="101"/>
      <c r="J34" s="101"/>
      <c r="K34" s="102"/>
    </row>
    <row r="35" spans="1:11" ht="19.8" x14ac:dyDescent="0.2">
      <c r="A35" s="127"/>
      <c r="B35" s="128"/>
      <c r="C35" s="129"/>
      <c r="D35" s="130"/>
      <c r="E35" s="107">
        <f t="shared" ref="E35:J35" si="0">SUM(E23+E26+E29+E32)</f>
        <v>0</v>
      </c>
      <c r="F35" s="108">
        <f t="shared" si="0"/>
        <v>6</v>
      </c>
      <c r="G35" s="107">
        <f t="shared" si="0"/>
        <v>0</v>
      </c>
      <c r="H35" s="108">
        <f t="shared" si="0"/>
        <v>0</v>
      </c>
      <c r="I35" s="107">
        <f t="shared" si="0"/>
        <v>14</v>
      </c>
      <c r="J35" s="107">
        <f t="shared" si="0"/>
        <v>0</v>
      </c>
      <c r="K35" s="109">
        <f>SUM(E35:J35)</f>
        <v>20</v>
      </c>
    </row>
    <row r="36" spans="1:11" ht="20.399999999999999" thickBot="1" x14ac:dyDescent="0.25">
      <c r="A36" s="131"/>
      <c r="B36" s="132"/>
      <c r="C36" s="133"/>
      <c r="D36" s="134"/>
      <c r="E36" s="135">
        <f>SUM(E24+E27+E30+E33)</f>
        <v>0</v>
      </c>
      <c r="F36" s="135">
        <f>SUM(F24+F27+F30+F33)</f>
        <v>2</v>
      </c>
      <c r="G36" s="135">
        <f>SUM(G24+G27+G30+G33)</f>
        <v>0</v>
      </c>
      <c r="H36" s="135">
        <f>SUM(H24+H27+H30+H33)</f>
        <v>0</v>
      </c>
      <c r="I36" s="136">
        <f>SUM(I24+I27+I30+I33)</f>
        <v>10</v>
      </c>
      <c r="J36" s="137"/>
      <c r="K36" s="138">
        <f>SUM(E36:I36)</f>
        <v>12</v>
      </c>
    </row>
    <row r="37" spans="1:11" ht="19.8" x14ac:dyDescent="0.2">
      <c r="A37" s="139"/>
      <c r="B37" s="139"/>
      <c r="C37" s="139"/>
      <c r="D37" s="139"/>
      <c r="E37" s="139"/>
      <c r="F37" s="139"/>
      <c r="G37" s="139"/>
      <c r="H37" s="139"/>
      <c r="I37" s="139"/>
      <c r="J37" s="139"/>
    </row>
    <row r="38" spans="1:11" ht="19.8" x14ac:dyDescent="0.2">
      <c r="A38" s="139"/>
      <c r="B38" s="139"/>
      <c r="C38" s="139"/>
      <c r="D38" s="139"/>
      <c r="E38" s="139"/>
      <c r="F38" s="139"/>
      <c r="G38" s="139"/>
      <c r="H38" s="139"/>
      <c r="I38" s="139"/>
      <c r="J38" s="139"/>
    </row>
  </sheetData>
  <sheetProtection algorithmName="SHA-512" hashValue="2L5z9nt1u7D/mEP2cr35CWpRnbScvoM8essP9zoskzmqgeJbbQZsGxuk3A+q9C1AtghWXUKWtvc6X5fxgIDt2Q==" saltValue="MSs2NDEd0I0m3stw5RK4C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DC5C9A2E-9B53-4433-9B8D-50E550B7458F}">
      <formula1>"○"</formula1>
    </dataValidation>
    <dataValidation type="list" allowBlank="1" showInputMessage="1" sqref="A22:B33" xr:uid="{FE9D8D1A-D811-4858-8BF5-EE8AB32E2740}">
      <formula1>"交通空白地有償運送,福祉有償運送"</formula1>
    </dataValidation>
    <dataValidation allowBlank="1" showInputMessage="1" sqref="D2:K2" xr:uid="{EC4B16C6-157F-4203-A56A-806A052D806A}"/>
  </dataValidations>
  <hyperlinks>
    <hyperlink ref="O1:Q1" location="交通空白!A1" display="目次へ" xr:uid="{195AA236-061E-4B4E-9A25-B3597CB9089B}"/>
  </hyperlinks>
  <pageMargins left="0.25" right="0.25" top="0.75" bottom="0.75" header="0.3" footer="0.3"/>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66551-C335-4634-BFD1-147B45A377E5}">
  <sheetPr codeName="Sheet9">
    <tabColor theme="8" tint="0.59999389629810485"/>
  </sheetPr>
  <dimension ref="A1:Y38"/>
  <sheetViews>
    <sheetView view="pageBreakPreview" zoomScale="70" zoomScaleNormal="100" zoomScaleSheetLayoutView="70" workbookViewId="0">
      <selection activeCell="B9" sqref="B9"/>
    </sheetView>
  </sheetViews>
  <sheetFormatPr defaultColWidth="9" defaultRowHeight="18" x14ac:dyDescent="0.2"/>
  <cols>
    <col min="1" max="11" width="9.6640625" style="42" customWidth="1"/>
    <col min="12" max="16384" width="9" style="42"/>
  </cols>
  <sheetData>
    <row r="1" spans="1:25" ht="30" customHeight="1" thickBot="1" x14ac:dyDescent="0.25">
      <c r="A1" s="40" t="s">
        <v>89</v>
      </c>
      <c r="B1" s="41"/>
      <c r="C1" s="41"/>
      <c r="D1" s="41"/>
      <c r="E1" s="41"/>
      <c r="F1" s="41"/>
      <c r="G1" s="41"/>
      <c r="H1" s="41"/>
      <c r="I1" s="41"/>
      <c r="J1" s="41"/>
      <c r="K1" s="41"/>
      <c r="O1" s="43" t="s">
        <v>90</v>
      </c>
      <c r="P1" s="44"/>
      <c r="Q1" s="45"/>
    </row>
    <row r="2" spans="1:25" ht="30" customHeight="1" x14ac:dyDescent="0.2">
      <c r="A2" s="46" t="s">
        <v>91</v>
      </c>
      <c r="B2" s="47"/>
      <c r="C2" s="47"/>
      <c r="D2" s="48" t="s">
        <v>92</v>
      </c>
      <c r="E2" s="49"/>
      <c r="F2" s="49"/>
      <c r="G2" s="49"/>
      <c r="H2" s="49"/>
      <c r="I2" s="49"/>
      <c r="J2" s="49"/>
      <c r="K2" s="50"/>
    </row>
    <row r="3" spans="1:25" ht="30" customHeight="1" x14ac:dyDescent="0.2">
      <c r="A3" s="51" t="s">
        <v>93</v>
      </c>
      <c r="B3" s="52"/>
      <c r="C3" s="52"/>
      <c r="D3" s="53">
        <f>VLOOKUP($D$2,交通空白!$B$2:$AG$1015,2,FALSE)</f>
        <v>28640</v>
      </c>
      <c r="E3" s="54"/>
      <c r="F3" s="54"/>
      <c r="G3" s="54"/>
      <c r="H3" s="54"/>
      <c r="I3" s="54"/>
      <c r="J3" s="54"/>
      <c r="K3" s="55"/>
    </row>
    <row r="4" spans="1:25" ht="30" customHeight="1" x14ac:dyDescent="0.2">
      <c r="A4" s="51" t="s">
        <v>94</v>
      </c>
      <c r="B4" s="52"/>
      <c r="C4" s="52"/>
      <c r="D4" s="53">
        <f>VLOOKUP($D$2,交通空白!$B$2:$AG$1015,3,FALSE)</f>
        <v>45134</v>
      </c>
      <c r="E4" s="54"/>
      <c r="F4" s="54"/>
      <c r="G4" s="54"/>
      <c r="H4" s="54"/>
      <c r="I4" s="54"/>
      <c r="J4" s="54"/>
      <c r="K4" s="55"/>
    </row>
    <row r="5" spans="1:25" ht="30" customHeight="1" x14ac:dyDescent="0.2">
      <c r="A5" s="51" t="s">
        <v>95</v>
      </c>
      <c r="B5" s="52"/>
      <c r="C5" s="52"/>
      <c r="D5" s="53">
        <f>VLOOKUP($D$2,交通空白!$B$2:$AG$1015,4,FALSE)</f>
        <v>46295</v>
      </c>
      <c r="E5" s="54"/>
      <c r="F5" s="54"/>
      <c r="G5" s="54"/>
      <c r="H5" s="54"/>
      <c r="I5" s="54"/>
      <c r="J5" s="54"/>
      <c r="K5" s="55"/>
    </row>
    <row r="6" spans="1:25" ht="30" customHeight="1" x14ac:dyDescent="0.2">
      <c r="A6" s="51" t="s">
        <v>96</v>
      </c>
      <c r="B6" s="52"/>
      <c r="C6" s="52"/>
      <c r="D6" s="53" t="str">
        <f>VLOOKUP($D$2,交通空白!$B$2:$AG$1015,5,FALSE)</f>
        <v>八雲町</v>
      </c>
      <c r="E6" s="54"/>
      <c r="F6" s="54"/>
      <c r="G6" s="54"/>
      <c r="H6" s="54"/>
      <c r="I6" s="54"/>
      <c r="J6" s="54"/>
      <c r="K6" s="55"/>
    </row>
    <row r="7" spans="1:25" ht="30" customHeight="1" x14ac:dyDescent="0.2">
      <c r="A7" s="51" t="s">
        <v>97</v>
      </c>
      <c r="B7" s="52"/>
      <c r="C7" s="52"/>
      <c r="D7" s="53" t="str">
        <f>VLOOKUP($D$2,交通空白!$B$2:$AG$1015,6,FALSE)</f>
        <v>岩村　克詔</v>
      </c>
      <c r="E7" s="54"/>
      <c r="F7" s="54"/>
      <c r="G7" s="54"/>
      <c r="H7" s="54"/>
      <c r="I7" s="54"/>
      <c r="J7" s="54"/>
      <c r="K7" s="55"/>
    </row>
    <row r="8" spans="1:25" ht="30" customHeight="1" x14ac:dyDescent="0.2">
      <c r="A8" s="51" t="s">
        <v>98</v>
      </c>
      <c r="B8" s="52"/>
      <c r="C8" s="52"/>
      <c r="D8" s="53" t="str">
        <f>VLOOKUP($D$2,交通空白!$B$2:$AG$1015,8,FALSE)</f>
        <v>二海郡八雲町住初町１３８番地</v>
      </c>
      <c r="E8" s="54"/>
      <c r="F8" s="54"/>
      <c r="G8" s="54"/>
      <c r="H8" s="54"/>
      <c r="I8" s="54"/>
      <c r="J8" s="54"/>
      <c r="K8" s="55"/>
    </row>
    <row r="9" spans="1:25" ht="30" customHeight="1" x14ac:dyDescent="0.2">
      <c r="A9" s="56" t="s">
        <v>99</v>
      </c>
      <c r="B9" s="57"/>
      <c r="C9" s="58"/>
      <c r="D9" s="59" t="s">
        <v>100</v>
      </c>
      <c r="E9" s="54"/>
      <c r="F9" s="54"/>
      <c r="G9" s="54"/>
      <c r="H9" s="54"/>
      <c r="I9" s="54"/>
      <c r="J9" s="54"/>
      <c r="K9" s="55"/>
    </row>
    <row r="10" spans="1:25" ht="30" customHeight="1" x14ac:dyDescent="0.2">
      <c r="A10" s="60"/>
      <c r="B10" s="61"/>
      <c r="C10" s="62"/>
      <c r="D10" s="59" t="s">
        <v>101</v>
      </c>
      <c r="E10" s="54"/>
      <c r="F10" s="54"/>
      <c r="G10" s="54"/>
      <c r="H10" s="54"/>
      <c r="I10" s="54"/>
      <c r="J10" s="54"/>
      <c r="K10" s="55"/>
    </row>
    <row r="11" spans="1:25" ht="30" customHeight="1" x14ac:dyDescent="0.2">
      <c r="A11" s="63" t="s">
        <v>102</v>
      </c>
      <c r="B11" s="64"/>
      <c r="C11" s="65"/>
      <c r="D11" s="66" t="s">
        <v>103</v>
      </c>
      <c r="E11" s="66"/>
      <c r="F11" s="66" t="s">
        <v>104</v>
      </c>
      <c r="G11" s="66"/>
      <c r="H11" s="66" t="s">
        <v>103</v>
      </c>
      <c r="I11" s="66"/>
      <c r="J11" s="66" t="s">
        <v>104</v>
      </c>
      <c r="K11" s="67"/>
    </row>
    <row r="12" spans="1:25" ht="50.1" customHeight="1" x14ac:dyDescent="0.2">
      <c r="A12" s="68"/>
      <c r="B12" s="69"/>
      <c r="C12" s="70"/>
      <c r="D12" s="71" t="str">
        <f>IFERROR(VLOOKUP($D$2,交通空白!$B$2:$AG$1015,9,FALSE),0)</f>
        <v>八雲町教育委員会</v>
      </c>
      <c r="E12" s="71"/>
      <c r="F12" s="71" t="str">
        <f>IFERROR(VLOOKUP($D$2,交通空白!$B$2:$AG$1015,10,FALSE),0)</f>
        <v>二海郡八雲町末広町１５４番地</v>
      </c>
      <c r="G12" s="71"/>
      <c r="H12" s="71">
        <f>IFERROR(VLOOKUP($D$2&amp;"-3",交通空白!$B$2:$AG$1015,9,FALSE),0)</f>
        <v>0</v>
      </c>
      <c r="I12" s="71"/>
      <c r="J12" s="71">
        <f>IFERROR(VLOOKUP($D$2&amp;"-3",交通空白!$B$2:$AG$1015,10,FALSE),0)</f>
        <v>0</v>
      </c>
      <c r="K12" s="72"/>
    </row>
    <row r="13" spans="1:25" ht="50.1" customHeight="1" x14ac:dyDescent="0.2">
      <c r="A13" s="73"/>
      <c r="B13" s="74"/>
      <c r="C13" s="75"/>
      <c r="D13" s="71">
        <f>IFERROR(VLOOKUP($D$2&amp;"-2",交通空白!$B$2:$AG$1015,9,FALSE),0)</f>
        <v>0</v>
      </c>
      <c r="E13" s="71"/>
      <c r="F13" s="71">
        <f>IFERROR(VLOOKUP($D$2&amp;"-2",交通空白!$B$2:$AG$1015,10,FALSE),0)</f>
        <v>0</v>
      </c>
      <c r="G13" s="71"/>
      <c r="H13" s="71">
        <f>IFERROR(VLOOKUP($D$2&amp;"-4",交通空白!$B$2:$AG$1015,9,FALSE),0)</f>
        <v>0</v>
      </c>
      <c r="I13" s="71"/>
      <c r="J13" s="71">
        <f>IFERROR(VLOOKUP($D$2&amp;"-4",交通空白!$B$2:$AG$1015,10,FALSE),0)</f>
        <v>0</v>
      </c>
      <c r="K13" s="72"/>
      <c r="O13" s="76"/>
      <c r="X13" s="76"/>
    </row>
    <row r="14" spans="1:25" ht="30" customHeight="1" x14ac:dyDescent="0.2">
      <c r="A14" s="63" t="s">
        <v>105</v>
      </c>
      <c r="B14" s="64"/>
      <c r="C14" s="64"/>
      <c r="D14" s="77" t="str">
        <f>VLOOKUP($D$2,交通空白!$B$2:$AG$1015,15,FALSE)</f>
        <v>路線（別紙）</v>
      </c>
      <c r="E14" s="77"/>
      <c r="F14" s="77"/>
      <c r="G14" s="77"/>
      <c r="H14" s="66"/>
      <c r="I14" s="66"/>
      <c r="J14" s="66"/>
      <c r="K14" s="67"/>
      <c r="O14" s="76"/>
      <c r="X14" s="76"/>
      <c r="Y14" s="78"/>
    </row>
    <row r="15" spans="1:25" ht="30" customHeight="1" x14ac:dyDescent="0.2">
      <c r="A15" s="63" t="s">
        <v>106</v>
      </c>
      <c r="B15" s="64"/>
      <c r="C15" s="64"/>
      <c r="D15" s="79" t="str">
        <f>VLOOKUP($D$2,交通空白!$B$2:$AG$1015,16,FALSE)</f>
        <v>市町村区域内の住民</v>
      </c>
      <c r="E15" s="79"/>
      <c r="F15" s="79"/>
      <c r="G15" s="79"/>
      <c r="H15" s="66"/>
      <c r="I15" s="66"/>
      <c r="J15" s="66"/>
      <c r="K15" s="67"/>
      <c r="O15" s="76"/>
      <c r="X15" s="76"/>
    </row>
    <row r="16" spans="1:25" ht="30" customHeight="1" x14ac:dyDescent="0.2">
      <c r="A16" s="80" t="s">
        <v>107</v>
      </c>
      <c r="B16" s="81"/>
      <c r="C16" s="81"/>
      <c r="D16" s="66" t="s">
        <v>108</v>
      </c>
      <c r="E16" s="66"/>
      <c r="F16" s="66" t="s">
        <v>109</v>
      </c>
      <c r="G16" s="66"/>
      <c r="H16" s="66" t="s">
        <v>108</v>
      </c>
      <c r="I16" s="66"/>
      <c r="J16" s="66" t="s">
        <v>109</v>
      </c>
      <c r="K16" s="67"/>
      <c r="O16" s="76"/>
      <c r="P16" s="78"/>
      <c r="X16" s="76"/>
    </row>
    <row r="17" spans="1:24" ht="30" customHeight="1" x14ac:dyDescent="0.2">
      <c r="A17" s="80"/>
      <c r="B17" s="81"/>
      <c r="C17" s="81"/>
      <c r="D17" s="82"/>
      <c r="E17" s="83"/>
      <c r="F17" s="82"/>
      <c r="G17" s="83"/>
      <c r="H17" s="82"/>
      <c r="I17" s="83"/>
      <c r="J17" s="82"/>
      <c r="K17" s="84"/>
      <c r="O17" s="76"/>
      <c r="X17" s="76"/>
    </row>
    <row r="18" spans="1:24" ht="50.1" customHeight="1" x14ac:dyDescent="0.2">
      <c r="A18" s="51" t="s">
        <v>110</v>
      </c>
      <c r="B18" s="52"/>
      <c r="C18" s="52"/>
      <c r="D18" s="66"/>
      <c r="E18" s="66"/>
      <c r="F18" s="66"/>
      <c r="G18" s="66"/>
      <c r="H18" s="66"/>
      <c r="I18" s="66"/>
      <c r="J18" s="66"/>
      <c r="K18" s="67"/>
      <c r="O18" s="76"/>
      <c r="X18" s="76"/>
    </row>
    <row r="19" spans="1:24" ht="19.8" x14ac:dyDescent="0.2">
      <c r="A19" s="56" t="s">
        <v>99</v>
      </c>
      <c r="B19" s="58"/>
      <c r="C19" s="85" t="s">
        <v>111</v>
      </c>
      <c r="D19" s="58"/>
      <c r="E19" s="66" t="s">
        <v>112</v>
      </c>
      <c r="F19" s="86"/>
      <c r="G19" s="86"/>
      <c r="H19" s="86"/>
      <c r="I19" s="86"/>
      <c r="J19" s="86"/>
      <c r="K19" s="87"/>
      <c r="O19" s="76"/>
      <c r="X19" s="76"/>
    </row>
    <row r="20" spans="1:24" ht="19.8" x14ac:dyDescent="0.2">
      <c r="A20" s="60"/>
      <c r="B20" s="62"/>
      <c r="C20" s="88"/>
      <c r="D20" s="62"/>
      <c r="E20" s="89" t="s">
        <v>113</v>
      </c>
      <c r="F20" s="89" t="s">
        <v>114</v>
      </c>
      <c r="G20" s="89" t="s">
        <v>115</v>
      </c>
      <c r="H20" s="90" t="s">
        <v>116</v>
      </c>
      <c r="I20" s="89" t="s">
        <v>117</v>
      </c>
      <c r="J20" s="89" t="s">
        <v>118</v>
      </c>
      <c r="K20" s="91" t="s">
        <v>119</v>
      </c>
    </row>
    <row r="21" spans="1:24" ht="14.25" customHeight="1" x14ac:dyDescent="0.2">
      <c r="A21" s="92"/>
      <c r="B21" s="93"/>
      <c r="C21" s="94"/>
      <c r="D21" s="93"/>
      <c r="E21" s="95" t="s">
        <v>120</v>
      </c>
      <c r="F21" s="95" t="s">
        <v>120</v>
      </c>
      <c r="G21" s="95" t="s">
        <v>120</v>
      </c>
      <c r="H21" s="95" t="s">
        <v>120</v>
      </c>
      <c r="I21" s="95" t="s">
        <v>120</v>
      </c>
      <c r="J21" s="95"/>
      <c r="K21" s="96" t="s">
        <v>120</v>
      </c>
    </row>
    <row r="22" spans="1:24" ht="19.8" x14ac:dyDescent="0.2">
      <c r="A22" s="97" t="s">
        <v>121</v>
      </c>
      <c r="B22" s="98"/>
      <c r="C22" s="99" t="str">
        <f>D12</f>
        <v>八雲町教育委員会</v>
      </c>
      <c r="D22" s="100"/>
      <c r="E22" s="101"/>
      <c r="F22" s="101"/>
      <c r="G22" s="101"/>
      <c r="H22" s="101"/>
      <c r="I22" s="101"/>
      <c r="J22" s="101"/>
      <c r="K22" s="102"/>
    </row>
    <row r="23" spans="1:24" ht="19.8" x14ac:dyDescent="0.2">
      <c r="A23" s="103"/>
      <c r="B23" s="104"/>
      <c r="C23" s="105"/>
      <c r="D23" s="106"/>
      <c r="E23" s="107">
        <f>IFERROR(VLOOKUP($D$2,交通空白!$B$2:$AG$1015,19,FALSE),0)</f>
        <v>0</v>
      </c>
      <c r="F23" s="108">
        <f>IFERROR(VLOOKUP($D$2,交通空白!$B$2:$AG$1015,21,FALSE),0)</f>
        <v>0</v>
      </c>
      <c r="G23" s="107">
        <f>IFERROR(VLOOKUP($D$2,交通空白!$B$2:$AG$1015,23,FALSE),0)</f>
        <v>0</v>
      </c>
      <c r="H23" s="108">
        <f>IFERROR(VLOOKUP($D$2,交通空白!$B$2:$AG$1015,25,FALSE),0)</f>
        <v>0</v>
      </c>
      <c r="I23" s="107">
        <f>IFERROR(VLOOKUP($D$2,交通空白!$B$2:$AG$1015,27,FALSE),0)</f>
        <v>0</v>
      </c>
      <c r="J23" s="107">
        <f>IFERROR(VLOOKUP($D$2,交通空白!$B$2:$AG$1015,29,FALSE),0)</f>
        <v>2</v>
      </c>
      <c r="K23" s="109">
        <f>SUM(E23:J23)</f>
        <v>2</v>
      </c>
    </row>
    <row r="24" spans="1:24" ht="19.8" x14ac:dyDescent="0.2">
      <c r="A24" s="103"/>
      <c r="B24" s="104"/>
      <c r="C24" s="110"/>
      <c r="D24" s="111"/>
      <c r="E24" s="112">
        <f>IFERROR(VLOOKUP($D$2,交通空白!$B$2:$AG$1015,20,FALSE),0)</f>
        <v>0</v>
      </c>
      <c r="F24" s="112">
        <f>IFERROR(VLOOKUP($D$2,交通空白!$B$2:$AG$1015,22,FALSE),0)</f>
        <v>0</v>
      </c>
      <c r="G24" s="112">
        <f>IFERROR(VLOOKUP($D$2,交通空白!$B$2:$AG$1015,24,FALSE),0)</f>
        <v>0</v>
      </c>
      <c r="H24" s="112">
        <f>IFERROR(VLOOKUP($D$2,交通空白!$B$2:$AG$1015,26,FALSE),0)</f>
        <v>0</v>
      </c>
      <c r="I24" s="113">
        <f>IFERROR(VLOOKUP($D$2,交通空白!$B$2:$AG$3015,28,FALSE),0)</f>
        <v>0</v>
      </c>
      <c r="J24" s="114"/>
      <c r="K24" s="115">
        <f>SUM(E24:I24)</f>
        <v>0</v>
      </c>
    </row>
    <row r="25" spans="1:24" ht="19.8" x14ac:dyDescent="0.2">
      <c r="A25" s="103"/>
      <c r="B25" s="104"/>
      <c r="C25" s="99">
        <f>D13</f>
        <v>0</v>
      </c>
      <c r="D25" s="100"/>
      <c r="E25" s="101"/>
      <c r="F25" s="101"/>
      <c r="G25" s="101"/>
      <c r="H25" s="101"/>
      <c r="I25" s="101"/>
      <c r="J25" s="101"/>
      <c r="K25" s="102"/>
    </row>
    <row r="26" spans="1:24" ht="19.8" x14ac:dyDescent="0.2">
      <c r="A26" s="103"/>
      <c r="B26" s="104"/>
      <c r="C26" s="105"/>
      <c r="D26" s="106"/>
      <c r="E26" s="107">
        <f>IFERROR(VLOOKUP($D$2&amp;"-2",交通空白!$B$2:$AG$1015,19,FALSE),0)</f>
        <v>0</v>
      </c>
      <c r="F26" s="108">
        <f>IFERROR(VLOOKUP($D$2&amp;"-2",交通空白!$B$2:$AG$1015,21,FALSE),0)</f>
        <v>0</v>
      </c>
      <c r="G26" s="107">
        <f>IFERROR(VLOOKUP($D$2&amp;"-2",交通空白!$B$2:$AG$1015,23,FALSE),0)</f>
        <v>0</v>
      </c>
      <c r="H26" s="108">
        <f>IFERROR(VLOOKUP($D$2&amp;"-2",交通空白!$B$2:$AG$1015,25,FALSE),0)</f>
        <v>0</v>
      </c>
      <c r="I26" s="107">
        <f>IFERROR(VLOOKUP($D$2&amp;"-2",交通空白!$B$2:$AG$1015,27,FALSE),0)</f>
        <v>0</v>
      </c>
      <c r="J26" s="107">
        <f>IFERROR(VLOOKUP($D$2&amp;"-2",交通空白!$B$2:$AG$1015,29,FALSE),0)</f>
        <v>0</v>
      </c>
      <c r="K26" s="109">
        <f>SUM(E26:J26)</f>
        <v>0</v>
      </c>
    </row>
    <row r="27" spans="1:24" ht="19.8" x14ac:dyDescent="0.2">
      <c r="A27" s="116"/>
      <c r="B27" s="117"/>
      <c r="C27" s="110"/>
      <c r="D27" s="111"/>
      <c r="E27" s="112">
        <f>IFERROR(VLOOKUP($D$2&amp;"-2",交通空白!$B$2:$AG$1015,20,FALSE),0)</f>
        <v>0</v>
      </c>
      <c r="F27" s="112">
        <f>IFERROR(VLOOKUP($D$2&amp;"-2",交通空白!$B$2:$AG$1015,22,FALSE),0)</f>
        <v>0</v>
      </c>
      <c r="G27" s="112">
        <f>IFERROR(VLOOKUP($D$2&amp;"-2",交通空白!$B$2:$AG$1015,24,FALSE),0)</f>
        <v>0</v>
      </c>
      <c r="H27" s="112">
        <f>IFERROR(VLOOKUP($D$2&amp;"-2",交通空白!$B$2:$AG$1015,26,FALSE),0)</f>
        <v>0</v>
      </c>
      <c r="I27" s="113">
        <f>IFERROR(VLOOKUP($D$2&amp;"-2",交通空白!$B$2:$AG$3015,28,FALSE),0)</f>
        <v>0</v>
      </c>
      <c r="J27" s="114"/>
      <c r="K27" s="115">
        <f>SUM(E27:I27)</f>
        <v>0</v>
      </c>
    </row>
    <row r="28" spans="1:24" ht="19.8" x14ac:dyDescent="0.2">
      <c r="A28" s="118"/>
      <c r="B28" s="83"/>
      <c r="C28" s="99">
        <f>H12</f>
        <v>0</v>
      </c>
      <c r="D28" s="100"/>
      <c r="E28" s="101"/>
      <c r="F28" s="101"/>
      <c r="G28" s="101"/>
      <c r="H28" s="101"/>
      <c r="I28" s="101"/>
      <c r="J28" s="101"/>
      <c r="K28" s="102"/>
    </row>
    <row r="29" spans="1:24" ht="19.8" x14ac:dyDescent="0.2">
      <c r="A29" s="119"/>
      <c r="B29" s="120"/>
      <c r="C29" s="105"/>
      <c r="D29" s="106"/>
      <c r="E29" s="107">
        <f>IFERROR(VLOOKUP($D$2&amp;"-3",交通空白!$B$2:$AG$1015,19,FALSE),0)</f>
        <v>0</v>
      </c>
      <c r="F29" s="108">
        <f>IFERROR(VLOOKUP($D$2&amp;"-3",交通空白!$B$2:$AG$1015,21,FALSE),0)</f>
        <v>0</v>
      </c>
      <c r="G29" s="107">
        <f>IFERROR(VLOOKUP($D$2&amp;"-3",交通空白!$B$2:$AG$1015,23,FALSE),0)</f>
        <v>0</v>
      </c>
      <c r="H29" s="108">
        <f>IFERROR(VLOOKUP($D$2&amp;"-3",交通空白!$B$2:$AG$1015,25,FALSE),0)</f>
        <v>0</v>
      </c>
      <c r="I29" s="107">
        <f>IFERROR(VLOOKUP($D$2&amp;"-3",交通空白!$B$2:$AG$1015,27,FALSE),0)</f>
        <v>0</v>
      </c>
      <c r="J29" s="107">
        <f>IFERROR(VLOOKUP($D$2&amp;"-3",交通空白!$B$2:$AG$1015,29,FALSE),0)</f>
        <v>0</v>
      </c>
      <c r="K29" s="109">
        <f>SUM(E29:J29)</f>
        <v>0</v>
      </c>
    </row>
    <row r="30" spans="1:24" ht="19.8" x14ac:dyDescent="0.2">
      <c r="A30" s="119"/>
      <c r="B30" s="120"/>
      <c r="C30" s="110"/>
      <c r="D30" s="111"/>
      <c r="E30" s="112">
        <f>IFERROR(VLOOKUP($D$2&amp;"-3",交通空白!$B$2:$AG$1015,20,FALSE),0)</f>
        <v>0</v>
      </c>
      <c r="F30" s="112">
        <f>IFERROR(VLOOKUP($D$2&amp;"-3",交通空白!$B$2:$AG$1015,22,FALSE),0)</f>
        <v>0</v>
      </c>
      <c r="G30" s="112">
        <f>IFERROR(VLOOKUP($D$2&amp;"-3",交通空白!$B$2:$AG$1015,24,FALSE),0)</f>
        <v>0</v>
      </c>
      <c r="H30" s="112">
        <f>IFERROR(VLOOKUP($D$2&amp;"-3",交通空白!$B$2:$AG$1015,26,FALSE),0)</f>
        <v>0</v>
      </c>
      <c r="I30" s="113">
        <f>IFERROR(VLOOKUP($D$2&amp;"-3",交通空白!$B$2:$AG$3015,28,FALSE),0)</f>
        <v>0</v>
      </c>
      <c r="J30" s="114"/>
      <c r="K30" s="115">
        <f>SUM(E30:I30)</f>
        <v>0</v>
      </c>
    </row>
    <row r="31" spans="1:24" ht="19.8" x14ac:dyDescent="0.2">
      <c r="A31" s="119"/>
      <c r="B31" s="120"/>
      <c r="C31" s="99">
        <f>H13</f>
        <v>0</v>
      </c>
      <c r="D31" s="100"/>
      <c r="E31" s="101"/>
      <c r="F31" s="101"/>
      <c r="G31" s="101"/>
      <c r="H31" s="101"/>
      <c r="I31" s="101"/>
      <c r="J31" s="101"/>
      <c r="K31" s="102"/>
    </row>
    <row r="32" spans="1:24" ht="19.8" x14ac:dyDescent="0.2">
      <c r="A32" s="119"/>
      <c r="B32" s="120"/>
      <c r="C32" s="105"/>
      <c r="D32" s="106"/>
      <c r="E32" s="107">
        <f>IFERROR(VLOOKUP($D$2&amp;"-4",交通空白!$B$2:$AG$1015,19,FALSE),0)</f>
        <v>0</v>
      </c>
      <c r="F32" s="108">
        <f>IFERROR(VLOOKUP($D$2&amp;"-4",交通空白!$B$2:$AG$1015,21,FALSE),0)</f>
        <v>0</v>
      </c>
      <c r="G32" s="107">
        <f>IFERROR(VLOOKUP($D$2&amp;"-4",交通空白!$B$2:$AG$1015,23,FALSE),0)</f>
        <v>0</v>
      </c>
      <c r="H32" s="108">
        <f>IFERROR(VLOOKUP($D$2&amp;"-4",交通空白!$B$2:$AG$1015,25,FALSE),0)</f>
        <v>0</v>
      </c>
      <c r="I32" s="107">
        <f>IFERROR(VLOOKUP($D$2&amp;"-4",交通空白!$B$2:$AG$1015,27,FALSE),0)</f>
        <v>0</v>
      </c>
      <c r="J32" s="107">
        <f>IFERROR(VLOOKUP($D$2&amp;"-4",交通空白!$B$2:$AG$1015,29,FALSE),0)</f>
        <v>0</v>
      </c>
      <c r="K32" s="109">
        <f>SUM(E32:J32)</f>
        <v>0</v>
      </c>
    </row>
    <row r="33" spans="1:11" ht="19.8" x14ac:dyDescent="0.2">
      <c r="A33" s="121"/>
      <c r="B33" s="122"/>
      <c r="C33" s="110"/>
      <c r="D33" s="111"/>
      <c r="E33" s="112">
        <f>IFERROR(VLOOKUP($D$2&amp;"-4",交通空白!$B$2:$AG$1015,20,FALSE),0)</f>
        <v>0</v>
      </c>
      <c r="F33" s="112">
        <f>IFERROR(VLOOKUP($D$2&amp;"-4",交通空白!$B$2:$AG$1015,22,FALSE),0)</f>
        <v>0</v>
      </c>
      <c r="G33" s="112">
        <f>IFERROR(VLOOKUP($D$2&amp;"-4",交通空白!$B$2:$AG$1015,24,FALSE),0)</f>
        <v>0</v>
      </c>
      <c r="H33" s="112">
        <f>IFERROR(VLOOKUP($D$2&amp;"-4",交通空白!$B$2:$AG$1015,26,FALSE),0)</f>
        <v>0</v>
      </c>
      <c r="I33" s="113">
        <f>IFERROR(VLOOKUP($D$2&amp;"-4",交通空白!$B$2:$AG$3015,28,FALSE),0)</f>
        <v>0</v>
      </c>
      <c r="J33" s="114"/>
      <c r="K33" s="115">
        <f>SUM(E33:I33)</f>
        <v>0</v>
      </c>
    </row>
    <row r="34" spans="1:11" ht="19.8" x14ac:dyDescent="0.2">
      <c r="A34" s="123"/>
      <c r="B34" s="124"/>
      <c r="C34" s="125" t="s">
        <v>122</v>
      </c>
      <c r="D34" s="126"/>
      <c r="E34" s="101"/>
      <c r="F34" s="101"/>
      <c r="G34" s="101"/>
      <c r="H34" s="101"/>
      <c r="I34" s="101"/>
      <c r="J34" s="101"/>
      <c r="K34" s="102"/>
    </row>
    <row r="35" spans="1:11" ht="19.8" x14ac:dyDescent="0.2">
      <c r="A35" s="127"/>
      <c r="B35" s="128"/>
      <c r="C35" s="129"/>
      <c r="D35" s="130"/>
      <c r="E35" s="107">
        <f t="shared" ref="E35:J35" si="0">SUM(E23+E26+E29+E32)</f>
        <v>0</v>
      </c>
      <c r="F35" s="108">
        <f t="shared" si="0"/>
        <v>0</v>
      </c>
      <c r="G35" s="107">
        <f t="shared" si="0"/>
        <v>0</v>
      </c>
      <c r="H35" s="108">
        <f t="shared" si="0"/>
        <v>0</v>
      </c>
      <c r="I35" s="107">
        <f t="shared" si="0"/>
        <v>0</v>
      </c>
      <c r="J35" s="107">
        <f t="shared" si="0"/>
        <v>2</v>
      </c>
      <c r="K35" s="109">
        <f>SUM(E35:J35)</f>
        <v>2</v>
      </c>
    </row>
    <row r="36" spans="1:11" ht="20.399999999999999" thickBot="1" x14ac:dyDescent="0.25">
      <c r="A36" s="131"/>
      <c r="B36" s="132"/>
      <c r="C36" s="133"/>
      <c r="D36" s="134"/>
      <c r="E36" s="135">
        <f>SUM(E24+E27+E30+E33)</f>
        <v>0</v>
      </c>
      <c r="F36" s="135">
        <f>SUM(F24+F27+F30+F33)</f>
        <v>0</v>
      </c>
      <c r="G36" s="135">
        <f>SUM(G24+G27+G30+G33)</f>
        <v>0</v>
      </c>
      <c r="H36" s="135">
        <f>SUM(H24+H27+H30+H33)</f>
        <v>0</v>
      </c>
      <c r="I36" s="136">
        <f>SUM(I24+I27+I30+I33)</f>
        <v>0</v>
      </c>
      <c r="J36" s="137"/>
      <c r="K36" s="138">
        <f>SUM(E36:I36)</f>
        <v>0</v>
      </c>
    </row>
    <row r="37" spans="1:11" ht="19.8" x14ac:dyDescent="0.2">
      <c r="A37" s="139"/>
      <c r="B37" s="139"/>
      <c r="C37" s="139"/>
      <c r="D37" s="139"/>
      <c r="E37" s="139"/>
      <c r="F37" s="139"/>
      <c r="G37" s="139"/>
      <c r="H37" s="139"/>
      <c r="I37" s="139"/>
      <c r="J37" s="139"/>
    </row>
    <row r="38" spans="1:11" ht="19.8" x14ac:dyDescent="0.2">
      <c r="A38" s="139"/>
      <c r="B38" s="139"/>
      <c r="C38" s="139"/>
      <c r="D38" s="139"/>
      <c r="E38" s="139"/>
      <c r="F38" s="139"/>
      <c r="G38" s="139"/>
      <c r="H38" s="139"/>
      <c r="I38" s="139"/>
      <c r="J38" s="139"/>
    </row>
  </sheetData>
  <sheetProtection algorithmName="SHA-512" hashValue="gTG+nffK9UHxiuyGeGOUJGvXhdgdNIvBsJ0rLIvuzxhawJ0JTs/WvGyzBqwNSrOpArcD4QXjYDEW8P099hue9Q==" saltValue="/rekcJ38LXxVpW3gPc3Ub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EFD37530-55DF-429D-B9F9-1A64A42A0EA2}">
      <formula1>"○"</formula1>
    </dataValidation>
    <dataValidation type="list" allowBlank="1" showInputMessage="1" sqref="A22:B33" xr:uid="{341A3012-D825-47C9-BB66-8F06CC63ED9B}">
      <formula1>"交通空白地有償運送,福祉有償運送"</formula1>
    </dataValidation>
    <dataValidation allowBlank="1" showInputMessage="1" sqref="D2:K2" xr:uid="{0F0F70C0-D0DF-4B28-A520-D7DA807BE588}"/>
  </dataValidations>
  <hyperlinks>
    <hyperlink ref="O1:Q1" location="交通空白!A1" display="目次へ" xr:uid="{4C0A95F2-75EA-4F09-B1CA-AAB6B4E5AF4F}"/>
  </hyperlinks>
  <pageMargins left="0.25" right="0.25" top="0.75" bottom="0.75" header="0.3" footer="0.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FFCE8-ED8C-43AD-BC58-C9D1732E89C3}">
  <sheetPr codeName="Sheet4">
    <tabColor theme="8" tint="0.59999389629810485"/>
  </sheetPr>
  <dimension ref="A1:K83"/>
  <sheetViews>
    <sheetView view="pageBreakPreview" zoomScale="70" zoomScaleNormal="100" zoomScaleSheetLayoutView="70" workbookViewId="0">
      <selection activeCell="B9" sqref="B9"/>
    </sheetView>
  </sheetViews>
  <sheetFormatPr defaultColWidth="2.109375" defaultRowHeight="19.8" x14ac:dyDescent="0.2"/>
  <cols>
    <col min="1" max="1" width="3.6640625" style="140" customWidth="1"/>
    <col min="2" max="2" width="20.6640625" style="139" customWidth="1"/>
    <col min="3" max="3" width="23.6640625" style="139" customWidth="1"/>
    <col min="4" max="4" width="20.6640625" style="139" customWidth="1"/>
    <col min="5" max="5" width="20.6640625" style="172" customWidth="1"/>
    <col min="6" max="6" width="3.6640625" style="173" customWidth="1"/>
    <col min="7" max="16384" width="2.109375" style="139"/>
  </cols>
  <sheetData>
    <row r="1" spans="1:10" ht="15" customHeight="1" x14ac:dyDescent="0.2">
      <c r="E1" s="141" t="s">
        <v>123</v>
      </c>
      <c r="F1" s="141"/>
    </row>
    <row r="2" spans="1:10" ht="24.9" customHeight="1" x14ac:dyDescent="0.2">
      <c r="A2" s="142" t="s">
        <v>124</v>
      </c>
      <c r="B2" s="142"/>
      <c r="C2" s="142"/>
      <c r="D2" s="142"/>
      <c r="E2" s="142"/>
      <c r="F2" s="142"/>
    </row>
    <row r="3" spans="1:10" ht="20.100000000000001" customHeight="1" x14ac:dyDescent="0.2">
      <c r="A3" s="143">
        <v>1</v>
      </c>
      <c r="B3" s="144" t="s">
        <v>125</v>
      </c>
      <c r="C3" s="145">
        <v>44090</v>
      </c>
      <c r="D3" s="144" t="s">
        <v>126</v>
      </c>
      <c r="E3" s="146"/>
      <c r="F3" s="147"/>
    </row>
    <row r="4" spans="1:10" ht="20.100000000000001" customHeight="1" x14ac:dyDescent="0.2">
      <c r="A4" s="143"/>
      <c r="B4" s="148" t="s">
        <v>127</v>
      </c>
      <c r="C4" s="149" t="s">
        <v>128</v>
      </c>
      <c r="D4" s="149"/>
      <c r="E4" s="150">
        <v>13.569000000000001</v>
      </c>
      <c r="F4" s="151" t="s">
        <v>129</v>
      </c>
    </row>
    <row r="5" spans="1:10" ht="20.100000000000001" customHeight="1" x14ac:dyDescent="0.2">
      <c r="A5" s="143"/>
      <c r="B5" s="152" t="s">
        <v>130</v>
      </c>
      <c r="C5" s="153" t="s">
        <v>131</v>
      </c>
      <c r="D5" s="154"/>
      <c r="E5" s="154"/>
      <c r="F5" s="155"/>
    </row>
    <row r="6" spans="1:10" ht="20.100000000000001" customHeight="1" x14ac:dyDescent="0.2">
      <c r="A6" s="143"/>
      <c r="B6" s="152" t="s">
        <v>132</v>
      </c>
      <c r="C6" s="153" t="s">
        <v>133</v>
      </c>
      <c r="D6" s="154"/>
      <c r="E6" s="154"/>
      <c r="F6" s="155"/>
      <c r="G6" s="141"/>
      <c r="H6" s="141"/>
      <c r="I6" s="141"/>
      <c r="J6" s="141"/>
    </row>
    <row r="7" spans="1:10" ht="20.100000000000001" customHeight="1" x14ac:dyDescent="0.2">
      <c r="A7" s="143"/>
      <c r="B7" s="152" t="s">
        <v>134</v>
      </c>
      <c r="C7" s="153"/>
      <c r="D7" s="154"/>
      <c r="E7" s="154"/>
      <c r="F7" s="155"/>
    </row>
    <row r="8" spans="1:10" ht="20.100000000000001" customHeight="1" x14ac:dyDescent="0.2">
      <c r="B8" s="156"/>
      <c r="C8" s="157"/>
      <c r="D8" s="157"/>
      <c r="E8" s="158"/>
      <c r="F8" s="159"/>
    </row>
    <row r="9" spans="1:10" ht="20.100000000000001" customHeight="1" x14ac:dyDescent="0.2">
      <c r="A9" s="143">
        <v>2</v>
      </c>
      <c r="B9" s="144" t="s">
        <v>125</v>
      </c>
      <c r="C9" s="145">
        <f>$C$3</f>
        <v>44090</v>
      </c>
      <c r="D9" s="144" t="s">
        <v>126</v>
      </c>
      <c r="E9" s="146"/>
      <c r="F9" s="147"/>
    </row>
    <row r="10" spans="1:10" ht="20.100000000000001" customHeight="1" x14ac:dyDescent="0.2">
      <c r="A10" s="143"/>
      <c r="B10" s="148" t="s">
        <v>127</v>
      </c>
      <c r="C10" s="149" t="s">
        <v>135</v>
      </c>
      <c r="D10" s="149"/>
      <c r="E10" s="150">
        <v>9.8879999999999999</v>
      </c>
      <c r="F10" s="151" t="s">
        <v>129</v>
      </c>
    </row>
    <row r="11" spans="1:10" ht="20.100000000000001" customHeight="1" x14ac:dyDescent="0.2">
      <c r="A11" s="143"/>
      <c r="B11" s="152" t="s">
        <v>130</v>
      </c>
      <c r="C11" s="153" t="s">
        <v>136</v>
      </c>
      <c r="D11" s="154"/>
      <c r="E11" s="154"/>
      <c r="F11" s="155"/>
      <c r="G11" s="160"/>
      <c r="H11" s="160"/>
      <c r="I11" s="160"/>
      <c r="J11" s="160"/>
    </row>
    <row r="12" spans="1:10" ht="20.100000000000001" customHeight="1" x14ac:dyDescent="0.2">
      <c r="A12" s="143"/>
      <c r="B12" s="152" t="s">
        <v>132</v>
      </c>
      <c r="C12" s="153" t="s">
        <v>137</v>
      </c>
      <c r="D12" s="154"/>
      <c r="E12" s="154"/>
      <c r="F12" s="155"/>
      <c r="G12" s="161"/>
    </row>
    <row r="13" spans="1:10" ht="20.100000000000001" customHeight="1" x14ac:dyDescent="0.2">
      <c r="A13" s="143"/>
      <c r="B13" s="152" t="s">
        <v>134</v>
      </c>
      <c r="C13" s="153"/>
      <c r="D13" s="154"/>
      <c r="E13" s="154"/>
      <c r="F13" s="155"/>
    </row>
    <row r="14" spans="1:10" ht="20.100000000000001" customHeight="1" x14ac:dyDescent="0.2">
      <c r="A14" s="162"/>
      <c r="B14" s="156"/>
      <c r="C14" s="157"/>
      <c r="D14" s="157"/>
      <c r="E14" s="158"/>
      <c r="F14" s="159"/>
    </row>
    <row r="15" spans="1:10" ht="20.100000000000001" customHeight="1" x14ac:dyDescent="0.2">
      <c r="A15" s="143">
        <v>3</v>
      </c>
      <c r="B15" s="144" t="s">
        <v>125</v>
      </c>
      <c r="C15" s="145"/>
      <c r="D15" s="144" t="s">
        <v>126</v>
      </c>
      <c r="E15" s="146"/>
      <c r="F15" s="147"/>
    </row>
    <row r="16" spans="1:10" ht="20.100000000000001" customHeight="1" x14ac:dyDescent="0.2">
      <c r="A16" s="143"/>
      <c r="B16" s="148" t="s">
        <v>127</v>
      </c>
      <c r="C16" s="149"/>
      <c r="D16" s="149"/>
      <c r="E16" s="163"/>
      <c r="F16" s="151"/>
    </row>
    <row r="17" spans="1:11" ht="20.100000000000001" customHeight="1" x14ac:dyDescent="0.2">
      <c r="A17" s="143"/>
      <c r="B17" s="152" t="s">
        <v>130</v>
      </c>
      <c r="C17" s="153"/>
      <c r="D17" s="154"/>
      <c r="E17" s="154"/>
      <c r="F17" s="155"/>
      <c r="G17" s="160"/>
      <c r="H17" s="160"/>
      <c r="I17" s="160"/>
      <c r="J17" s="160"/>
    </row>
    <row r="18" spans="1:11" ht="20.100000000000001" customHeight="1" x14ac:dyDescent="0.2">
      <c r="A18" s="143"/>
      <c r="B18" s="152" t="s">
        <v>132</v>
      </c>
      <c r="C18" s="153"/>
      <c r="D18" s="154"/>
      <c r="E18" s="154"/>
      <c r="F18" s="155"/>
      <c r="G18" s="161"/>
    </row>
    <row r="19" spans="1:11" ht="20.100000000000001" customHeight="1" x14ac:dyDescent="0.2">
      <c r="A19" s="143"/>
      <c r="B19" s="152" t="s">
        <v>134</v>
      </c>
      <c r="C19" s="153"/>
      <c r="D19" s="154"/>
      <c r="E19" s="154"/>
      <c r="F19" s="155"/>
    </row>
    <row r="20" spans="1:11" ht="20.100000000000001" customHeight="1" x14ac:dyDescent="0.2">
      <c r="A20" s="162"/>
      <c r="B20" s="156"/>
      <c r="C20" s="157"/>
      <c r="D20" s="157"/>
      <c r="E20" s="158"/>
      <c r="F20" s="159"/>
    </row>
    <row r="21" spans="1:11" ht="20.100000000000001" customHeight="1" x14ac:dyDescent="0.2">
      <c r="A21" s="143">
        <v>4</v>
      </c>
      <c r="B21" s="144" t="s">
        <v>125</v>
      </c>
      <c r="C21" s="145"/>
      <c r="D21" s="144" t="s">
        <v>126</v>
      </c>
      <c r="E21" s="146"/>
      <c r="F21" s="147"/>
    </row>
    <row r="22" spans="1:11" ht="20.100000000000001" customHeight="1" x14ac:dyDescent="0.2">
      <c r="A22" s="143"/>
      <c r="B22" s="148" t="s">
        <v>127</v>
      </c>
      <c r="C22" s="164"/>
      <c r="D22" s="164"/>
      <c r="E22" s="163"/>
      <c r="F22" s="151"/>
    </row>
    <row r="23" spans="1:11" ht="20.100000000000001" customHeight="1" x14ac:dyDescent="0.2">
      <c r="A23" s="143"/>
      <c r="B23" s="152" t="s">
        <v>130</v>
      </c>
      <c r="C23" s="153"/>
      <c r="D23" s="154"/>
      <c r="E23" s="154"/>
      <c r="F23" s="155"/>
      <c r="G23" s="160"/>
      <c r="H23" s="160"/>
      <c r="I23" s="160"/>
      <c r="J23" s="160"/>
    </row>
    <row r="24" spans="1:11" ht="20.100000000000001" customHeight="1" x14ac:dyDescent="0.2">
      <c r="A24" s="143"/>
      <c r="B24" s="152" t="s">
        <v>132</v>
      </c>
      <c r="C24" s="153"/>
      <c r="D24" s="154"/>
      <c r="E24" s="165"/>
      <c r="F24" s="166"/>
      <c r="G24" s="167"/>
      <c r="H24" s="167"/>
      <c r="I24" s="167"/>
      <c r="J24" s="167"/>
      <c r="K24" s="167"/>
    </row>
    <row r="25" spans="1:11" ht="20.100000000000001" customHeight="1" x14ac:dyDescent="0.2">
      <c r="A25" s="143"/>
      <c r="B25" s="152" t="s">
        <v>134</v>
      </c>
      <c r="C25" s="153"/>
      <c r="D25" s="154"/>
      <c r="E25" s="154"/>
      <c r="F25" s="155"/>
    </row>
    <row r="26" spans="1:11" ht="20.100000000000001" customHeight="1" x14ac:dyDescent="0.2">
      <c r="A26" s="162"/>
      <c r="B26" s="156"/>
      <c r="C26" s="157"/>
      <c r="D26" s="157"/>
      <c r="E26" s="158"/>
      <c r="F26" s="159"/>
    </row>
    <row r="27" spans="1:11" ht="20.100000000000001" customHeight="1" x14ac:dyDescent="0.2">
      <c r="A27" s="143">
        <v>5</v>
      </c>
      <c r="B27" s="144" t="s">
        <v>125</v>
      </c>
      <c r="C27" s="145"/>
      <c r="D27" s="144" t="s">
        <v>126</v>
      </c>
      <c r="E27" s="146"/>
      <c r="F27" s="147"/>
    </row>
    <row r="28" spans="1:11" ht="20.100000000000001" customHeight="1" x14ac:dyDescent="0.2">
      <c r="A28" s="143"/>
      <c r="B28" s="148" t="s">
        <v>127</v>
      </c>
      <c r="C28" s="164"/>
      <c r="D28" s="164"/>
      <c r="E28" s="163"/>
      <c r="F28" s="151"/>
    </row>
    <row r="29" spans="1:11" ht="20.100000000000001" customHeight="1" x14ac:dyDescent="0.2">
      <c r="A29" s="143"/>
      <c r="B29" s="152" t="s">
        <v>130</v>
      </c>
      <c r="C29" s="153"/>
      <c r="D29" s="154"/>
      <c r="E29" s="154"/>
      <c r="F29" s="155"/>
    </row>
    <row r="30" spans="1:11" ht="20.100000000000001" customHeight="1" x14ac:dyDescent="0.2">
      <c r="A30" s="143"/>
      <c r="B30" s="152" t="s">
        <v>132</v>
      </c>
      <c r="C30" s="153"/>
      <c r="D30" s="154"/>
      <c r="E30" s="154"/>
      <c r="F30" s="155"/>
      <c r="G30" s="160"/>
      <c r="H30" s="160"/>
      <c r="I30" s="160"/>
      <c r="J30" s="160"/>
    </row>
    <row r="31" spans="1:11" ht="20.100000000000001" customHeight="1" x14ac:dyDescent="0.2">
      <c r="A31" s="143"/>
      <c r="B31" s="152" t="s">
        <v>134</v>
      </c>
      <c r="C31" s="153"/>
      <c r="D31" s="154"/>
      <c r="E31" s="154"/>
      <c r="F31" s="155"/>
      <c r="G31" s="161"/>
    </row>
    <row r="32" spans="1:11" ht="20.100000000000001" customHeight="1" x14ac:dyDescent="0.2">
      <c r="A32" s="162"/>
      <c r="B32" s="156"/>
      <c r="C32" s="157"/>
      <c r="D32" s="157"/>
      <c r="E32" s="158"/>
      <c r="F32" s="159"/>
    </row>
    <row r="33" spans="1:10" ht="20.100000000000001" customHeight="1" x14ac:dyDescent="0.2">
      <c r="A33" s="143">
        <v>6</v>
      </c>
      <c r="B33" s="144" t="s">
        <v>125</v>
      </c>
      <c r="C33" s="145"/>
      <c r="D33" s="144" t="s">
        <v>126</v>
      </c>
      <c r="E33" s="146"/>
      <c r="F33" s="147"/>
      <c r="G33" s="168"/>
      <c r="H33" s="168"/>
      <c r="I33" s="168"/>
      <c r="J33" s="168"/>
    </row>
    <row r="34" spans="1:10" ht="20.100000000000001" customHeight="1" x14ac:dyDescent="0.2">
      <c r="A34" s="143"/>
      <c r="B34" s="148" t="s">
        <v>127</v>
      </c>
      <c r="C34" s="164"/>
      <c r="D34" s="164"/>
      <c r="E34" s="163"/>
      <c r="F34" s="151"/>
    </row>
    <row r="35" spans="1:10" ht="20.100000000000001" customHeight="1" x14ac:dyDescent="0.2">
      <c r="A35" s="143"/>
      <c r="B35" s="152" t="s">
        <v>130</v>
      </c>
      <c r="C35" s="153"/>
      <c r="D35" s="154"/>
      <c r="E35" s="154"/>
      <c r="F35" s="155"/>
    </row>
    <row r="36" spans="1:10" ht="20.100000000000001" customHeight="1" x14ac:dyDescent="0.2">
      <c r="A36" s="143"/>
      <c r="B36" s="152" t="s">
        <v>132</v>
      </c>
      <c r="C36" s="153"/>
      <c r="D36" s="154"/>
      <c r="E36" s="154"/>
      <c r="F36" s="155"/>
      <c r="G36" s="160"/>
      <c r="H36" s="160"/>
      <c r="I36" s="160"/>
      <c r="J36" s="160"/>
    </row>
    <row r="37" spans="1:10" ht="20.100000000000001" customHeight="1" x14ac:dyDescent="0.2">
      <c r="A37" s="143"/>
      <c r="B37" s="152" t="s">
        <v>134</v>
      </c>
      <c r="C37" s="153"/>
      <c r="D37" s="154"/>
      <c r="E37" s="154"/>
      <c r="F37" s="155"/>
      <c r="G37" s="160"/>
      <c r="H37" s="160"/>
      <c r="I37" s="160"/>
      <c r="J37" s="160"/>
    </row>
    <row r="38" spans="1:10" ht="20.100000000000001" customHeight="1" x14ac:dyDescent="0.2">
      <c r="A38" s="162"/>
      <c r="B38" s="156"/>
      <c r="C38" s="157"/>
      <c r="D38" s="157"/>
      <c r="E38" s="158"/>
      <c r="F38" s="159"/>
    </row>
    <row r="39" spans="1:10" ht="20.100000000000001" customHeight="1" x14ac:dyDescent="0.2">
      <c r="A39" s="143">
        <v>7</v>
      </c>
      <c r="B39" s="144" t="s">
        <v>125</v>
      </c>
      <c r="C39" s="145"/>
      <c r="D39" s="144" t="s">
        <v>126</v>
      </c>
      <c r="E39" s="146"/>
      <c r="F39" s="147"/>
    </row>
    <row r="40" spans="1:10" ht="20.100000000000001" customHeight="1" x14ac:dyDescent="0.2">
      <c r="A40" s="143"/>
      <c r="B40" s="148" t="s">
        <v>127</v>
      </c>
      <c r="C40" s="164"/>
      <c r="D40" s="164"/>
      <c r="E40" s="163"/>
      <c r="F40" s="151"/>
    </row>
    <row r="41" spans="1:10" ht="20.100000000000001" customHeight="1" x14ac:dyDescent="0.2">
      <c r="A41" s="143"/>
      <c r="B41" s="152" t="s">
        <v>130</v>
      </c>
      <c r="C41" s="153"/>
      <c r="D41" s="154"/>
      <c r="E41" s="154"/>
      <c r="F41" s="155"/>
    </row>
    <row r="42" spans="1:10" ht="20.100000000000001" customHeight="1" x14ac:dyDescent="0.2">
      <c r="A42" s="143"/>
      <c r="B42" s="152" t="s">
        <v>132</v>
      </c>
      <c r="C42" s="153"/>
      <c r="D42" s="154"/>
      <c r="E42" s="154"/>
      <c r="F42" s="155"/>
      <c r="G42" s="160"/>
      <c r="H42" s="160"/>
      <c r="I42" s="160"/>
      <c r="J42" s="160"/>
    </row>
    <row r="43" spans="1:10" ht="20.100000000000001" customHeight="1" x14ac:dyDescent="0.2">
      <c r="A43" s="143"/>
      <c r="B43" s="152" t="s">
        <v>134</v>
      </c>
      <c r="C43" s="153"/>
      <c r="D43" s="154"/>
      <c r="E43" s="154"/>
      <c r="F43" s="155"/>
      <c r="G43" s="160"/>
      <c r="H43" s="160"/>
      <c r="I43" s="160"/>
      <c r="J43" s="160"/>
    </row>
    <row r="44" spans="1:10" ht="20.100000000000001" customHeight="1" x14ac:dyDescent="0.2">
      <c r="A44" s="162"/>
      <c r="B44" s="156"/>
      <c r="C44" s="157"/>
      <c r="D44" s="157"/>
      <c r="E44" s="169"/>
      <c r="F44" s="159"/>
    </row>
    <row r="45" spans="1:10" ht="20.100000000000001" customHeight="1" x14ac:dyDescent="0.2">
      <c r="A45" s="143">
        <v>8</v>
      </c>
      <c r="B45" s="144" t="s">
        <v>125</v>
      </c>
      <c r="C45" s="145"/>
      <c r="D45" s="144" t="s">
        <v>126</v>
      </c>
      <c r="E45" s="146"/>
      <c r="F45" s="147"/>
      <c r="G45" s="160"/>
      <c r="H45" s="160"/>
      <c r="I45" s="160"/>
      <c r="J45" s="160"/>
    </row>
    <row r="46" spans="1:10" ht="20.100000000000001" customHeight="1" x14ac:dyDescent="0.2">
      <c r="A46" s="143"/>
      <c r="B46" s="148" t="s">
        <v>127</v>
      </c>
      <c r="C46" s="170"/>
      <c r="D46" s="170"/>
      <c r="E46" s="171"/>
      <c r="F46" s="151" t="s">
        <v>129</v>
      </c>
    </row>
    <row r="47" spans="1:10" ht="20.100000000000001" customHeight="1" x14ac:dyDescent="0.2">
      <c r="A47" s="143"/>
      <c r="B47" s="152" t="s">
        <v>130</v>
      </c>
      <c r="C47" s="153"/>
      <c r="D47" s="154"/>
      <c r="E47" s="154"/>
      <c r="F47" s="155"/>
    </row>
    <row r="48" spans="1:10" ht="20.100000000000001" customHeight="1" x14ac:dyDescent="0.2">
      <c r="A48" s="143"/>
      <c r="B48" s="152" t="s">
        <v>132</v>
      </c>
      <c r="C48" s="153"/>
      <c r="D48" s="154"/>
      <c r="E48" s="154"/>
      <c r="F48" s="155"/>
      <c r="G48" s="160"/>
      <c r="H48" s="160"/>
      <c r="I48" s="160"/>
      <c r="J48" s="160"/>
    </row>
    <row r="49" spans="1:10" ht="20.100000000000001" customHeight="1" x14ac:dyDescent="0.2">
      <c r="A49" s="143"/>
      <c r="B49" s="152" t="s">
        <v>134</v>
      </c>
      <c r="C49" s="153"/>
      <c r="D49" s="154"/>
      <c r="E49" s="154"/>
      <c r="F49" s="155"/>
      <c r="G49" s="161"/>
    </row>
    <row r="50" spans="1:10" ht="20.100000000000001" customHeight="1" x14ac:dyDescent="0.2">
      <c r="A50" s="162"/>
      <c r="B50" s="156"/>
      <c r="C50" s="157"/>
      <c r="D50" s="157"/>
      <c r="E50" s="169"/>
      <c r="F50" s="159"/>
    </row>
    <row r="51" spans="1:10" ht="20.100000000000001" customHeight="1" x14ac:dyDescent="0.2">
      <c r="A51" s="143">
        <v>9</v>
      </c>
      <c r="B51" s="144" t="s">
        <v>125</v>
      </c>
      <c r="C51" s="145"/>
      <c r="D51" s="144" t="s">
        <v>126</v>
      </c>
      <c r="E51" s="146"/>
      <c r="F51" s="147"/>
    </row>
    <row r="52" spans="1:10" ht="20.100000000000001" customHeight="1" x14ac:dyDescent="0.2">
      <c r="A52" s="143"/>
      <c r="B52" s="148" t="s">
        <v>127</v>
      </c>
      <c r="C52" s="170"/>
      <c r="D52" s="170"/>
      <c r="E52" s="171"/>
      <c r="F52" s="151" t="s">
        <v>129</v>
      </c>
      <c r="G52" s="160"/>
      <c r="H52" s="160"/>
      <c r="I52" s="160"/>
      <c r="J52" s="160"/>
    </row>
    <row r="53" spans="1:10" ht="20.100000000000001" customHeight="1" x14ac:dyDescent="0.2">
      <c r="A53" s="143"/>
      <c r="B53" s="152" t="s">
        <v>130</v>
      </c>
      <c r="C53" s="153"/>
      <c r="D53" s="154"/>
      <c r="E53" s="154"/>
      <c r="F53" s="155"/>
    </row>
    <row r="54" spans="1:10" ht="20.100000000000001" customHeight="1" x14ac:dyDescent="0.2">
      <c r="A54" s="143"/>
      <c r="B54" s="152" t="s">
        <v>132</v>
      </c>
      <c r="C54" s="153"/>
      <c r="D54" s="154"/>
      <c r="E54" s="154"/>
      <c r="F54" s="155"/>
    </row>
    <row r="55" spans="1:10" ht="20.100000000000001" customHeight="1" x14ac:dyDescent="0.2">
      <c r="A55" s="143"/>
      <c r="B55" s="152" t="s">
        <v>134</v>
      </c>
      <c r="C55" s="153"/>
      <c r="D55" s="154"/>
      <c r="E55" s="154"/>
      <c r="F55" s="155"/>
    </row>
    <row r="56" spans="1:10" ht="20.100000000000001" customHeight="1" x14ac:dyDescent="0.2">
      <c r="A56" s="162"/>
      <c r="B56" s="156"/>
      <c r="C56" s="157"/>
      <c r="D56" s="157"/>
      <c r="E56" s="169"/>
      <c r="F56" s="159"/>
    </row>
    <row r="57" spans="1:10" ht="20.100000000000001" customHeight="1" x14ac:dyDescent="0.2">
      <c r="A57" s="143">
        <v>10</v>
      </c>
      <c r="B57" s="144" t="s">
        <v>125</v>
      </c>
      <c r="C57" s="145"/>
      <c r="D57" s="144" t="s">
        <v>126</v>
      </c>
      <c r="E57" s="146"/>
      <c r="F57" s="147"/>
    </row>
    <row r="58" spans="1:10" ht="20.100000000000001" customHeight="1" x14ac:dyDescent="0.2">
      <c r="A58" s="143"/>
      <c r="B58" s="148" t="s">
        <v>127</v>
      </c>
      <c r="C58" s="170"/>
      <c r="D58" s="170"/>
      <c r="E58" s="171"/>
      <c r="F58" s="151" t="s">
        <v>129</v>
      </c>
      <c r="G58" s="160"/>
      <c r="H58" s="160"/>
      <c r="I58" s="160"/>
      <c r="J58" s="160"/>
    </row>
    <row r="59" spans="1:10" ht="20.100000000000001" customHeight="1" x14ac:dyDescent="0.2">
      <c r="A59" s="143"/>
      <c r="B59" s="152" t="s">
        <v>130</v>
      </c>
      <c r="C59" s="153"/>
      <c r="D59" s="154"/>
      <c r="E59" s="154"/>
      <c r="F59" s="155"/>
      <c r="G59" s="161"/>
    </row>
    <row r="60" spans="1:10" ht="20.100000000000001" customHeight="1" x14ac:dyDescent="0.2">
      <c r="A60" s="143"/>
      <c r="B60" s="152" t="s">
        <v>132</v>
      </c>
      <c r="C60" s="153"/>
      <c r="D60" s="154"/>
      <c r="E60" s="154"/>
      <c r="F60" s="155"/>
    </row>
    <row r="61" spans="1:10" ht="20.100000000000001" customHeight="1" x14ac:dyDescent="0.2">
      <c r="A61" s="143"/>
      <c r="B61" s="152" t="s">
        <v>134</v>
      </c>
      <c r="C61" s="153"/>
      <c r="D61" s="154"/>
      <c r="E61" s="154"/>
      <c r="F61" s="155"/>
    </row>
    <row r="62" spans="1:10" ht="20.100000000000001" customHeight="1" x14ac:dyDescent="0.2">
      <c r="A62" s="143">
        <v>11</v>
      </c>
      <c r="B62" s="144" t="s">
        <v>125</v>
      </c>
      <c r="C62" s="145"/>
      <c r="D62" s="144" t="s">
        <v>126</v>
      </c>
      <c r="E62" s="146"/>
      <c r="F62" s="147"/>
      <c r="G62" s="160"/>
      <c r="H62" s="160"/>
      <c r="I62" s="160"/>
      <c r="J62" s="160"/>
    </row>
    <row r="63" spans="1:10" ht="20.100000000000001" customHeight="1" x14ac:dyDescent="0.2">
      <c r="A63" s="143"/>
      <c r="B63" s="148" t="s">
        <v>127</v>
      </c>
      <c r="C63" s="170"/>
      <c r="D63" s="170"/>
      <c r="E63" s="171"/>
      <c r="F63" s="151" t="s">
        <v>129</v>
      </c>
      <c r="G63" s="160"/>
      <c r="H63" s="160"/>
      <c r="I63" s="160"/>
      <c r="J63" s="160"/>
    </row>
    <row r="64" spans="1:10" ht="20.100000000000001" customHeight="1" x14ac:dyDescent="0.2">
      <c r="A64" s="143"/>
      <c r="B64" s="152" t="s">
        <v>130</v>
      </c>
      <c r="C64" s="153"/>
      <c r="D64" s="154"/>
      <c r="E64" s="154"/>
      <c r="F64" s="155"/>
    </row>
    <row r="65" spans="1:10" ht="20.100000000000001" customHeight="1" x14ac:dyDescent="0.2">
      <c r="A65" s="143"/>
      <c r="B65" s="152" t="s">
        <v>132</v>
      </c>
      <c r="C65" s="153"/>
      <c r="D65" s="154"/>
      <c r="E65" s="154"/>
      <c r="F65" s="155"/>
    </row>
    <row r="66" spans="1:10" ht="20.100000000000001" customHeight="1" x14ac:dyDescent="0.2">
      <c r="A66" s="143"/>
      <c r="B66" s="152" t="s">
        <v>134</v>
      </c>
      <c r="C66" s="153"/>
      <c r="D66" s="154"/>
      <c r="E66" s="154"/>
      <c r="F66" s="155"/>
      <c r="G66" s="160"/>
      <c r="H66" s="160"/>
      <c r="I66" s="160"/>
      <c r="J66" s="160"/>
    </row>
    <row r="67" spans="1:10" ht="20.100000000000001" customHeight="1" x14ac:dyDescent="0.2">
      <c r="A67" s="162"/>
      <c r="B67" s="156"/>
      <c r="C67" s="157"/>
      <c r="D67" s="157"/>
      <c r="E67" s="169"/>
      <c r="F67" s="159"/>
      <c r="G67" s="160"/>
      <c r="H67" s="160"/>
      <c r="I67" s="160"/>
      <c r="J67" s="160"/>
    </row>
    <row r="68" spans="1:10" ht="20.100000000000001" customHeight="1" x14ac:dyDescent="0.2">
      <c r="A68" s="143">
        <v>12</v>
      </c>
      <c r="B68" s="144" t="s">
        <v>125</v>
      </c>
      <c r="C68" s="145"/>
      <c r="D68" s="144" t="s">
        <v>126</v>
      </c>
      <c r="E68" s="146"/>
      <c r="F68" s="147"/>
      <c r="G68" s="160"/>
      <c r="H68" s="160"/>
      <c r="I68" s="160"/>
      <c r="J68" s="160"/>
    </row>
    <row r="69" spans="1:10" ht="20.100000000000001" customHeight="1" x14ac:dyDescent="0.2">
      <c r="A69" s="143"/>
      <c r="B69" s="148" t="s">
        <v>127</v>
      </c>
      <c r="C69" s="170"/>
      <c r="D69" s="170"/>
      <c r="E69" s="171"/>
      <c r="F69" s="151" t="s">
        <v>129</v>
      </c>
    </row>
    <row r="70" spans="1:10" ht="20.100000000000001" customHeight="1" x14ac:dyDescent="0.2">
      <c r="A70" s="143"/>
      <c r="B70" s="152" t="s">
        <v>130</v>
      </c>
      <c r="C70" s="153"/>
      <c r="D70" s="154"/>
      <c r="E70" s="154"/>
      <c r="F70" s="155"/>
    </row>
    <row r="71" spans="1:10" ht="20.100000000000001" customHeight="1" x14ac:dyDescent="0.2">
      <c r="A71" s="143"/>
      <c r="B71" s="152" t="s">
        <v>132</v>
      </c>
      <c r="C71" s="153"/>
      <c r="D71" s="154"/>
      <c r="E71" s="154"/>
      <c r="F71" s="155"/>
    </row>
    <row r="72" spans="1:10" ht="20.100000000000001" customHeight="1" x14ac:dyDescent="0.2">
      <c r="A72" s="143"/>
      <c r="B72" s="152" t="s">
        <v>134</v>
      </c>
      <c r="C72" s="153"/>
      <c r="D72" s="154"/>
      <c r="E72" s="154"/>
      <c r="F72" s="155"/>
    </row>
    <row r="73" spans="1:10" ht="20.100000000000001" customHeight="1" x14ac:dyDescent="0.2">
      <c r="A73" s="143">
        <v>13</v>
      </c>
      <c r="B73" s="144" t="s">
        <v>125</v>
      </c>
      <c r="C73" s="145"/>
      <c r="D73" s="144" t="s">
        <v>126</v>
      </c>
      <c r="E73" s="146"/>
      <c r="F73" s="147"/>
    </row>
    <row r="74" spans="1:10" ht="20.100000000000001" customHeight="1" x14ac:dyDescent="0.2">
      <c r="A74" s="143"/>
      <c r="B74" s="148" t="s">
        <v>127</v>
      </c>
      <c r="C74" s="170"/>
      <c r="D74" s="170"/>
      <c r="E74" s="171"/>
      <c r="F74" s="151" t="s">
        <v>129</v>
      </c>
    </row>
    <row r="75" spans="1:10" ht="20.100000000000001" customHeight="1" x14ac:dyDescent="0.2">
      <c r="A75" s="143"/>
      <c r="B75" s="152" t="s">
        <v>130</v>
      </c>
      <c r="C75" s="153"/>
      <c r="D75" s="154"/>
      <c r="E75" s="154"/>
      <c r="F75" s="155"/>
    </row>
    <row r="76" spans="1:10" ht="20.100000000000001" customHeight="1" x14ac:dyDescent="0.2">
      <c r="A76" s="143"/>
      <c r="B76" s="152" t="s">
        <v>132</v>
      </c>
      <c r="C76" s="153"/>
      <c r="D76" s="154"/>
      <c r="E76" s="154"/>
      <c r="F76" s="155"/>
    </row>
    <row r="77" spans="1:10" ht="20.100000000000001" customHeight="1" x14ac:dyDescent="0.2">
      <c r="A77" s="143"/>
      <c r="B77" s="152" t="s">
        <v>134</v>
      </c>
      <c r="C77" s="153"/>
      <c r="D77" s="154"/>
      <c r="E77" s="154"/>
      <c r="F77" s="155"/>
    </row>
    <row r="78" spans="1:10" ht="20.100000000000001" customHeight="1" x14ac:dyDescent="0.2">
      <c r="A78" s="162"/>
      <c r="B78" s="156"/>
      <c r="C78" s="157"/>
      <c r="D78" s="157"/>
      <c r="E78" s="169"/>
      <c r="F78" s="159"/>
    </row>
    <row r="79" spans="1:10" ht="20.100000000000001" customHeight="1" x14ac:dyDescent="0.2">
      <c r="A79" s="143">
        <v>14</v>
      </c>
      <c r="B79" s="144" t="s">
        <v>125</v>
      </c>
      <c r="C79" s="145"/>
      <c r="D79" s="144" t="s">
        <v>126</v>
      </c>
      <c r="E79" s="146"/>
      <c r="F79" s="147"/>
    </row>
    <row r="80" spans="1:10" ht="20.100000000000001" customHeight="1" x14ac:dyDescent="0.2">
      <c r="A80" s="143"/>
      <c r="B80" s="148" t="s">
        <v>127</v>
      </c>
      <c r="C80" s="170"/>
      <c r="D80" s="170"/>
      <c r="E80" s="171"/>
      <c r="F80" s="151" t="s">
        <v>129</v>
      </c>
    </row>
    <row r="81" spans="1:6" ht="20.100000000000001" customHeight="1" x14ac:dyDescent="0.2">
      <c r="A81" s="143"/>
      <c r="B81" s="152" t="s">
        <v>130</v>
      </c>
      <c r="C81" s="153"/>
      <c r="D81" s="154"/>
      <c r="E81" s="154"/>
      <c r="F81" s="155"/>
    </row>
    <row r="82" spans="1:6" ht="20.100000000000001" customHeight="1" x14ac:dyDescent="0.2">
      <c r="A82" s="143"/>
      <c r="B82" s="152" t="s">
        <v>132</v>
      </c>
      <c r="C82" s="153"/>
      <c r="D82" s="154"/>
      <c r="E82" s="154"/>
      <c r="F82" s="155"/>
    </row>
    <row r="83" spans="1:6" ht="20.100000000000001" customHeight="1" x14ac:dyDescent="0.2">
      <c r="A83" s="143"/>
      <c r="B83" s="152" t="s">
        <v>134</v>
      </c>
      <c r="C83" s="153"/>
      <c r="D83" s="154"/>
      <c r="E83" s="154"/>
      <c r="F83" s="155"/>
    </row>
  </sheetData>
  <sheetProtection algorithmName="SHA-512" hashValue="q+bkWsTxSmZjzjSV8JGFT0pVoBXuOZJ9EaWaDs1VxuCkWQHVgWkE7txZ87XLJ2BozYmsqnnm0P9X7OfZ8Y/9/g==" saltValue="Y8Ho4/5OHTlySZjV8rYmPw==" spinCount="100000" sheet="1" objects="1" scenarios="1"/>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0.25" right="0.25" top="0.75" bottom="0.75" header="0.3" footer="0.3"/>
  <pageSetup paperSize="9" scale="94"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72E7D-CD4A-41A7-9E81-DF6873B9A8ED}">
  <sheetPr codeName="Sheet3">
    <tabColor theme="8" tint="0.59999389629810485"/>
  </sheetPr>
  <dimension ref="A1:Y38"/>
  <sheetViews>
    <sheetView view="pageBreakPreview" topLeftCell="A4" zoomScale="70" zoomScaleNormal="100" zoomScaleSheetLayoutView="70" workbookViewId="0">
      <selection activeCell="B9" sqref="B9"/>
    </sheetView>
  </sheetViews>
  <sheetFormatPr defaultColWidth="9" defaultRowHeight="18" x14ac:dyDescent="0.2"/>
  <cols>
    <col min="1" max="11" width="9.6640625" style="42" customWidth="1"/>
    <col min="12" max="16384" width="9" style="42"/>
  </cols>
  <sheetData>
    <row r="1" spans="1:25" ht="30" customHeight="1" thickBot="1" x14ac:dyDescent="0.25">
      <c r="A1" s="40" t="s">
        <v>89</v>
      </c>
      <c r="B1" s="41"/>
      <c r="C1" s="41"/>
      <c r="D1" s="41"/>
      <c r="E1" s="41"/>
      <c r="F1" s="41"/>
      <c r="G1" s="41"/>
      <c r="H1" s="41"/>
      <c r="I1" s="41"/>
      <c r="J1" s="41"/>
      <c r="K1" s="41"/>
      <c r="O1" s="43" t="s">
        <v>90</v>
      </c>
      <c r="P1" s="44"/>
      <c r="Q1" s="45"/>
    </row>
    <row r="2" spans="1:25" ht="30" customHeight="1" x14ac:dyDescent="0.2">
      <c r="A2" s="46" t="s">
        <v>91</v>
      </c>
      <c r="B2" s="47"/>
      <c r="C2" s="47"/>
      <c r="D2" s="48" t="s">
        <v>33</v>
      </c>
      <c r="E2" s="49"/>
      <c r="F2" s="49"/>
      <c r="G2" s="49"/>
      <c r="H2" s="49"/>
      <c r="I2" s="49"/>
      <c r="J2" s="49"/>
      <c r="K2" s="50"/>
    </row>
    <row r="3" spans="1:25" ht="30" customHeight="1" x14ac:dyDescent="0.2">
      <c r="A3" s="51" t="s">
        <v>93</v>
      </c>
      <c r="B3" s="52"/>
      <c r="C3" s="52"/>
      <c r="D3" s="53">
        <f>VLOOKUP($D$2,交通空白!$B$2:$AG$1015,2,FALSE)</f>
        <v>26754</v>
      </c>
      <c r="E3" s="54"/>
      <c r="F3" s="54"/>
      <c r="G3" s="54"/>
      <c r="H3" s="54"/>
      <c r="I3" s="54"/>
      <c r="J3" s="54"/>
      <c r="K3" s="55"/>
    </row>
    <row r="4" spans="1:25" ht="30" customHeight="1" x14ac:dyDescent="0.2">
      <c r="A4" s="51" t="s">
        <v>94</v>
      </c>
      <c r="B4" s="52"/>
      <c r="C4" s="52"/>
      <c r="D4" s="53">
        <f>VLOOKUP($D$2,交通空白!$B$2:$AG$1015,3,FALSE)</f>
        <v>44467</v>
      </c>
      <c r="E4" s="54"/>
      <c r="F4" s="54"/>
      <c r="G4" s="54"/>
      <c r="H4" s="54"/>
      <c r="I4" s="54"/>
      <c r="J4" s="54"/>
      <c r="K4" s="55"/>
    </row>
    <row r="5" spans="1:25" ht="30" customHeight="1" x14ac:dyDescent="0.2">
      <c r="A5" s="51" t="s">
        <v>95</v>
      </c>
      <c r="B5" s="52"/>
      <c r="C5" s="52"/>
      <c r="D5" s="53">
        <f>VLOOKUP($D$2,交通空白!$B$2:$AG$1015,4,FALSE)</f>
        <v>45565</v>
      </c>
      <c r="E5" s="54"/>
      <c r="F5" s="54"/>
      <c r="G5" s="54"/>
      <c r="H5" s="54"/>
      <c r="I5" s="54"/>
      <c r="J5" s="54"/>
      <c r="K5" s="55"/>
    </row>
    <row r="6" spans="1:25" ht="30" customHeight="1" x14ac:dyDescent="0.2">
      <c r="A6" s="51" t="s">
        <v>96</v>
      </c>
      <c r="B6" s="52"/>
      <c r="C6" s="52"/>
      <c r="D6" s="53" t="str">
        <f>VLOOKUP($D$2,交通空白!$B$2:$AG$1015,5,FALSE)</f>
        <v>奥尻町</v>
      </c>
      <c r="E6" s="54"/>
      <c r="F6" s="54"/>
      <c r="G6" s="54"/>
      <c r="H6" s="54"/>
      <c r="I6" s="54"/>
      <c r="J6" s="54"/>
      <c r="K6" s="55"/>
    </row>
    <row r="7" spans="1:25" ht="30" customHeight="1" x14ac:dyDescent="0.2">
      <c r="A7" s="51" t="s">
        <v>97</v>
      </c>
      <c r="B7" s="52"/>
      <c r="C7" s="52"/>
      <c r="D7" s="53" t="str">
        <f>VLOOKUP($D$2,交通空白!$B$2:$AG$1015,6,FALSE)</f>
        <v>新村　卓実</v>
      </c>
      <c r="E7" s="54"/>
      <c r="F7" s="54"/>
      <c r="G7" s="54"/>
      <c r="H7" s="54"/>
      <c r="I7" s="54"/>
      <c r="J7" s="54"/>
      <c r="K7" s="55"/>
    </row>
    <row r="8" spans="1:25" ht="30" customHeight="1" x14ac:dyDescent="0.2">
      <c r="A8" s="51" t="s">
        <v>98</v>
      </c>
      <c r="B8" s="52"/>
      <c r="C8" s="52"/>
      <c r="D8" s="53" t="str">
        <f>VLOOKUP($D$2,交通空白!$B$2:$AG$1015,8,FALSE)</f>
        <v>奥尻郡奥尻町字奥尻８０６番地</v>
      </c>
      <c r="E8" s="54"/>
      <c r="F8" s="54"/>
      <c r="G8" s="54"/>
      <c r="H8" s="54"/>
      <c r="I8" s="54"/>
      <c r="J8" s="54"/>
      <c r="K8" s="55"/>
    </row>
    <row r="9" spans="1:25" ht="30" customHeight="1" x14ac:dyDescent="0.2">
      <c r="A9" s="56" t="s">
        <v>99</v>
      </c>
      <c r="B9" s="57"/>
      <c r="C9" s="58"/>
      <c r="D9" s="59" t="s">
        <v>100</v>
      </c>
      <c r="E9" s="54"/>
      <c r="F9" s="54"/>
      <c r="G9" s="54"/>
      <c r="H9" s="54"/>
      <c r="I9" s="54"/>
      <c r="J9" s="54"/>
      <c r="K9" s="55"/>
    </row>
    <row r="10" spans="1:25" ht="30" customHeight="1" x14ac:dyDescent="0.2">
      <c r="A10" s="60"/>
      <c r="B10" s="61"/>
      <c r="C10" s="62"/>
      <c r="D10" s="59" t="s">
        <v>101</v>
      </c>
      <c r="E10" s="54"/>
      <c r="F10" s="54"/>
      <c r="G10" s="54"/>
      <c r="H10" s="54"/>
      <c r="I10" s="54"/>
      <c r="J10" s="54"/>
      <c r="K10" s="55"/>
    </row>
    <row r="11" spans="1:25" ht="30" customHeight="1" x14ac:dyDescent="0.2">
      <c r="A11" s="63" t="s">
        <v>102</v>
      </c>
      <c r="B11" s="64"/>
      <c r="C11" s="65"/>
      <c r="D11" s="66" t="s">
        <v>103</v>
      </c>
      <c r="E11" s="66"/>
      <c r="F11" s="66" t="s">
        <v>104</v>
      </c>
      <c r="G11" s="66"/>
      <c r="H11" s="66" t="s">
        <v>103</v>
      </c>
      <c r="I11" s="66"/>
      <c r="J11" s="66" t="s">
        <v>104</v>
      </c>
      <c r="K11" s="67"/>
    </row>
    <row r="12" spans="1:25" ht="50.1" customHeight="1" x14ac:dyDescent="0.2">
      <c r="A12" s="68"/>
      <c r="B12" s="69"/>
      <c r="C12" s="70"/>
      <c r="D12" s="71" t="str">
        <f>IFERROR(VLOOKUP($D$2,交通空白!$B$2:$AG$1015,9,FALSE),0)</f>
        <v>奥尻町整備交通課</v>
      </c>
      <c r="E12" s="71"/>
      <c r="F12" s="71" t="str">
        <f>IFERROR(VLOOKUP($D$2,交通空白!$B$2:$AG$1015,10,FALSE),0)</f>
        <v>奥尻郡奥尻町字奥尻４６５番地</v>
      </c>
      <c r="G12" s="71"/>
      <c r="H12" s="71">
        <f>IFERROR(VLOOKUP($D$2&amp;"-3",交通空白!$B$2:$AG$1015,9,FALSE),0)</f>
        <v>0</v>
      </c>
      <c r="I12" s="71"/>
      <c r="J12" s="71">
        <f>IFERROR(VLOOKUP($D$2&amp;"-3",交通空白!$B$2:$AG$1015,10,FALSE),0)</f>
        <v>0</v>
      </c>
      <c r="K12" s="72"/>
    </row>
    <row r="13" spans="1:25" ht="50.1" customHeight="1" x14ac:dyDescent="0.2">
      <c r="A13" s="73"/>
      <c r="B13" s="74"/>
      <c r="C13" s="75"/>
      <c r="D13" s="71">
        <f>IFERROR(VLOOKUP($D$2&amp;"-2",交通空白!$B$2:$AG$1015,9,FALSE),0)</f>
        <v>0</v>
      </c>
      <c r="E13" s="71"/>
      <c r="F13" s="71">
        <f>IFERROR(VLOOKUP($D$2&amp;"-2",交通空白!$B$2:$AG$1015,10,FALSE),0)</f>
        <v>0</v>
      </c>
      <c r="G13" s="71"/>
      <c r="H13" s="71">
        <f>IFERROR(VLOOKUP($D$2&amp;"-4",交通空白!$B$2:$AG$1015,9,FALSE),0)</f>
        <v>0</v>
      </c>
      <c r="I13" s="71"/>
      <c r="J13" s="71">
        <f>IFERROR(VLOOKUP($D$2&amp;"-4",交通空白!$B$2:$AG$1015,10,FALSE),0)</f>
        <v>0</v>
      </c>
      <c r="K13" s="72"/>
      <c r="O13" s="76"/>
      <c r="X13" s="76"/>
    </row>
    <row r="14" spans="1:25" ht="30" customHeight="1" x14ac:dyDescent="0.2">
      <c r="A14" s="63" t="s">
        <v>105</v>
      </c>
      <c r="B14" s="64"/>
      <c r="C14" s="64"/>
      <c r="D14" s="77" t="str">
        <f>VLOOKUP($D$2,交通空白!$B$2:$AG$1015,15,FALSE)</f>
        <v>路線（別紙）</v>
      </c>
      <c r="E14" s="77"/>
      <c r="F14" s="77"/>
      <c r="G14" s="77"/>
      <c r="H14" s="66"/>
      <c r="I14" s="66"/>
      <c r="J14" s="66"/>
      <c r="K14" s="67"/>
      <c r="O14" s="76"/>
      <c r="X14" s="76"/>
      <c r="Y14" s="78"/>
    </row>
    <row r="15" spans="1:25" ht="30" customHeight="1" x14ac:dyDescent="0.2">
      <c r="A15" s="63" t="s">
        <v>106</v>
      </c>
      <c r="B15" s="64"/>
      <c r="C15" s="64"/>
      <c r="D15" s="79" t="str">
        <f>VLOOKUP($D$2,交通空白!$B$2:$AG$1015,16,FALSE)</f>
        <v>奥尻町に在住する住民及びその親族、その他奥尻町に日常の用務を有する者、奥尻町への来訪者</v>
      </c>
      <c r="E15" s="79"/>
      <c r="F15" s="79"/>
      <c r="G15" s="79"/>
      <c r="H15" s="66"/>
      <c r="I15" s="66"/>
      <c r="J15" s="66"/>
      <c r="K15" s="67"/>
      <c r="O15" s="76"/>
      <c r="X15" s="76"/>
    </row>
    <row r="16" spans="1:25" ht="30" customHeight="1" x14ac:dyDescent="0.2">
      <c r="A16" s="80" t="s">
        <v>107</v>
      </c>
      <c r="B16" s="81"/>
      <c r="C16" s="81"/>
      <c r="D16" s="66" t="s">
        <v>108</v>
      </c>
      <c r="E16" s="66"/>
      <c r="F16" s="66" t="s">
        <v>109</v>
      </c>
      <c r="G16" s="66"/>
      <c r="H16" s="66" t="s">
        <v>108</v>
      </c>
      <c r="I16" s="66"/>
      <c r="J16" s="66" t="s">
        <v>109</v>
      </c>
      <c r="K16" s="67"/>
      <c r="O16" s="76"/>
      <c r="P16" s="78"/>
      <c r="X16" s="76"/>
    </row>
    <row r="17" spans="1:24" ht="30" customHeight="1" x14ac:dyDescent="0.2">
      <c r="A17" s="80"/>
      <c r="B17" s="81"/>
      <c r="C17" s="81"/>
      <c r="D17" s="82"/>
      <c r="E17" s="83"/>
      <c r="F17" s="82"/>
      <c r="G17" s="83"/>
      <c r="H17" s="82"/>
      <c r="I17" s="83"/>
      <c r="J17" s="82"/>
      <c r="K17" s="84"/>
      <c r="O17" s="76"/>
      <c r="X17" s="76"/>
    </row>
    <row r="18" spans="1:24" ht="50.1" customHeight="1" x14ac:dyDescent="0.2">
      <c r="A18" s="51" t="s">
        <v>110</v>
      </c>
      <c r="B18" s="52"/>
      <c r="C18" s="52"/>
      <c r="D18" s="66"/>
      <c r="E18" s="66"/>
      <c r="F18" s="66"/>
      <c r="G18" s="66"/>
      <c r="H18" s="66"/>
      <c r="I18" s="66"/>
      <c r="J18" s="66"/>
      <c r="K18" s="67"/>
      <c r="O18" s="76"/>
      <c r="X18" s="76"/>
    </row>
    <row r="19" spans="1:24" ht="19.8" x14ac:dyDescent="0.2">
      <c r="A19" s="56" t="s">
        <v>99</v>
      </c>
      <c r="B19" s="58"/>
      <c r="C19" s="85" t="s">
        <v>111</v>
      </c>
      <c r="D19" s="58"/>
      <c r="E19" s="66" t="s">
        <v>112</v>
      </c>
      <c r="F19" s="86"/>
      <c r="G19" s="86"/>
      <c r="H19" s="86"/>
      <c r="I19" s="86"/>
      <c r="J19" s="86"/>
      <c r="K19" s="87"/>
      <c r="O19" s="76"/>
      <c r="X19" s="76"/>
    </row>
    <row r="20" spans="1:24" ht="19.8" x14ac:dyDescent="0.2">
      <c r="A20" s="60"/>
      <c r="B20" s="62"/>
      <c r="C20" s="88"/>
      <c r="D20" s="62"/>
      <c r="E20" s="89" t="s">
        <v>113</v>
      </c>
      <c r="F20" s="89" t="s">
        <v>114</v>
      </c>
      <c r="G20" s="89" t="s">
        <v>115</v>
      </c>
      <c r="H20" s="90" t="s">
        <v>116</v>
      </c>
      <c r="I20" s="89" t="s">
        <v>117</v>
      </c>
      <c r="J20" s="89" t="s">
        <v>118</v>
      </c>
      <c r="K20" s="91" t="s">
        <v>119</v>
      </c>
    </row>
    <row r="21" spans="1:24" ht="14.25" customHeight="1" x14ac:dyDescent="0.2">
      <c r="A21" s="92"/>
      <c r="B21" s="93"/>
      <c r="C21" s="94"/>
      <c r="D21" s="93"/>
      <c r="E21" s="95" t="s">
        <v>120</v>
      </c>
      <c r="F21" s="95" t="s">
        <v>120</v>
      </c>
      <c r="G21" s="95" t="s">
        <v>120</v>
      </c>
      <c r="H21" s="95" t="s">
        <v>120</v>
      </c>
      <c r="I21" s="95" t="s">
        <v>120</v>
      </c>
      <c r="J21" s="95"/>
      <c r="K21" s="96" t="s">
        <v>120</v>
      </c>
    </row>
    <row r="22" spans="1:24" ht="19.8" x14ac:dyDescent="0.2">
      <c r="A22" s="97" t="s">
        <v>121</v>
      </c>
      <c r="B22" s="98"/>
      <c r="C22" s="99" t="str">
        <f>D12</f>
        <v>奥尻町整備交通課</v>
      </c>
      <c r="D22" s="100"/>
      <c r="E22" s="101"/>
      <c r="F22" s="101"/>
      <c r="G22" s="101"/>
      <c r="H22" s="101"/>
      <c r="I22" s="101"/>
      <c r="J22" s="101"/>
      <c r="K22" s="102"/>
    </row>
    <row r="23" spans="1:24" ht="19.8" x14ac:dyDescent="0.2">
      <c r="A23" s="103"/>
      <c r="B23" s="104"/>
      <c r="C23" s="105"/>
      <c r="D23" s="106"/>
      <c r="E23" s="107">
        <f>IFERROR(VLOOKUP($D$2,交通空白!$B$2:$AG$1015,19,FALSE),0)</f>
        <v>0</v>
      </c>
      <c r="F23" s="108">
        <f>IFERROR(VLOOKUP($D$2,交通空白!$B$2:$AG$1015,21,FALSE),0)</f>
        <v>0</v>
      </c>
      <c r="G23" s="107">
        <f>IFERROR(VLOOKUP($D$2,交通空白!$B$2:$AG$1015,23,FALSE),0)</f>
        <v>0</v>
      </c>
      <c r="H23" s="108">
        <f>IFERROR(VLOOKUP($D$2,交通空白!$B$2:$AG$1015,25,FALSE),0)</f>
        <v>0</v>
      </c>
      <c r="I23" s="107">
        <f>IFERROR(VLOOKUP($D$2,交通空白!$B$2:$AG$1015,27,FALSE),0)</f>
        <v>0</v>
      </c>
      <c r="J23" s="107">
        <f>IFERROR(VLOOKUP($D$2,交通空白!$B$2:$AG$1015,29,FALSE),0)</f>
        <v>6</v>
      </c>
      <c r="K23" s="109">
        <f>SUM(E23:J23)</f>
        <v>6</v>
      </c>
    </row>
    <row r="24" spans="1:24" ht="19.8" x14ac:dyDescent="0.2">
      <c r="A24" s="103"/>
      <c r="B24" s="104"/>
      <c r="C24" s="110"/>
      <c r="D24" s="111"/>
      <c r="E24" s="112">
        <f>IFERROR(VLOOKUP($D$2,交通空白!$B$2:$AG$1015,20,FALSE),0)</f>
        <v>0</v>
      </c>
      <c r="F24" s="112">
        <f>IFERROR(VLOOKUP($D$2,交通空白!$B$2:$AG$1015,22,FALSE),0)</f>
        <v>0</v>
      </c>
      <c r="G24" s="112">
        <f>IFERROR(VLOOKUP($D$2,交通空白!$B$2:$AG$1015,24,FALSE),0)</f>
        <v>0</v>
      </c>
      <c r="H24" s="112">
        <f>IFERROR(VLOOKUP($D$2,交通空白!$B$2:$AG$1015,26,FALSE),0)</f>
        <v>0</v>
      </c>
      <c r="I24" s="113">
        <f>IFERROR(VLOOKUP($D$2,交通空白!$B$2:$AG$3015,28,FALSE),0)</f>
        <v>0</v>
      </c>
      <c r="J24" s="114"/>
      <c r="K24" s="115">
        <f>SUM(E24:I24)</f>
        <v>0</v>
      </c>
    </row>
    <row r="25" spans="1:24" ht="19.8" x14ac:dyDescent="0.2">
      <c r="A25" s="103"/>
      <c r="B25" s="104"/>
      <c r="C25" s="99">
        <f>D13</f>
        <v>0</v>
      </c>
      <c r="D25" s="100"/>
      <c r="E25" s="101"/>
      <c r="F25" s="101"/>
      <c r="G25" s="101"/>
      <c r="H25" s="101"/>
      <c r="I25" s="101"/>
      <c r="J25" s="101"/>
      <c r="K25" s="102"/>
    </row>
    <row r="26" spans="1:24" ht="19.8" x14ac:dyDescent="0.2">
      <c r="A26" s="103"/>
      <c r="B26" s="104"/>
      <c r="C26" s="105"/>
      <c r="D26" s="106"/>
      <c r="E26" s="107">
        <f>IFERROR(VLOOKUP($D$2&amp;"-2",交通空白!$B$2:$AG$1015,19,FALSE),0)</f>
        <v>0</v>
      </c>
      <c r="F26" s="108">
        <f>IFERROR(VLOOKUP($D$2&amp;"-2",交通空白!$B$2:$AG$1015,21,FALSE),0)</f>
        <v>0</v>
      </c>
      <c r="G26" s="107">
        <f>IFERROR(VLOOKUP($D$2&amp;"-2",交通空白!$B$2:$AG$1015,23,FALSE),0)</f>
        <v>0</v>
      </c>
      <c r="H26" s="108">
        <f>IFERROR(VLOOKUP($D$2&amp;"-2",交通空白!$B$2:$AG$1015,25,FALSE),0)</f>
        <v>0</v>
      </c>
      <c r="I26" s="107">
        <f>IFERROR(VLOOKUP($D$2&amp;"-2",交通空白!$B$2:$AG$1015,27,FALSE),0)</f>
        <v>0</v>
      </c>
      <c r="J26" s="107">
        <f>IFERROR(VLOOKUP($D$2&amp;"-2",交通空白!$B$2:$AG$1015,29,FALSE),0)</f>
        <v>0</v>
      </c>
      <c r="K26" s="109">
        <f>SUM(E26:J26)</f>
        <v>0</v>
      </c>
    </row>
    <row r="27" spans="1:24" ht="19.8" x14ac:dyDescent="0.2">
      <c r="A27" s="116"/>
      <c r="B27" s="117"/>
      <c r="C27" s="110"/>
      <c r="D27" s="111"/>
      <c r="E27" s="112">
        <f>IFERROR(VLOOKUP($D$2&amp;"-2",交通空白!$B$2:$AG$1015,20,FALSE),0)</f>
        <v>0</v>
      </c>
      <c r="F27" s="112">
        <f>IFERROR(VLOOKUP($D$2&amp;"-2",交通空白!$B$2:$AG$1015,22,FALSE),0)</f>
        <v>0</v>
      </c>
      <c r="G27" s="112">
        <f>IFERROR(VLOOKUP($D$2&amp;"-2",交通空白!$B$2:$AG$1015,24,FALSE),0)</f>
        <v>0</v>
      </c>
      <c r="H27" s="112">
        <f>IFERROR(VLOOKUP($D$2&amp;"-2",交通空白!$B$2:$AG$1015,26,FALSE),0)</f>
        <v>0</v>
      </c>
      <c r="I27" s="113">
        <f>IFERROR(VLOOKUP($D$2&amp;"-2",交通空白!$B$2:$AG$3015,28,FALSE),0)</f>
        <v>0</v>
      </c>
      <c r="J27" s="114"/>
      <c r="K27" s="115">
        <f>SUM(E27:I27)</f>
        <v>0</v>
      </c>
    </row>
    <row r="28" spans="1:24" ht="19.8" x14ac:dyDescent="0.2">
      <c r="A28" s="118"/>
      <c r="B28" s="83"/>
      <c r="C28" s="99">
        <f>H12</f>
        <v>0</v>
      </c>
      <c r="D28" s="100"/>
      <c r="E28" s="101"/>
      <c r="F28" s="101"/>
      <c r="G28" s="101"/>
      <c r="H28" s="101"/>
      <c r="I28" s="101"/>
      <c r="J28" s="101"/>
      <c r="K28" s="102"/>
    </row>
    <row r="29" spans="1:24" ht="19.8" x14ac:dyDescent="0.2">
      <c r="A29" s="119"/>
      <c r="B29" s="120"/>
      <c r="C29" s="105"/>
      <c r="D29" s="106"/>
      <c r="E29" s="107">
        <f>IFERROR(VLOOKUP($D$2&amp;"-3",交通空白!$B$2:$AG$1015,19,FALSE),0)</f>
        <v>0</v>
      </c>
      <c r="F29" s="108">
        <f>IFERROR(VLOOKUP($D$2&amp;"-3",交通空白!$B$2:$AG$1015,21,FALSE),0)</f>
        <v>0</v>
      </c>
      <c r="G29" s="107">
        <f>IFERROR(VLOOKUP($D$2&amp;"-3",交通空白!$B$2:$AG$1015,23,FALSE),0)</f>
        <v>0</v>
      </c>
      <c r="H29" s="108">
        <f>IFERROR(VLOOKUP($D$2&amp;"-3",交通空白!$B$2:$AG$1015,25,FALSE),0)</f>
        <v>0</v>
      </c>
      <c r="I29" s="107">
        <f>IFERROR(VLOOKUP($D$2&amp;"-3",交通空白!$B$2:$AG$1015,27,FALSE),0)</f>
        <v>0</v>
      </c>
      <c r="J29" s="107">
        <f>IFERROR(VLOOKUP($D$2&amp;"-3",交通空白!$B$2:$AG$1015,29,FALSE),0)</f>
        <v>0</v>
      </c>
      <c r="K29" s="109">
        <f>SUM(E29:J29)</f>
        <v>0</v>
      </c>
    </row>
    <row r="30" spans="1:24" ht="19.8" x14ac:dyDescent="0.2">
      <c r="A30" s="119"/>
      <c r="B30" s="120"/>
      <c r="C30" s="110"/>
      <c r="D30" s="111"/>
      <c r="E30" s="112">
        <f>IFERROR(VLOOKUP($D$2&amp;"-3",交通空白!$B$2:$AG$1015,20,FALSE),0)</f>
        <v>0</v>
      </c>
      <c r="F30" s="112">
        <f>IFERROR(VLOOKUP($D$2&amp;"-3",交通空白!$B$2:$AG$1015,22,FALSE),0)</f>
        <v>0</v>
      </c>
      <c r="G30" s="112">
        <f>IFERROR(VLOOKUP($D$2&amp;"-3",交通空白!$B$2:$AG$1015,24,FALSE),0)</f>
        <v>0</v>
      </c>
      <c r="H30" s="112">
        <f>IFERROR(VLOOKUP($D$2&amp;"-3",交通空白!$B$2:$AG$1015,26,FALSE),0)</f>
        <v>0</v>
      </c>
      <c r="I30" s="113">
        <f>IFERROR(VLOOKUP($D$2&amp;"-3",交通空白!$B$2:$AG$3015,28,FALSE),0)</f>
        <v>0</v>
      </c>
      <c r="J30" s="114"/>
      <c r="K30" s="115">
        <f>SUM(E30:I30)</f>
        <v>0</v>
      </c>
    </row>
    <row r="31" spans="1:24" ht="19.8" x14ac:dyDescent="0.2">
      <c r="A31" s="119"/>
      <c r="B31" s="120"/>
      <c r="C31" s="99">
        <f>H13</f>
        <v>0</v>
      </c>
      <c r="D31" s="100"/>
      <c r="E31" s="101"/>
      <c r="F31" s="101"/>
      <c r="G31" s="101"/>
      <c r="H31" s="101"/>
      <c r="I31" s="101"/>
      <c r="J31" s="101"/>
      <c r="K31" s="102"/>
    </row>
    <row r="32" spans="1:24" ht="19.8" x14ac:dyDescent="0.2">
      <c r="A32" s="119"/>
      <c r="B32" s="120"/>
      <c r="C32" s="105"/>
      <c r="D32" s="106"/>
      <c r="E32" s="107">
        <f>IFERROR(VLOOKUP($D$2&amp;"-4",交通空白!$B$2:$AG$1015,19,FALSE),0)</f>
        <v>0</v>
      </c>
      <c r="F32" s="108">
        <f>IFERROR(VLOOKUP($D$2&amp;"-4",交通空白!$B$2:$AG$1015,21,FALSE),0)</f>
        <v>0</v>
      </c>
      <c r="G32" s="107">
        <f>IFERROR(VLOOKUP($D$2&amp;"-4",交通空白!$B$2:$AG$1015,23,FALSE),0)</f>
        <v>0</v>
      </c>
      <c r="H32" s="108">
        <f>IFERROR(VLOOKUP($D$2&amp;"-4",交通空白!$B$2:$AG$1015,25,FALSE),0)</f>
        <v>0</v>
      </c>
      <c r="I32" s="107">
        <f>IFERROR(VLOOKUP($D$2&amp;"-4",交通空白!$B$2:$AG$1015,27,FALSE),0)</f>
        <v>0</v>
      </c>
      <c r="J32" s="107">
        <f>IFERROR(VLOOKUP($D$2&amp;"-4",交通空白!$B$2:$AG$1015,29,FALSE),0)</f>
        <v>0</v>
      </c>
      <c r="K32" s="109">
        <f>SUM(E32:J32)</f>
        <v>0</v>
      </c>
    </row>
    <row r="33" spans="1:11" ht="19.8" x14ac:dyDescent="0.2">
      <c r="A33" s="121"/>
      <c r="B33" s="122"/>
      <c r="C33" s="110"/>
      <c r="D33" s="111"/>
      <c r="E33" s="112">
        <f>IFERROR(VLOOKUP($D$2&amp;"-4",交通空白!$B$2:$AG$1015,20,FALSE),0)</f>
        <v>0</v>
      </c>
      <c r="F33" s="112">
        <f>IFERROR(VLOOKUP($D$2&amp;"-4",交通空白!$B$2:$AG$1015,22,FALSE),0)</f>
        <v>0</v>
      </c>
      <c r="G33" s="112">
        <f>IFERROR(VLOOKUP($D$2&amp;"-4",交通空白!$B$2:$AG$1015,24,FALSE),0)</f>
        <v>0</v>
      </c>
      <c r="H33" s="112">
        <f>IFERROR(VLOOKUP($D$2&amp;"-4",交通空白!$B$2:$AG$1015,26,FALSE),0)</f>
        <v>0</v>
      </c>
      <c r="I33" s="113">
        <f>IFERROR(VLOOKUP($D$2&amp;"-4",交通空白!$B$2:$AG$3015,28,FALSE),0)</f>
        <v>0</v>
      </c>
      <c r="J33" s="114"/>
      <c r="K33" s="115">
        <f>SUM(E33:I33)</f>
        <v>0</v>
      </c>
    </row>
    <row r="34" spans="1:11" ht="19.8" x14ac:dyDescent="0.2">
      <c r="A34" s="123"/>
      <c r="B34" s="124"/>
      <c r="C34" s="125" t="s">
        <v>122</v>
      </c>
      <c r="D34" s="126"/>
      <c r="E34" s="101"/>
      <c r="F34" s="101"/>
      <c r="G34" s="101"/>
      <c r="H34" s="101"/>
      <c r="I34" s="101"/>
      <c r="J34" s="101"/>
      <c r="K34" s="102"/>
    </row>
    <row r="35" spans="1:11" ht="19.8" x14ac:dyDescent="0.2">
      <c r="A35" s="127"/>
      <c r="B35" s="128"/>
      <c r="C35" s="129"/>
      <c r="D35" s="130"/>
      <c r="E35" s="107">
        <f t="shared" ref="E35:J35" si="0">SUM(E23+E26+E29+E32)</f>
        <v>0</v>
      </c>
      <c r="F35" s="108">
        <f t="shared" si="0"/>
        <v>0</v>
      </c>
      <c r="G35" s="107">
        <f t="shared" si="0"/>
        <v>0</v>
      </c>
      <c r="H35" s="108">
        <f t="shared" si="0"/>
        <v>0</v>
      </c>
      <c r="I35" s="107">
        <f t="shared" si="0"/>
        <v>0</v>
      </c>
      <c r="J35" s="107">
        <f t="shared" si="0"/>
        <v>6</v>
      </c>
      <c r="K35" s="109">
        <f>SUM(E35:J35)</f>
        <v>6</v>
      </c>
    </row>
    <row r="36" spans="1:11" ht="20.399999999999999" thickBot="1" x14ac:dyDescent="0.25">
      <c r="A36" s="131"/>
      <c r="B36" s="132"/>
      <c r="C36" s="133"/>
      <c r="D36" s="134"/>
      <c r="E36" s="135">
        <f>SUM(E24+E27+E30+E33)</f>
        <v>0</v>
      </c>
      <c r="F36" s="135">
        <f>SUM(F24+F27+F30+F33)</f>
        <v>0</v>
      </c>
      <c r="G36" s="135">
        <f>SUM(G24+G27+G30+G33)</f>
        <v>0</v>
      </c>
      <c r="H36" s="135">
        <f>SUM(H24+H27+H30+H33)</f>
        <v>0</v>
      </c>
      <c r="I36" s="136">
        <f>SUM(I24+I27+I30+I33)</f>
        <v>0</v>
      </c>
      <c r="J36" s="137"/>
      <c r="K36" s="138">
        <f>SUM(E36:I36)</f>
        <v>0</v>
      </c>
    </row>
    <row r="37" spans="1:11" ht="19.8" x14ac:dyDescent="0.2">
      <c r="A37" s="139"/>
      <c r="B37" s="139"/>
      <c r="C37" s="139"/>
      <c r="D37" s="139"/>
      <c r="E37" s="139"/>
      <c r="F37" s="139"/>
      <c r="G37" s="139"/>
      <c r="H37" s="139"/>
      <c r="I37" s="139"/>
      <c r="J37" s="139"/>
    </row>
    <row r="38" spans="1:11" ht="19.8" x14ac:dyDescent="0.2">
      <c r="A38" s="139"/>
      <c r="B38" s="139"/>
      <c r="C38" s="139"/>
      <c r="D38" s="139"/>
      <c r="E38" s="139"/>
      <c r="F38" s="139"/>
      <c r="G38" s="139"/>
      <c r="H38" s="139"/>
      <c r="I38" s="139"/>
      <c r="J38" s="139"/>
    </row>
  </sheetData>
  <sheetProtection algorithmName="SHA-512" hashValue="cA6y/339Jb7x1SgH4pDCKl8hURxODGnYHRSSKAqcDSsn+UGysua/esKewgT4KWB2zgMdTQvDmh2MAy3S747Hqw==" saltValue="ssrYLm+lDeHAuxeSOvkj+A=="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5AA61AF6-AECE-4A1D-9658-DDCEB618EDCE}">
      <formula1>"○"</formula1>
    </dataValidation>
    <dataValidation type="list" allowBlank="1" showInputMessage="1" sqref="A22:B33" xr:uid="{D5C1D19F-0330-4239-B3FF-93A36F1C0B00}">
      <formula1>"交通空白地有償運送,福祉有償運送"</formula1>
    </dataValidation>
    <dataValidation allowBlank="1" showInputMessage="1" sqref="D2:K2" xr:uid="{E4699D30-05FC-4D53-8C5B-CF2078C6EC71}"/>
  </dataValidations>
  <hyperlinks>
    <hyperlink ref="O1:Q1" location="交通空白!A1" display="目次へ" xr:uid="{C58D277B-A362-4FF7-89FF-D4B9D0611B0C}"/>
  </hyperlinks>
  <pageMargins left="0.25" right="0.25" top="0.75" bottom="0.75" header="0.3" footer="0.3"/>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2AA4A-FC95-4C3D-BE47-E9B80CCA8E15}">
  <sheetPr codeName="Sheet6">
    <tabColor theme="8" tint="0.59999389629810485"/>
  </sheetPr>
  <dimension ref="A1:K83"/>
  <sheetViews>
    <sheetView view="pageBreakPreview" zoomScaleNormal="100" zoomScaleSheetLayoutView="100" workbookViewId="0">
      <selection activeCell="B9" sqref="B9"/>
    </sheetView>
  </sheetViews>
  <sheetFormatPr defaultColWidth="2.109375" defaultRowHeight="19.8" x14ac:dyDescent="0.2"/>
  <cols>
    <col min="1" max="1" width="3.6640625" style="140" customWidth="1"/>
    <col min="2" max="2" width="20.6640625" style="139" customWidth="1"/>
    <col min="3" max="3" width="23.6640625" style="139" customWidth="1"/>
    <col min="4" max="4" width="20.6640625" style="139" customWidth="1"/>
    <col min="5" max="5" width="20.6640625" style="172" customWidth="1"/>
    <col min="6" max="6" width="3.6640625" style="173" customWidth="1"/>
    <col min="7" max="16384" width="2.109375" style="139"/>
  </cols>
  <sheetData>
    <row r="1" spans="1:10" ht="15" customHeight="1" x14ac:dyDescent="0.2">
      <c r="E1" s="141" t="s">
        <v>123</v>
      </c>
      <c r="F1" s="141"/>
    </row>
    <row r="2" spans="1:10" ht="24.9" customHeight="1" x14ac:dyDescent="0.2">
      <c r="A2" s="142" t="s">
        <v>124</v>
      </c>
      <c r="B2" s="142"/>
      <c r="C2" s="142"/>
      <c r="D2" s="142"/>
      <c r="E2" s="142"/>
      <c r="F2" s="142"/>
    </row>
    <row r="3" spans="1:10" ht="20.100000000000001" customHeight="1" x14ac:dyDescent="0.2">
      <c r="A3" s="143">
        <v>1</v>
      </c>
      <c r="B3" s="144" t="s">
        <v>125</v>
      </c>
      <c r="C3" s="145">
        <v>43369</v>
      </c>
      <c r="D3" s="144" t="s">
        <v>126</v>
      </c>
      <c r="E3" s="146"/>
      <c r="F3" s="147"/>
    </row>
    <row r="4" spans="1:10" ht="20.100000000000001" customHeight="1" x14ac:dyDescent="0.2">
      <c r="A4" s="143"/>
      <c r="B4" s="148" t="s">
        <v>127</v>
      </c>
      <c r="C4" s="149" t="s">
        <v>138</v>
      </c>
      <c r="D4" s="149"/>
      <c r="E4" s="163">
        <v>37.9</v>
      </c>
      <c r="F4" s="151" t="s">
        <v>129</v>
      </c>
    </row>
    <row r="5" spans="1:10" ht="20.100000000000001" customHeight="1" x14ac:dyDescent="0.2">
      <c r="A5" s="143"/>
      <c r="B5" s="152" t="s">
        <v>130</v>
      </c>
      <c r="C5" s="153" t="s">
        <v>139</v>
      </c>
      <c r="D5" s="154"/>
      <c r="E5" s="154"/>
      <c r="F5" s="155"/>
    </row>
    <row r="6" spans="1:10" ht="20.100000000000001" customHeight="1" x14ac:dyDescent="0.2">
      <c r="A6" s="143"/>
      <c r="B6" s="152" t="s">
        <v>132</v>
      </c>
      <c r="C6" s="153" t="s">
        <v>140</v>
      </c>
      <c r="D6" s="154"/>
      <c r="E6" s="154"/>
      <c r="F6" s="155"/>
      <c r="G6" s="141"/>
      <c r="H6" s="141"/>
      <c r="I6" s="141"/>
      <c r="J6" s="141"/>
    </row>
    <row r="7" spans="1:10" ht="20.100000000000001" customHeight="1" x14ac:dyDescent="0.2">
      <c r="A7" s="143"/>
      <c r="B7" s="152" t="s">
        <v>134</v>
      </c>
      <c r="C7" s="153" t="s">
        <v>141</v>
      </c>
      <c r="D7" s="154"/>
      <c r="E7" s="154"/>
      <c r="F7" s="155"/>
    </row>
    <row r="8" spans="1:10" ht="20.100000000000001" customHeight="1" x14ac:dyDescent="0.2">
      <c r="B8" s="156"/>
      <c r="C8" s="157"/>
      <c r="D8" s="157"/>
      <c r="E8" s="158"/>
      <c r="F8" s="159"/>
    </row>
    <row r="9" spans="1:10" ht="20.100000000000001" customHeight="1" x14ac:dyDescent="0.2">
      <c r="A9" s="143">
        <v>2</v>
      </c>
      <c r="B9" s="144" t="s">
        <v>125</v>
      </c>
      <c r="C9" s="145">
        <f>$C$3</f>
        <v>43369</v>
      </c>
      <c r="D9" s="144" t="s">
        <v>126</v>
      </c>
      <c r="E9" s="146"/>
      <c r="F9" s="147"/>
    </row>
    <row r="10" spans="1:10" ht="20.100000000000001" customHeight="1" x14ac:dyDescent="0.2">
      <c r="A10" s="143"/>
      <c r="B10" s="148" t="s">
        <v>127</v>
      </c>
      <c r="C10" s="149" t="s">
        <v>142</v>
      </c>
      <c r="D10" s="149"/>
      <c r="E10" s="163">
        <v>23.6</v>
      </c>
      <c r="F10" s="151" t="s">
        <v>129</v>
      </c>
    </row>
    <row r="11" spans="1:10" ht="20.100000000000001" customHeight="1" x14ac:dyDescent="0.2">
      <c r="A11" s="143"/>
      <c r="B11" s="152" t="s">
        <v>130</v>
      </c>
      <c r="C11" s="153" t="s">
        <v>139</v>
      </c>
      <c r="D11" s="154"/>
      <c r="E11" s="154"/>
      <c r="F11" s="155"/>
      <c r="G11" s="160"/>
      <c r="H11" s="160"/>
      <c r="I11" s="160"/>
      <c r="J11" s="160"/>
    </row>
    <row r="12" spans="1:10" ht="20.100000000000001" customHeight="1" x14ac:dyDescent="0.2">
      <c r="A12" s="143"/>
      <c r="B12" s="152" t="s">
        <v>132</v>
      </c>
      <c r="C12" s="153" t="s">
        <v>143</v>
      </c>
      <c r="D12" s="154"/>
      <c r="E12" s="154"/>
      <c r="F12" s="155"/>
      <c r="G12" s="161"/>
    </row>
    <row r="13" spans="1:10" ht="20.100000000000001" customHeight="1" x14ac:dyDescent="0.2">
      <c r="A13" s="143"/>
      <c r="B13" s="152" t="s">
        <v>134</v>
      </c>
      <c r="C13" s="153" t="s">
        <v>141</v>
      </c>
      <c r="D13" s="154"/>
      <c r="E13" s="154"/>
      <c r="F13" s="155"/>
    </row>
    <row r="14" spans="1:10" ht="20.100000000000001" customHeight="1" x14ac:dyDescent="0.2">
      <c r="A14" s="162"/>
      <c r="B14" s="156"/>
      <c r="C14" s="157"/>
      <c r="D14" s="157"/>
      <c r="E14" s="158"/>
      <c r="F14" s="159"/>
    </row>
    <row r="15" spans="1:10" ht="20.100000000000001" customHeight="1" x14ac:dyDescent="0.2">
      <c r="A15" s="143">
        <v>3</v>
      </c>
      <c r="B15" s="144" t="s">
        <v>125</v>
      </c>
      <c r="C15" s="145">
        <f>$C$3</f>
        <v>43369</v>
      </c>
      <c r="D15" s="144" t="s">
        <v>126</v>
      </c>
      <c r="E15" s="146"/>
      <c r="F15" s="147"/>
    </row>
    <row r="16" spans="1:10" ht="20.100000000000001" customHeight="1" x14ac:dyDescent="0.2">
      <c r="A16" s="143"/>
      <c r="B16" s="148" t="s">
        <v>127</v>
      </c>
      <c r="C16" s="149" t="s">
        <v>144</v>
      </c>
      <c r="D16" s="149"/>
      <c r="E16" s="163">
        <v>15</v>
      </c>
      <c r="F16" s="151" t="s">
        <v>129</v>
      </c>
    </row>
    <row r="17" spans="1:11" ht="20.100000000000001" customHeight="1" x14ac:dyDescent="0.2">
      <c r="A17" s="143"/>
      <c r="B17" s="152" t="s">
        <v>130</v>
      </c>
      <c r="C17" s="153" t="s">
        <v>139</v>
      </c>
      <c r="D17" s="154"/>
      <c r="E17" s="154"/>
      <c r="F17" s="155"/>
      <c r="G17" s="160"/>
      <c r="H17" s="160"/>
      <c r="I17" s="160"/>
      <c r="J17" s="160"/>
    </row>
    <row r="18" spans="1:11" ht="20.100000000000001" customHeight="1" x14ac:dyDescent="0.2">
      <c r="A18" s="143"/>
      <c r="B18" s="152" t="s">
        <v>132</v>
      </c>
      <c r="C18" s="153" t="s">
        <v>145</v>
      </c>
      <c r="D18" s="154"/>
      <c r="E18" s="154"/>
      <c r="F18" s="155"/>
      <c r="G18" s="161"/>
    </row>
    <row r="19" spans="1:11" ht="20.100000000000001" customHeight="1" x14ac:dyDescent="0.2">
      <c r="A19" s="143"/>
      <c r="B19" s="152" t="s">
        <v>134</v>
      </c>
      <c r="C19" s="153" t="s">
        <v>146</v>
      </c>
      <c r="D19" s="154"/>
      <c r="E19" s="154"/>
      <c r="F19" s="155"/>
    </row>
    <row r="20" spans="1:11" ht="20.100000000000001" customHeight="1" x14ac:dyDescent="0.2">
      <c r="A20" s="162"/>
      <c r="B20" s="156"/>
      <c r="C20" s="157"/>
      <c r="D20" s="157"/>
      <c r="E20" s="158"/>
      <c r="F20" s="159"/>
    </row>
    <row r="21" spans="1:11" ht="20.100000000000001" customHeight="1" x14ac:dyDescent="0.2">
      <c r="A21" s="143">
        <v>4</v>
      </c>
      <c r="B21" s="144" t="s">
        <v>125</v>
      </c>
      <c r="C21" s="145">
        <f>$C$3</f>
        <v>43369</v>
      </c>
      <c r="D21" s="144" t="s">
        <v>126</v>
      </c>
      <c r="E21" s="146"/>
      <c r="F21" s="147"/>
    </row>
    <row r="22" spans="1:11" ht="20.100000000000001" customHeight="1" x14ac:dyDescent="0.2">
      <c r="A22" s="143"/>
      <c r="B22" s="148" t="s">
        <v>127</v>
      </c>
      <c r="C22" s="149" t="s">
        <v>147</v>
      </c>
      <c r="D22" s="149"/>
      <c r="E22" s="163">
        <v>5.6</v>
      </c>
      <c r="F22" s="151" t="s">
        <v>129</v>
      </c>
    </row>
    <row r="23" spans="1:11" ht="20.100000000000001" customHeight="1" x14ac:dyDescent="0.2">
      <c r="A23" s="143"/>
      <c r="B23" s="152" t="s">
        <v>130</v>
      </c>
      <c r="C23" s="153" t="s">
        <v>139</v>
      </c>
      <c r="D23" s="154"/>
      <c r="E23" s="154"/>
      <c r="F23" s="155"/>
      <c r="G23" s="160"/>
      <c r="H23" s="160"/>
      <c r="I23" s="160"/>
      <c r="J23" s="160"/>
    </row>
    <row r="24" spans="1:11" ht="20.100000000000001" customHeight="1" x14ac:dyDescent="0.2">
      <c r="A24" s="143"/>
      <c r="B24" s="152" t="s">
        <v>132</v>
      </c>
      <c r="C24" s="153" t="s">
        <v>148</v>
      </c>
      <c r="D24" s="154"/>
      <c r="E24" s="165"/>
      <c r="F24" s="166"/>
      <c r="G24" s="167"/>
      <c r="H24" s="167"/>
      <c r="I24" s="167"/>
      <c r="J24" s="167"/>
      <c r="K24" s="167"/>
    </row>
    <row r="25" spans="1:11" ht="20.100000000000001" customHeight="1" x14ac:dyDescent="0.2">
      <c r="A25" s="143"/>
      <c r="B25" s="152" t="s">
        <v>134</v>
      </c>
      <c r="C25" s="153" t="s">
        <v>149</v>
      </c>
      <c r="D25" s="154"/>
      <c r="E25" s="154"/>
      <c r="F25" s="155"/>
    </row>
    <row r="26" spans="1:11" ht="20.100000000000001" customHeight="1" x14ac:dyDescent="0.2">
      <c r="A26" s="162"/>
      <c r="B26" s="156"/>
      <c r="C26" s="157"/>
      <c r="D26" s="157"/>
      <c r="E26" s="158"/>
      <c r="F26" s="159"/>
    </row>
    <row r="27" spans="1:11" ht="20.100000000000001" customHeight="1" x14ac:dyDescent="0.2">
      <c r="A27" s="143">
        <v>5</v>
      </c>
      <c r="B27" s="144" t="s">
        <v>125</v>
      </c>
      <c r="C27" s="145"/>
      <c r="D27" s="144" t="s">
        <v>126</v>
      </c>
      <c r="E27" s="146"/>
      <c r="F27" s="147"/>
    </row>
    <row r="28" spans="1:11" ht="20.100000000000001" customHeight="1" x14ac:dyDescent="0.2">
      <c r="A28" s="143"/>
      <c r="B28" s="148" t="s">
        <v>127</v>
      </c>
      <c r="C28" s="164"/>
      <c r="D28" s="164"/>
      <c r="E28" s="163"/>
      <c r="F28" s="151"/>
    </row>
    <row r="29" spans="1:11" ht="20.100000000000001" customHeight="1" x14ac:dyDescent="0.2">
      <c r="A29" s="143"/>
      <c r="B29" s="152" t="s">
        <v>130</v>
      </c>
      <c r="C29" s="153"/>
      <c r="D29" s="154"/>
      <c r="E29" s="154"/>
      <c r="F29" s="155"/>
    </row>
    <row r="30" spans="1:11" ht="20.100000000000001" customHeight="1" x14ac:dyDescent="0.2">
      <c r="A30" s="143"/>
      <c r="B30" s="152" t="s">
        <v>132</v>
      </c>
      <c r="C30" s="153"/>
      <c r="D30" s="154"/>
      <c r="E30" s="154"/>
      <c r="F30" s="155"/>
      <c r="G30" s="160"/>
      <c r="H30" s="160"/>
      <c r="I30" s="160"/>
      <c r="J30" s="160"/>
    </row>
    <row r="31" spans="1:11" ht="20.100000000000001" customHeight="1" x14ac:dyDescent="0.2">
      <c r="A31" s="143"/>
      <c r="B31" s="152" t="s">
        <v>134</v>
      </c>
      <c r="C31" s="153"/>
      <c r="D31" s="154"/>
      <c r="E31" s="154"/>
      <c r="F31" s="155"/>
      <c r="G31" s="161"/>
    </row>
    <row r="32" spans="1:11" ht="20.100000000000001" customHeight="1" x14ac:dyDescent="0.2">
      <c r="A32" s="162"/>
      <c r="B32" s="156"/>
      <c r="C32" s="157"/>
      <c r="D32" s="157"/>
      <c r="E32" s="158"/>
      <c r="F32" s="159"/>
    </row>
    <row r="33" spans="1:10" ht="20.100000000000001" customHeight="1" x14ac:dyDescent="0.2">
      <c r="A33" s="143">
        <v>6</v>
      </c>
      <c r="B33" s="144" t="s">
        <v>125</v>
      </c>
      <c r="C33" s="145"/>
      <c r="D33" s="144" t="s">
        <v>126</v>
      </c>
      <c r="E33" s="146"/>
      <c r="F33" s="147"/>
      <c r="G33" s="168"/>
      <c r="H33" s="168"/>
      <c r="I33" s="168"/>
      <c r="J33" s="168"/>
    </row>
    <row r="34" spans="1:10" ht="20.100000000000001" customHeight="1" x14ac:dyDescent="0.2">
      <c r="A34" s="143"/>
      <c r="B34" s="148" t="s">
        <v>127</v>
      </c>
      <c r="C34" s="164"/>
      <c r="D34" s="164"/>
      <c r="E34" s="163"/>
      <c r="F34" s="151"/>
    </row>
    <row r="35" spans="1:10" ht="20.100000000000001" customHeight="1" x14ac:dyDescent="0.2">
      <c r="A35" s="143"/>
      <c r="B35" s="152" t="s">
        <v>130</v>
      </c>
      <c r="C35" s="153"/>
      <c r="D35" s="154"/>
      <c r="E35" s="154"/>
      <c r="F35" s="155"/>
    </row>
    <row r="36" spans="1:10" ht="20.100000000000001" customHeight="1" x14ac:dyDescent="0.2">
      <c r="A36" s="143"/>
      <c r="B36" s="152" t="s">
        <v>132</v>
      </c>
      <c r="C36" s="153"/>
      <c r="D36" s="154"/>
      <c r="E36" s="154"/>
      <c r="F36" s="155"/>
      <c r="G36" s="160"/>
      <c r="H36" s="160"/>
      <c r="I36" s="160"/>
      <c r="J36" s="160"/>
    </row>
    <row r="37" spans="1:10" ht="20.100000000000001" customHeight="1" x14ac:dyDescent="0.2">
      <c r="A37" s="143"/>
      <c r="B37" s="152" t="s">
        <v>134</v>
      </c>
      <c r="C37" s="153"/>
      <c r="D37" s="154"/>
      <c r="E37" s="154"/>
      <c r="F37" s="155"/>
      <c r="G37" s="160"/>
      <c r="H37" s="160"/>
      <c r="I37" s="160"/>
      <c r="J37" s="160"/>
    </row>
    <row r="38" spans="1:10" ht="20.100000000000001" customHeight="1" x14ac:dyDescent="0.2">
      <c r="A38" s="162"/>
      <c r="B38" s="156"/>
      <c r="C38" s="157"/>
      <c r="D38" s="157"/>
      <c r="E38" s="158"/>
      <c r="F38" s="159"/>
    </row>
    <row r="39" spans="1:10" ht="20.100000000000001" customHeight="1" x14ac:dyDescent="0.2">
      <c r="A39" s="143">
        <v>7</v>
      </c>
      <c r="B39" s="144" t="s">
        <v>125</v>
      </c>
      <c r="C39" s="145"/>
      <c r="D39" s="144" t="s">
        <v>126</v>
      </c>
      <c r="E39" s="146"/>
      <c r="F39" s="147"/>
    </row>
    <row r="40" spans="1:10" ht="20.100000000000001" customHeight="1" x14ac:dyDescent="0.2">
      <c r="A40" s="143"/>
      <c r="B40" s="148" t="s">
        <v>127</v>
      </c>
      <c r="C40" s="164"/>
      <c r="D40" s="164"/>
      <c r="E40" s="163"/>
      <c r="F40" s="151"/>
    </row>
    <row r="41" spans="1:10" ht="20.100000000000001" customHeight="1" x14ac:dyDescent="0.2">
      <c r="A41" s="143"/>
      <c r="B41" s="152" t="s">
        <v>130</v>
      </c>
      <c r="C41" s="153"/>
      <c r="D41" s="154"/>
      <c r="E41" s="154"/>
      <c r="F41" s="155"/>
    </row>
    <row r="42" spans="1:10" ht="20.100000000000001" customHeight="1" x14ac:dyDescent="0.2">
      <c r="A42" s="143"/>
      <c r="B42" s="152" t="s">
        <v>132</v>
      </c>
      <c r="C42" s="153"/>
      <c r="D42" s="154"/>
      <c r="E42" s="154"/>
      <c r="F42" s="155"/>
      <c r="G42" s="160"/>
      <c r="H42" s="160"/>
      <c r="I42" s="160"/>
      <c r="J42" s="160"/>
    </row>
    <row r="43" spans="1:10" ht="20.100000000000001" customHeight="1" x14ac:dyDescent="0.2">
      <c r="A43" s="143"/>
      <c r="B43" s="152" t="s">
        <v>134</v>
      </c>
      <c r="C43" s="153"/>
      <c r="D43" s="154"/>
      <c r="E43" s="154"/>
      <c r="F43" s="155"/>
      <c r="G43" s="160"/>
      <c r="H43" s="160"/>
      <c r="I43" s="160"/>
      <c r="J43" s="160"/>
    </row>
    <row r="44" spans="1:10" ht="20.100000000000001" customHeight="1" x14ac:dyDescent="0.2">
      <c r="A44" s="162"/>
      <c r="B44" s="156"/>
      <c r="C44" s="157"/>
      <c r="D44" s="157"/>
      <c r="E44" s="169"/>
      <c r="F44" s="159"/>
    </row>
    <row r="45" spans="1:10" ht="20.100000000000001" customHeight="1" x14ac:dyDescent="0.2">
      <c r="A45" s="143">
        <v>8</v>
      </c>
      <c r="B45" s="144" t="s">
        <v>125</v>
      </c>
      <c r="C45" s="145"/>
      <c r="D45" s="144" t="s">
        <v>126</v>
      </c>
      <c r="E45" s="146"/>
      <c r="F45" s="147"/>
      <c r="G45" s="160"/>
      <c r="H45" s="160"/>
      <c r="I45" s="160"/>
      <c r="J45" s="160"/>
    </row>
    <row r="46" spans="1:10" ht="20.100000000000001" customHeight="1" x14ac:dyDescent="0.2">
      <c r="A46" s="143"/>
      <c r="B46" s="148" t="s">
        <v>127</v>
      </c>
      <c r="C46" s="170"/>
      <c r="D46" s="170"/>
      <c r="E46" s="171"/>
      <c r="F46" s="151" t="s">
        <v>129</v>
      </c>
    </row>
    <row r="47" spans="1:10" ht="20.100000000000001" customHeight="1" x14ac:dyDescent="0.2">
      <c r="A47" s="143"/>
      <c r="B47" s="152" t="s">
        <v>130</v>
      </c>
      <c r="C47" s="153"/>
      <c r="D47" s="154"/>
      <c r="E47" s="154"/>
      <c r="F47" s="155"/>
    </row>
    <row r="48" spans="1:10" ht="20.100000000000001" customHeight="1" x14ac:dyDescent="0.2">
      <c r="A48" s="143"/>
      <c r="B48" s="152" t="s">
        <v>132</v>
      </c>
      <c r="C48" s="153"/>
      <c r="D48" s="154"/>
      <c r="E48" s="154"/>
      <c r="F48" s="155"/>
      <c r="G48" s="160"/>
      <c r="H48" s="160"/>
      <c r="I48" s="160"/>
      <c r="J48" s="160"/>
    </row>
    <row r="49" spans="1:10" ht="20.100000000000001" customHeight="1" x14ac:dyDescent="0.2">
      <c r="A49" s="143"/>
      <c r="B49" s="152" t="s">
        <v>134</v>
      </c>
      <c r="C49" s="153"/>
      <c r="D49" s="154"/>
      <c r="E49" s="154"/>
      <c r="F49" s="155"/>
      <c r="G49" s="161"/>
    </row>
    <row r="50" spans="1:10" ht="20.100000000000001" customHeight="1" x14ac:dyDescent="0.2">
      <c r="A50" s="162"/>
      <c r="B50" s="156"/>
      <c r="C50" s="157"/>
      <c r="D50" s="157"/>
      <c r="E50" s="169"/>
      <c r="F50" s="159"/>
    </row>
    <row r="51" spans="1:10" ht="20.100000000000001" customHeight="1" x14ac:dyDescent="0.2">
      <c r="A51" s="143">
        <v>9</v>
      </c>
      <c r="B51" s="144" t="s">
        <v>125</v>
      </c>
      <c r="C51" s="145"/>
      <c r="D51" s="144" t="s">
        <v>126</v>
      </c>
      <c r="E51" s="146"/>
      <c r="F51" s="147"/>
    </row>
    <row r="52" spans="1:10" ht="20.100000000000001" customHeight="1" x14ac:dyDescent="0.2">
      <c r="A52" s="143"/>
      <c r="B52" s="148" t="s">
        <v>127</v>
      </c>
      <c r="C52" s="170"/>
      <c r="D52" s="170"/>
      <c r="E52" s="171"/>
      <c r="F52" s="151" t="s">
        <v>129</v>
      </c>
      <c r="G52" s="160"/>
      <c r="H52" s="160"/>
      <c r="I52" s="160"/>
      <c r="J52" s="160"/>
    </row>
    <row r="53" spans="1:10" ht="20.100000000000001" customHeight="1" x14ac:dyDescent="0.2">
      <c r="A53" s="143"/>
      <c r="B53" s="152" t="s">
        <v>130</v>
      </c>
      <c r="C53" s="153"/>
      <c r="D53" s="154"/>
      <c r="E53" s="154"/>
      <c r="F53" s="155"/>
    </row>
    <row r="54" spans="1:10" ht="20.100000000000001" customHeight="1" x14ac:dyDescent="0.2">
      <c r="A54" s="143"/>
      <c r="B54" s="152" t="s">
        <v>132</v>
      </c>
      <c r="C54" s="153"/>
      <c r="D54" s="154"/>
      <c r="E54" s="154"/>
      <c r="F54" s="155"/>
    </row>
    <row r="55" spans="1:10" ht="20.100000000000001" customHeight="1" x14ac:dyDescent="0.2">
      <c r="A55" s="143"/>
      <c r="B55" s="152" t="s">
        <v>134</v>
      </c>
      <c r="C55" s="153"/>
      <c r="D55" s="154"/>
      <c r="E55" s="154"/>
      <c r="F55" s="155"/>
    </row>
    <row r="56" spans="1:10" ht="20.100000000000001" customHeight="1" x14ac:dyDescent="0.2">
      <c r="A56" s="162"/>
      <c r="B56" s="156"/>
      <c r="C56" s="157"/>
      <c r="D56" s="157"/>
      <c r="E56" s="169"/>
      <c r="F56" s="159"/>
    </row>
    <row r="57" spans="1:10" ht="20.100000000000001" customHeight="1" x14ac:dyDescent="0.2">
      <c r="A57" s="143">
        <v>10</v>
      </c>
      <c r="B57" s="144" t="s">
        <v>125</v>
      </c>
      <c r="C57" s="145"/>
      <c r="D57" s="144" t="s">
        <v>126</v>
      </c>
      <c r="E57" s="146"/>
      <c r="F57" s="147"/>
    </row>
    <row r="58" spans="1:10" ht="20.100000000000001" customHeight="1" x14ac:dyDescent="0.2">
      <c r="A58" s="143"/>
      <c r="B58" s="148" t="s">
        <v>127</v>
      </c>
      <c r="C58" s="170"/>
      <c r="D58" s="170"/>
      <c r="E58" s="171"/>
      <c r="F58" s="151" t="s">
        <v>129</v>
      </c>
      <c r="G58" s="160"/>
      <c r="H58" s="160"/>
      <c r="I58" s="160"/>
      <c r="J58" s="160"/>
    </row>
    <row r="59" spans="1:10" ht="20.100000000000001" customHeight="1" x14ac:dyDescent="0.2">
      <c r="A59" s="143"/>
      <c r="B59" s="152" t="s">
        <v>130</v>
      </c>
      <c r="C59" s="153"/>
      <c r="D59" s="154"/>
      <c r="E59" s="154"/>
      <c r="F59" s="155"/>
      <c r="G59" s="161"/>
    </row>
    <row r="60" spans="1:10" ht="20.100000000000001" customHeight="1" x14ac:dyDescent="0.2">
      <c r="A60" s="143"/>
      <c r="B60" s="152" t="s">
        <v>132</v>
      </c>
      <c r="C60" s="153"/>
      <c r="D60" s="154"/>
      <c r="E60" s="154"/>
      <c r="F60" s="155"/>
    </row>
    <row r="61" spans="1:10" ht="20.100000000000001" customHeight="1" x14ac:dyDescent="0.2">
      <c r="A61" s="143"/>
      <c r="B61" s="152" t="s">
        <v>134</v>
      </c>
      <c r="C61" s="153"/>
      <c r="D61" s="154"/>
      <c r="E61" s="154"/>
      <c r="F61" s="155"/>
    </row>
    <row r="62" spans="1:10" ht="20.100000000000001" customHeight="1" x14ac:dyDescent="0.2">
      <c r="A62" s="143">
        <v>11</v>
      </c>
      <c r="B62" s="144" t="s">
        <v>125</v>
      </c>
      <c r="C62" s="145"/>
      <c r="D62" s="144" t="s">
        <v>126</v>
      </c>
      <c r="E62" s="146"/>
      <c r="F62" s="147"/>
      <c r="G62" s="160"/>
      <c r="H62" s="160"/>
      <c r="I62" s="160"/>
      <c r="J62" s="160"/>
    </row>
    <row r="63" spans="1:10" ht="20.100000000000001" customHeight="1" x14ac:dyDescent="0.2">
      <c r="A63" s="143"/>
      <c r="B63" s="148" t="s">
        <v>127</v>
      </c>
      <c r="C63" s="170"/>
      <c r="D63" s="170"/>
      <c r="E63" s="171"/>
      <c r="F63" s="151" t="s">
        <v>129</v>
      </c>
      <c r="G63" s="160"/>
      <c r="H63" s="160"/>
      <c r="I63" s="160"/>
      <c r="J63" s="160"/>
    </row>
    <row r="64" spans="1:10" ht="20.100000000000001" customHeight="1" x14ac:dyDescent="0.2">
      <c r="A64" s="143"/>
      <c r="B64" s="152" t="s">
        <v>130</v>
      </c>
      <c r="C64" s="153"/>
      <c r="D64" s="154"/>
      <c r="E64" s="154"/>
      <c r="F64" s="155"/>
    </row>
    <row r="65" spans="1:10" ht="20.100000000000001" customHeight="1" x14ac:dyDescent="0.2">
      <c r="A65" s="143"/>
      <c r="B65" s="152" t="s">
        <v>132</v>
      </c>
      <c r="C65" s="153"/>
      <c r="D65" s="154"/>
      <c r="E65" s="154"/>
      <c r="F65" s="155"/>
    </row>
    <row r="66" spans="1:10" ht="20.100000000000001" customHeight="1" x14ac:dyDescent="0.2">
      <c r="A66" s="143"/>
      <c r="B66" s="152" t="s">
        <v>134</v>
      </c>
      <c r="C66" s="153"/>
      <c r="D66" s="154"/>
      <c r="E66" s="154"/>
      <c r="F66" s="155"/>
      <c r="G66" s="160"/>
      <c r="H66" s="160"/>
      <c r="I66" s="160"/>
      <c r="J66" s="160"/>
    </row>
    <row r="67" spans="1:10" ht="20.100000000000001" customHeight="1" x14ac:dyDescent="0.2">
      <c r="A67" s="162"/>
      <c r="B67" s="156"/>
      <c r="C67" s="157"/>
      <c r="D67" s="157"/>
      <c r="E67" s="169"/>
      <c r="F67" s="159"/>
      <c r="G67" s="160"/>
      <c r="H67" s="160"/>
      <c r="I67" s="160"/>
      <c r="J67" s="160"/>
    </row>
    <row r="68" spans="1:10" ht="20.100000000000001" customHeight="1" x14ac:dyDescent="0.2">
      <c r="A68" s="143">
        <v>12</v>
      </c>
      <c r="B68" s="144" t="s">
        <v>125</v>
      </c>
      <c r="C68" s="145"/>
      <c r="D68" s="144" t="s">
        <v>126</v>
      </c>
      <c r="E68" s="146"/>
      <c r="F68" s="147"/>
      <c r="G68" s="160"/>
      <c r="H68" s="160"/>
      <c r="I68" s="160"/>
      <c r="J68" s="160"/>
    </row>
    <row r="69" spans="1:10" ht="20.100000000000001" customHeight="1" x14ac:dyDescent="0.2">
      <c r="A69" s="143"/>
      <c r="B69" s="148" t="s">
        <v>127</v>
      </c>
      <c r="C69" s="170"/>
      <c r="D69" s="170"/>
      <c r="E69" s="171"/>
      <c r="F69" s="151" t="s">
        <v>129</v>
      </c>
    </row>
    <row r="70" spans="1:10" ht="20.100000000000001" customHeight="1" x14ac:dyDescent="0.2">
      <c r="A70" s="143"/>
      <c r="B70" s="152" t="s">
        <v>130</v>
      </c>
      <c r="C70" s="153"/>
      <c r="D70" s="154"/>
      <c r="E70" s="154"/>
      <c r="F70" s="155"/>
    </row>
    <row r="71" spans="1:10" ht="20.100000000000001" customHeight="1" x14ac:dyDescent="0.2">
      <c r="A71" s="143"/>
      <c r="B71" s="152" t="s">
        <v>132</v>
      </c>
      <c r="C71" s="153"/>
      <c r="D71" s="154"/>
      <c r="E71" s="154"/>
      <c r="F71" s="155"/>
    </row>
    <row r="72" spans="1:10" ht="20.100000000000001" customHeight="1" x14ac:dyDescent="0.2">
      <c r="A72" s="143"/>
      <c r="B72" s="152" t="s">
        <v>134</v>
      </c>
      <c r="C72" s="153"/>
      <c r="D72" s="154"/>
      <c r="E72" s="154"/>
      <c r="F72" s="155"/>
    </row>
    <row r="73" spans="1:10" ht="20.100000000000001" customHeight="1" x14ac:dyDescent="0.2">
      <c r="A73" s="143">
        <v>13</v>
      </c>
      <c r="B73" s="144" t="s">
        <v>125</v>
      </c>
      <c r="C73" s="145"/>
      <c r="D73" s="144" t="s">
        <v>126</v>
      </c>
      <c r="E73" s="146"/>
      <c r="F73" s="147"/>
    </row>
    <row r="74" spans="1:10" ht="20.100000000000001" customHeight="1" x14ac:dyDescent="0.2">
      <c r="A74" s="143"/>
      <c r="B74" s="148" t="s">
        <v>127</v>
      </c>
      <c r="C74" s="170"/>
      <c r="D74" s="170"/>
      <c r="E74" s="171"/>
      <c r="F74" s="151" t="s">
        <v>129</v>
      </c>
    </row>
    <row r="75" spans="1:10" ht="20.100000000000001" customHeight="1" x14ac:dyDescent="0.2">
      <c r="A75" s="143"/>
      <c r="B75" s="152" t="s">
        <v>130</v>
      </c>
      <c r="C75" s="153"/>
      <c r="D75" s="154"/>
      <c r="E75" s="154"/>
      <c r="F75" s="155"/>
    </row>
    <row r="76" spans="1:10" ht="20.100000000000001" customHeight="1" x14ac:dyDescent="0.2">
      <c r="A76" s="143"/>
      <c r="B76" s="152" t="s">
        <v>132</v>
      </c>
      <c r="C76" s="153"/>
      <c r="D76" s="154"/>
      <c r="E76" s="154"/>
      <c r="F76" s="155"/>
    </row>
    <row r="77" spans="1:10" ht="20.100000000000001" customHeight="1" x14ac:dyDescent="0.2">
      <c r="A77" s="143"/>
      <c r="B77" s="152" t="s">
        <v>134</v>
      </c>
      <c r="C77" s="153"/>
      <c r="D77" s="154"/>
      <c r="E77" s="154"/>
      <c r="F77" s="155"/>
    </row>
    <row r="78" spans="1:10" ht="20.100000000000001" customHeight="1" x14ac:dyDescent="0.2">
      <c r="A78" s="162"/>
      <c r="B78" s="156"/>
      <c r="C78" s="157"/>
      <c r="D78" s="157"/>
      <c r="E78" s="169"/>
      <c r="F78" s="159"/>
    </row>
    <row r="79" spans="1:10" ht="20.100000000000001" customHeight="1" x14ac:dyDescent="0.2">
      <c r="A79" s="143">
        <v>14</v>
      </c>
      <c r="B79" s="144" t="s">
        <v>125</v>
      </c>
      <c r="C79" s="145"/>
      <c r="D79" s="144" t="s">
        <v>126</v>
      </c>
      <c r="E79" s="146"/>
      <c r="F79" s="147"/>
    </row>
    <row r="80" spans="1:10" ht="20.100000000000001" customHeight="1" x14ac:dyDescent="0.2">
      <c r="A80" s="143"/>
      <c r="B80" s="148" t="s">
        <v>127</v>
      </c>
      <c r="C80" s="170"/>
      <c r="D80" s="170"/>
      <c r="E80" s="171"/>
      <c r="F80" s="151" t="s">
        <v>129</v>
      </c>
    </row>
    <row r="81" spans="1:6" ht="20.100000000000001" customHeight="1" x14ac:dyDescent="0.2">
      <c r="A81" s="143"/>
      <c r="B81" s="152" t="s">
        <v>130</v>
      </c>
      <c r="C81" s="153"/>
      <c r="D81" s="154"/>
      <c r="E81" s="154"/>
      <c r="F81" s="155"/>
    </row>
    <row r="82" spans="1:6" ht="20.100000000000001" customHeight="1" x14ac:dyDescent="0.2">
      <c r="A82" s="143"/>
      <c r="B82" s="152" t="s">
        <v>132</v>
      </c>
      <c r="C82" s="153"/>
      <c r="D82" s="154"/>
      <c r="E82" s="154"/>
      <c r="F82" s="155"/>
    </row>
    <row r="83" spans="1:6" ht="20.100000000000001" customHeight="1" x14ac:dyDescent="0.2">
      <c r="A83" s="143"/>
      <c r="B83" s="152" t="s">
        <v>134</v>
      </c>
      <c r="C83" s="153"/>
      <c r="D83" s="154"/>
      <c r="E83" s="154"/>
      <c r="F83" s="155"/>
    </row>
  </sheetData>
  <sheetProtection algorithmName="SHA-512" hashValue="yi/zXpsRmiu6p7UMSPrUkMaWWu7WrGRk2PyMXuwiug3MLFtFDdD1RqRPZCEge4+fEcSEbWGIhdJN5jGiJ5HLXQ==" saltValue="TTk/QR0omvtPIiezEroJNg==" spinCount="100000" sheet="1" objects="1" scenarios="1"/>
  <mergeCells count="104">
    <mergeCell ref="A79:A83"/>
    <mergeCell ref="E79:F79"/>
    <mergeCell ref="C80:D80"/>
    <mergeCell ref="C81:F81"/>
    <mergeCell ref="C82:F82"/>
    <mergeCell ref="C83:F83"/>
    <mergeCell ref="A73:A77"/>
    <mergeCell ref="E73:F73"/>
    <mergeCell ref="C74:D74"/>
    <mergeCell ref="C75:F75"/>
    <mergeCell ref="C76:F76"/>
    <mergeCell ref="C77:F77"/>
    <mergeCell ref="G67:J67"/>
    <mergeCell ref="A68:A72"/>
    <mergeCell ref="E68:F68"/>
    <mergeCell ref="G68:J68"/>
    <mergeCell ref="C69:D69"/>
    <mergeCell ref="C70:F70"/>
    <mergeCell ref="C71:F71"/>
    <mergeCell ref="C72:F72"/>
    <mergeCell ref="A62:A66"/>
    <mergeCell ref="E62:F62"/>
    <mergeCell ref="G62:J62"/>
    <mergeCell ref="C63:D63"/>
    <mergeCell ref="G63:J63"/>
    <mergeCell ref="C64:F64"/>
    <mergeCell ref="C65:F65"/>
    <mergeCell ref="C66:F66"/>
    <mergeCell ref="G66:J66"/>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0.25" right="0.25" top="0.75" bottom="0.75" header="0.3" footer="0.3"/>
  <pageSetup paperSize="9" scale="94"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C4710-6AFC-4FC1-94BA-B50355374490}">
  <sheetPr codeName="Sheet5">
    <tabColor theme="8" tint="0.59999389629810485"/>
  </sheetPr>
  <dimension ref="A1:Y38"/>
  <sheetViews>
    <sheetView view="pageBreakPreview" topLeftCell="A4" zoomScale="70" zoomScaleNormal="100" zoomScaleSheetLayoutView="70" workbookViewId="0">
      <selection activeCell="B9" sqref="B9"/>
    </sheetView>
  </sheetViews>
  <sheetFormatPr defaultColWidth="9" defaultRowHeight="18" x14ac:dyDescent="0.2"/>
  <cols>
    <col min="1" max="11" width="9.6640625" style="42" customWidth="1"/>
    <col min="12" max="16384" width="9" style="42"/>
  </cols>
  <sheetData>
    <row r="1" spans="1:25" ht="30" customHeight="1" thickBot="1" x14ac:dyDescent="0.25">
      <c r="A1" s="40" t="s">
        <v>89</v>
      </c>
      <c r="B1" s="41"/>
      <c r="C1" s="41"/>
      <c r="D1" s="41"/>
      <c r="E1" s="41"/>
      <c r="F1" s="41"/>
      <c r="G1" s="41"/>
      <c r="H1" s="41"/>
      <c r="I1" s="41"/>
      <c r="J1" s="41"/>
      <c r="K1" s="41"/>
      <c r="O1" s="43" t="s">
        <v>90</v>
      </c>
      <c r="P1" s="44"/>
      <c r="Q1" s="45"/>
    </row>
    <row r="2" spans="1:25" ht="30" customHeight="1" x14ac:dyDescent="0.2">
      <c r="A2" s="46" t="s">
        <v>91</v>
      </c>
      <c r="B2" s="47"/>
      <c r="C2" s="47"/>
      <c r="D2" s="48" t="s">
        <v>41</v>
      </c>
      <c r="E2" s="49"/>
      <c r="F2" s="49"/>
      <c r="G2" s="49"/>
      <c r="H2" s="49"/>
      <c r="I2" s="49"/>
      <c r="J2" s="49"/>
      <c r="K2" s="50"/>
    </row>
    <row r="3" spans="1:25" ht="30" customHeight="1" x14ac:dyDescent="0.2">
      <c r="A3" s="51" t="s">
        <v>93</v>
      </c>
      <c r="B3" s="52"/>
      <c r="C3" s="52"/>
      <c r="D3" s="53">
        <f>VLOOKUP($D$2,交通空白!$B$2:$AG$1015,2,FALSE)</f>
        <v>43593</v>
      </c>
      <c r="E3" s="54"/>
      <c r="F3" s="54"/>
      <c r="G3" s="54"/>
      <c r="H3" s="54"/>
      <c r="I3" s="54"/>
      <c r="J3" s="54"/>
      <c r="K3" s="55"/>
    </row>
    <row r="4" spans="1:25" ht="30" customHeight="1" x14ac:dyDescent="0.2">
      <c r="A4" s="51" t="s">
        <v>94</v>
      </c>
      <c r="B4" s="52"/>
      <c r="C4" s="52"/>
      <c r="D4" s="53">
        <f>VLOOKUP($D$2,交通空白!$B$2:$AG$1015,3,FALSE)</f>
        <v>44323</v>
      </c>
      <c r="E4" s="54"/>
      <c r="F4" s="54"/>
      <c r="G4" s="54"/>
      <c r="H4" s="54"/>
      <c r="I4" s="54"/>
      <c r="J4" s="54"/>
      <c r="K4" s="55"/>
    </row>
    <row r="5" spans="1:25" ht="30" customHeight="1" x14ac:dyDescent="0.2">
      <c r="A5" s="51" t="s">
        <v>95</v>
      </c>
      <c r="B5" s="52"/>
      <c r="C5" s="52"/>
      <c r="D5" s="53">
        <f>VLOOKUP($D$2,交通空白!$B$2:$AG$1015,4,FALSE)</f>
        <v>45439</v>
      </c>
      <c r="E5" s="54"/>
      <c r="F5" s="54"/>
      <c r="G5" s="54"/>
      <c r="H5" s="54"/>
      <c r="I5" s="54"/>
      <c r="J5" s="54"/>
      <c r="K5" s="55"/>
    </row>
    <row r="6" spans="1:25" ht="30" customHeight="1" x14ac:dyDescent="0.2">
      <c r="A6" s="51" t="s">
        <v>96</v>
      </c>
      <c r="B6" s="52"/>
      <c r="C6" s="52"/>
      <c r="D6" s="53" t="str">
        <f>VLOOKUP($D$2,交通空白!$B$2:$AG$1015,5,FALSE)</f>
        <v>知内町</v>
      </c>
      <c r="E6" s="54"/>
      <c r="F6" s="54"/>
      <c r="G6" s="54"/>
      <c r="H6" s="54"/>
      <c r="I6" s="54"/>
      <c r="J6" s="54"/>
      <c r="K6" s="55"/>
    </row>
    <row r="7" spans="1:25" ht="30" customHeight="1" x14ac:dyDescent="0.2">
      <c r="A7" s="51" t="s">
        <v>97</v>
      </c>
      <c r="B7" s="52"/>
      <c r="C7" s="52"/>
      <c r="D7" s="53" t="str">
        <f>VLOOKUP($D$2,交通空白!$B$2:$AG$1015,6,FALSE)</f>
        <v>西山　和夫</v>
      </c>
      <c r="E7" s="54"/>
      <c r="F7" s="54"/>
      <c r="G7" s="54"/>
      <c r="H7" s="54"/>
      <c r="I7" s="54"/>
      <c r="J7" s="54"/>
      <c r="K7" s="55"/>
    </row>
    <row r="8" spans="1:25" ht="30" customHeight="1" x14ac:dyDescent="0.2">
      <c r="A8" s="51" t="s">
        <v>98</v>
      </c>
      <c r="B8" s="52"/>
      <c r="C8" s="52"/>
      <c r="D8" s="53" t="str">
        <f>VLOOKUP($D$2,交通空白!$B$2:$AG$1015,8,FALSE)</f>
        <v>上磯郡知内町字重内２１番地１</v>
      </c>
      <c r="E8" s="54"/>
      <c r="F8" s="54"/>
      <c r="G8" s="54"/>
      <c r="H8" s="54"/>
      <c r="I8" s="54"/>
      <c r="J8" s="54"/>
      <c r="K8" s="55"/>
    </row>
    <row r="9" spans="1:25" ht="30" customHeight="1" x14ac:dyDescent="0.2">
      <c r="A9" s="56" t="s">
        <v>99</v>
      </c>
      <c r="B9" s="57"/>
      <c r="C9" s="58"/>
      <c r="D9" s="59" t="s">
        <v>100</v>
      </c>
      <c r="E9" s="54"/>
      <c r="F9" s="54"/>
      <c r="G9" s="54"/>
      <c r="H9" s="54"/>
      <c r="I9" s="54"/>
      <c r="J9" s="54"/>
      <c r="K9" s="55"/>
    </row>
    <row r="10" spans="1:25" ht="30" customHeight="1" x14ac:dyDescent="0.2">
      <c r="A10" s="60"/>
      <c r="B10" s="61"/>
      <c r="C10" s="62"/>
      <c r="D10" s="59" t="s">
        <v>101</v>
      </c>
      <c r="E10" s="54"/>
      <c r="F10" s="54"/>
      <c r="G10" s="54"/>
      <c r="H10" s="54"/>
      <c r="I10" s="54"/>
      <c r="J10" s="54"/>
      <c r="K10" s="55"/>
    </row>
    <row r="11" spans="1:25" ht="30" customHeight="1" x14ac:dyDescent="0.2">
      <c r="A11" s="63" t="s">
        <v>102</v>
      </c>
      <c r="B11" s="64"/>
      <c r="C11" s="65"/>
      <c r="D11" s="66" t="s">
        <v>103</v>
      </c>
      <c r="E11" s="66"/>
      <c r="F11" s="66" t="s">
        <v>104</v>
      </c>
      <c r="G11" s="66"/>
      <c r="H11" s="66" t="s">
        <v>103</v>
      </c>
      <c r="I11" s="66"/>
      <c r="J11" s="66" t="s">
        <v>104</v>
      </c>
      <c r="K11" s="67"/>
    </row>
    <row r="12" spans="1:25" ht="50.1" customHeight="1" x14ac:dyDescent="0.2">
      <c r="A12" s="68"/>
      <c r="B12" s="69"/>
      <c r="C12" s="70"/>
      <c r="D12" s="71" t="str">
        <f>IFERROR(VLOOKUP($D$2,交通空白!$B$2:$AG$1015,9,FALSE),0)</f>
        <v>知内町</v>
      </c>
      <c r="E12" s="71"/>
      <c r="F12" s="71" t="str">
        <f>IFERROR(VLOOKUP($D$2,交通空白!$B$2:$AG$1015,10,FALSE),0)</f>
        <v>上磯郡知内町字重内２１番地１</v>
      </c>
      <c r="G12" s="71"/>
      <c r="H12" s="71">
        <f>IFERROR(VLOOKUP($D$2&amp;"-3",交通空白!$B$2:$AG$1015,9,FALSE),0)</f>
        <v>0</v>
      </c>
      <c r="I12" s="71"/>
      <c r="J12" s="71">
        <f>IFERROR(VLOOKUP($D$2&amp;"-3",交通空白!$B$2:$AG$1015,10,FALSE),0)</f>
        <v>0</v>
      </c>
      <c r="K12" s="72"/>
    </row>
    <row r="13" spans="1:25" ht="50.1" customHeight="1" x14ac:dyDescent="0.2">
      <c r="A13" s="73"/>
      <c r="B13" s="74"/>
      <c r="C13" s="75"/>
      <c r="D13" s="71">
        <f>IFERROR(VLOOKUP($D$2&amp;"-2",交通空白!$B$2:$AG$1015,9,FALSE),0)</f>
        <v>0</v>
      </c>
      <c r="E13" s="71"/>
      <c r="F13" s="71">
        <f>IFERROR(VLOOKUP($D$2&amp;"-2",交通空白!$B$2:$AG$1015,10,FALSE),0)</f>
        <v>0</v>
      </c>
      <c r="G13" s="71"/>
      <c r="H13" s="71">
        <f>IFERROR(VLOOKUP($D$2&amp;"-4",交通空白!$B$2:$AG$1015,9,FALSE),0)</f>
        <v>0</v>
      </c>
      <c r="I13" s="71"/>
      <c r="J13" s="71">
        <f>IFERROR(VLOOKUP($D$2&amp;"-4",交通空白!$B$2:$AG$1015,10,FALSE),0)</f>
        <v>0</v>
      </c>
      <c r="K13" s="72"/>
      <c r="O13" s="76"/>
      <c r="X13" s="76"/>
    </row>
    <row r="14" spans="1:25" ht="30" customHeight="1" x14ac:dyDescent="0.2">
      <c r="A14" s="63" t="s">
        <v>105</v>
      </c>
      <c r="B14" s="64"/>
      <c r="C14" s="64"/>
      <c r="D14" s="77" t="str">
        <f>VLOOKUP($D$2,交通空白!$B$2:$AG$1015,15,FALSE)</f>
        <v>上磯郡知内町</v>
      </c>
      <c r="E14" s="77"/>
      <c r="F14" s="77"/>
      <c r="G14" s="77"/>
      <c r="H14" s="66"/>
      <c r="I14" s="66"/>
      <c r="J14" s="66"/>
      <c r="K14" s="67"/>
      <c r="O14" s="76"/>
      <c r="X14" s="76"/>
      <c r="Y14" s="78"/>
    </row>
    <row r="15" spans="1:25" ht="30" customHeight="1" x14ac:dyDescent="0.2">
      <c r="A15" s="63" t="s">
        <v>106</v>
      </c>
      <c r="B15" s="64"/>
      <c r="C15" s="64"/>
      <c r="D15" s="79" t="str">
        <f>VLOOKUP($D$2,交通空白!$B$2:$AG$1015,16,FALSE)</f>
        <v>地域住民又は観光旅客その他の当該地域を来訪する者</v>
      </c>
      <c r="E15" s="79"/>
      <c r="F15" s="79"/>
      <c r="G15" s="79"/>
      <c r="H15" s="66"/>
      <c r="I15" s="66"/>
      <c r="J15" s="66"/>
      <c r="K15" s="67"/>
      <c r="O15" s="76"/>
      <c r="X15" s="76"/>
    </row>
    <row r="16" spans="1:25" ht="30" customHeight="1" x14ac:dyDescent="0.2">
      <c r="A16" s="80" t="s">
        <v>107</v>
      </c>
      <c r="B16" s="81"/>
      <c r="C16" s="81"/>
      <c r="D16" s="66" t="s">
        <v>108</v>
      </c>
      <c r="E16" s="66"/>
      <c r="F16" s="66" t="s">
        <v>109</v>
      </c>
      <c r="G16" s="66"/>
      <c r="H16" s="66" t="s">
        <v>108</v>
      </c>
      <c r="I16" s="66"/>
      <c r="J16" s="66" t="s">
        <v>109</v>
      </c>
      <c r="K16" s="67"/>
      <c r="O16" s="76"/>
      <c r="P16" s="78"/>
      <c r="X16" s="76"/>
    </row>
    <row r="17" spans="1:24" ht="30" customHeight="1" x14ac:dyDescent="0.2">
      <c r="A17" s="80"/>
      <c r="B17" s="81"/>
      <c r="C17" s="81"/>
      <c r="D17" s="82"/>
      <c r="E17" s="83"/>
      <c r="F17" s="82"/>
      <c r="G17" s="83"/>
      <c r="H17" s="82"/>
      <c r="I17" s="83"/>
      <c r="J17" s="82"/>
      <c r="K17" s="84"/>
      <c r="O17" s="76"/>
      <c r="X17" s="76"/>
    </row>
    <row r="18" spans="1:24" ht="50.1" customHeight="1" x14ac:dyDescent="0.2">
      <c r="A18" s="51" t="s">
        <v>110</v>
      </c>
      <c r="B18" s="52"/>
      <c r="C18" s="52"/>
      <c r="D18" s="66"/>
      <c r="E18" s="66"/>
      <c r="F18" s="66"/>
      <c r="G18" s="66"/>
      <c r="H18" s="66"/>
      <c r="I18" s="66"/>
      <c r="J18" s="66"/>
      <c r="K18" s="67"/>
      <c r="O18" s="76"/>
      <c r="X18" s="76"/>
    </row>
    <row r="19" spans="1:24" ht="19.8" x14ac:dyDescent="0.2">
      <c r="A19" s="56" t="s">
        <v>99</v>
      </c>
      <c r="B19" s="58"/>
      <c r="C19" s="85" t="s">
        <v>111</v>
      </c>
      <c r="D19" s="58"/>
      <c r="E19" s="66" t="s">
        <v>112</v>
      </c>
      <c r="F19" s="86"/>
      <c r="G19" s="86"/>
      <c r="H19" s="86"/>
      <c r="I19" s="86"/>
      <c r="J19" s="86"/>
      <c r="K19" s="87"/>
      <c r="O19" s="76"/>
      <c r="X19" s="76"/>
    </row>
    <row r="20" spans="1:24" ht="19.8" x14ac:dyDescent="0.2">
      <c r="A20" s="60"/>
      <c r="B20" s="62"/>
      <c r="C20" s="88"/>
      <c r="D20" s="62"/>
      <c r="E20" s="89" t="s">
        <v>113</v>
      </c>
      <c r="F20" s="89" t="s">
        <v>114</v>
      </c>
      <c r="G20" s="89" t="s">
        <v>115</v>
      </c>
      <c r="H20" s="90" t="s">
        <v>116</v>
      </c>
      <c r="I20" s="89" t="s">
        <v>117</v>
      </c>
      <c r="J20" s="89" t="s">
        <v>118</v>
      </c>
      <c r="K20" s="91" t="s">
        <v>119</v>
      </c>
    </row>
    <row r="21" spans="1:24" ht="14.25" customHeight="1" x14ac:dyDescent="0.2">
      <c r="A21" s="92"/>
      <c r="B21" s="93"/>
      <c r="C21" s="94"/>
      <c r="D21" s="93"/>
      <c r="E21" s="95" t="s">
        <v>120</v>
      </c>
      <c r="F21" s="95" t="s">
        <v>120</v>
      </c>
      <c r="G21" s="95" t="s">
        <v>120</v>
      </c>
      <c r="H21" s="95" t="s">
        <v>120</v>
      </c>
      <c r="I21" s="95" t="s">
        <v>120</v>
      </c>
      <c r="J21" s="95"/>
      <c r="K21" s="96" t="s">
        <v>120</v>
      </c>
    </row>
    <row r="22" spans="1:24" ht="19.8" x14ac:dyDescent="0.2">
      <c r="A22" s="97" t="s">
        <v>121</v>
      </c>
      <c r="B22" s="98"/>
      <c r="C22" s="99" t="str">
        <f>D12</f>
        <v>知内町</v>
      </c>
      <c r="D22" s="100"/>
      <c r="E22" s="101"/>
      <c r="F22" s="101"/>
      <c r="G22" s="101"/>
      <c r="H22" s="101"/>
      <c r="I22" s="101"/>
      <c r="J22" s="101"/>
      <c r="K22" s="102"/>
    </row>
    <row r="23" spans="1:24" ht="19.8" x14ac:dyDescent="0.2">
      <c r="A23" s="103"/>
      <c r="B23" s="104"/>
      <c r="C23" s="105"/>
      <c r="D23" s="106"/>
      <c r="E23" s="107">
        <f>IFERROR(VLOOKUP($D$2,交通空白!$B$2:$AG$1015,19,FALSE),0)</f>
        <v>0</v>
      </c>
      <c r="F23" s="108">
        <f>IFERROR(VLOOKUP($D$2,交通空白!$B$2:$AG$1015,21,FALSE),0)</f>
        <v>0</v>
      </c>
      <c r="G23" s="107">
        <f>IFERROR(VLOOKUP($D$2,交通空白!$B$2:$AG$1015,23,FALSE),0)</f>
        <v>0</v>
      </c>
      <c r="H23" s="108">
        <f>IFERROR(VLOOKUP($D$2,交通空白!$B$2:$AG$1015,25,FALSE),0)</f>
        <v>0</v>
      </c>
      <c r="I23" s="107">
        <f>IFERROR(VLOOKUP($D$2,交通空白!$B$2:$AG$1015,27,FALSE),0)</f>
        <v>2</v>
      </c>
      <c r="J23" s="107">
        <f>IFERROR(VLOOKUP($D$2,交通空白!$B$2:$AG$1015,29,FALSE),0)</f>
        <v>0</v>
      </c>
      <c r="K23" s="109">
        <f>SUM(E23:J23)</f>
        <v>2</v>
      </c>
    </row>
    <row r="24" spans="1:24" ht="19.8" x14ac:dyDescent="0.2">
      <c r="A24" s="103"/>
      <c r="B24" s="104"/>
      <c r="C24" s="110"/>
      <c r="D24" s="111"/>
      <c r="E24" s="112">
        <f>IFERROR(VLOOKUP($D$2,交通空白!$B$2:$AG$1015,20,FALSE),0)</f>
        <v>0</v>
      </c>
      <c r="F24" s="112">
        <f>IFERROR(VLOOKUP($D$2,交通空白!$B$2:$AG$1015,22,FALSE),0)</f>
        <v>0</v>
      </c>
      <c r="G24" s="112">
        <f>IFERROR(VLOOKUP($D$2,交通空白!$B$2:$AG$1015,24,FALSE),0)</f>
        <v>0</v>
      </c>
      <c r="H24" s="112">
        <f>IFERROR(VLOOKUP($D$2,交通空白!$B$2:$AG$1015,26,FALSE),0)</f>
        <v>0</v>
      </c>
      <c r="I24" s="113">
        <f>IFERROR(VLOOKUP($D$2,交通空白!$B$2:$AG$3015,28,FALSE),0)</f>
        <v>0</v>
      </c>
      <c r="J24" s="114"/>
      <c r="K24" s="115">
        <f>SUM(E24:I24)</f>
        <v>0</v>
      </c>
    </row>
    <row r="25" spans="1:24" ht="19.8" x14ac:dyDescent="0.2">
      <c r="A25" s="103"/>
      <c r="B25" s="104"/>
      <c r="C25" s="99">
        <f>D13</f>
        <v>0</v>
      </c>
      <c r="D25" s="100"/>
      <c r="E25" s="101"/>
      <c r="F25" s="101"/>
      <c r="G25" s="101"/>
      <c r="H25" s="101"/>
      <c r="I25" s="101"/>
      <c r="J25" s="101"/>
      <c r="K25" s="102"/>
    </row>
    <row r="26" spans="1:24" ht="19.8" x14ac:dyDescent="0.2">
      <c r="A26" s="103"/>
      <c r="B26" s="104"/>
      <c r="C26" s="105"/>
      <c r="D26" s="106"/>
      <c r="E26" s="107">
        <f>IFERROR(VLOOKUP($D$2&amp;"-2",交通空白!$B$2:$AG$1015,19,FALSE),0)</f>
        <v>0</v>
      </c>
      <c r="F26" s="108">
        <f>IFERROR(VLOOKUP($D$2&amp;"-2",交通空白!$B$2:$AG$1015,21,FALSE),0)</f>
        <v>0</v>
      </c>
      <c r="G26" s="107">
        <f>IFERROR(VLOOKUP($D$2&amp;"-2",交通空白!$B$2:$AG$1015,23,FALSE),0)</f>
        <v>0</v>
      </c>
      <c r="H26" s="108">
        <f>IFERROR(VLOOKUP($D$2&amp;"-2",交通空白!$B$2:$AG$1015,25,FALSE),0)</f>
        <v>0</v>
      </c>
      <c r="I26" s="107">
        <f>IFERROR(VLOOKUP($D$2&amp;"-2",交通空白!$B$2:$AG$1015,27,FALSE),0)</f>
        <v>0</v>
      </c>
      <c r="J26" s="107">
        <f>IFERROR(VLOOKUP($D$2&amp;"-2",交通空白!$B$2:$AG$1015,29,FALSE),0)</f>
        <v>0</v>
      </c>
      <c r="K26" s="109">
        <f>SUM(E26:J26)</f>
        <v>0</v>
      </c>
    </row>
    <row r="27" spans="1:24" ht="19.8" x14ac:dyDescent="0.2">
      <c r="A27" s="116"/>
      <c r="B27" s="117"/>
      <c r="C27" s="110"/>
      <c r="D27" s="111"/>
      <c r="E27" s="112">
        <f>IFERROR(VLOOKUP($D$2&amp;"-2",交通空白!$B$2:$AG$1015,20,FALSE),0)</f>
        <v>0</v>
      </c>
      <c r="F27" s="112">
        <f>IFERROR(VLOOKUP($D$2&amp;"-2",交通空白!$B$2:$AG$1015,22,FALSE),0)</f>
        <v>0</v>
      </c>
      <c r="G27" s="112">
        <f>IFERROR(VLOOKUP($D$2&amp;"-2",交通空白!$B$2:$AG$1015,24,FALSE),0)</f>
        <v>0</v>
      </c>
      <c r="H27" s="112">
        <f>IFERROR(VLOOKUP($D$2&amp;"-2",交通空白!$B$2:$AG$1015,26,FALSE),0)</f>
        <v>0</v>
      </c>
      <c r="I27" s="113">
        <f>IFERROR(VLOOKUP($D$2&amp;"-2",交通空白!$B$2:$AG$3015,28,FALSE),0)</f>
        <v>0</v>
      </c>
      <c r="J27" s="114"/>
      <c r="K27" s="115">
        <f>SUM(E27:I27)</f>
        <v>0</v>
      </c>
    </row>
    <row r="28" spans="1:24" ht="19.8" x14ac:dyDescent="0.2">
      <c r="A28" s="118"/>
      <c r="B28" s="83"/>
      <c r="C28" s="99">
        <f>H12</f>
        <v>0</v>
      </c>
      <c r="D28" s="100"/>
      <c r="E28" s="101"/>
      <c r="F28" s="101"/>
      <c r="G28" s="101"/>
      <c r="H28" s="101"/>
      <c r="I28" s="101"/>
      <c r="J28" s="101"/>
      <c r="K28" s="102"/>
    </row>
    <row r="29" spans="1:24" ht="19.8" x14ac:dyDescent="0.2">
      <c r="A29" s="119"/>
      <c r="B29" s="120"/>
      <c r="C29" s="105"/>
      <c r="D29" s="106"/>
      <c r="E29" s="107">
        <f>IFERROR(VLOOKUP($D$2&amp;"-3",交通空白!$B$2:$AG$1015,19,FALSE),0)</f>
        <v>0</v>
      </c>
      <c r="F29" s="108">
        <f>IFERROR(VLOOKUP($D$2&amp;"-3",交通空白!$B$2:$AG$1015,21,FALSE),0)</f>
        <v>0</v>
      </c>
      <c r="G29" s="107">
        <f>IFERROR(VLOOKUP($D$2&amp;"-3",交通空白!$B$2:$AG$1015,23,FALSE),0)</f>
        <v>0</v>
      </c>
      <c r="H29" s="108">
        <f>IFERROR(VLOOKUP($D$2&amp;"-3",交通空白!$B$2:$AG$1015,25,FALSE),0)</f>
        <v>0</v>
      </c>
      <c r="I29" s="107">
        <f>IFERROR(VLOOKUP($D$2&amp;"-3",交通空白!$B$2:$AG$1015,27,FALSE),0)</f>
        <v>0</v>
      </c>
      <c r="J29" s="107">
        <f>IFERROR(VLOOKUP($D$2&amp;"-3",交通空白!$B$2:$AG$1015,29,FALSE),0)</f>
        <v>0</v>
      </c>
      <c r="K29" s="109">
        <f>SUM(E29:J29)</f>
        <v>0</v>
      </c>
    </row>
    <row r="30" spans="1:24" ht="19.8" x14ac:dyDescent="0.2">
      <c r="A30" s="119"/>
      <c r="B30" s="120"/>
      <c r="C30" s="110"/>
      <c r="D30" s="111"/>
      <c r="E30" s="112">
        <f>IFERROR(VLOOKUP($D$2&amp;"-3",交通空白!$B$2:$AG$1015,20,FALSE),0)</f>
        <v>0</v>
      </c>
      <c r="F30" s="112">
        <f>IFERROR(VLOOKUP($D$2&amp;"-3",交通空白!$B$2:$AG$1015,22,FALSE),0)</f>
        <v>0</v>
      </c>
      <c r="G30" s="112">
        <f>IFERROR(VLOOKUP($D$2&amp;"-3",交通空白!$B$2:$AG$1015,24,FALSE),0)</f>
        <v>0</v>
      </c>
      <c r="H30" s="112">
        <f>IFERROR(VLOOKUP($D$2&amp;"-3",交通空白!$B$2:$AG$1015,26,FALSE),0)</f>
        <v>0</v>
      </c>
      <c r="I30" s="113">
        <f>IFERROR(VLOOKUP($D$2&amp;"-3",交通空白!$B$2:$AG$3015,28,FALSE),0)</f>
        <v>0</v>
      </c>
      <c r="J30" s="114"/>
      <c r="K30" s="115">
        <f>SUM(E30:I30)</f>
        <v>0</v>
      </c>
    </row>
    <row r="31" spans="1:24" ht="19.8" x14ac:dyDescent="0.2">
      <c r="A31" s="119"/>
      <c r="B31" s="120"/>
      <c r="C31" s="99">
        <f>H13</f>
        <v>0</v>
      </c>
      <c r="D31" s="100"/>
      <c r="E31" s="101"/>
      <c r="F31" s="101"/>
      <c r="G31" s="101"/>
      <c r="H31" s="101"/>
      <c r="I31" s="101"/>
      <c r="J31" s="101"/>
      <c r="K31" s="102"/>
    </row>
    <row r="32" spans="1:24" ht="19.8" x14ac:dyDescent="0.2">
      <c r="A32" s="119"/>
      <c r="B32" s="120"/>
      <c r="C32" s="105"/>
      <c r="D32" s="106"/>
      <c r="E32" s="107">
        <f>IFERROR(VLOOKUP($D$2&amp;"-4",交通空白!$B$2:$AG$1015,19,FALSE),0)</f>
        <v>0</v>
      </c>
      <c r="F32" s="108">
        <f>IFERROR(VLOOKUP($D$2&amp;"-4",交通空白!$B$2:$AG$1015,21,FALSE),0)</f>
        <v>0</v>
      </c>
      <c r="G32" s="107">
        <f>IFERROR(VLOOKUP($D$2&amp;"-4",交通空白!$B$2:$AG$1015,23,FALSE),0)</f>
        <v>0</v>
      </c>
      <c r="H32" s="108">
        <f>IFERROR(VLOOKUP($D$2&amp;"-4",交通空白!$B$2:$AG$1015,25,FALSE),0)</f>
        <v>0</v>
      </c>
      <c r="I32" s="107">
        <f>IFERROR(VLOOKUP($D$2&amp;"-4",交通空白!$B$2:$AG$1015,27,FALSE),0)</f>
        <v>0</v>
      </c>
      <c r="J32" s="107">
        <f>IFERROR(VLOOKUP($D$2&amp;"-4",交通空白!$B$2:$AG$1015,29,FALSE),0)</f>
        <v>0</v>
      </c>
      <c r="K32" s="109">
        <f>SUM(E32:J32)</f>
        <v>0</v>
      </c>
    </row>
    <row r="33" spans="1:11" ht="19.8" x14ac:dyDescent="0.2">
      <c r="A33" s="121"/>
      <c r="B33" s="122"/>
      <c r="C33" s="110"/>
      <c r="D33" s="111"/>
      <c r="E33" s="112">
        <f>IFERROR(VLOOKUP($D$2&amp;"-4",交通空白!$B$2:$AG$1015,20,FALSE),0)</f>
        <v>0</v>
      </c>
      <c r="F33" s="112">
        <f>IFERROR(VLOOKUP($D$2&amp;"-4",交通空白!$B$2:$AG$1015,22,FALSE),0)</f>
        <v>0</v>
      </c>
      <c r="G33" s="112">
        <f>IFERROR(VLOOKUP($D$2&amp;"-4",交通空白!$B$2:$AG$1015,24,FALSE),0)</f>
        <v>0</v>
      </c>
      <c r="H33" s="112">
        <f>IFERROR(VLOOKUP($D$2&amp;"-4",交通空白!$B$2:$AG$1015,26,FALSE),0)</f>
        <v>0</v>
      </c>
      <c r="I33" s="113">
        <f>IFERROR(VLOOKUP($D$2&amp;"-4",交通空白!$B$2:$AG$3015,28,FALSE),0)</f>
        <v>0</v>
      </c>
      <c r="J33" s="114"/>
      <c r="K33" s="115">
        <f>SUM(E33:I33)</f>
        <v>0</v>
      </c>
    </row>
    <row r="34" spans="1:11" ht="19.8" x14ac:dyDescent="0.2">
      <c r="A34" s="123"/>
      <c r="B34" s="124"/>
      <c r="C34" s="125" t="s">
        <v>122</v>
      </c>
      <c r="D34" s="126"/>
      <c r="E34" s="101"/>
      <c r="F34" s="101"/>
      <c r="G34" s="101"/>
      <c r="H34" s="101"/>
      <c r="I34" s="101"/>
      <c r="J34" s="101"/>
      <c r="K34" s="102"/>
    </row>
    <row r="35" spans="1:11" ht="19.8" x14ac:dyDescent="0.2">
      <c r="A35" s="127"/>
      <c r="B35" s="128"/>
      <c r="C35" s="129"/>
      <c r="D35" s="130"/>
      <c r="E35" s="107">
        <f t="shared" ref="E35:J35" si="0">SUM(E23+E26+E29+E32)</f>
        <v>0</v>
      </c>
      <c r="F35" s="108">
        <f t="shared" si="0"/>
        <v>0</v>
      </c>
      <c r="G35" s="107">
        <f t="shared" si="0"/>
        <v>0</v>
      </c>
      <c r="H35" s="108">
        <f t="shared" si="0"/>
        <v>0</v>
      </c>
      <c r="I35" s="107">
        <f t="shared" si="0"/>
        <v>2</v>
      </c>
      <c r="J35" s="107">
        <f t="shared" si="0"/>
        <v>0</v>
      </c>
      <c r="K35" s="109">
        <f>SUM(E35:J35)</f>
        <v>2</v>
      </c>
    </row>
    <row r="36" spans="1:11" ht="20.399999999999999" thickBot="1" x14ac:dyDescent="0.25">
      <c r="A36" s="131"/>
      <c r="B36" s="132"/>
      <c r="C36" s="133"/>
      <c r="D36" s="134"/>
      <c r="E36" s="135">
        <f>SUM(E24+E27+E30+E33)</f>
        <v>0</v>
      </c>
      <c r="F36" s="135">
        <f>SUM(F24+F27+F30+F33)</f>
        <v>0</v>
      </c>
      <c r="G36" s="135">
        <f>SUM(G24+G27+G30+G33)</f>
        <v>0</v>
      </c>
      <c r="H36" s="135">
        <f>SUM(H24+H27+H30+H33)</f>
        <v>0</v>
      </c>
      <c r="I36" s="136">
        <f>SUM(I24+I27+I30+I33)</f>
        <v>0</v>
      </c>
      <c r="J36" s="137"/>
      <c r="K36" s="138">
        <f>SUM(E36:I36)</f>
        <v>0</v>
      </c>
    </row>
    <row r="37" spans="1:11" ht="19.8" x14ac:dyDescent="0.2">
      <c r="A37" s="139"/>
      <c r="B37" s="139"/>
      <c r="C37" s="139"/>
      <c r="D37" s="139"/>
      <c r="E37" s="139"/>
      <c r="F37" s="139"/>
      <c r="G37" s="139"/>
      <c r="H37" s="139"/>
      <c r="I37" s="139"/>
      <c r="J37" s="139"/>
    </row>
    <row r="38" spans="1:11" ht="19.8" x14ac:dyDescent="0.2">
      <c r="A38" s="139"/>
      <c r="B38" s="139"/>
      <c r="C38" s="139"/>
      <c r="D38" s="139"/>
      <c r="E38" s="139"/>
      <c r="F38" s="139"/>
      <c r="G38" s="139"/>
      <c r="H38" s="139"/>
      <c r="I38" s="139"/>
      <c r="J38" s="139"/>
    </row>
  </sheetData>
  <sheetProtection algorithmName="SHA-512" hashValue="kJpfKleLAT03O94S3+8xAH/kLGFRQlwyU19wkJLZZK3YyrWRL9QoE7Yr6xBGKNQaYOqDBbr7cn8APYZ8Gl2ALA==" saltValue="gxn9x0hb19cM+GBE+H91Ww=="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0F842602-2EF3-408F-A8C9-D54217476CAB}">
      <formula1>"○"</formula1>
    </dataValidation>
    <dataValidation type="list" allowBlank="1" showInputMessage="1" sqref="A22:B33" xr:uid="{8AC4B428-45CA-4AAD-BEE1-09E9F0E26068}">
      <formula1>"交通空白地有償運送,福祉有償運送"</formula1>
    </dataValidation>
    <dataValidation allowBlank="1" showInputMessage="1" sqref="D2:K2" xr:uid="{D8645EB9-4A49-4C06-B7ED-17B9890D2599}"/>
  </dataValidations>
  <hyperlinks>
    <hyperlink ref="O1:Q1" location="交通空白!A1" display="目次へ" xr:uid="{60B367F1-3115-4833-802B-D95A4FB02580}"/>
  </hyperlinks>
  <pageMargins left="0.25" right="0.25" top="0.75" bottom="0.75" header="0.3" footer="0.3"/>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084FE-A0D1-4BD9-93A7-60D62C06ADAB}">
  <sheetPr codeName="Sheet7">
    <tabColor theme="8" tint="0.79998168889431442"/>
  </sheetPr>
  <dimension ref="A1:Y38"/>
  <sheetViews>
    <sheetView view="pageBreakPreview" zoomScale="70" zoomScaleNormal="100" zoomScaleSheetLayoutView="70" workbookViewId="0">
      <selection activeCell="B9" sqref="B9"/>
    </sheetView>
  </sheetViews>
  <sheetFormatPr defaultColWidth="9" defaultRowHeight="18" x14ac:dyDescent="0.2"/>
  <cols>
    <col min="1" max="11" width="9.6640625" style="42" customWidth="1"/>
    <col min="12" max="16384" width="9" style="42"/>
  </cols>
  <sheetData>
    <row r="1" spans="1:25" ht="30" customHeight="1" thickBot="1" x14ac:dyDescent="0.25">
      <c r="A1" s="40" t="s">
        <v>89</v>
      </c>
      <c r="B1" s="41"/>
      <c r="C1" s="41"/>
      <c r="D1" s="41"/>
      <c r="E1" s="41"/>
      <c r="F1" s="41"/>
      <c r="G1" s="41"/>
      <c r="H1" s="41"/>
      <c r="I1" s="41"/>
      <c r="J1" s="41"/>
      <c r="K1" s="41"/>
      <c r="O1" s="43" t="s">
        <v>90</v>
      </c>
      <c r="P1" s="44"/>
      <c r="Q1" s="45"/>
    </row>
    <row r="2" spans="1:25" ht="30" customHeight="1" x14ac:dyDescent="0.2">
      <c r="A2" s="46" t="s">
        <v>91</v>
      </c>
      <c r="B2" s="47"/>
      <c r="C2" s="47"/>
      <c r="D2" s="48" t="s">
        <v>49</v>
      </c>
      <c r="E2" s="49"/>
      <c r="F2" s="49"/>
      <c r="G2" s="49"/>
      <c r="H2" s="49"/>
      <c r="I2" s="49"/>
      <c r="J2" s="49"/>
      <c r="K2" s="50"/>
    </row>
    <row r="3" spans="1:25" ht="30" customHeight="1" x14ac:dyDescent="0.2">
      <c r="A3" s="51" t="s">
        <v>93</v>
      </c>
      <c r="B3" s="52"/>
      <c r="C3" s="52"/>
      <c r="D3" s="53">
        <f>VLOOKUP($D$2,交通空白!$B$2:$AG$1015,2,FALSE)</f>
        <v>44657</v>
      </c>
      <c r="E3" s="54"/>
      <c r="F3" s="54"/>
      <c r="G3" s="54"/>
      <c r="H3" s="54"/>
      <c r="I3" s="54"/>
      <c r="J3" s="54"/>
      <c r="K3" s="55"/>
    </row>
    <row r="4" spans="1:25" ht="30" customHeight="1" x14ac:dyDescent="0.2">
      <c r="A4" s="51" t="s">
        <v>94</v>
      </c>
      <c r="B4" s="52"/>
      <c r="C4" s="52"/>
      <c r="D4" s="53">
        <f>VLOOKUP($D$2,交通空白!$B$2:$AG$1015,3,FALSE)</f>
        <v>44657</v>
      </c>
      <c r="E4" s="54"/>
      <c r="F4" s="54"/>
      <c r="G4" s="54"/>
      <c r="H4" s="54"/>
      <c r="I4" s="54"/>
      <c r="J4" s="54"/>
      <c r="K4" s="55"/>
    </row>
    <row r="5" spans="1:25" ht="30" customHeight="1" x14ac:dyDescent="0.2">
      <c r="A5" s="51" t="s">
        <v>95</v>
      </c>
      <c r="B5" s="52"/>
      <c r="C5" s="52"/>
      <c r="D5" s="53">
        <f>VLOOKUP($D$2,交通空白!$B$2:$AG$1015,4,FALSE)</f>
        <v>46507</v>
      </c>
      <c r="E5" s="54"/>
      <c r="F5" s="54"/>
      <c r="G5" s="54"/>
      <c r="H5" s="54"/>
      <c r="I5" s="54"/>
      <c r="J5" s="54"/>
      <c r="K5" s="55"/>
    </row>
    <row r="6" spans="1:25" ht="30" customHeight="1" x14ac:dyDescent="0.2">
      <c r="A6" s="51" t="s">
        <v>96</v>
      </c>
      <c r="B6" s="52"/>
      <c r="C6" s="52"/>
      <c r="D6" s="53" t="str">
        <f>VLOOKUP($D$2,交通空白!$B$2:$AG$1015,5,FALSE)</f>
        <v>鹿部町</v>
      </c>
      <c r="E6" s="54"/>
      <c r="F6" s="54"/>
      <c r="G6" s="54"/>
      <c r="H6" s="54"/>
      <c r="I6" s="54"/>
      <c r="J6" s="54"/>
      <c r="K6" s="55"/>
    </row>
    <row r="7" spans="1:25" ht="30" customHeight="1" x14ac:dyDescent="0.2">
      <c r="A7" s="51" t="s">
        <v>97</v>
      </c>
      <c r="B7" s="52"/>
      <c r="C7" s="52"/>
      <c r="D7" s="53" t="str">
        <f>VLOOKUP($D$2,交通空白!$B$2:$AG$1015,6,FALSE)</f>
        <v>盛田　昌彦</v>
      </c>
      <c r="E7" s="54"/>
      <c r="F7" s="54"/>
      <c r="G7" s="54"/>
      <c r="H7" s="54"/>
      <c r="I7" s="54"/>
      <c r="J7" s="54"/>
      <c r="K7" s="55"/>
    </row>
    <row r="8" spans="1:25" ht="30" customHeight="1" x14ac:dyDescent="0.2">
      <c r="A8" s="51" t="s">
        <v>98</v>
      </c>
      <c r="B8" s="52"/>
      <c r="C8" s="52"/>
      <c r="D8" s="53" t="str">
        <f>VLOOKUP($D$2,交通空白!$B$2:$AG$1015,8,FALSE)</f>
        <v>茅部郡鹿部町字鹿部２５２番地１</v>
      </c>
      <c r="E8" s="54"/>
      <c r="F8" s="54"/>
      <c r="G8" s="54"/>
      <c r="H8" s="54"/>
      <c r="I8" s="54"/>
      <c r="J8" s="54"/>
      <c r="K8" s="55"/>
    </row>
    <row r="9" spans="1:25" ht="30" customHeight="1" x14ac:dyDescent="0.2">
      <c r="A9" s="56" t="s">
        <v>99</v>
      </c>
      <c r="B9" s="57"/>
      <c r="C9" s="58"/>
      <c r="D9" s="59" t="s">
        <v>100</v>
      </c>
      <c r="E9" s="54"/>
      <c r="F9" s="54"/>
      <c r="G9" s="54"/>
      <c r="H9" s="54"/>
      <c r="I9" s="54"/>
      <c r="J9" s="54"/>
      <c r="K9" s="55"/>
    </row>
    <row r="10" spans="1:25" ht="30" customHeight="1" x14ac:dyDescent="0.2">
      <c r="A10" s="60"/>
      <c r="B10" s="61"/>
      <c r="C10" s="62"/>
      <c r="D10" s="59" t="s">
        <v>101</v>
      </c>
      <c r="E10" s="54"/>
      <c r="F10" s="54"/>
      <c r="G10" s="54"/>
      <c r="H10" s="54"/>
      <c r="I10" s="54"/>
      <c r="J10" s="54"/>
      <c r="K10" s="55"/>
    </row>
    <row r="11" spans="1:25" ht="30" customHeight="1" x14ac:dyDescent="0.2">
      <c r="A11" s="63" t="s">
        <v>102</v>
      </c>
      <c r="B11" s="64"/>
      <c r="C11" s="65"/>
      <c r="D11" s="66" t="s">
        <v>103</v>
      </c>
      <c r="E11" s="66"/>
      <c r="F11" s="66" t="s">
        <v>104</v>
      </c>
      <c r="G11" s="66"/>
      <c r="H11" s="66" t="s">
        <v>103</v>
      </c>
      <c r="I11" s="66"/>
      <c r="J11" s="66" t="s">
        <v>104</v>
      </c>
      <c r="K11" s="67"/>
    </row>
    <row r="12" spans="1:25" ht="50.1" customHeight="1" x14ac:dyDescent="0.2">
      <c r="A12" s="68"/>
      <c r="B12" s="69"/>
      <c r="C12" s="70"/>
      <c r="D12" s="71" t="str">
        <f>IFERROR(VLOOKUP($D$2,交通空白!$B$2:$AG$1015,9,FALSE),0)</f>
        <v>鹿部町</v>
      </c>
      <c r="E12" s="71"/>
      <c r="F12" s="71" t="str">
        <f>IFERROR(VLOOKUP($D$2,交通空白!$B$2:$AG$1015,10,FALSE),0)</f>
        <v>茅部郡鹿部町字鹿部２５２番地１</v>
      </c>
      <c r="G12" s="71"/>
      <c r="H12" s="71">
        <f>IFERROR(VLOOKUP($D$2&amp;"-3",交通空白!$B$2:$AG$1015,9,FALSE),0)</f>
        <v>0</v>
      </c>
      <c r="I12" s="71"/>
      <c r="J12" s="71">
        <f>IFERROR(VLOOKUP($D$2&amp;"-3",交通空白!$B$2:$AG$1015,10,FALSE),0)</f>
        <v>0</v>
      </c>
      <c r="K12" s="72"/>
    </row>
    <row r="13" spans="1:25" ht="50.1" customHeight="1" x14ac:dyDescent="0.2">
      <c r="A13" s="73"/>
      <c r="B13" s="74"/>
      <c r="C13" s="75"/>
      <c r="D13" s="71">
        <f>IFERROR(VLOOKUP($D$2&amp;"-2",交通空白!$B$2:$AG$1015,9,FALSE),0)</f>
        <v>0</v>
      </c>
      <c r="E13" s="71"/>
      <c r="F13" s="71">
        <f>IFERROR(VLOOKUP($D$2&amp;"-2",交通空白!$B$2:$AG$1015,10,FALSE),0)</f>
        <v>0</v>
      </c>
      <c r="G13" s="71"/>
      <c r="H13" s="71">
        <f>IFERROR(VLOOKUP($D$2&amp;"-4",交通空白!$B$2:$AG$1015,9,FALSE),0)</f>
        <v>0</v>
      </c>
      <c r="I13" s="71"/>
      <c r="J13" s="71">
        <f>IFERROR(VLOOKUP($D$2&amp;"-4",交通空白!$B$2:$AG$1015,10,FALSE),0)</f>
        <v>0</v>
      </c>
      <c r="K13" s="72"/>
      <c r="O13" s="76"/>
      <c r="X13" s="76"/>
    </row>
    <row r="14" spans="1:25" ht="30" customHeight="1" x14ac:dyDescent="0.2">
      <c r="A14" s="63" t="s">
        <v>105</v>
      </c>
      <c r="B14" s="64"/>
      <c r="C14" s="64"/>
      <c r="D14" s="77" t="str">
        <f>VLOOKUP($D$2,交通空白!$B$2:$AG$1015,15,FALSE)</f>
        <v>茅部郡鹿部町字大岩、鹿部及び本別</v>
      </c>
      <c r="E14" s="77"/>
      <c r="F14" s="77"/>
      <c r="G14" s="77"/>
      <c r="H14" s="66"/>
      <c r="I14" s="66"/>
      <c r="J14" s="66"/>
      <c r="K14" s="67"/>
      <c r="O14" s="76"/>
      <c r="X14" s="76"/>
      <c r="Y14" s="78"/>
    </row>
    <row r="15" spans="1:25" ht="30" customHeight="1" x14ac:dyDescent="0.2">
      <c r="A15" s="63" t="s">
        <v>106</v>
      </c>
      <c r="B15" s="64"/>
      <c r="C15" s="64"/>
      <c r="D15" s="79" t="str">
        <f>VLOOKUP($D$2,交通空白!$B$2:$AG$1015,16,FALSE)</f>
        <v>地域住民又は観光旅客その他の当該地域を来訪する者</v>
      </c>
      <c r="E15" s="79"/>
      <c r="F15" s="79"/>
      <c r="G15" s="79"/>
      <c r="H15" s="66"/>
      <c r="I15" s="66"/>
      <c r="J15" s="66"/>
      <c r="K15" s="67"/>
      <c r="O15" s="76"/>
      <c r="X15" s="76"/>
    </row>
    <row r="16" spans="1:25" ht="30" customHeight="1" x14ac:dyDescent="0.2">
      <c r="A16" s="80" t="s">
        <v>107</v>
      </c>
      <c r="B16" s="81"/>
      <c r="C16" s="81"/>
      <c r="D16" s="66" t="s">
        <v>108</v>
      </c>
      <c r="E16" s="66"/>
      <c r="F16" s="66" t="s">
        <v>109</v>
      </c>
      <c r="G16" s="66"/>
      <c r="H16" s="66" t="s">
        <v>108</v>
      </c>
      <c r="I16" s="66"/>
      <c r="J16" s="66" t="s">
        <v>109</v>
      </c>
      <c r="K16" s="67"/>
      <c r="O16" s="76"/>
      <c r="P16" s="78"/>
      <c r="X16" s="76"/>
    </row>
    <row r="17" spans="1:24" ht="30" customHeight="1" x14ac:dyDescent="0.2">
      <c r="A17" s="80"/>
      <c r="B17" s="81"/>
      <c r="C17" s="81"/>
      <c r="D17" s="174" t="str">
        <f>VLOOKUP($D$2,交通空白!$B$2:$AG$1015,17,FALSE)</f>
        <v>有限会社北海道・函館moomoo-taxi</v>
      </c>
      <c r="E17" s="98"/>
      <c r="F17" s="174" t="str">
        <f>VLOOKUP($D$2,交通空白!$B$2:$AG$1015,18,FALSE)</f>
        <v>北海道函館市豊川町２２番１９号</v>
      </c>
      <c r="G17" s="98"/>
      <c r="H17" s="82"/>
      <c r="I17" s="83"/>
      <c r="J17" s="82"/>
      <c r="K17" s="84"/>
      <c r="O17" s="76"/>
      <c r="X17" s="76"/>
    </row>
    <row r="18" spans="1:24" ht="50.1" customHeight="1" x14ac:dyDescent="0.2">
      <c r="A18" s="51" t="s">
        <v>110</v>
      </c>
      <c r="B18" s="52"/>
      <c r="C18" s="52"/>
      <c r="D18" s="66"/>
      <c r="E18" s="66"/>
      <c r="F18" s="66"/>
      <c r="G18" s="66"/>
      <c r="H18" s="66"/>
      <c r="I18" s="66"/>
      <c r="J18" s="66"/>
      <c r="K18" s="67"/>
      <c r="O18" s="76"/>
      <c r="X18" s="76"/>
    </row>
    <row r="19" spans="1:24" ht="19.8" x14ac:dyDescent="0.2">
      <c r="A19" s="56" t="s">
        <v>99</v>
      </c>
      <c r="B19" s="58"/>
      <c r="C19" s="85" t="s">
        <v>111</v>
      </c>
      <c r="D19" s="58"/>
      <c r="E19" s="66" t="s">
        <v>112</v>
      </c>
      <c r="F19" s="86"/>
      <c r="G19" s="86"/>
      <c r="H19" s="86"/>
      <c r="I19" s="86"/>
      <c r="J19" s="86"/>
      <c r="K19" s="87"/>
      <c r="O19" s="76"/>
      <c r="X19" s="76"/>
    </row>
    <row r="20" spans="1:24" ht="19.8" x14ac:dyDescent="0.2">
      <c r="A20" s="60"/>
      <c r="B20" s="62"/>
      <c r="C20" s="88"/>
      <c r="D20" s="62"/>
      <c r="E20" s="89" t="s">
        <v>113</v>
      </c>
      <c r="F20" s="89" t="s">
        <v>114</v>
      </c>
      <c r="G20" s="89" t="s">
        <v>115</v>
      </c>
      <c r="H20" s="90" t="s">
        <v>116</v>
      </c>
      <c r="I20" s="89" t="s">
        <v>117</v>
      </c>
      <c r="J20" s="89" t="s">
        <v>118</v>
      </c>
      <c r="K20" s="91" t="s">
        <v>119</v>
      </c>
    </row>
    <row r="21" spans="1:24" ht="14.25" customHeight="1" x14ac:dyDescent="0.2">
      <c r="A21" s="92"/>
      <c r="B21" s="93"/>
      <c r="C21" s="94"/>
      <c r="D21" s="93"/>
      <c r="E21" s="95" t="s">
        <v>120</v>
      </c>
      <c r="F21" s="95" t="s">
        <v>120</v>
      </c>
      <c r="G21" s="95" t="s">
        <v>120</v>
      </c>
      <c r="H21" s="95" t="s">
        <v>120</v>
      </c>
      <c r="I21" s="95" t="s">
        <v>120</v>
      </c>
      <c r="J21" s="95"/>
      <c r="K21" s="96" t="s">
        <v>120</v>
      </c>
    </row>
    <row r="22" spans="1:24" ht="19.8" x14ac:dyDescent="0.2">
      <c r="A22" s="97" t="s">
        <v>121</v>
      </c>
      <c r="B22" s="98"/>
      <c r="C22" s="99" t="str">
        <f>D12</f>
        <v>鹿部町</v>
      </c>
      <c r="D22" s="100"/>
      <c r="E22" s="101"/>
      <c r="F22" s="101"/>
      <c r="G22" s="101"/>
      <c r="H22" s="101"/>
      <c r="I22" s="101"/>
      <c r="J22" s="101"/>
      <c r="K22" s="102"/>
    </row>
    <row r="23" spans="1:24" ht="19.8" x14ac:dyDescent="0.2">
      <c r="A23" s="103"/>
      <c r="B23" s="104"/>
      <c r="C23" s="105"/>
      <c r="D23" s="106"/>
      <c r="E23" s="107">
        <f>IFERROR(VLOOKUP($D$2,交通空白!$B$2:$AG$1015,19,FALSE),0)</f>
        <v>0</v>
      </c>
      <c r="F23" s="108">
        <f>IFERROR(VLOOKUP($D$2,交通空白!$B$2:$AG$1015,21,FALSE),0)</f>
        <v>0</v>
      </c>
      <c r="G23" s="107">
        <f>IFERROR(VLOOKUP($D$2,交通空白!$B$2:$AG$1015,23,FALSE),0)</f>
        <v>0</v>
      </c>
      <c r="H23" s="108">
        <f>IFERROR(VLOOKUP($D$2,交通空白!$B$2:$AG$1015,25,FALSE),0)</f>
        <v>0</v>
      </c>
      <c r="I23" s="107">
        <f>IFERROR(VLOOKUP($D$2,交通空白!$B$2:$AG$1015,27,FALSE),0)</f>
        <v>3</v>
      </c>
      <c r="J23" s="107">
        <f>IFERROR(VLOOKUP($D$2,交通空白!$B$2:$AG$1015,29,FALSE),0)</f>
        <v>0</v>
      </c>
      <c r="K23" s="109">
        <f>SUM(E23:J23)</f>
        <v>3</v>
      </c>
    </row>
    <row r="24" spans="1:24" ht="19.8" x14ac:dyDescent="0.2">
      <c r="A24" s="103"/>
      <c r="B24" s="104"/>
      <c r="C24" s="110"/>
      <c r="D24" s="111"/>
      <c r="E24" s="112">
        <f>IFERROR(VLOOKUP($D$2,交通空白!$B$2:$AG$1015,20,FALSE),0)</f>
        <v>0</v>
      </c>
      <c r="F24" s="112">
        <f>IFERROR(VLOOKUP($D$2,交通空白!$B$2:$AG$1015,22,FALSE),0)</f>
        <v>0</v>
      </c>
      <c r="G24" s="112">
        <f>IFERROR(VLOOKUP($D$2,交通空白!$B$2:$AG$1015,24,FALSE),0)</f>
        <v>0</v>
      </c>
      <c r="H24" s="112">
        <f>IFERROR(VLOOKUP($D$2,交通空白!$B$2:$AG$1015,26,FALSE),0)</f>
        <v>0</v>
      </c>
      <c r="I24" s="113">
        <f>IFERROR(VLOOKUP($D$2,交通空白!$B$2:$AG$3015,28,FALSE),0)</f>
        <v>0</v>
      </c>
      <c r="J24" s="114"/>
      <c r="K24" s="115">
        <f>SUM(E24:I24)</f>
        <v>0</v>
      </c>
    </row>
    <row r="25" spans="1:24" ht="19.8" x14ac:dyDescent="0.2">
      <c r="A25" s="103"/>
      <c r="B25" s="104"/>
      <c r="C25" s="99">
        <f>D13</f>
        <v>0</v>
      </c>
      <c r="D25" s="100"/>
      <c r="E25" s="101"/>
      <c r="F25" s="101"/>
      <c r="G25" s="101"/>
      <c r="H25" s="101"/>
      <c r="I25" s="101"/>
      <c r="J25" s="101"/>
      <c r="K25" s="102"/>
    </row>
    <row r="26" spans="1:24" ht="19.8" x14ac:dyDescent="0.2">
      <c r="A26" s="103"/>
      <c r="B26" s="104"/>
      <c r="C26" s="105"/>
      <c r="D26" s="106"/>
      <c r="E26" s="107">
        <f>IFERROR(VLOOKUP($D$2&amp;"-2",交通空白!$B$2:$AG$1015,19,FALSE),0)</f>
        <v>0</v>
      </c>
      <c r="F26" s="108">
        <f>IFERROR(VLOOKUP($D$2&amp;"-2",交通空白!$B$2:$AG$1015,21,FALSE),0)</f>
        <v>0</v>
      </c>
      <c r="G26" s="107">
        <f>IFERROR(VLOOKUP($D$2&amp;"-2",交通空白!$B$2:$AG$1015,23,FALSE),0)</f>
        <v>0</v>
      </c>
      <c r="H26" s="108">
        <f>IFERROR(VLOOKUP($D$2&amp;"-2",交通空白!$B$2:$AG$1015,25,FALSE),0)</f>
        <v>0</v>
      </c>
      <c r="I26" s="107">
        <f>IFERROR(VLOOKUP($D$2&amp;"-2",交通空白!$B$2:$AG$1015,27,FALSE),0)</f>
        <v>0</v>
      </c>
      <c r="J26" s="107">
        <f>IFERROR(VLOOKUP($D$2&amp;"-2",交通空白!$B$2:$AG$1015,29,FALSE),0)</f>
        <v>0</v>
      </c>
      <c r="K26" s="109">
        <f>SUM(E26:J26)</f>
        <v>0</v>
      </c>
    </row>
    <row r="27" spans="1:24" ht="19.8" x14ac:dyDescent="0.2">
      <c r="A27" s="116"/>
      <c r="B27" s="117"/>
      <c r="C27" s="110"/>
      <c r="D27" s="111"/>
      <c r="E27" s="112">
        <f>IFERROR(VLOOKUP($D$2&amp;"-2",交通空白!$B$2:$AG$1015,20,FALSE),0)</f>
        <v>0</v>
      </c>
      <c r="F27" s="112">
        <f>IFERROR(VLOOKUP($D$2&amp;"-2",交通空白!$B$2:$AG$1015,22,FALSE),0)</f>
        <v>0</v>
      </c>
      <c r="G27" s="112">
        <f>IFERROR(VLOOKUP($D$2&amp;"-2",交通空白!$B$2:$AG$1015,24,FALSE),0)</f>
        <v>0</v>
      </c>
      <c r="H27" s="112">
        <f>IFERROR(VLOOKUP($D$2&amp;"-2",交通空白!$B$2:$AG$1015,26,FALSE),0)</f>
        <v>0</v>
      </c>
      <c r="I27" s="113">
        <f>IFERROR(VLOOKUP($D$2&amp;"-2",交通空白!$B$2:$AG$3015,28,FALSE),0)</f>
        <v>0</v>
      </c>
      <c r="J27" s="114"/>
      <c r="K27" s="115">
        <f>SUM(E27:I27)</f>
        <v>0</v>
      </c>
    </row>
    <row r="28" spans="1:24" ht="19.8" x14ac:dyDescent="0.2">
      <c r="A28" s="118"/>
      <c r="B28" s="83"/>
      <c r="C28" s="99">
        <f>H12</f>
        <v>0</v>
      </c>
      <c r="D28" s="100"/>
      <c r="E28" s="101"/>
      <c r="F28" s="101"/>
      <c r="G28" s="101"/>
      <c r="H28" s="101"/>
      <c r="I28" s="101"/>
      <c r="J28" s="101"/>
      <c r="K28" s="102"/>
    </row>
    <row r="29" spans="1:24" ht="19.8" x14ac:dyDescent="0.2">
      <c r="A29" s="119"/>
      <c r="B29" s="120"/>
      <c r="C29" s="105"/>
      <c r="D29" s="106"/>
      <c r="E29" s="107">
        <f>IFERROR(VLOOKUP($D$2&amp;"-3",交通空白!$B$2:$AG$1015,19,FALSE),0)</f>
        <v>0</v>
      </c>
      <c r="F29" s="108">
        <f>IFERROR(VLOOKUP($D$2&amp;"-3",交通空白!$B$2:$AG$1015,21,FALSE),0)</f>
        <v>0</v>
      </c>
      <c r="G29" s="107">
        <f>IFERROR(VLOOKUP($D$2&amp;"-3",交通空白!$B$2:$AG$1015,23,FALSE),0)</f>
        <v>0</v>
      </c>
      <c r="H29" s="108">
        <f>IFERROR(VLOOKUP($D$2&amp;"-3",交通空白!$B$2:$AG$1015,25,FALSE),0)</f>
        <v>0</v>
      </c>
      <c r="I29" s="107">
        <f>IFERROR(VLOOKUP($D$2&amp;"-3",交通空白!$B$2:$AG$1015,27,FALSE),0)</f>
        <v>0</v>
      </c>
      <c r="J29" s="107">
        <f>IFERROR(VLOOKUP($D$2&amp;"-3",交通空白!$B$2:$AG$1015,29,FALSE),0)</f>
        <v>0</v>
      </c>
      <c r="K29" s="109">
        <f>SUM(E29:J29)</f>
        <v>0</v>
      </c>
    </row>
    <row r="30" spans="1:24" ht="19.8" x14ac:dyDescent="0.2">
      <c r="A30" s="119"/>
      <c r="B30" s="120"/>
      <c r="C30" s="110"/>
      <c r="D30" s="111"/>
      <c r="E30" s="112">
        <f>IFERROR(VLOOKUP($D$2&amp;"-3",交通空白!$B$2:$AG$1015,20,FALSE),0)</f>
        <v>0</v>
      </c>
      <c r="F30" s="112">
        <f>IFERROR(VLOOKUP($D$2&amp;"-3",交通空白!$B$2:$AG$1015,22,FALSE),0)</f>
        <v>0</v>
      </c>
      <c r="G30" s="112">
        <f>IFERROR(VLOOKUP($D$2&amp;"-3",交通空白!$B$2:$AG$1015,24,FALSE),0)</f>
        <v>0</v>
      </c>
      <c r="H30" s="112">
        <f>IFERROR(VLOOKUP($D$2&amp;"-3",交通空白!$B$2:$AG$1015,26,FALSE),0)</f>
        <v>0</v>
      </c>
      <c r="I30" s="113">
        <f>IFERROR(VLOOKUP($D$2&amp;"-3",交通空白!$B$2:$AG$3015,28,FALSE),0)</f>
        <v>0</v>
      </c>
      <c r="J30" s="114"/>
      <c r="K30" s="115">
        <f>SUM(E30:I30)</f>
        <v>0</v>
      </c>
    </row>
    <row r="31" spans="1:24" ht="19.8" x14ac:dyDescent="0.2">
      <c r="A31" s="119"/>
      <c r="B31" s="120"/>
      <c r="C31" s="99">
        <f>H13</f>
        <v>0</v>
      </c>
      <c r="D31" s="100"/>
      <c r="E31" s="101"/>
      <c r="F31" s="101"/>
      <c r="G31" s="101"/>
      <c r="H31" s="101"/>
      <c r="I31" s="101"/>
      <c r="J31" s="101"/>
      <c r="K31" s="102"/>
    </row>
    <row r="32" spans="1:24" ht="19.8" x14ac:dyDescent="0.2">
      <c r="A32" s="119"/>
      <c r="B32" s="120"/>
      <c r="C32" s="105"/>
      <c r="D32" s="106"/>
      <c r="E32" s="107">
        <f>IFERROR(VLOOKUP($D$2&amp;"-4",交通空白!$B$2:$AG$1015,19,FALSE),0)</f>
        <v>0</v>
      </c>
      <c r="F32" s="108">
        <f>IFERROR(VLOOKUP($D$2&amp;"-4",交通空白!$B$2:$AG$1015,21,FALSE),0)</f>
        <v>0</v>
      </c>
      <c r="G32" s="107">
        <f>IFERROR(VLOOKUP($D$2&amp;"-4",交通空白!$B$2:$AG$1015,23,FALSE),0)</f>
        <v>0</v>
      </c>
      <c r="H32" s="108">
        <f>IFERROR(VLOOKUP($D$2&amp;"-4",交通空白!$B$2:$AG$1015,25,FALSE),0)</f>
        <v>0</v>
      </c>
      <c r="I32" s="107">
        <f>IFERROR(VLOOKUP($D$2&amp;"-4",交通空白!$B$2:$AG$1015,27,FALSE),0)</f>
        <v>0</v>
      </c>
      <c r="J32" s="107">
        <f>IFERROR(VLOOKUP($D$2&amp;"-4",交通空白!$B$2:$AG$1015,29,FALSE),0)</f>
        <v>0</v>
      </c>
      <c r="K32" s="109">
        <f>SUM(E32:J32)</f>
        <v>0</v>
      </c>
    </row>
    <row r="33" spans="1:11" ht="19.8" x14ac:dyDescent="0.2">
      <c r="A33" s="121"/>
      <c r="B33" s="122"/>
      <c r="C33" s="110"/>
      <c r="D33" s="111"/>
      <c r="E33" s="112">
        <f>IFERROR(VLOOKUP($D$2&amp;"-4",交通空白!$B$2:$AG$1015,20,FALSE),0)</f>
        <v>0</v>
      </c>
      <c r="F33" s="112">
        <f>IFERROR(VLOOKUP($D$2&amp;"-4",交通空白!$B$2:$AG$1015,22,FALSE),0)</f>
        <v>0</v>
      </c>
      <c r="G33" s="112">
        <f>IFERROR(VLOOKUP($D$2&amp;"-4",交通空白!$B$2:$AG$1015,24,FALSE),0)</f>
        <v>0</v>
      </c>
      <c r="H33" s="112">
        <f>IFERROR(VLOOKUP($D$2&amp;"-4",交通空白!$B$2:$AG$1015,26,FALSE),0)</f>
        <v>0</v>
      </c>
      <c r="I33" s="113">
        <f>IFERROR(VLOOKUP($D$2&amp;"-4",交通空白!$B$2:$AG$3015,28,FALSE),0)</f>
        <v>0</v>
      </c>
      <c r="J33" s="114"/>
      <c r="K33" s="115">
        <f>SUM(E33:I33)</f>
        <v>0</v>
      </c>
    </row>
    <row r="34" spans="1:11" ht="19.8" x14ac:dyDescent="0.2">
      <c r="A34" s="123"/>
      <c r="B34" s="124"/>
      <c r="C34" s="125" t="s">
        <v>122</v>
      </c>
      <c r="D34" s="126"/>
      <c r="E34" s="101"/>
      <c r="F34" s="101"/>
      <c r="G34" s="101"/>
      <c r="H34" s="101"/>
      <c r="I34" s="101"/>
      <c r="J34" s="101"/>
      <c r="K34" s="102"/>
    </row>
    <row r="35" spans="1:11" ht="19.8" x14ac:dyDescent="0.2">
      <c r="A35" s="127"/>
      <c r="B35" s="128"/>
      <c r="C35" s="129"/>
      <c r="D35" s="130"/>
      <c r="E35" s="107">
        <f t="shared" ref="E35:J35" si="0">SUM(E23+E26+E29+E32)</f>
        <v>0</v>
      </c>
      <c r="F35" s="108">
        <f t="shared" si="0"/>
        <v>0</v>
      </c>
      <c r="G35" s="107">
        <f t="shared" si="0"/>
        <v>0</v>
      </c>
      <c r="H35" s="108">
        <f t="shared" si="0"/>
        <v>0</v>
      </c>
      <c r="I35" s="107">
        <f t="shared" si="0"/>
        <v>3</v>
      </c>
      <c r="J35" s="107">
        <f t="shared" si="0"/>
        <v>0</v>
      </c>
      <c r="K35" s="109">
        <f>SUM(E35:J35)</f>
        <v>3</v>
      </c>
    </row>
    <row r="36" spans="1:11" ht="20.399999999999999" thickBot="1" x14ac:dyDescent="0.25">
      <c r="A36" s="131"/>
      <c r="B36" s="132"/>
      <c r="C36" s="133"/>
      <c r="D36" s="134"/>
      <c r="E36" s="135">
        <f>SUM(E24+E27+E30+E33)</f>
        <v>0</v>
      </c>
      <c r="F36" s="135">
        <f>SUM(F24+F27+F30+F33)</f>
        <v>0</v>
      </c>
      <c r="G36" s="135">
        <f>SUM(G24+G27+G30+G33)</f>
        <v>0</v>
      </c>
      <c r="H36" s="135">
        <f>SUM(H24+H27+H30+H33)</f>
        <v>0</v>
      </c>
      <c r="I36" s="136">
        <f>SUM(I24+I27+I30+I33)</f>
        <v>0</v>
      </c>
      <c r="J36" s="137"/>
      <c r="K36" s="138">
        <f>SUM(E36:I36)</f>
        <v>0</v>
      </c>
    </row>
    <row r="37" spans="1:11" ht="19.8" x14ac:dyDescent="0.2">
      <c r="A37" s="139"/>
      <c r="B37" s="139"/>
      <c r="C37" s="139"/>
      <c r="D37" s="139"/>
      <c r="E37" s="139"/>
      <c r="F37" s="139"/>
      <c r="G37" s="139"/>
      <c r="H37" s="139"/>
      <c r="I37" s="139"/>
      <c r="J37" s="139"/>
    </row>
    <row r="38" spans="1:11" ht="19.8" x14ac:dyDescent="0.2">
      <c r="A38" s="139"/>
      <c r="B38" s="139"/>
      <c r="C38" s="139"/>
      <c r="D38" s="139"/>
      <c r="E38" s="139"/>
      <c r="F38" s="139"/>
      <c r="G38" s="139"/>
      <c r="H38" s="139"/>
      <c r="I38" s="139"/>
      <c r="J38" s="139"/>
    </row>
  </sheetData>
  <sheetProtection algorithmName="SHA-512" hashValue="reSkeDjGyIhxWYFhV36rwscpi02t1cs470yUtbYFkgSUaJoyLJ52atnjdHFPBvAJRlxwPNPn0ndOvBAJNZP8qQ==" saltValue="jkDyUmpgq2UbBQy+kmsmcg=="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5AD5A387-0FB3-46E5-887D-19F152408492}">
      <formula1>"○"</formula1>
    </dataValidation>
    <dataValidation type="list" allowBlank="1" showInputMessage="1" sqref="A22:B33" xr:uid="{F3F8CAD1-BC64-46ED-8203-9DB9396DE850}">
      <formula1>"交通空白地有償運送,福祉有償運送"</formula1>
    </dataValidation>
    <dataValidation allowBlank="1" showInputMessage="1" sqref="D2:K2" xr:uid="{CAE708DC-E482-45D1-B8EB-B7F80DA256C1}"/>
  </dataValidations>
  <hyperlinks>
    <hyperlink ref="O1:Q1" location="交通空白!A1" display="目次へ" xr:uid="{3D94D95E-7191-4654-A931-57974E6C379F}"/>
  </hyperlinks>
  <pageMargins left="0.25" right="0.25" top="0.75" bottom="0.75" header="0.3" footer="0.3"/>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7E9C0-C9EA-4081-99B7-21186BF22A9F}">
  <sheetPr codeName="Sheet8">
    <tabColor theme="8" tint="0.79998168889431442"/>
  </sheetPr>
  <dimension ref="A1:Y38"/>
  <sheetViews>
    <sheetView view="pageBreakPreview" zoomScale="70" zoomScaleNormal="100" zoomScaleSheetLayoutView="70" workbookViewId="0">
      <selection activeCell="B9" sqref="B9"/>
    </sheetView>
  </sheetViews>
  <sheetFormatPr defaultColWidth="9" defaultRowHeight="18" x14ac:dyDescent="0.2"/>
  <cols>
    <col min="1" max="11" width="9.6640625" style="42" customWidth="1"/>
    <col min="12" max="16384" width="9" style="42"/>
  </cols>
  <sheetData>
    <row r="1" spans="1:25" ht="30" customHeight="1" thickBot="1" x14ac:dyDescent="0.25">
      <c r="A1" s="40" t="s">
        <v>89</v>
      </c>
      <c r="B1" s="41"/>
      <c r="C1" s="41"/>
      <c r="D1" s="41"/>
      <c r="E1" s="41"/>
      <c r="F1" s="41"/>
      <c r="G1" s="41"/>
      <c r="H1" s="41"/>
      <c r="I1" s="41"/>
      <c r="J1" s="41"/>
      <c r="K1" s="41"/>
      <c r="O1" s="43" t="s">
        <v>90</v>
      </c>
      <c r="P1" s="44"/>
      <c r="Q1" s="45"/>
    </row>
    <row r="2" spans="1:25" ht="30" customHeight="1" x14ac:dyDescent="0.2">
      <c r="A2" s="46" t="s">
        <v>91</v>
      </c>
      <c r="B2" s="47"/>
      <c r="C2" s="47"/>
      <c r="D2" s="48" t="s">
        <v>58</v>
      </c>
      <c r="E2" s="49"/>
      <c r="F2" s="49"/>
      <c r="G2" s="49"/>
      <c r="H2" s="49"/>
      <c r="I2" s="49"/>
      <c r="J2" s="49"/>
      <c r="K2" s="50"/>
    </row>
    <row r="3" spans="1:25" ht="30" customHeight="1" x14ac:dyDescent="0.2">
      <c r="A3" s="51" t="s">
        <v>93</v>
      </c>
      <c r="B3" s="52"/>
      <c r="C3" s="52"/>
      <c r="D3" s="53">
        <f>VLOOKUP($D$2,交通空白!$B$2:$AG$1015,2,FALSE)</f>
        <v>45007</v>
      </c>
      <c r="E3" s="54"/>
      <c r="F3" s="54"/>
      <c r="G3" s="54"/>
      <c r="H3" s="54"/>
      <c r="I3" s="54"/>
      <c r="J3" s="54"/>
      <c r="K3" s="55"/>
    </row>
    <row r="4" spans="1:25" ht="30" customHeight="1" x14ac:dyDescent="0.2">
      <c r="A4" s="51" t="s">
        <v>94</v>
      </c>
      <c r="B4" s="52"/>
      <c r="C4" s="52"/>
      <c r="D4" s="53" t="str">
        <f>VLOOKUP($D$2,交通空白!$B$2:$AG$1015,3,FALSE)</f>
        <v>-</v>
      </c>
      <c r="E4" s="54"/>
      <c r="F4" s="54"/>
      <c r="G4" s="54"/>
      <c r="H4" s="54"/>
      <c r="I4" s="54"/>
      <c r="J4" s="54"/>
      <c r="K4" s="55"/>
    </row>
    <row r="5" spans="1:25" ht="30" customHeight="1" x14ac:dyDescent="0.2">
      <c r="A5" s="51" t="s">
        <v>95</v>
      </c>
      <c r="B5" s="52"/>
      <c r="C5" s="52"/>
      <c r="D5" s="53">
        <f>VLOOKUP($D$2,交通空白!$B$2:$AG$1015,4,FALSE)</f>
        <v>45747</v>
      </c>
      <c r="E5" s="54"/>
      <c r="F5" s="54"/>
      <c r="G5" s="54"/>
      <c r="H5" s="54"/>
      <c r="I5" s="54"/>
      <c r="J5" s="54"/>
      <c r="K5" s="55"/>
    </row>
    <row r="6" spans="1:25" ht="30" customHeight="1" x14ac:dyDescent="0.2">
      <c r="A6" s="51" t="s">
        <v>96</v>
      </c>
      <c r="B6" s="52"/>
      <c r="C6" s="52"/>
      <c r="D6" s="53" t="str">
        <f>VLOOKUP($D$2,交通空白!$B$2:$AG$1015,5,FALSE)</f>
        <v>森町</v>
      </c>
      <c r="E6" s="54"/>
      <c r="F6" s="54"/>
      <c r="G6" s="54"/>
      <c r="H6" s="54"/>
      <c r="I6" s="54"/>
      <c r="J6" s="54"/>
      <c r="K6" s="55"/>
    </row>
    <row r="7" spans="1:25" ht="30" customHeight="1" x14ac:dyDescent="0.2">
      <c r="A7" s="51" t="s">
        <v>97</v>
      </c>
      <c r="B7" s="52"/>
      <c r="C7" s="52"/>
      <c r="D7" s="53" t="str">
        <f>VLOOKUP($D$2,交通空白!$B$2:$AG$1015,6,FALSE)</f>
        <v>岡嶋　康輔</v>
      </c>
      <c r="E7" s="54"/>
      <c r="F7" s="54"/>
      <c r="G7" s="54"/>
      <c r="H7" s="54"/>
      <c r="I7" s="54"/>
      <c r="J7" s="54"/>
      <c r="K7" s="55"/>
    </row>
    <row r="8" spans="1:25" ht="30" customHeight="1" x14ac:dyDescent="0.2">
      <c r="A8" s="51" t="s">
        <v>98</v>
      </c>
      <c r="B8" s="52"/>
      <c r="C8" s="52"/>
      <c r="D8" s="53" t="str">
        <f>VLOOKUP($D$2,交通空白!$B$2:$AG$1015,8,FALSE)</f>
        <v>茅部郡森町字御幸町１４４番地１</v>
      </c>
      <c r="E8" s="54"/>
      <c r="F8" s="54"/>
      <c r="G8" s="54"/>
      <c r="H8" s="54"/>
      <c r="I8" s="54"/>
      <c r="J8" s="54"/>
      <c r="K8" s="55"/>
    </row>
    <row r="9" spans="1:25" ht="30" customHeight="1" x14ac:dyDescent="0.2">
      <c r="A9" s="56" t="s">
        <v>99</v>
      </c>
      <c r="B9" s="57"/>
      <c r="C9" s="58"/>
      <c r="D9" s="59" t="s">
        <v>100</v>
      </c>
      <c r="E9" s="54"/>
      <c r="F9" s="54"/>
      <c r="G9" s="54"/>
      <c r="H9" s="54"/>
      <c r="I9" s="54"/>
      <c r="J9" s="54"/>
      <c r="K9" s="55"/>
    </row>
    <row r="10" spans="1:25" ht="30" customHeight="1" x14ac:dyDescent="0.2">
      <c r="A10" s="60"/>
      <c r="B10" s="61"/>
      <c r="C10" s="62"/>
      <c r="D10" s="59" t="s">
        <v>101</v>
      </c>
      <c r="E10" s="54"/>
      <c r="F10" s="54"/>
      <c r="G10" s="54"/>
      <c r="H10" s="54"/>
      <c r="I10" s="54"/>
      <c r="J10" s="54"/>
      <c r="K10" s="55"/>
    </row>
    <row r="11" spans="1:25" ht="30" customHeight="1" x14ac:dyDescent="0.2">
      <c r="A11" s="63" t="s">
        <v>102</v>
      </c>
      <c r="B11" s="64"/>
      <c r="C11" s="65"/>
      <c r="D11" s="66" t="s">
        <v>103</v>
      </c>
      <c r="E11" s="66"/>
      <c r="F11" s="66" t="s">
        <v>104</v>
      </c>
      <c r="G11" s="66"/>
      <c r="H11" s="66" t="s">
        <v>103</v>
      </c>
      <c r="I11" s="66"/>
      <c r="J11" s="66" t="s">
        <v>104</v>
      </c>
      <c r="K11" s="67"/>
    </row>
    <row r="12" spans="1:25" ht="50.1" customHeight="1" x14ac:dyDescent="0.2">
      <c r="A12" s="68"/>
      <c r="B12" s="69"/>
      <c r="C12" s="70"/>
      <c r="D12" s="71" t="str">
        <f>IFERROR(VLOOKUP($D$2,交通空白!$B$2:$AG$1015,9,FALSE),0)</f>
        <v>森町</v>
      </c>
      <c r="E12" s="71"/>
      <c r="F12" s="71" t="str">
        <f>IFERROR(VLOOKUP($D$2,交通空白!$B$2:$AG$1015,10,FALSE),0)</f>
        <v>茅部郡森町字御幸町１４４番地１</v>
      </c>
      <c r="G12" s="71"/>
      <c r="H12" s="71">
        <f>IFERROR(VLOOKUP($D$2&amp;"-3",交通空白!$B$2:$AG$1015,9,FALSE),0)</f>
        <v>0</v>
      </c>
      <c r="I12" s="71"/>
      <c r="J12" s="71">
        <f>IFERROR(VLOOKUP($D$2&amp;"-3",交通空白!$B$2:$AG$1015,10,FALSE),0)</f>
        <v>0</v>
      </c>
      <c r="K12" s="72"/>
    </row>
    <row r="13" spans="1:25" ht="50.1" customHeight="1" x14ac:dyDescent="0.2">
      <c r="A13" s="73"/>
      <c r="B13" s="74"/>
      <c r="C13" s="75"/>
      <c r="D13" s="71">
        <f>IFERROR(VLOOKUP($D$2&amp;"-2",交通空白!$B$2:$AG$1015,9,FALSE),0)</f>
        <v>0</v>
      </c>
      <c r="E13" s="71"/>
      <c r="F13" s="71">
        <f>IFERROR(VLOOKUP($D$2&amp;"-2",交通空白!$B$2:$AG$1015,10,FALSE),0)</f>
        <v>0</v>
      </c>
      <c r="G13" s="71"/>
      <c r="H13" s="71">
        <f>IFERROR(VLOOKUP($D$2&amp;"-4",交通空白!$B$2:$AG$1015,9,FALSE),0)</f>
        <v>0</v>
      </c>
      <c r="I13" s="71"/>
      <c r="J13" s="71">
        <f>IFERROR(VLOOKUP($D$2&amp;"-4",交通空白!$B$2:$AG$1015,10,FALSE),0)</f>
        <v>0</v>
      </c>
      <c r="K13" s="72"/>
      <c r="O13" s="76"/>
      <c r="X13" s="76"/>
    </row>
    <row r="14" spans="1:25" ht="30" customHeight="1" x14ac:dyDescent="0.2">
      <c r="A14" s="63" t="s">
        <v>105</v>
      </c>
      <c r="B14" s="64"/>
      <c r="C14" s="64"/>
      <c r="D14" s="77" t="str">
        <f>VLOOKUP($D$2,交通空白!$B$2:$AG$1015,15,FALSE)</f>
        <v>路線（別紙）</v>
      </c>
      <c r="E14" s="77"/>
      <c r="F14" s="77"/>
      <c r="G14" s="77"/>
      <c r="H14" s="66"/>
      <c r="I14" s="66"/>
      <c r="J14" s="66"/>
      <c r="K14" s="67"/>
      <c r="O14" s="76"/>
      <c r="X14" s="76"/>
      <c r="Y14" s="78"/>
    </row>
    <row r="15" spans="1:25" ht="30" customHeight="1" x14ac:dyDescent="0.2">
      <c r="A15" s="63" t="s">
        <v>106</v>
      </c>
      <c r="B15" s="64"/>
      <c r="C15" s="64"/>
      <c r="D15" s="79" t="str">
        <f>VLOOKUP($D$2,交通空白!$B$2:$AG$1015,16,FALSE)</f>
        <v>地域住民又は観光旅客その他の当該地域を来訪する者</v>
      </c>
      <c r="E15" s="79"/>
      <c r="F15" s="79"/>
      <c r="G15" s="79"/>
      <c r="H15" s="66"/>
      <c r="I15" s="66"/>
      <c r="J15" s="66"/>
      <c r="K15" s="67"/>
      <c r="O15" s="76"/>
      <c r="X15" s="76"/>
    </row>
    <row r="16" spans="1:25" ht="30" customHeight="1" x14ac:dyDescent="0.2">
      <c r="A16" s="80" t="s">
        <v>107</v>
      </c>
      <c r="B16" s="81"/>
      <c r="C16" s="81"/>
      <c r="D16" s="66" t="s">
        <v>108</v>
      </c>
      <c r="E16" s="66"/>
      <c r="F16" s="66" t="s">
        <v>109</v>
      </c>
      <c r="G16" s="66"/>
      <c r="H16" s="66" t="s">
        <v>108</v>
      </c>
      <c r="I16" s="66"/>
      <c r="J16" s="66" t="s">
        <v>109</v>
      </c>
      <c r="K16" s="67"/>
      <c r="O16" s="76"/>
      <c r="P16" s="78"/>
      <c r="X16" s="76"/>
    </row>
    <row r="17" spans="1:24" ht="30" customHeight="1" x14ac:dyDescent="0.2">
      <c r="A17" s="80"/>
      <c r="B17" s="81"/>
      <c r="C17" s="81"/>
      <c r="D17" s="174">
        <f>VLOOKUP($D$2,交通空白!$B$2:$AG$1015,17,FALSE)</f>
        <v>0</v>
      </c>
      <c r="E17" s="98"/>
      <c r="F17" s="174">
        <f>VLOOKUP($D$2,交通空白!$B$2:$AG$1015,18,FALSE)</f>
        <v>0</v>
      </c>
      <c r="G17" s="98"/>
      <c r="H17" s="82"/>
      <c r="I17" s="83"/>
      <c r="J17" s="82"/>
      <c r="K17" s="84"/>
      <c r="O17" s="76"/>
      <c r="X17" s="76"/>
    </row>
    <row r="18" spans="1:24" ht="50.1" customHeight="1" x14ac:dyDescent="0.2">
      <c r="A18" s="51" t="s">
        <v>110</v>
      </c>
      <c r="B18" s="52"/>
      <c r="C18" s="52"/>
      <c r="D18" s="66"/>
      <c r="E18" s="66"/>
      <c r="F18" s="66"/>
      <c r="G18" s="66"/>
      <c r="H18" s="66"/>
      <c r="I18" s="66"/>
      <c r="J18" s="66"/>
      <c r="K18" s="67"/>
      <c r="O18" s="76"/>
      <c r="X18" s="76"/>
    </row>
    <row r="19" spans="1:24" ht="19.8" x14ac:dyDescent="0.2">
      <c r="A19" s="56" t="s">
        <v>99</v>
      </c>
      <c r="B19" s="58"/>
      <c r="C19" s="85" t="s">
        <v>111</v>
      </c>
      <c r="D19" s="58"/>
      <c r="E19" s="66" t="s">
        <v>112</v>
      </c>
      <c r="F19" s="86"/>
      <c r="G19" s="86"/>
      <c r="H19" s="86"/>
      <c r="I19" s="86"/>
      <c r="J19" s="86"/>
      <c r="K19" s="87"/>
      <c r="O19" s="76"/>
      <c r="X19" s="76"/>
    </row>
    <row r="20" spans="1:24" ht="19.8" x14ac:dyDescent="0.2">
      <c r="A20" s="60"/>
      <c r="B20" s="62"/>
      <c r="C20" s="88"/>
      <c r="D20" s="62"/>
      <c r="E20" s="89" t="s">
        <v>113</v>
      </c>
      <c r="F20" s="89" t="s">
        <v>114</v>
      </c>
      <c r="G20" s="89" t="s">
        <v>115</v>
      </c>
      <c r="H20" s="90" t="s">
        <v>116</v>
      </c>
      <c r="I20" s="89" t="s">
        <v>117</v>
      </c>
      <c r="J20" s="89" t="s">
        <v>118</v>
      </c>
      <c r="K20" s="91" t="s">
        <v>119</v>
      </c>
    </row>
    <row r="21" spans="1:24" ht="14.25" customHeight="1" x14ac:dyDescent="0.2">
      <c r="A21" s="92"/>
      <c r="B21" s="93"/>
      <c r="C21" s="94"/>
      <c r="D21" s="93"/>
      <c r="E21" s="95" t="s">
        <v>120</v>
      </c>
      <c r="F21" s="95" t="s">
        <v>120</v>
      </c>
      <c r="G21" s="95" t="s">
        <v>120</v>
      </c>
      <c r="H21" s="95" t="s">
        <v>120</v>
      </c>
      <c r="I21" s="95" t="s">
        <v>120</v>
      </c>
      <c r="J21" s="95"/>
      <c r="K21" s="96" t="s">
        <v>120</v>
      </c>
    </row>
    <row r="22" spans="1:24" ht="19.8" x14ac:dyDescent="0.2">
      <c r="A22" s="97" t="s">
        <v>121</v>
      </c>
      <c r="B22" s="98"/>
      <c r="C22" s="99" t="str">
        <f>D12</f>
        <v>森町</v>
      </c>
      <c r="D22" s="100"/>
      <c r="E22" s="101"/>
      <c r="F22" s="101"/>
      <c r="G22" s="101"/>
      <c r="H22" s="101"/>
      <c r="I22" s="101"/>
      <c r="J22" s="101"/>
      <c r="K22" s="102"/>
    </row>
    <row r="23" spans="1:24" ht="19.8" x14ac:dyDescent="0.2">
      <c r="A23" s="103"/>
      <c r="B23" s="104"/>
      <c r="C23" s="105"/>
      <c r="D23" s="106"/>
      <c r="E23" s="107">
        <f>IFERROR(VLOOKUP($D$2,交通空白!$B$2:$AG$1015,19,FALSE),0)</f>
        <v>0</v>
      </c>
      <c r="F23" s="108">
        <f>IFERROR(VLOOKUP($D$2,交通空白!$B$2:$AG$1015,21,FALSE),0)</f>
        <v>0</v>
      </c>
      <c r="G23" s="107">
        <f>IFERROR(VLOOKUP($D$2,交通空白!$B$2:$AG$1015,23,FALSE),0)</f>
        <v>0</v>
      </c>
      <c r="H23" s="108">
        <f>IFERROR(VLOOKUP($D$2,交通空白!$B$2:$AG$1015,25,FALSE),0)</f>
        <v>0</v>
      </c>
      <c r="I23" s="107">
        <f>IFERROR(VLOOKUP($D$2,交通空白!$B$2:$AG$1015,27,FALSE),0)</f>
        <v>3</v>
      </c>
      <c r="J23" s="107">
        <f>IFERROR(VLOOKUP($D$2,交通空白!$B$2:$AG$1015,29,FALSE),0)</f>
        <v>0</v>
      </c>
      <c r="K23" s="109">
        <f>SUM(E23:J23)</f>
        <v>3</v>
      </c>
    </row>
    <row r="24" spans="1:24" ht="19.8" x14ac:dyDescent="0.2">
      <c r="A24" s="103"/>
      <c r="B24" s="104"/>
      <c r="C24" s="110"/>
      <c r="D24" s="111"/>
      <c r="E24" s="112">
        <f>IFERROR(VLOOKUP($D$2,交通空白!$B$2:$AG$1015,20,FALSE),0)</f>
        <v>0</v>
      </c>
      <c r="F24" s="112">
        <f>IFERROR(VLOOKUP($D$2,交通空白!$B$2:$AG$1015,22,FALSE),0)</f>
        <v>0</v>
      </c>
      <c r="G24" s="112">
        <f>IFERROR(VLOOKUP($D$2,交通空白!$B$2:$AG$1015,24,FALSE),0)</f>
        <v>0</v>
      </c>
      <c r="H24" s="112">
        <f>IFERROR(VLOOKUP($D$2,交通空白!$B$2:$AG$1015,26,FALSE),0)</f>
        <v>0</v>
      </c>
      <c r="I24" s="113">
        <f>IFERROR(VLOOKUP($D$2,交通空白!$B$2:$AG$3015,28,FALSE),0)</f>
        <v>0</v>
      </c>
      <c r="J24" s="114"/>
      <c r="K24" s="115">
        <f>SUM(E24:I24)</f>
        <v>0</v>
      </c>
    </row>
    <row r="25" spans="1:24" ht="19.8" x14ac:dyDescent="0.2">
      <c r="A25" s="103"/>
      <c r="B25" s="104"/>
      <c r="C25" s="99">
        <f>D13</f>
        <v>0</v>
      </c>
      <c r="D25" s="100"/>
      <c r="E25" s="101"/>
      <c r="F25" s="101"/>
      <c r="G25" s="101"/>
      <c r="H25" s="101"/>
      <c r="I25" s="101"/>
      <c r="J25" s="101"/>
      <c r="K25" s="102"/>
    </row>
    <row r="26" spans="1:24" ht="19.8" x14ac:dyDescent="0.2">
      <c r="A26" s="103"/>
      <c r="B26" s="104"/>
      <c r="C26" s="105"/>
      <c r="D26" s="106"/>
      <c r="E26" s="107">
        <f>IFERROR(VLOOKUP($D$2&amp;"-2",交通空白!$B$2:$AG$1015,19,FALSE),0)</f>
        <v>0</v>
      </c>
      <c r="F26" s="108">
        <f>IFERROR(VLOOKUP($D$2&amp;"-2",交通空白!$B$2:$AG$1015,21,FALSE),0)</f>
        <v>0</v>
      </c>
      <c r="G26" s="107">
        <f>IFERROR(VLOOKUP($D$2&amp;"-2",交通空白!$B$2:$AG$1015,23,FALSE),0)</f>
        <v>0</v>
      </c>
      <c r="H26" s="108">
        <f>IFERROR(VLOOKUP($D$2&amp;"-2",交通空白!$B$2:$AG$1015,25,FALSE),0)</f>
        <v>0</v>
      </c>
      <c r="I26" s="107">
        <f>IFERROR(VLOOKUP($D$2&amp;"-2",交通空白!$B$2:$AG$1015,27,FALSE),0)</f>
        <v>0</v>
      </c>
      <c r="J26" s="107">
        <f>IFERROR(VLOOKUP($D$2&amp;"-2",交通空白!$B$2:$AG$1015,29,FALSE),0)</f>
        <v>0</v>
      </c>
      <c r="K26" s="109">
        <f>SUM(E26:J26)</f>
        <v>0</v>
      </c>
    </row>
    <row r="27" spans="1:24" ht="19.8" x14ac:dyDescent="0.2">
      <c r="A27" s="116"/>
      <c r="B27" s="117"/>
      <c r="C27" s="110"/>
      <c r="D27" s="111"/>
      <c r="E27" s="112">
        <f>IFERROR(VLOOKUP($D$2&amp;"-2",交通空白!$B$2:$AG$1015,20,FALSE),0)</f>
        <v>0</v>
      </c>
      <c r="F27" s="112">
        <f>IFERROR(VLOOKUP($D$2&amp;"-2",交通空白!$B$2:$AG$1015,22,FALSE),0)</f>
        <v>0</v>
      </c>
      <c r="G27" s="112">
        <f>IFERROR(VLOOKUP($D$2&amp;"-2",交通空白!$B$2:$AG$1015,24,FALSE),0)</f>
        <v>0</v>
      </c>
      <c r="H27" s="112">
        <f>IFERROR(VLOOKUP($D$2&amp;"-2",交通空白!$B$2:$AG$1015,26,FALSE),0)</f>
        <v>0</v>
      </c>
      <c r="I27" s="113">
        <f>IFERROR(VLOOKUP($D$2&amp;"-2",交通空白!$B$2:$AG$3015,28,FALSE),0)</f>
        <v>0</v>
      </c>
      <c r="J27" s="114"/>
      <c r="K27" s="115">
        <f>SUM(E27:I27)</f>
        <v>0</v>
      </c>
    </row>
    <row r="28" spans="1:24" ht="19.8" x14ac:dyDescent="0.2">
      <c r="A28" s="118"/>
      <c r="B28" s="83"/>
      <c r="C28" s="99">
        <f>H12</f>
        <v>0</v>
      </c>
      <c r="D28" s="100"/>
      <c r="E28" s="101"/>
      <c r="F28" s="101"/>
      <c r="G28" s="101"/>
      <c r="H28" s="101"/>
      <c r="I28" s="101"/>
      <c r="J28" s="101"/>
      <c r="K28" s="102"/>
    </row>
    <row r="29" spans="1:24" ht="19.8" x14ac:dyDescent="0.2">
      <c r="A29" s="119"/>
      <c r="B29" s="120"/>
      <c r="C29" s="105"/>
      <c r="D29" s="106"/>
      <c r="E29" s="107">
        <f>IFERROR(VLOOKUP($D$2&amp;"-3",交通空白!$B$2:$AG$1015,19,FALSE),0)</f>
        <v>0</v>
      </c>
      <c r="F29" s="108">
        <f>IFERROR(VLOOKUP($D$2&amp;"-3",交通空白!$B$2:$AG$1015,21,FALSE),0)</f>
        <v>0</v>
      </c>
      <c r="G29" s="107">
        <f>IFERROR(VLOOKUP($D$2&amp;"-3",交通空白!$B$2:$AG$1015,23,FALSE),0)</f>
        <v>0</v>
      </c>
      <c r="H29" s="108">
        <f>IFERROR(VLOOKUP($D$2&amp;"-3",交通空白!$B$2:$AG$1015,25,FALSE),0)</f>
        <v>0</v>
      </c>
      <c r="I29" s="107">
        <f>IFERROR(VLOOKUP($D$2&amp;"-3",交通空白!$B$2:$AG$1015,27,FALSE),0)</f>
        <v>0</v>
      </c>
      <c r="J29" s="107">
        <f>IFERROR(VLOOKUP($D$2&amp;"-3",交通空白!$B$2:$AG$1015,29,FALSE),0)</f>
        <v>0</v>
      </c>
      <c r="K29" s="109">
        <f>SUM(E29:J29)</f>
        <v>0</v>
      </c>
    </row>
    <row r="30" spans="1:24" ht="19.8" x14ac:dyDescent="0.2">
      <c r="A30" s="119"/>
      <c r="B30" s="120"/>
      <c r="C30" s="110"/>
      <c r="D30" s="111"/>
      <c r="E30" s="112">
        <f>IFERROR(VLOOKUP($D$2&amp;"-3",交通空白!$B$2:$AG$1015,20,FALSE),0)</f>
        <v>0</v>
      </c>
      <c r="F30" s="112">
        <f>IFERROR(VLOOKUP($D$2&amp;"-3",交通空白!$B$2:$AG$1015,22,FALSE),0)</f>
        <v>0</v>
      </c>
      <c r="G30" s="112">
        <f>IFERROR(VLOOKUP($D$2&amp;"-3",交通空白!$B$2:$AG$1015,24,FALSE),0)</f>
        <v>0</v>
      </c>
      <c r="H30" s="112">
        <f>IFERROR(VLOOKUP($D$2&amp;"-3",交通空白!$B$2:$AG$1015,26,FALSE),0)</f>
        <v>0</v>
      </c>
      <c r="I30" s="113">
        <f>IFERROR(VLOOKUP($D$2&amp;"-3",交通空白!$B$2:$AG$3015,28,FALSE),0)</f>
        <v>0</v>
      </c>
      <c r="J30" s="114"/>
      <c r="K30" s="115">
        <f>SUM(E30:I30)</f>
        <v>0</v>
      </c>
    </row>
    <row r="31" spans="1:24" ht="19.8" x14ac:dyDescent="0.2">
      <c r="A31" s="119"/>
      <c r="B31" s="120"/>
      <c r="C31" s="99">
        <f>H13</f>
        <v>0</v>
      </c>
      <c r="D31" s="100"/>
      <c r="E31" s="101"/>
      <c r="F31" s="101"/>
      <c r="G31" s="101"/>
      <c r="H31" s="101"/>
      <c r="I31" s="101"/>
      <c r="J31" s="101"/>
      <c r="K31" s="102"/>
    </row>
    <row r="32" spans="1:24" ht="19.8" x14ac:dyDescent="0.2">
      <c r="A32" s="119"/>
      <c r="B32" s="120"/>
      <c r="C32" s="105"/>
      <c r="D32" s="106"/>
      <c r="E32" s="107">
        <f>IFERROR(VLOOKUP($D$2&amp;"-4",交通空白!$B$2:$AG$1015,19,FALSE),0)</f>
        <v>0</v>
      </c>
      <c r="F32" s="108">
        <f>IFERROR(VLOOKUP($D$2&amp;"-4",交通空白!$B$2:$AG$1015,21,FALSE),0)</f>
        <v>0</v>
      </c>
      <c r="G32" s="107">
        <f>IFERROR(VLOOKUP($D$2&amp;"-4",交通空白!$B$2:$AG$1015,23,FALSE),0)</f>
        <v>0</v>
      </c>
      <c r="H32" s="108">
        <f>IFERROR(VLOOKUP($D$2&amp;"-4",交通空白!$B$2:$AG$1015,25,FALSE),0)</f>
        <v>0</v>
      </c>
      <c r="I32" s="107">
        <f>IFERROR(VLOOKUP($D$2&amp;"-4",交通空白!$B$2:$AG$1015,27,FALSE),0)</f>
        <v>0</v>
      </c>
      <c r="J32" s="107">
        <f>IFERROR(VLOOKUP($D$2&amp;"-4",交通空白!$B$2:$AG$1015,29,FALSE),0)</f>
        <v>0</v>
      </c>
      <c r="K32" s="109">
        <f>SUM(E32:J32)</f>
        <v>0</v>
      </c>
    </row>
    <row r="33" spans="1:11" ht="19.8" x14ac:dyDescent="0.2">
      <c r="A33" s="121"/>
      <c r="B33" s="122"/>
      <c r="C33" s="110"/>
      <c r="D33" s="111"/>
      <c r="E33" s="112">
        <f>IFERROR(VLOOKUP($D$2&amp;"-4",交通空白!$B$2:$AG$1015,20,FALSE),0)</f>
        <v>0</v>
      </c>
      <c r="F33" s="112">
        <f>IFERROR(VLOOKUP($D$2&amp;"-4",交通空白!$B$2:$AG$1015,22,FALSE),0)</f>
        <v>0</v>
      </c>
      <c r="G33" s="112">
        <f>IFERROR(VLOOKUP($D$2&amp;"-4",交通空白!$B$2:$AG$1015,24,FALSE),0)</f>
        <v>0</v>
      </c>
      <c r="H33" s="112">
        <f>IFERROR(VLOOKUP($D$2&amp;"-4",交通空白!$B$2:$AG$1015,26,FALSE),0)</f>
        <v>0</v>
      </c>
      <c r="I33" s="113">
        <f>IFERROR(VLOOKUP($D$2&amp;"-4",交通空白!$B$2:$AG$3015,28,FALSE),0)</f>
        <v>0</v>
      </c>
      <c r="J33" s="114"/>
      <c r="K33" s="115">
        <f>SUM(E33:I33)</f>
        <v>0</v>
      </c>
    </row>
    <row r="34" spans="1:11" ht="19.8" x14ac:dyDescent="0.2">
      <c r="A34" s="123"/>
      <c r="B34" s="124"/>
      <c r="C34" s="125" t="s">
        <v>122</v>
      </c>
      <c r="D34" s="126"/>
      <c r="E34" s="101"/>
      <c r="F34" s="101"/>
      <c r="G34" s="101"/>
      <c r="H34" s="101"/>
      <c r="I34" s="101"/>
      <c r="J34" s="101"/>
      <c r="K34" s="102"/>
    </row>
    <row r="35" spans="1:11" ht="19.8" x14ac:dyDescent="0.2">
      <c r="A35" s="127"/>
      <c r="B35" s="128"/>
      <c r="C35" s="129"/>
      <c r="D35" s="130"/>
      <c r="E35" s="107">
        <f t="shared" ref="E35:J35" si="0">SUM(E23+E26+E29+E32)</f>
        <v>0</v>
      </c>
      <c r="F35" s="108">
        <f t="shared" si="0"/>
        <v>0</v>
      </c>
      <c r="G35" s="107">
        <f t="shared" si="0"/>
        <v>0</v>
      </c>
      <c r="H35" s="108">
        <f t="shared" si="0"/>
        <v>0</v>
      </c>
      <c r="I35" s="107">
        <f t="shared" si="0"/>
        <v>3</v>
      </c>
      <c r="J35" s="107">
        <f t="shared" si="0"/>
        <v>0</v>
      </c>
      <c r="K35" s="109">
        <f>SUM(E35:J35)</f>
        <v>3</v>
      </c>
    </row>
    <row r="36" spans="1:11" ht="20.399999999999999" thickBot="1" x14ac:dyDescent="0.25">
      <c r="A36" s="131"/>
      <c r="B36" s="132"/>
      <c r="C36" s="133"/>
      <c r="D36" s="134"/>
      <c r="E36" s="135">
        <f>SUM(E24+E27+E30+E33)</f>
        <v>0</v>
      </c>
      <c r="F36" s="135">
        <f>SUM(F24+F27+F30+F33)</f>
        <v>0</v>
      </c>
      <c r="G36" s="135">
        <f>SUM(G24+G27+G30+G33)</f>
        <v>0</v>
      </c>
      <c r="H36" s="135">
        <f>SUM(H24+H27+H30+H33)</f>
        <v>0</v>
      </c>
      <c r="I36" s="136">
        <f>SUM(I24+I27+I30+I33)</f>
        <v>0</v>
      </c>
      <c r="J36" s="137"/>
      <c r="K36" s="138">
        <f>SUM(E36:I36)</f>
        <v>0</v>
      </c>
    </row>
    <row r="37" spans="1:11" ht="19.8" x14ac:dyDescent="0.2">
      <c r="A37" s="139"/>
      <c r="B37" s="139"/>
      <c r="C37" s="139"/>
      <c r="D37" s="139"/>
      <c r="E37" s="139"/>
      <c r="F37" s="139"/>
      <c r="G37" s="139"/>
      <c r="H37" s="139"/>
      <c r="I37" s="139"/>
      <c r="J37" s="139"/>
    </row>
    <row r="38" spans="1:11" ht="19.8" x14ac:dyDescent="0.2">
      <c r="A38" s="139"/>
      <c r="B38" s="139"/>
      <c r="C38" s="139"/>
      <c r="D38" s="139"/>
      <c r="E38" s="139"/>
      <c r="F38" s="139"/>
      <c r="G38" s="139"/>
      <c r="H38" s="139"/>
      <c r="I38" s="139"/>
      <c r="J38" s="139"/>
    </row>
  </sheetData>
  <sheetProtection algorithmName="SHA-512" hashValue="Jsapg1J1XsP9dC0sXdQx3PNYFyIacveJmdESVdy5Gs21HGaP/Uft5K6SVpfDuSS0UMw88MJUrMeEsExZt+j/DA==" saltValue="RH0DNkbPDUx65jYGcH1hMQ==" spinCount="100000" sheet="1" objects="1" scenarios="1"/>
  <mergeCells count="61">
    <mergeCell ref="A34:B36"/>
    <mergeCell ref="C34:D36"/>
    <mergeCell ref="A22:B27"/>
    <mergeCell ref="C22:D24"/>
    <mergeCell ref="C25:D27"/>
    <mergeCell ref="A28:B33"/>
    <mergeCell ref="C28:D30"/>
    <mergeCell ref="C31:D33"/>
    <mergeCell ref="H17:I17"/>
    <mergeCell ref="J17:K17"/>
    <mergeCell ref="A18:C18"/>
    <mergeCell ref="D18:G18"/>
    <mergeCell ref="H18:K18"/>
    <mergeCell ref="A19:B21"/>
    <mergeCell ref="C19:D21"/>
    <mergeCell ref="E19:K19"/>
    <mergeCell ref="A15:C15"/>
    <mergeCell ref="D15:G15"/>
    <mergeCell ref="H15:K15"/>
    <mergeCell ref="A16:C17"/>
    <mergeCell ref="D16:E16"/>
    <mergeCell ref="F16:G16"/>
    <mergeCell ref="H16:I16"/>
    <mergeCell ref="J16:K16"/>
    <mergeCell ref="D17:E17"/>
    <mergeCell ref="F17:G17"/>
    <mergeCell ref="F13:G13"/>
    <mergeCell ref="H13:I13"/>
    <mergeCell ref="J13:K13"/>
    <mergeCell ref="A14:C14"/>
    <mergeCell ref="D14:G14"/>
    <mergeCell ref="H14:K14"/>
    <mergeCell ref="A11:C13"/>
    <mergeCell ref="D11:E11"/>
    <mergeCell ref="F11:G11"/>
    <mergeCell ref="H11:I11"/>
    <mergeCell ref="J11:K11"/>
    <mergeCell ref="D12:E12"/>
    <mergeCell ref="F12:G12"/>
    <mergeCell ref="H12:I12"/>
    <mergeCell ref="J12:K12"/>
    <mergeCell ref="D13:E13"/>
    <mergeCell ref="A7:C7"/>
    <mergeCell ref="D7:K7"/>
    <mergeCell ref="A8:C8"/>
    <mergeCell ref="D8:K8"/>
    <mergeCell ref="A9:C10"/>
    <mergeCell ref="D9:K9"/>
    <mergeCell ref="D10:K10"/>
    <mergeCell ref="A4:C4"/>
    <mergeCell ref="D4:K4"/>
    <mergeCell ref="A5:C5"/>
    <mergeCell ref="D5:K5"/>
    <mergeCell ref="A6:C6"/>
    <mergeCell ref="D6:K6"/>
    <mergeCell ref="A1:K1"/>
    <mergeCell ref="O1:Q1"/>
    <mergeCell ref="A2:C2"/>
    <mergeCell ref="D2:K2"/>
    <mergeCell ref="A3:C3"/>
    <mergeCell ref="D3:K3"/>
  </mergeCells>
  <phoneticPr fontId="6"/>
  <dataValidations count="3">
    <dataValidation type="list" allowBlank="1" showInputMessage="1" sqref="D10" xr:uid="{C0017C7B-943F-4518-90E1-F048F86FE48B}">
      <formula1>"○"</formula1>
    </dataValidation>
    <dataValidation type="list" allowBlank="1" showInputMessage="1" sqref="A22:B33" xr:uid="{1B788E21-067E-485F-AC27-4B2896823A8D}">
      <formula1>"交通空白地有償運送,福祉有償運送"</formula1>
    </dataValidation>
    <dataValidation allowBlank="1" showInputMessage="1" sqref="D2:K2" xr:uid="{C9337AC6-8A41-4D83-A7A3-EE97398EB50E}"/>
  </dataValidations>
  <hyperlinks>
    <hyperlink ref="O1:Q1" location="交通空白!A1" display="目次へ" xr:uid="{7A2BEA9A-A719-46F8-9978-CF362FD677DB}"/>
  </hyperlinks>
  <pageMargins left="0.25" right="0.25" top="0.75" bottom="0.75" header="0.3" footer="0.3"/>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1B6FE-AC0D-45B7-8527-5927400E5B2B}">
  <sheetPr codeName="Sheet47">
    <tabColor theme="8" tint="0.79998168889431442"/>
  </sheetPr>
  <dimension ref="A1:J85"/>
  <sheetViews>
    <sheetView view="pageBreakPreview" zoomScale="85" zoomScaleNormal="100" zoomScaleSheetLayoutView="85" workbookViewId="0">
      <selection activeCell="B9" sqref="B9"/>
    </sheetView>
  </sheetViews>
  <sheetFormatPr defaultColWidth="2.109375" defaultRowHeight="19.8" x14ac:dyDescent="0.2"/>
  <cols>
    <col min="1" max="1" width="3.6640625" style="140" customWidth="1"/>
    <col min="2" max="2" width="20.6640625" style="139" customWidth="1"/>
    <col min="3" max="3" width="23.6640625" style="139" customWidth="1"/>
    <col min="4" max="4" width="20.6640625" style="139" customWidth="1"/>
    <col min="5" max="5" width="20.6640625" style="172" customWidth="1"/>
    <col min="6" max="6" width="3.6640625" style="173" customWidth="1"/>
    <col min="7" max="16384" width="2.109375" style="139"/>
  </cols>
  <sheetData>
    <row r="1" spans="1:10" ht="15" customHeight="1" x14ac:dyDescent="0.2">
      <c r="E1" s="141" t="s">
        <v>123</v>
      </c>
      <c r="F1" s="141"/>
    </row>
    <row r="2" spans="1:10" ht="24.9" customHeight="1" x14ac:dyDescent="0.2">
      <c r="A2" s="142" t="s">
        <v>124</v>
      </c>
      <c r="B2" s="142"/>
      <c r="C2" s="142"/>
      <c r="D2" s="142"/>
      <c r="E2" s="142"/>
      <c r="F2" s="142"/>
    </row>
    <row r="3" spans="1:10" ht="20.100000000000001" customHeight="1" x14ac:dyDescent="0.2">
      <c r="A3" s="143">
        <v>1</v>
      </c>
      <c r="B3" s="144" t="s">
        <v>125</v>
      </c>
      <c r="C3" s="145">
        <v>45007</v>
      </c>
      <c r="D3" s="144" t="s">
        <v>126</v>
      </c>
      <c r="E3" s="146"/>
      <c r="F3" s="147"/>
    </row>
    <row r="4" spans="1:10" ht="20.100000000000001" customHeight="1" x14ac:dyDescent="0.2">
      <c r="A4" s="143"/>
      <c r="B4" s="148" t="s">
        <v>127</v>
      </c>
      <c r="C4" s="149" t="s">
        <v>150</v>
      </c>
      <c r="D4" s="149"/>
      <c r="E4" s="163">
        <v>26.5</v>
      </c>
      <c r="F4" s="151" t="s">
        <v>129</v>
      </c>
    </row>
    <row r="5" spans="1:10" ht="20.100000000000001" customHeight="1" x14ac:dyDescent="0.2">
      <c r="A5" s="143"/>
      <c r="B5" s="152" t="s">
        <v>130</v>
      </c>
      <c r="C5" s="153" t="s">
        <v>151</v>
      </c>
      <c r="D5" s="154"/>
      <c r="E5" s="154"/>
      <c r="F5" s="155"/>
    </row>
    <row r="6" spans="1:10" ht="20.100000000000001" customHeight="1" x14ac:dyDescent="0.2">
      <c r="A6" s="143"/>
      <c r="B6" s="152" t="s">
        <v>132</v>
      </c>
      <c r="C6" s="153" t="s">
        <v>152</v>
      </c>
      <c r="D6" s="154"/>
      <c r="E6" s="154"/>
      <c r="F6" s="155"/>
      <c r="G6" s="141"/>
      <c r="H6" s="141"/>
      <c r="I6" s="141"/>
      <c r="J6" s="141"/>
    </row>
    <row r="7" spans="1:10" ht="20.100000000000001" customHeight="1" x14ac:dyDescent="0.2">
      <c r="A7" s="143"/>
      <c r="B7" s="152" t="s">
        <v>134</v>
      </c>
      <c r="C7" s="153" t="s">
        <v>153</v>
      </c>
      <c r="D7" s="154"/>
      <c r="E7" s="154"/>
      <c r="F7" s="155"/>
    </row>
    <row r="8" spans="1:10" ht="20.100000000000001" customHeight="1" x14ac:dyDescent="0.2">
      <c r="B8" s="156"/>
      <c r="C8" s="157"/>
      <c r="D8" s="157"/>
      <c r="E8" s="158"/>
      <c r="F8" s="159"/>
    </row>
    <row r="9" spans="1:10" ht="20.100000000000001" customHeight="1" x14ac:dyDescent="0.2">
      <c r="A9" s="143">
        <v>2</v>
      </c>
      <c r="B9" s="144" t="s">
        <v>125</v>
      </c>
      <c r="C9" s="145">
        <f>$C$3</f>
        <v>45007</v>
      </c>
      <c r="D9" s="144" t="s">
        <v>126</v>
      </c>
      <c r="E9" s="146"/>
      <c r="F9" s="147"/>
    </row>
    <row r="10" spans="1:10" ht="20.100000000000001" customHeight="1" x14ac:dyDescent="0.2">
      <c r="A10" s="143"/>
      <c r="B10" s="148" t="s">
        <v>127</v>
      </c>
      <c r="C10" s="149" t="s">
        <v>154</v>
      </c>
      <c r="D10" s="149"/>
      <c r="E10" s="163">
        <v>25.7</v>
      </c>
      <c r="F10" s="151" t="s">
        <v>129</v>
      </c>
    </row>
    <row r="11" spans="1:10" ht="20.100000000000001" customHeight="1" x14ac:dyDescent="0.2">
      <c r="A11" s="143"/>
      <c r="B11" s="152" t="s">
        <v>130</v>
      </c>
      <c r="C11" s="153" t="s">
        <v>155</v>
      </c>
      <c r="D11" s="154"/>
      <c r="E11" s="154"/>
      <c r="F11" s="155"/>
      <c r="G11" s="160"/>
      <c r="H11" s="160"/>
      <c r="I11" s="160"/>
      <c r="J11" s="160"/>
    </row>
    <row r="12" spans="1:10" ht="20.100000000000001" customHeight="1" x14ac:dyDescent="0.2">
      <c r="A12" s="143"/>
      <c r="B12" s="152" t="s">
        <v>132</v>
      </c>
      <c r="C12" s="153" t="s">
        <v>152</v>
      </c>
      <c r="D12" s="154"/>
      <c r="E12" s="154"/>
      <c r="F12" s="155"/>
      <c r="G12" s="161"/>
    </row>
    <row r="13" spans="1:10" ht="20.100000000000001" customHeight="1" x14ac:dyDescent="0.2">
      <c r="A13" s="143"/>
      <c r="B13" s="152" t="s">
        <v>134</v>
      </c>
      <c r="C13" s="153" t="s">
        <v>156</v>
      </c>
      <c r="D13" s="154"/>
      <c r="E13" s="154"/>
      <c r="F13" s="155"/>
    </row>
    <row r="14" spans="1:10" ht="20.100000000000001" customHeight="1" x14ac:dyDescent="0.2">
      <c r="A14" s="162"/>
      <c r="B14" s="156"/>
      <c r="C14" s="157"/>
      <c r="D14" s="157"/>
      <c r="E14" s="158"/>
      <c r="F14" s="159"/>
    </row>
    <row r="15" spans="1:10" ht="20.100000000000001" customHeight="1" x14ac:dyDescent="0.2">
      <c r="A15" s="143">
        <v>3</v>
      </c>
      <c r="B15" s="144" t="s">
        <v>125</v>
      </c>
      <c r="C15" s="145">
        <f>$C$3</f>
        <v>45007</v>
      </c>
      <c r="D15" s="144" t="s">
        <v>126</v>
      </c>
      <c r="E15" s="146"/>
      <c r="F15" s="147"/>
    </row>
    <row r="16" spans="1:10" ht="20.100000000000001" customHeight="1" x14ac:dyDescent="0.2">
      <c r="A16" s="143"/>
      <c r="B16" s="148" t="s">
        <v>127</v>
      </c>
      <c r="C16" s="149"/>
      <c r="D16" s="149"/>
      <c r="E16" s="163"/>
      <c r="F16" s="151" t="s">
        <v>129</v>
      </c>
    </row>
    <row r="17" spans="1:10" ht="20.100000000000001" customHeight="1" x14ac:dyDescent="0.2">
      <c r="A17" s="143"/>
      <c r="B17" s="152" t="s">
        <v>130</v>
      </c>
      <c r="C17" s="153"/>
      <c r="D17" s="154"/>
      <c r="E17" s="154"/>
      <c r="F17" s="155"/>
      <c r="G17" s="160"/>
      <c r="H17" s="160"/>
      <c r="I17" s="160"/>
      <c r="J17" s="160"/>
    </row>
    <row r="18" spans="1:10" ht="20.100000000000001" customHeight="1" x14ac:dyDescent="0.2">
      <c r="A18" s="143"/>
      <c r="B18" s="152" t="s">
        <v>132</v>
      </c>
      <c r="C18" s="153"/>
      <c r="D18" s="154"/>
      <c r="E18" s="154"/>
      <c r="F18" s="155"/>
      <c r="G18" s="161"/>
    </row>
    <row r="19" spans="1:10" ht="20.100000000000001" customHeight="1" x14ac:dyDescent="0.2">
      <c r="A19" s="143"/>
      <c r="B19" s="152" t="s">
        <v>134</v>
      </c>
      <c r="C19" s="153"/>
      <c r="D19" s="154"/>
      <c r="E19" s="154"/>
      <c r="F19" s="155"/>
    </row>
    <row r="20" spans="1:10" ht="20.100000000000001" customHeight="1" x14ac:dyDescent="0.2">
      <c r="A20" s="162"/>
      <c r="B20" s="156"/>
      <c r="C20" s="157"/>
      <c r="D20" s="157"/>
      <c r="E20" s="158"/>
      <c r="F20" s="159"/>
    </row>
    <row r="21" spans="1:10" ht="20.100000000000001" customHeight="1" x14ac:dyDescent="0.2">
      <c r="A21" s="143">
        <v>4</v>
      </c>
      <c r="B21" s="144" t="s">
        <v>125</v>
      </c>
      <c r="C21" s="145">
        <f>$C$3</f>
        <v>45007</v>
      </c>
      <c r="D21" s="144" t="s">
        <v>126</v>
      </c>
      <c r="E21" s="146"/>
      <c r="F21" s="147"/>
    </row>
    <row r="22" spans="1:10" ht="20.100000000000001" customHeight="1" x14ac:dyDescent="0.2">
      <c r="A22" s="143"/>
      <c r="B22" s="148" t="s">
        <v>127</v>
      </c>
      <c r="C22" s="149"/>
      <c r="D22" s="149"/>
      <c r="E22" s="163"/>
      <c r="F22" s="151" t="s">
        <v>129</v>
      </c>
    </row>
    <row r="23" spans="1:10" ht="20.100000000000001" customHeight="1" x14ac:dyDescent="0.2">
      <c r="A23" s="143"/>
      <c r="B23" s="152" t="s">
        <v>130</v>
      </c>
      <c r="C23" s="153"/>
      <c r="D23" s="154"/>
      <c r="E23" s="154"/>
      <c r="F23" s="155"/>
      <c r="G23" s="160"/>
      <c r="H23" s="160"/>
      <c r="I23" s="160"/>
      <c r="J23" s="160"/>
    </row>
    <row r="24" spans="1:10" ht="20.100000000000001" customHeight="1" x14ac:dyDescent="0.2">
      <c r="A24" s="143"/>
      <c r="B24" s="152" t="s">
        <v>132</v>
      </c>
      <c r="C24" s="153"/>
      <c r="D24" s="154"/>
      <c r="E24" s="154"/>
      <c r="F24" s="155"/>
      <c r="G24" s="161"/>
    </row>
    <row r="25" spans="1:10" ht="20.100000000000001" customHeight="1" x14ac:dyDescent="0.2">
      <c r="A25" s="143"/>
      <c r="B25" s="152" t="s">
        <v>134</v>
      </c>
      <c r="C25" s="153"/>
      <c r="D25" s="154"/>
      <c r="E25" s="154"/>
      <c r="F25" s="155"/>
    </row>
    <row r="26" spans="1:10" ht="20.100000000000001" customHeight="1" x14ac:dyDescent="0.2">
      <c r="A26" s="162"/>
      <c r="B26" s="156"/>
      <c r="C26" s="157"/>
      <c r="D26" s="157"/>
      <c r="E26" s="158"/>
      <c r="F26" s="159"/>
    </row>
    <row r="27" spans="1:10" ht="20.100000000000001" customHeight="1" x14ac:dyDescent="0.2">
      <c r="A27" s="143">
        <v>5</v>
      </c>
      <c r="B27" s="144" t="s">
        <v>125</v>
      </c>
      <c r="C27" s="145">
        <f>$C$3</f>
        <v>45007</v>
      </c>
      <c r="D27" s="144" t="s">
        <v>126</v>
      </c>
      <c r="E27" s="146"/>
      <c r="F27" s="147"/>
    </row>
    <row r="28" spans="1:10" ht="20.100000000000001" customHeight="1" x14ac:dyDescent="0.2">
      <c r="A28" s="143"/>
      <c r="B28" s="148" t="s">
        <v>127</v>
      </c>
      <c r="C28" s="149"/>
      <c r="D28" s="149"/>
      <c r="E28" s="163"/>
      <c r="F28" s="151" t="s">
        <v>129</v>
      </c>
    </row>
    <row r="29" spans="1:10" ht="20.100000000000001" customHeight="1" x14ac:dyDescent="0.2">
      <c r="A29" s="143"/>
      <c r="B29" s="152" t="s">
        <v>130</v>
      </c>
      <c r="C29" s="153"/>
      <c r="D29" s="154"/>
      <c r="E29" s="154"/>
      <c r="F29" s="155"/>
    </row>
    <row r="30" spans="1:10" ht="20.100000000000001" customHeight="1" x14ac:dyDescent="0.2">
      <c r="A30" s="143"/>
      <c r="B30" s="152" t="s">
        <v>132</v>
      </c>
      <c r="C30" s="153"/>
      <c r="D30" s="154"/>
      <c r="E30" s="154"/>
      <c r="F30" s="155"/>
      <c r="G30" s="160"/>
      <c r="H30" s="160"/>
      <c r="I30" s="160"/>
      <c r="J30" s="160"/>
    </row>
    <row r="31" spans="1:10" ht="20.100000000000001" customHeight="1" x14ac:dyDescent="0.2">
      <c r="A31" s="143"/>
      <c r="B31" s="152" t="s">
        <v>134</v>
      </c>
      <c r="C31" s="153"/>
      <c r="D31" s="154"/>
      <c r="E31" s="154"/>
      <c r="F31" s="155"/>
      <c r="G31" s="161"/>
    </row>
    <row r="32" spans="1:10" ht="20.100000000000001" customHeight="1" x14ac:dyDescent="0.2">
      <c r="A32" s="162"/>
      <c r="B32" s="156"/>
      <c r="C32" s="157"/>
      <c r="D32" s="157"/>
      <c r="E32" s="158"/>
      <c r="F32" s="159"/>
    </row>
    <row r="33" spans="1:10" ht="20.100000000000001" customHeight="1" x14ac:dyDescent="0.2">
      <c r="A33" s="143">
        <v>6</v>
      </c>
      <c r="B33" s="144" t="s">
        <v>125</v>
      </c>
      <c r="C33" s="145">
        <f>$C$3</f>
        <v>45007</v>
      </c>
      <c r="D33" s="144" t="s">
        <v>126</v>
      </c>
      <c r="E33" s="146"/>
      <c r="F33" s="147"/>
      <c r="G33" s="168"/>
      <c r="H33" s="168"/>
      <c r="I33" s="168"/>
      <c r="J33" s="168"/>
    </row>
    <row r="34" spans="1:10" ht="20.100000000000001" customHeight="1" x14ac:dyDescent="0.2">
      <c r="A34" s="143"/>
      <c r="B34" s="148" t="s">
        <v>127</v>
      </c>
      <c r="C34" s="149"/>
      <c r="D34" s="149"/>
      <c r="E34" s="163"/>
      <c r="F34" s="151" t="s">
        <v>129</v>
      </c>
    </row>
    <row r="35" spans="1:10" ht="20.100000000000001" customHeight="1" x14ac:dyDescent="0.2">
      <c r="A35" s="143"/>
      <c r="B35" s="152" t="s">
        <v>130</v>
      </c>
      <c r="C35" s="153"/>
      <c r="D35" s="154"/>
      <c r="E35" s="154"/>
      <c r="F35" s="155"/>
    </row>
    <row r="36" spans="1:10" ht="20.100000000000001" customHeight="1" x14ac:dyDescent="0.2">
      <c r="A36" s="143"/>
      <c r="B36" s="152" t="s">
        <v>132</v>
      </c>
      <c r="C36" s="153"/>
      <c r="D36" s="154"/>
      <c r="E36" s="154"/>
      <c r="F36" s="155"/>
      <c r="G36" s="160"/>
      <c r="H36" s="160"/>
      <c r="I36" s="160"/>
      <c r="J36" s="160"/>
    </row>
    <row r="37" spans="1:10" ht="20.100000000000001" customHeight="1" x14ac:dyDescent="0.2">
      <c r="A37" s="143"/>
      <c r="B37" s="152" t="s">
        <v>134</v>
      </c>
      <c r="C37" s="153"/>
      <c r="D37" s="154"/>
      <c r="E37" s="154"/>
      <c r="F37" s="155"/>
      <c r="G37" s="160"/>
      <c r="H37" s="160"/>
      <c r="I37" s="160"/>
      <c r="J37" s="160"/>
    </row>
    <row r="38" spans="1:10" ht="20.100000000000001" customHeight="1" x14ac:dyDescent="0.2">
      <c r="A38" s="162"/>
      <c r="B38" s="156"/>
      <c r="C38" s="157"/>
      <c r="D38" s="157"/>
      <c r="E38" s="158"/>
      <c r="F38" s="159"/>
    </row>
    <row r="39" spans="1:10" ht="20.100000000000001" customHeight="1" x14ac:dyDescent="0.2">
      <c r="A39" s="143">
        <v>7</v>
      </c>
      <c r="B39" s="144" t="s">
        <v>125</v>
      </c>
      <c r="C39" s="145">
        <f>$C$3</f>
        <v>45007</v>
      </c>
      <c r="D39" s="144" t="s">
        <v>126</v>
      </c>
      <c r="E39" s="146"/>
      <c r="F39" s="147"/>
    </row>
    <row r="40" spans="1:10" ht="20.100000000000001" customHeight="1" x14ac:dyDescent="0.2">
      <c r="A40" s="143"/>
      <c r="B40" s="148" t="s">
        <v>127</v>
      </c>
      <c r="C40" s="149"/>
      <c r="D40" s="149"/>
      <c r="E40" s="163"/>
      <c r="F40" s="151" t="s">
        <v>129</v>
      </c>
    </row>
    <row r="41" spans="1:10" ht="20.100000000000001" customHeight="1" x14ac:dyDescent="0.2">
      <c r="A41" s="143"/>
      <c r="B41" s="152" t="s">
        <v>130</v>
      </c>
      <c r="C41" s="153"/>
      <c r="D41" s="154"/>
      <c r="E41" s="154"/>
      <c r="F41" s="155"/>
    </row>
    <row r="42" spans="1:10" ht="20.100000000000001" customHeight="1" x14ac:dyDescent="0.2">
      <c r="A42" s="143"/>
      <c r="B42" s="152" t="s">
        <v>132</v>
      </c>
      <c r="C42" s="153"/>
      <c r="D42" s="154"/>
      <c r="E42" s="154"/>
      <c r="F42" s="155"/>
      <c r="G42" s="160"/>
      <c r="H42" s="160"/>
      <c r="I42" s="160"/>
      <c r="J42" s="160"/>
    </row>
    <row r="43" spans="1:10" ht="20.100000000000001" customHeight="1" x14ac:dyDescent="0.2">
      <c r="A43" s="143"/>
      <c r="B43" s="152" t="s">
        <v>134</v>
      </c>
      <c r="C43" s="153"/>
      <c r="D43" s="154"/>
      <c r="E43" s="154"/>
      <c r="F43" s="155"/>
      <c r="G43" s="160"/>
      <c r="H43" s="160"/>
      <c r="I43" s="160"/>
      <c r="J43" s="160"/>
    </row>
    <row r="44" spans="1:10" ht="20.100000000000001" customHeight="1" x14ac:dyDescent="0.2">
      <c r="A44" s="162"/>
      <c r="B44" s="156"/>
      <c r="C44" s="157"/>
      <c r="D44" s="157"/>
      <c r="E44" s="158"/>
      <c r="F44" s="159"/>
    </row>
    <row r="45" spans="1:10" ht="20.100000000000001" customHeight="1" x14ac:dyDescent="0.2">
      <c r="A45" s="143">
        <v>8</v>
      </c>
      <c r="B45" s="144" t="s">
        <v>125</v>
      </c>
      <c r="C45" s="145">
        <f>$C$3</f>
        <v>45007</v>
      </c>
      <c r="D45" s="144" t="s">
        <v>126</v>
      </c>
      <c r="E45" s="146"/>
      <c r="F45" s="147"/>
      <c r="G45" s="160"/>
      <c r="H45" s="160"/>
      <c r="I45" s="160"/>
      <c r="J45" s="160"/>
    </row>
    <row r="46" spans="1:10" ht="20.100000000000001" customHeight="1" x14ac:dyDescent="0.2">
      <c r="A46" s="143"/>
      <c r="B46" s="148" t="s">
        <v>127</v>
      </c>
      <c r="C46" s="149"/>
      <c r="D46" s="149"/>
      <c r="E46" s="163"/>
      <c r="F46" s="151" t="s">
        <v>129</v>
      </c>
    </row>
    <row r="47" spans="1:10" ht="20.100000000000001" customHeight="1" x14ac:dyDescent="0.2">
      <c r="A47" s="143"/>
      <c r="B47" s="152" t="s">
        <v>130</v>
      </c>
      <c r="C47" s="153"/>
      <c r="D47" s="154"/>
      <c r="E47" s="154"/>
      <c r="F47" s="155"/>
    </row>
    <row r="48" spans="1:10" ht="20.100000000000001" customHeight="1" x14ac:dyDescent="0.2">
      <c r="A48" s="143"/>
      <c r="B48" s="152" t="s">
        <v>132</v>
      </c>
      <c r="C48" s="153"/>
      <c r="D48" s="154"/>
      <c r="E48" s="154"/>
      <c r="F48" s="155"/>
      <c r="G48" s="160"/>
      <c r="H48" s="160"/>
      <c r="I48" s="160"/>
      <c r="J48" s="160"/>
    </row>
    <row r="49" spans="1:10" ht="20.100000000000001" customHeight="1" x14ac:dyDescent="0.2">
      <c r="A49" s="143"/>
      <c r="B49" s="152" t="s">
        <v>134</v>
      </c>
      <c r="C49" s="153"/>
      <c r="D49" s="154"/>
      <c r="E49" s="154"/>
      <c r="F49" s="155"/>
      <c r="G49" s="161"/>
    </row>
    <row r="50" spans="1:10" ht="20.100000000000001" customHeight="1" x14ac:dyDescent="0.2">
      <c r="A50" s="162"/>
      <c r="B50" s="156"/>
      <c r="C50" s="157"/>
      <c r="D50" s="157"/>
      <c r="E50" s="158"/>
      <c r="F50" s="159"/>
    </row>
    <row r="51" spans="1:10" ht="20.100000000000001" customHeight="1" x14ac:dyDescent="0.2">
      <c r="A51" s="143">
        <v>9</v>
      </c>
      <c r="B51" s="144" t="s">
        <v>125</v>
      </c>
      <c r="C51" s="145">
        <f>$C$3</f>
        <v>45007</v>
      </c>
      <c r="D51" s="144" t="s">
        <v>126</v>
      </c>
      <c r="E51" s="146"/>
      <c r="F51" s="147"/>
    </row>
    <row r="52" spans="1:10" ht="20.100000000000001" customHeight="1" x14ac:dyDescent="0.2">
      <c r="A52" s="143"/>
      <c r="B52" s="148" t="s">
        <v>127</v>
      </c>
      <c r="C52" s="170"/>
      <c r="D52" s="170"/>
      <c r="E52" s="163"/>
      <c r="F52" s="151" t="s">
        <v>129</v>
      </c>
      <c r="G52" s="160"/>
      <c r="H52" s="160"/>
      <c r="I52" s="160"/>
      <c r="J52" s="160"/>
    </row>
    <row r="53" spans="1:10" ht="20.100000000000001" customHeight="1" x14ac:dyDescent="0.2">
      <c r="A53" s="143"/>
      <c r="B53" s="152" t="s">
        <v>130</v>
      </c>
      <c r="C53" s="153"/>
      <c r="D53" s="154"/>
      <c r="E53" s="154"/>
      <c r="F53" s="155"/>
    </row>
    <row r="54" spans="1:10" ht="20.100000000000001" customHeight="1" x14ac:dyDescent="0.2">
      <c r="A54" s="143"/>
      <c r="B54" s="152" t="s">
        <v>132</v>
      </c>
      <c r="C54" s="153"/>
      <c r="D54" s="154"/>
      <c r="E54" s="154"/>
      <c r="F54" s="155"/>
    </row>
    <row r="55" spans="1:10" ht="20.100000000000001" customHeight="1" x14ac:dyDescent="0.2">
      <c r="A55" s="143"/>
      <c r="B55" s="152" t="s">
        <v>134</v>
      </c>
      <c r="C55" s="153"/>
      <c r="D55" s="154"/>
      <c r="E55" s="154"/>
      <c r="F55" s="155"/>
    </row>
    <row r="56" spans="1:10" ht="20.100000000000001" customHeight="1" x14ac:dyDescent="0.2">
      <c r="A56" s="175"/>
      <c r="B56" s="156"/>
      <c r="C56" s="157"/>
      <c r="D56" s="157"/>
      <c r="E56" s="158"/>
      <c r="F56" s="159"/>
    </row>
    <row r="57" spans="1:10" ht="20.100000000000001" customHeight="1" x14ac:dyDescent="0.2">
      <c r="A57" s="143">
        <v>10</v>
      </c>
      <c r="B57" s="144" t="s">
        <v>125</v>
      </c>
      <c r="C57" s="145">
        <f>$C$3</f>
        <v>45007</v>
      </c>
      <c r="D57" s="144" t="s">
        <v>126</v>
      </c>
      <c r="E57" s="146"/>
      <c r="F57" s="147"/>
    </row>
    <row r="58" spans="1:10" ht="20.100000000000001" customHeight="1" x14ac:dyDescent="0.2">
      <c r="A58" s="143"/>
      <c r="B58" s="148" t="s">
        <v>127</v>
      </c>
      <c r="C58" s="170"/>
      <c r="D58" s="170"/>
      <c r="E58" s="163"/>
      <c r="F58" s="151" t="s">
        <v>129</v>
      </c>
      <c r="G58" s="160"/>
      <c r="H58" s="160"/>
      <c r="I58" s="160"/>
      <c r="J58" s="160"/>
    </row>
    <row r="59" spans="1:10" ht="20.100000000000001" customHeight="1" x14ac:dyDescent="0.2">
      <c r="A59" s="143"/>
      <c r="B59" s="152" t="s">
        <v>130</v>
      </c>
      <c r="C59" s="153"/>
      <c r="D59" s="154"/>
      <c r="E59" s="154"/>
      <c r="F59" s="155"/>
      <c r="G59" s="161"/>
    </row>
    <row r="60" spans="1:10" ht="20.100000000000001" customHeight="1" x14ac:dyDescent="0.2">
      <c r="A60" s="143"/>
      <c r="B60" s="152" t="s">
        <v>132</v>
      </c>
      <c r="C60" s="153"/>
      <c r="D60" s="154"/>
      <c r="E60" s="154"/>
      <c r="F60" s="155"/>
    </row>
    <row r="61" spans="1:10" ht="20.100000000000001" customHeight="1" x14ac:dyDescent="0.2">
      <c r="A61" s="143"/>
      <c r="B61" s="152" t="s">
        <v>134</v>
      </c>
      <c r="C61" s="153"/>
      <c r="D61" s="154"/>
      <c r="E61" s="154"/>
      <c r="F61" s="155"/>
    </row>
    <row r="62" spans="1:10" ht="20.100000000000001" customHeight="1" x14ac:dyDescent="0.2">
      <c r="A62" s="176"/>
      <c r="B62" s="176"/>
      <c r="C62" s="176"/>
      <c r="D62" s="176"/>
      <c r="E62" s="177"/>
      <c r="F62" s="176"/>
    </row>
    <row r="63" spans="1:10" ht="20.100000000000001" customHeight="1" x14ac:dyDescent="0.2">
      <c r="A63" s="143">
        <v>11</v>
      </c>
      <c r="B63" s="144" t="s">
        <v>125</v>
      </c>
      <c r="C63" s="145">
        <f>$C$3</f>
        <v>45007</v>
      </c>
      <c r="D63" s="144" t="s">
        <v>126</v>
      </c>
      <c r="E63" s="146"/>
      <c r="F63" s="147"/>
      <c r="G63" s="160"/>
      <c r="H63" s="160"/>
      <c r="I63" s="160"/>
      <c r="J63" s="160"/>
    </row>
    <row r="64" spans="1:10" ht="20.100000000000001" customHeight="1" x14ac:dyDescent="0.2">
      <c r="A64" s="143"/>
      <c r="B64" s="148" t="s">
        <v>127</v>
      </c>
      <c r="C64" s="170"/>
      <c r="D64" s="170"/>
      <c r="E64" s="163"/>
      <c r="F64" s="151" t="s">
        <v>129</v>
      </c>
      <c r="G64" s="160"/>
      <c r="H64" s="160"/>
      <c r="I64" s="160"/>
      <c r="J64" s="160"/>
    </row>
    <row r="65" spans="1:10" ht="20.100000000000001" customHeight="1" x14ac:dyDescent="0.2">
      <c r="A65" s="143"/>
      <c r="B65" s="152" t="s">
        <v>130</v>
      </c>
      <c r="C65" s="153"/>
      <c r="D65" s="154"/>
      <c r="E65" s="154"/>
      <c r="F65" s="155"/>
    </row>
    <row r="66" spans="1:10" ht="20.100000000000001" customHeight="1" x14ac:dyDescent="0.2">
      <c r="A66" s="143"/>
      <c r="B66" s="152" t="s">
        <v>132</v>
      </c>
      <c r="C66" s="153"/>
      <c r="D66" s="154"/>
      <c r="E66" s="154"/>
      <c r="F66" s="155"/>
    </row>
    <row r="67" spans="1:10" ht="20.100000000000001" customHeight="1" x14ac:dyDescent="0.2">
      <c r="A67" s="143"/>
      <c r="B67" s="152" t="s">
        <v>134</v>
      </c>
      <c r="C67" s="153"/>
      <c r="D67" s="154"/>
      <c r="E67" s="154"/>
      <c r="F67" s="155"/>
      <c r="G67" s="160"/>
      <c r="H67" s="160"/>
      <c r="I67" s="160"/>
      <c r="J67" s="160"/>
    </row>
    <row r="68" spans="1:10" ht="20.100000000000001" customHeight="1" x14ac:dyDescent="0.2">
      <c r="A68" s="175"/>
      <c r="B68" s="156"/>
      <c r="C68" s="157"/>
      <c r="D68" s="157"/>
      <c r="E68" s="158"/>
      <c r="F68" s="159"/>
      <c r="G68" s="160"/>
      <c r="H68" s="160"/>
      <c r="I68" s="160"/>
      <c r="J68" s="160"/>
    </row>
    <row r="69" spans="1:10" ht="20.100000000000001" customHeight="1" x14ac:dyDescent="0.2">
      <c r="A69" s="143">
        <v>12</v>
      </c>
      <c r="B69" s="144" t="s">
        <v>125</v>
      </c>
      <c r="C69" s="145">
        <f>$C$3</f>
        <v>45007</v>
      </c>
      <c r="D69" s="144" t="s">
        <v>126</v>
      </c>
      <c r="E69" s="146"/>
      <c r="F69" s="147"/>
      <c r="G69" s="160"/>
      <c r="H69" s="160"/>
      <c r="I69" s="160"/>
      <c r="J69" s="160"/>
    </row>
    <row r="70" spans="1:10" ht="20.100000000000001" customHeight="1" x14ac:dyDescent="0.2">
      <c r="A70" s="143"/>
      <c r="B70" s="148" t="s">
        <v>127</v>
      </c>
      <c r="C70" s="170"/>
      <c r="D70" s="170"/>
      <c r="E70" s="163"/>
      <c r="F70" s="151" t="s">
        <v>129</v>
      </c>
    </row>
    <row r="71" spans="1:10" ht="20.100000000000001" customHeight="1" x14ac:dyDescent="0.2">
      <c r="A71" s="143"/>
      <c r="B71" s="152" t="s">
        <v>130</v>
      </c>
      <c r="C71" s="153"/>
      <c r="D71" s="154"/>
      <c r="E71" s="154"/>
      <c r="F71" s="155"/>
    </row>
    <row r="72" spans="1:10" ht="20.100000000000001" customHeight="1" x14ac:dyDescent="0.2">
      <c r="A72" s="143"/>
      <c r="B72" s="152" t="s">
        <v>132</v>
      </c>
      <c r="C72" s="153"/>
      <c r="D72" s="154"/>
      <c r="E72" s="154"/>
      <c r="F72" s="155"/>
    </row>
    <row r="73" spans="1:10" ht="20.100000000000001" customHeight="1" x14ac:dyDescent="0.2">
      <c r="A73" s="143"/>
      <c r="B73" s="152" t="s">
        <v>134</v>
      </c>
      <c r="C73" s="153"/>
      <c r="D73" s="154"/>
      <c r="E73" s="154"/>
      <c r="F73" s="155"/>
    </row>
    <row r="74" spans="1:10" ht="20.100000000000001" customHeight="1" x14ac:dyDescent="0.2">
      <c r="A74" s="176"/>
      <c r="B74" s="176"/>
      <c r="C74" s="176"/>
      <c r="D74" s="176"/>
      <c r="E74" s="177"/>
      <c r="F74" s="176"/>
    </row>
    <row r="75" spans="1:10" ht="20.100000000000001" customHeight="1" x14ac:dyDescent="0.2">
      <c r="A75" s="143">
        <v>13</v>
      </c>
      <c r="B75" s="144" t="s">
        <v>125</v>
      </c>
      <c r="C75" s="145">
        <f>$C$3</f>
        <v>45007</v>
      </c>
      <c r="D75" s="144" t="s">
        <v>126</v>
      </c>
      <c r="E75" s="146"/>
      <c r="F75" s="147"/>
    </row>
    <row r="76" spans="1:10" ht="20.100000000000001" customHeight="1" x14ac:dyDescent="0.2">
      <c r="A76" s="143"/>
      <c r="B76" s="148" t="s">
        <v>127</v>
      </c>
      <c r="C76" s="170"/>
      <c r="D76" s="170"/>
      <c r="E76" s="163"/>
      <c r="F76" s="151" t="s">
        <v>129</v>
      </c>
    </row>
    <row r="77" spans="1:10" ht="20.100000000000001" customHeight="1" x14ac:dyDescent="0.2">
      <c r="A77" s="143"/>
      <c r="B77" s="152" t="s">
        <v>130</v>
      </c>
      <c r="C77" s="153"/>
      <c r="D77" s="154"/>
      <c r="E77" s="154"/>
      <c r="F77" s="155"/>
    </row>
    <row r="78" spans="1:10" ht="20.100000000000001" customHeight="1" x14ac:dyDescent="0.2">
      <c r="A78" s="143"/>
      <c r="B78" s="152" t="s">
        <v>132</v>
      </c>
      <c r="C78" s="153"/>
      <c r="D78" s="154"/>
      <c r="E78" s="154"/>
      <c r="F78" s="155"/>
    </row>
    <row r="79" spans="1:10" ht="20.100000000000001" customHeight="1" x14ac:dyDescent="0.2">
      <c r="A79" s="143"/>
      <c r="B79" s="152" t="s">
        <v>134</v>
      </c>
      <c r="C79" s="153"/>
      <c r="D79" s="154"/>
      <c r="E79" s="154"/>
      <c r="F79" s="155"/>
    </row>
    <row r="80" spans="1:10" ht="20.100000000000001" customHeight="1" x14ac:dyDescent="0.2">
      <c r="A80" s="175"/>
      <c r="B80" s="156"/>
      <c r="C80" s="157"/>
      <c r="D80" s="157"/>
      <c r="E80" s="158"/>
      <c r="F80" s="159"/>
    </row>
    <row r="81" spans="1:6" ht="20.100000000000001" customHeight="1" x14ac:dyDescent="0.2">
      <c r="A81" s="143">
        <v>14</v>
      </c>
      <c r="B81" s="144" t="s">
        <v>125</v>
      </c>
      <c r="C81" s="145">
        <f>$C$3</f>
        <v>45007</v>
      </c>
      <c r="D81" s="144" t="s">
        <v>126</v>
      </c>
      <c r="E81" s="146"/>
      <c r="F81" s="147"/>
    </row>
    <row r="82" spans="1:6" ht="20.100000000000001" customHeight="1" x14ac:dyDescent="0.2">
      <c r="A82" s="143"/>
      <c r="B82" s="148" t="s">
        <v>127</v>
      </c>
      <c r="C82" s="170"/>
      <c r="D82" s="170"/>
      <c r="E82" s="163"/>
      <c r="F82" s="151" t="s">
        <v>129</v>
      </c>
    </row>
    <row r="83" spans="1:6" ht="20.100000000000001" customHeight="1" x14ac:dyDescent="0.2">
      <c r="A83" s="143"/>
      <c r="B83" s="152" t="s">
        <v>130</v>
      </c>
      <c r="C83" s="153"/>
      <c r="D83" s="154"/>
      <c r="E83" s="154"/>
      <c r="F83" s="155"/>
    </row>
    <row r="84" spans="1:6" ht="20.100000000000001" customHeight="1" x14ac:dyDescent="0.2">
      <c r="A84" s="143"/>
      <c r="B84" s="152" t="s">
        <v>132</v>
      </c>
      <c r="C84" s="153"/>
      <c r="D84" s="154"/>
      <c r="E84" s="154"/>
      <c r="F84" s="155"/>
    </row>
    <row r="85" spans="1:6" ht="20.100000000000001" customHeight="1" x14ac:dyDescent="0.2">
      <c r="A85" s="143"/>
      <c r="B85" s="152" t="s">
        <v>134</v>
      </c>
      <c r="C85" s="153"/>
      <c r="D85" s="154"/>
      <c r="E85" s="154"/>
      <c r="F85" s="155"/>
    </row>
  </sheetData>
  <sheetProtection algorithmName="SHA-512" hashValue="Q6/IZl0aXAaC6s0csZcEz2w1w/HBwKJzKCDE9SZDnx1hYUQYj3yW7+GdCym5v7kFm/c15qybR96jjYqQLP4jWQ==" saltValue="MzEW/bi1Rw0S6hJEwgiPLw==" spinCount="100000" sheet="1" objects="1" scenarios="1"/>
  <mergeCells count="104">
    <mergeCell ref="A81:A85"/>
    <mergeCell ref="E81:F81"/>
    <mergeCell ref="C82:D82"/>
    <mergeCell ref="C83:F83"/>
    <mergeCell ref="C84:F84"/>
    <mergeCell ref="C85:F85"/>
    <mergeCell ref="A75:A79"/>
    <mergeCell ref="E75:F75"/>
    <mergeCell ref="C76:D76"/>
    <mergeCell ref="C77:F77"/>
    <mergeCell ref="C78:F78"/>
    <mergeCell ref="C79:F79"/>
    <mergeCell ref="G68:J68"/>
    <mergeCell ref="A69:A73"/>
    <mergeCell ref="E69:F69"/>
    <mergeCell ref="G69:J69"/>
    <mergeCell ref="C70:D70"/>
    <mergeCell ref="C71:F71"/>
    <mergeCell ref="C72:F72"/>
    <mergeCell ref="C73:F73"/>
    <mergeCell ref="A63:A67"/>
    <mergeCell ref="E63:F63"/>
    <mergeCell ref="G63:J63"/>
    <mergeCell ref="C64:D64"/>
    <mergeCell ref="G64:J64"/>
    <mergeCell ref="C65:F65"/>
    <mergeCell ref="C66:F66"/>
    <mergeCell ref="C67:F67"/>
    <mergeCell ref="G67:J67"/>
    <mergeCell ref="A57:A61"/>
    <mergeCell ref="E57:F57"/>
    <mergeCell ref="C58:D58"/>
    <mergeCell ref="G58:J58"/>
    <mergeCell ref="C59:F59"/>
    <mergeCell ref="C60:F60"/>
    <mergeCell ref="C61:F61"/>
    <mergeCell ref="A51:A55"/>
    <mergeCell ref="E51:F51"/>
    <mergeCell ref="C52:D52"/>
    <mergeCell ref="G52:J52"/>
    <mergeCell ref="C53:F53"/>
    <mergeCell ref="C54:F54"/>
    <mergeCell ref="C55:F55"/>
    <mergeCell ref="A45:A49"/>
    <mergeCell ref="E45:F45"/>
    <mergeCell ref="G45:J45"/>
    <mergeCell ref="C46:D46"/>
    <mergeCell ref="C47:F47"/>
    <mergeCell ref="C48:F48"/>
    <mergeCell ref="G48:J48"/>
    <mergeCell ref="C49:F49"/>
    <mergeCell ref="A39:A43"/>
    <mergeCell ref="E39:F39"/>
    <mergeCell ref="C40:D40"/>
    <mergeCell ref="C41:F41"/>
    <mergeCell ref="C42:F42"/>
    <mergeCell ref="G42:J42"/>
    <mergeCell ref="C43:F43"/>
    <mergeCell ref="G43:J43"/>
    <mergeCell ref="A33:A37"/>
    <mergeCell ref="E33:F33"/>
    <mergeCell ref="C34:D34"/>
    <mergeCell ref="C35:F35"/>
    <mergeCell ref="C36:F36"/>
    <mergeCell ref="G36:J36"/>
    <mergeCell ref="C37:F37"/>
    <mergeCell ref="G37:J37"/>
    <mergeCell ref="A27:A31"/>
    <mergeCell ref="E27:F27"/>
    <mergeCell ref="C28:D28"/>
    <mergeCell ref="C29:F29"/>
    <mergeCell ref="C30:F30"/>
    <mergeCell ref="G30:J30"/>
    <mergeCell ref="C31:F31"/>
    <mergeCell ref="A21:A25"/>
    <mergeCell ref="E21:F21"/>
    <mergeCell ref="C22:D22"/>
    <mergeCell ref="C23:F23"/>
    <mergeCell ref="G23:J23"/>
    <mergeCell ref="C24:F24"/>
    <mergeCell ref="C25:F25"/>
    <mergeCell ref="A15:A19"/>
    <mergeCell ref="E15:F15"/>
    <mergeCell ref="C16:D16"/>
    <mergeCell ref="C17:F17"/>
    <mergeCell ref="G17:J17"/>
    <mergeCell ref="C18:F18"/>
    <mergeCell ref="C19:F19"/>
    <mergeCell ref="G6:J6"/>
    <mergeCell ref="C7:F7"/>
    <mergeCell ref="A9:A13"/>
    <mergeCell ref="E9:F9"/>
    <mergeCell ref="C10:D10"/>
    <mergeCell ref="C11:F11"/>
    <mergeCell ref="G11:J11"/>
    <mergeCell ref="C12:F12"/>
    <mergeCell ref="C13:F13"/>
    <mergeCell ref="E1:F1"/>
    <mergeCell ref="A2:F2"/>
    <mergeCell ref="A3:A7"/>
    <mergeCell ref="E3:F3"/>
    <mergeCell ref="C4:D4"/>
    <mergeCell ref="C5:F5"/>
    <mergeCell ref="C6:F6"/>
  </mergeCells>
  <phoneticPr fontId="6"/>
  <pageMargins left="0.25" right="0.25" top="0.75" bottom="0.75" header="0.3" footer="0.3"/>
  <pageSetup paperSize="9" scale="94" orientation="portrait" blackAndWhite="1" r:id="rId1"/>
  <headerFooter alignWithMargins="0"/>
  <rowBreaks count="1" manualBreakCount="1">
    <brk id="4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交通空白</vt:lpstr>
      <vt:lpstr>市交1</vt:lpstr>
      <vt:lpstr>市交1別紙</vt:lpstr>
      <vt:lpstr>市交2</vt:lpstr>
      <vt:lpstr>市交2別紙</vt:lpstr>
      <vt:lpstr>市交3</vt:lpstr>
      <vt:lpstr>交1</vt:lpstr>
      <vt:lpstr>交2</vt:lpstr>
      <vt:lpstr>交2別紙</vt:lpstr>
      <vt:lpstr>交3</vt:lpstr>
      <vt:lpstr>交4</vt:lpstr>
      <vt:lpstr>交5</vt:lpstr>
      <vt:lpstr>交1!Print_Area</vt:lpstr>
      <vt:lpstr>交2!Print_Area</vt:lpstr>
      <vt:lpstr>交2別紙!Print_Area</vt:lpstr>
      <vt:lpstr>交3!Print_Area</vt:lpstr>
      <vt:lpstr>交4!Print_Area</vt:lpstr>
      <vt:lpstr>交5!Print_Area</vt:lpstr>
      <vt:lpstr>交通空白!Print_Area</vt:lpstr>
      <vt:lpstr>市交1!Print_Area</vt:lpstr>
      <vt:lpstr>市交1別紙!Print_Area</vt:lpstr>
      <vt:lpstr>市交2!Print_Area</vt:lpstr>
      <vt:lpstr>市交2別紙!Print_Area</vt:lpstr>
      <vt:lpstr>市交3!Print_Area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高谷 優希</dc:creator>
  <cp:lastModifiedBy>高谷 優希</cp:lastModifiedBy>
  <dcterms:created xsi:type="dcterms:W3CDTF">2024-04-02T02:39:56Z</dcterms:created>
  <dcterms:modified xsi:type="dcterms:W3CDTF">2024-04-02T02:40:05Z</dcterms:modified>
</cp:coreProperties>
</file>