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4　室蘭運輸支局\12　輸送・監査担当\02_作業中フォルダ（保存期間１年未満）\05_自家用\01_(登録)旅客有償運送\2.登録簿\"/>
    </mc:Choice>
  </mc:AlternateContent>
  <xr:revisionPtr revIDLastSave="0" documentId="8_{8D5E935B-50D7-40EF-8067-3D4D1C596442}" xr6:coauthVersionLast="47" xr6:coauthVersionMax="47" xr10:uidLastSave="{00000000-0000-0000-0000-000000000000}"/>
  <bookViews>
    <workbookView xWindow="28680" yWindow="-120" windowWidth="29040" windowHeight="15720" xr2:uid="{6DD1E664-8F31-47EE-91D0-BA681874600C}"/>
  </bookViews>
  <sheets>
    <sheet name="交通空白" sheetId="1" r:id="rId1"/>
    <sheet name="市交1" sheetId="2" r:id="rId2"/>
    <sheet name="市交1別紙" sheetId="3" r:id="rId3"/>
    <sheet name="市交2" sheetId="4" r:id="rId4"/>
    <sheet name="市交3" sheetId="5" r:id="rId5"/>
    <sheet name="市交3別紙" sheetId="6" r:id="rId6"/>
    <sheet name="市交4" sheetId="7" r:id="rId7"/>
    <sheet name="市交4別紙" sheetId="8" r:id="rId8"/>
    <sheet name="市交6" sheetId="9" r:id="rId9"/>
    <sheet name="市交6別紙" sheetId="10" r:id="rId10"/>
    <sheet name="市交7" sheetId="11" r:id="rId11"/>
    <sheet name="市交7別紙" sheetId="12" r:id="rId12"/>
    <sheet name="市交8" sheetId="13" r:id="rId13"/>
    <sheet name="市交8別紙" sheetId="14" r:id="rId14"/>
    <sheet name="市交9" sheetId="15" r:id="rId15"/>
    <sheet name="市交9別紙 " sheetId="16" r:id="rId16"/>
    <sheet name="北室交1" sheetId="17" r:id="rId17"/>
    <sheet name="北室交２" sheetId="18" r:id="rId18"/>
    <sheet name="北室交２別紙" sheetId="19" r:id="rId19"/>
    <sheet name="北室交３" sheetId="20" r:id="rId20"/>
  </sheets>
  <definedNames>
    <definedName name="_xlnm._FilterDatabase" localSheetId="0" hidden="1">交通空白!$C$1:$AG$15</definedName>
    <definedName name="_xlnm.Print_Area" localSheetId="0">交通空白!$A$1:$AG$14</definedName>
    <definedName name="_xlnm.Print_Area" localSheetId="1">市交1!$A$1:$K$36</definedName>
    <definedName name="_xlnm.Print_Area" localSheetId="2">市交1別紙!$A$1:$F$20</definedName>
    <definedName name="_xlnm.Print_Area" localSheetId="3">市交2!$A$1:$K$36</definedName>
    <definedName name="_xlnm.Print_Area" localSheetId="4">市交3!$A$1:$K$36</definedName>
    <definedName name="_xlnm.Print_Area" localSheetId="5">市交3別紙!$A$1:$F$61</definedName>
    <definedName name="_xlnm.Print_Area" localSheetId="6">市交4!$A$1:$K$36</definedName>
    <definedName name="_xlnm.Print_Area" localSheetId="7">市交4別紙!$A$1:$F$56</definedName>
    <definedName name="_xlnm.Print_Area" localSheetId="8">市交6!$A$1:$K$36</definedName>
    <definedName name="_xlnm.Print_Area" localSheetId="9">市交6別紙!$A$1:$F$69</definedName>
    <definedName name="_xlnm.Print_Area" localSheetId="10">市交7!$A$1:$K$36</definedName>
    <definedName name="_xlnm.Print_Area" localSheetId="11">市交7別紙!$A$1:$F$42</definedName>
    <definedName name="_xlnm.Print_Area" localSheetId="12">市交8!$A$1:$K$36</definedName>
    <definedName name="_xlnm.Print_Area" localSheetId="13">市交8別紙!$A$1:$F$17</definedName>
    <definedName name="_xlnm.Print_Area" localSheetId="14">市交9!$A$1:$K$36</definedName>
    <definedName name="_xlnm.Print_Area" localSheetId="15">'市交9別紙 '!$A$1:$F$26</definedName>
    <definedName name="_xlnm.Print_Area" localSheetId="16">北室交1!$A$1:$K$36</definedName>
    <definedName name="_xlnm.Print_Area" localSheetId="17">北室交２!$A$1:$K$36</definedName>
    <definedName name="_xlnm.Print_Area" localSheetId="18">北室交２別紙!$A$1:$F$21</definedName>
    <definedName name="_xlnm.Print_Area" localSheetId="19">北室交３!$A$1:$K$36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20" l="1"/>
  <c r="H33" i="20"/>
  <c r="G33" i="20"/>
  <c r="F33" i="20"/>
  <c r="E33" i="20"/>
  <c r="J32" i="20"/>
  <c r="I32" i="20"/>
  <c r="H32" i="20"/>
  <c r="G32" i="20"/>
  <c r="F32" i="20"/>
  <c r="E32" i="20"/>
  <c r="I30" i="20"/>
  <c r="H30" i="20"/>
  <c r="G30" i="20"/>
  <c r="F30" i="20"/>
  <c r="E30" i="20"/>
  <c r="J29" i="20"/>
  <c r="I29" i="20"/>
  <c r="H29" i="20"/>
  <c r="G29" i="20"/>
  <c r="F29" i="20"/>
  <c r="E29" i="20"/>
  <c r="I27" i="20"/>
  <c r="H27" i="20"/>
  <c r="G27" i="20"/>
  <c r="F27" i="20"/>
  <c r="E27" i="20"/>
  <c r="J26" i="20"/>
  <c r="I26" i="20"/>
  <c r="H26" i="20"/>
  <c r="G26" i="20"/>
  <c r="F26" i="20"/>
  <c r="E26" i="20"/>
  <c r="I24" i="20"/>
  <c r="H24" i="20"/>
  <c r="H36" i="20" s="1"/>
  <c r="G24" i="20"/>
  <c r="F24" i="20"/>
  <c r="E24" i="20"/>
  <c r="J23" i="20"/>
  <c r="J35" i="20" s="1"/>
  <c r="I23" i="20"/>
  <c r="H23" i="20"/>
  <c r="H35" i="20" s="1"/>
  <c r="G23" i="20"/>
  <c r="G35" i="20" s="1"/>
  <c r="F23" i="20"/>
  <c r="F35" i="20" s="1"/>
  <c r="E23" i="20"/>
  <c r="D15" i="20"/>
  <c r="D14" i="20"/>
  <c r="J13" i="20"/>
  <c r="H13" i="20"/>
  <c r="C31" i="20" s="1"/>
  <c r="F13" i="20"/>
  <c r="D13" i="20"/>
  <c r="C25" i="20" s="1"/>
  <c r="J12" i="20"/>
  <c r="H12" i="20"/>
  <c r="C28" i="20" s="1"/>
  <c r="F12" i="20"/>
  <c r="D12" i="20"/>
  <c r="C22" i="20" s="1"/>
  <c r="D8" i="20"/>
  <c r="D7" i="20"/>
  <c r="D6" i="20"/>
  <c r="D5" i="20"/>
  <c r="D4" i="20"/>
  <c r="D3" i="20"/>
  <c r="I33" i="18"/>
  <c r="H33" i="18"/>
  <c r="G33" i="18"/>
  <c r="F33" i="18"/>
  <c r="E33" i="18"/>
  <c r="K33" i="18" s="1"/>
  <c r="J32" i="18"/>
  <c r="I32" i="18"/>
  <c r="H32" i="18"/>
  <c r="G32" i="18"/>
  <c r="F32" i="18"/>
  <c r="E32" i="18"/>
  <c r="I30" i="18"/>
  <c r="H30" i="18"/>
  <c r="G30" i="18"/>
  <c r="F30" i="18"/>
  <c r="E30" i="18"/>
  <c r="J29" i="18"/>
  <c r="I29" i="18"/>
  <c r="H29" i="18"/>
  <c r="G29" i="18"/>
  <c r="F29" i="18"/>
  <c r="E29" i="18"/>
  <c r="I27" i="18"/>
  <c r="H27" i="18"/>
  <c r="G27" i="18"/>
  <c r="F27" i="18"/>
  <c r="E27" i="18"/>
  <c r="J26" i="18"/>
  <c r="I26" i="18"/>
  <c r="H26" i="18"/>
  <c r="G26" i="18"/>
  <c r="F26" i="18"/>
  <c r="E26" i="18"/>
  <c r="I24" i="18"/>
  <c r="H24" i="18"/>
  <c r="H36" i="18" s="1"/>
  <c r="G24" i="18"/>
  <c r="G36" i="18" s="1"/>
  <c r="F24" i="18"/>
  <c r="E24" i="18"/>
  <c r="J23" i="18"/>
  <c r="I23" i="18"/>
  <c r="H23" i="18"/>
  <c r="G23" i="18"/>
  <c r="F23" i="18"/>
  <c r="E23" i="18"/>
  <c r="D15" i="18"/>
  <c r="D14" i="18"/>
  <c r="J13" i="18"/>
  <c r="H13" i="18"/>
  <c r="C31" i="18" s="1"/>
  <c r="F13" i="18"/>
  <c r="D13" i="18"/>
  <c r="C25" i="18" s="1"/>
  <c r="J12" i="18"/>
  <c r="H12" i="18"/>
  <c r="C28" i="18" s="1"/>
  <c r="F12" i="18"/>
  <c r="D12" i="18"/>
  <c r="C22" i="18" s="1"/>
  <c r="D8" i="18"/>
  <c r="D7" i="18"/>
  <c r="D6" i="18"/>
  <c r="D5" i="18"/>
  <c r="D4" i="18"/>
  <c r="D3" i="18"/>
  <c r="I33" i="17"/>
  <c r="H33" i="17"/>
  <c r="G33" i="17"/>
  <c r="F33" i="17"/>
  <c r="E33" i="17"/>
  <c r="J32" i="17"/>
  <c r="I32" i="17"/>
  <c r="H32" i="17"/>
  <c r="G32" i="17"/>
  <c r="F32" i="17"/>
  <c r="E32" i="17"/>
  <c r="I30" i="17"/>
  <c r="H30" i="17"/>
  <c r="G30" i="17"/>
  <c r="F30" i="17"/>
  <c r="E30" i="17"/>
  <c r="J29" i="17"/>
  <c r="I29" i="17"/>
  <c r="H29" i="17"/>
  <c r="G29" i="17"/>
  <c r="F29" i="17"/>
  <c r="E29" i="17"/>
  <c r="K29" i="17" s="1"/>
  <c r="I27" i="17"/>
  <c r="H27" i="17"/>
  <c r="G27" i="17"/>
  <c r="F27" i="17"/>
  <c r="E27" i="17"/>
  <c r="J26" i="17"/>
  <c r="I26" i="17"/>
  <c r="H26" i="17"/>
  <c r="G26" i="17"/>
  <c r="F26" i="17"/>
  <c r="E26" i="17"/>
  <c r="I24" i="17"/>
  <c r="H24" i="17"/>
  <c r="G24" i="17"/>
  <c r="F24" i="17"/>
  <c r="E24" i="17"/>
  <c r="J23" i="17"/>
  <c r="I23" i="17"/>
  <c r="H23" i="17"/>
  <c r="G23" i="17"/>
  <c r="F23" i="17"/>
  <c r="E23" i="17"/>
  <c r="F17" i="17"/>
  <c r="D17" i="17"/>
  <c r="D15" i="17"/>
  <c r="D14" i="17"/>
  <c r="J13" i="17"/>
  <c r="H13" i="17"/>
  <c r="C31" i="17" s="1"/>
  <c r="F13" i="17"/>
  <c r="D13" i="17"/>
  <c r="C25" i="17" s="1"/>
  <c r="J12" i="17"/>
  <c r="H12" i="17"/>
  <c r="C28" i="17" s="1"/>
  <c r="F12" i="17"/>
  <c r="D12" i="17"/>
  <c r="C22" i="17" s="1"/>
  <c r="D8" i="17"/>
  <c r="D7" i="17"/>
  <c r="D6" i="17"/>
  <c r="D5" i="17"/>
  <c r="D4" i="17"/>
  <c r="D3" i="17"/>
  <c r="I33" i="15"/>
  <c r="H33" i="15"/>
  <c r="G33" i="15"/>
  <c r="F33" i="15"/>
  <c r="E33" i="15"/>
  <c r="J32" i="15"/>
  <c r="I32" i="15"/>
  <c r="H32" i="15"/>
  <c r="G32" i="15"/>
  <c r="F32" i="15"/>
  <c r="E32" i="15"/>
  <c r="I30" i="15"/>
  <c r="H30" i="15"/>
  <c r="G30" i="15"/>
  <c r="F30" i="15"/>
  <c r="E30" i="15"/>
  <c r="J29" i="15"/>
  <c r="I29" i="15"/>
  <c r="H29" i="15"/>
  <c r="G29" i="15"/>
  <c r="F29" i="15"/>
  <c r="E29" i="15"/>
  <c r="I27" i="15"/>
  <c r="H27" i="15"/>
  <c r="G27" i="15"/>
  <c r="F27" i="15"/>
  <c r="E27" i="15"/>
  <c r="J26" i="15"/>
  <c r="I26" i="15"/>
  <c r="H26" i="15"/>
  <c r="G26" i="15"/>
  <c r="F26" i="15"/>
  <c r="E26" i="15"/>
  <c r="I24" i="15"/>
  <c r="H24" i="15"/>
  <c r="G24" i="15"/>
  <c r="F24" i="15"/>
  <c r="E24" i="15"/>
  <c r="J23" i="15"/>
  <c r="I23" i="15"/>
  <c r="I35" i="15" s="1"/>
  <c r="H23" i="15"/>
  <c r="G23" i="15"/>
  <c r="F23" i="15"/>
  <c r="E23" i="15"/>
  <c r="D15" i="15"/>
  <c r="D14" i="15"/>
  <c r="J13" i="15"/>
  <c r="H13" i="15"/>
  <c r="C31" i="15" s="1"/>
  <c r="F13" i="15"/>
  <c r="D13" i="15"/>
  <c r="C25" i="15" s="1"/>
  <c r="J12" i="15"/>
  <c r="H12" i="15"/>
  <c r="C28" i="15" s="1"/>
  <c r="F12" i="15"/>
  <c r="D12" i="15"/>
  <c r="C22" i="15" s="1"/>
  <c r="D8" i="15"/>
  <c r="D7" i="15"/>
  <c r="D6" i="15"/>
  <c r="D5" i="15"/>
  <c r="D4" i="15"/>
  <c r="D3" i="15"/>
  <c r="I33" i="13"/>
  <c r="H33" i="13"/>
  <c r="G33" i="13"/>
  <c r="F33" i="13"/>
  <c r="E33" i="13"/>
  <c r="J32" i="13"/>
  <c r="I32" i="13"/>
  <c r="H32" i="13"/>
  <c r="G32" i="13"/>
  <c r="F32" i="13"/>
  <c r="E32" i="13"/>
  <c r="I30" i="13"/>
  <c r="H30" i="13"/>
  <c r="G30" i="13"/>
  <c r="F30" i="13"/>
  <c r="E30" i="13"/>
  <c r="J29" i="13"/>
  <c r="I29" i="13"/>
  <c r="H29" i="13"/>
  <c r="G29" i="13"/>
  <c r="F29" i="13"/>
  <c r="E29" i="13"/>
  <c r="I27" i="13"/>
  <c r="H27" i="13"/>
  <c r="G27" i="13"/>
  <c r="K27" i="13" s="1"/>
  <c r="F27" i="13"/>
  <c r="E27" i="13"/>
  <c r="J26" i="13"/>
  <c r="I26" i="13"/>
  <c r="H26" i="13"/>
  <c r="G26" i="13"/>
  <c r="F26" i="13"/>
  <c r="E26" i="13"/>
  <c r="I24" i="13"/>
  <c r="H24" i="13"/>
  <c r="G24" i="13"/>
  <c r="F24" i="13"/>
  <c r="E24" i="13"/>
  <c r="E36" i="13" s="1"/>
  <c r="J23" i="13"/>
  <c r="I23" i="13"/>
  <c r="H23" i="13"/>
  <c r="G23" i="13"/>
  <c r="F23" i="13"/>
  <c r="F35" i="13" s="1"/>
  <c r="E23" i="13"/>
  <c r="F17" i="13"/>
  <c r="D17" i="13"/>
  <c r="D15" i="13"/>
  <c r="D14" i="13"/>
  <c r="J13" i="13"/>
  <c r="H13" i="13"/>
  <c r="C31" i="13" s="1"/>
  <c r="F13" i="13"/>
  <c r="D13" i="13"/>
  <c r="C25" i="13" s="1"/>
  <c r="J12" i="13"/>
  <c r="H12" i="13"/>
  <c r="C28" i="13" s="1"/>
  <c r="F12" i="13"/>
  <c r="D12" i="13"/>
  <c r="C22" i="13" s="1"/>
  <c r="D8" i="13"/>
  <c r="D7" i="13"/>
  <c r="D6" i="13"/>
  <c r="D5" i="13"/>
  <c r="D4" i="13"/>
  <c r="D3" i="13"/>
  <c r="I33" i="11"/>
  <c r="H33" i="11"/>
  <c r="G33" i="11"/>
  <c r="F33" i="11"/>
  <c r="E33" i="11"/>
  <c r="J32" i="11"/>
  <c r="I32" i="11"/>
  <c r="H32" i="11"/>
  <c r="G32" i="11"/>
  <c r="F32" i="11"/>
  <c r="E32" i="11"/>
  <c r="I30" i="11"/>
  <c r="H30" i="11"/>
  <c r="G30" i="11"/>
  <c r="F30" i="11"/>
  <c r="E30" i="11"/>
  <c r="J29" i="11"/>
  <c r="I29" i="11"/>
  <c r="H29" i="11"/>
  <c r="G29" i="11"/>
  <c r="F29" i="11"/>
  <c r="E29" i="11"/>
  <c r="I27" i="11"/>
  <c r="H27" i="11"/>
  <c r="G27" i="11"/>
  <c r="F27" i="11"/>
  <c r="E27" i="11"/>
  <c r="J26" i="11"/>
  <c r="I26" i="11"/>
  <c r="H26" i="11"/>
  <c r="H35" i="11" s="1"/>
  <c r="G26" i="11"/>
  <c r="F26" i="11"/>
  <c r="E26" i="11"/>
  <c r="I24" i="11"/>
  <c r="H24" i="11"/>
  <c r="G24" i="11"/>
  <c r="F24" i="11"/>
  <c r="E24" i="11"/>
  <c r="J23" i="11"/>
  <c r="I23" i="11"/>
  <c r="H23" i="11"/>
  <c r="G23" i="11"/>
  <c r="F23" i="11"/>
  <c r="E23" i="11"/>
  <c r="D15" i="11"/>
  <c r="D14" i="11"/>
  <c r="J13" i="11"/>
  <c r="H13" i="11"/>
  <c r="C31" i="11" s="1"/>
  <c r="F13" i="11"/>
  <c r="D13" i="11"/>
  <c r="C25" i="11" s="1"/>
  <c r="J12" i="11"/>
  <c r="H12" i="11"/>
  <c r="C28" i="11" s="1"/>
  <c r="F12" i="11"/>
  <c r="D12" i="11"/>
  <c r="C22" i="11" s="1"/>
  <c r="D8" i="11"/>
  <c r="D7" i="11"/>
  <c r="D6" i="11"/>
  <c r="D4" i="11"/>
  <c r="D3" i="11"/>
  <c r="I33" i="9"/>
  <c r="H33" i="9"/>
  <c r="G33" i="9"/>
  <c r="F33" i="9"/>
  <c r="E33" i="9"/>
  <c r="J32" i="9"/>
  <c r="I32" i="9"/>
  <c r="H32" i="9"/>
  <c r="G32" i="9"/>
  <c r="F32" i="9"/>
  <c r="E32" i="9"/>
  <c r="I30" i="9"/>
  <c r="H30" i="9"/>
  <c r="G30" i="9"/>
  <c r="F30" i="9"/>
  <c r="E30" i="9"/>
  <c r="J29" i="9"/>
  <c r="I29" i="9"/>
  <c r="H29" i="9"/>
  <c r="G29" i="9"/>
  <c r="F29" i="9"/>
  <c r="E29" i="9"/>
  <c r="I27" i="9"/>
  <c r="H27" i="9"/>
  <c r="G27" i="9"/>
  <c r="F27" i="9"/>
  <c r="E27" i="9"/>
  <c r="J26" i="9"/>
  <c r="I26" i="9"/>
  <c r="H26" i="9"/>
  <c r="G26" i="9"/>
  <c r="F26" i="9"/>
  <c r="E26" i="9"/>
  <c r="I24" i="9"/>
  <c r="H24" i="9"/>
  <c r="H36" i="9" s="1"/>
  <c r="G24" i="9"/>
  <c r="F24" i="9"/>
  <c r="E24" i="9"/>
  <c r="J23" i="9"/>
  <c r="I23" i="9"/>
  <c r="H23" i="9"/>
  <c r="G23" i="9"/>
  <c r="F23" i="9"/>
  <c r="F35" i="9" s="1"/>
  <c r="E23" i="9"/>
  <c r="D15" i="9"/>
  <c r="D14" i="9"/>
  <c r="J13" i="9"/>
  <c r="H13" i="9"/>
  <c r="C31" i="9" s="1"/>
  <c r="F13" i="9"/>
  <c r="D13" i="9"/>
  <c r="C25" i="9" s="1"/>
  <c r="J12" i="9"/>
  <c r="H12" i="9"/>
  <c r="C28" i="9" s="1"/>
  <c r="F12" i="9"/>
  <c r="D12" i="9"/>
  <c r="C22" i="9" s="1"/>
  <c r="D8" i="9"/>
  <c r="D7" i="9"/>
  <c r="D6" i="9"/>
  <c r="D5" i="9"/>
  <c r="D4" i="9"/>
  <c r="D3" i="9"/>
  <c r="I33" i="7"/>
  <c r="H33" i="7"/>
  <c r="G33" i="7"/>
  <c r="F33" i="7"/>
  <c r="E33" i="7"/>
  <c r="J32" i="7"/>
  <c r="I32" i="7"/>
  <c r="H32" i="7"/>
  <c r="G32" i="7"/>
  <c r="F32" i="7"/>
  <c r="E32" i="7"/>
  <c r="I30" i="7"/>
  <c r="H30" i="7"/>
  <c r="G30" i="7"/>
  <c r="F30" i="7"/>
  <c r="E30" i="7"/>
  <c r="J29" i="7"/>
  <c r="I29" i="7"/>
  <c r="H29" i="7"/>
  <c r="G29" i="7"/>
  <c r="F29" i="7"/>
  <c r="E29" i="7"/>
  <c r="I27" i="7"/>
  <c r="H27" i="7"/>
  <c r="G27" i="7"/>
  <c r="F27" i="7"/>
  <c r="E27" i="7"/>
  <c r="J26" i="7"/>
  <c r="I26" i="7"/>
  <c r="H26" i="7"/>
  <c r="G26" i="7"/>
  <c r="F26" i="7"/>
  <c r="E26" i="7"/>
  <c r="I24" i="7"/>
  <c r="H24" i="7"/>
  <c r="G24" i="7"/>
  <c r="F24" i="7"/>
  <c r="E24" i="7"/>
  <c r="J23" i="7"/>
  <c r="I23" i="7"/>
  <c r="H23" i="7"/>
  <c r="G23" i="7"/>
  <c r="F23" i="7"/>
  <c r="E23" i="7"/>
  <c r="D15" i="7"/>
  <c r="D14" i="7"/>
  <c r="J13" i="7"/>
  <c r="H13" i="7"/>
  <c r="C31" i="7" s="1"/>
  <c r="F13" i="7"/>
  <c r="D13" i="7"/>
  <c r="C25" i="7" s="1"/>
  <c r="J12" i="7"/>
  <c r="H12" i="7"/>
  <c r="C28" i="7" s="1"/>
  <c r="F12" i="7"/>
  <c r="D12" i="7"/>
  <c r="C22" i="7" s="1"/>
  <c r="D8" i="7"/>
  <c r="D7" i="7"/>
  <c r="D6" i="7"/>
  <c r="D5" i="7"/>
  <c r="D4" i="7"/>
  <c r="D3" i="7"/>
  <c r="I33" i="5"/>
  <c r="H33" i="5"/>
  <c r="G33" i="5"/>
  <c r="F33" i="5"/>
  <c r="E33" i="5"/>
  <c r="J32" i="5"/>
  <c r="I32" i="5"/>
  <c r="H32" i="5"/>
  <c r="G32" i="5"/>
  <c r="F32" i="5"/>
  <c r="E32" i="5"/>
  <c r="I30" i="5"/>
  <c r="H30" i="5"/>
  <c r="G30" i="5"/>
  <c r="F30" i="5"/>
  <c r="E30" i="5"/>
  <c r="J29" i="5"/>
  <c r="I29" i="5"/>
  <c r="H29" i="5"/>
  <c r="G29" i="5"/>
  <c r="F29" i="5"/>
  <c r="E29" i="5"/>
  <c r="I27" i="5"/>
  <c r="H27" i="5"/>
  <c r="G27" i="5"/>
  <c r="F27" i="5"/>
  <c r="E27" i="5"/>
  <c r="J26" i="5"/>
  <c r="I26" i="5"/>
  <c r="H26" i="5"/>
  <c r="G26" i="5"/>
  <c r="F26" i="5"/>
  <c r="E26" i="5"/>
  <c r="I24" i="5"/>
  <c r="H24" i="5"/>
  <c r="G24" i="5"/>
  <c r="F24" i="5"/>
  <c r="E24" i="5"/>
  <c r="J23" i="5"/>
  <c r="I23" i="5"/>
  <c r="H23" i="5"/>
  <c r="H35" i="5" s="1"/>
  <c r="G23" i="5"/>
  <c r="F23" i="5"/>
  <c r="E23" i="5"/>
  <c r="D15" i="5"/>
  <c r="D14" i="5"/>
  <c r="J13" i="5"/>
  <c r="H13" i="5"/>
  <c r="C31" i="5" s="1"/>
  <c r="F13" i="5"/>
  <c r="D13" i="5"/>
  <c r="C25" i="5" s="1"/>
  <c r="J12" i="5"/>
  <c r="H12" i="5"/>
  <c r="C28" i="5" s="1"/>
  <c r="F12" i="5"/>
  <c r="D12" i="5"/>
  <c r="C22" i="5" s="1"/>
  <c r="D8" i="5"/>
  <c r="D7" i="5"/>
  <c r="D6" i="5"/>
  <c r="D5" i="5"/>
  <c r="D4" i="5"/>
  <c r="D3" i="5"/>
  <c r="I33" i="4"/>
  <c r="H33" i="4"/>
  <c r="G33" i="4"/>
  <c r="F33" i="4"/>
  <c r="E33" i="4"/>
  <c r="J32" i="4"/>
  <c r="I32" i="4"/>
  <c r="H32" i="4"/>
  <c r="G32" i="4"/>
  <c r="F32" i="4"/>
  <c r="E32" i="4"/>
  <c r="I30" i="4"/>
  <c r="H30" i="4"/>
  <c r="G30" i="4"/>
  <c r="F30" i="4"/>
  <c r="E30" i="4"/>
  <c r="J29" i="4"/>
  <c r="I29" i="4"/>
  <c r="H29" i="4"/>
  <c r="G29" i="4"/>
  <c r="F29" i="4"/>
  <c r="E29" i="4"/>
  <c r="I27" i="4"/>
  <c r="H27" i="4"/>
  <c r="G27" i="4"/>
  <c r="F27" i="4"/>
  <c r="E27" i="4"/>
  <c r="J26" i="4"/>
  <c r="I26" i="4"/>
  <c r="H26" i="4"/>
  <c r="G26" i="4"/>
  <c r="F26" i="4"/>
  <c r="E26" i="4"/>
  <c r="K26" i="4" s="1"/>
  <c r="I24" i="4"/>
  <c r="H24" i="4"/>
  <c r="G24" i="4"/>
  <c r="F24" i="4"/>
  <c r="E24" i="4"/>
  <c r="J23" i="4"/>
  <c r="I23" i="4"/>
  <c r="H23" i="4"/>
  <c r="G23" i="4"/>
  <c r="F23" i="4"/>
  <c r="E23" i="4"/>
  <c r="D15" i="4"/>
  <c r="D14" i="4"/>
  <c r="J13" i="4"/>
  <c r="H13" i="4"/>
  <c r="C31" i="4" s="1"/>
  <c r="F13" i="4"/>
  <c r="D13" i="4"/>
  <c r="C25" i="4" s="1"/>
  <c r="J12" i="4"/>
  <c r="H12" i="4"/>
  <c r="C28" i="4" s="1"/>
  <c r="F12" i="4"/>
  <c r="D12" i="4"/>
  <c r="C22" i="4" s="1"/>
  <c r="D8" i="4"/>
  <c r="D7" i="4"/>
  <c r="D6" i="4"/>
  <c r="D5" i="4"/>
  <c r="D4" i="4"/>
  <c r="D3" i="4"/>
  <c r="I33" i="2"/>
  <c r="H33" i="2"/>
  <c r="G33" i="2"/>
  <c r="F33" i="2"/>
  <c r="E33" i="2"/>
  <c r="J32" i="2"/>
  <c r="I32" i="2"/>
  <c r="H32" i="2"/>
  <c r="G32" i="2"/>
  <c r="F32" i="2"/>
  <c r="E32" i="2"/>
  <c r="I30" i="2"/>
  <c r="H30" i="2"/>
  <c r="G30" i="2"/>
  <c r="F30" i="2"/>
  <c r="E30" i="2"/>
  <c r="J29" i="2"/>
  <c r="I29" i="2"/>
  <c r="H29" i="2"/>
  <c r="G29" i="2"/>
  <c r="F29" i="2"/>
  <c r="E29" i="2"/>
  <c r="I27" i="2"/>
  <c r="H27" i="2"/>
  <c r="G27" i="2"/>
  <c r="F27" i="2"/>
  <c r="E27" i="2"/>
  <c r="J26" i="2"/>
  <c r="I26" i="2"/>
  <c r="H26" i="2"/>
  <c r="G26" i="2"/>
  <c r="F26" i="2"/>
  <c r="E26" i="2"/>
  <c r="C25" i="2"/>
  <c r="I24" i="2"/>
  <c r="H24" i="2"/>
  <c r="H36" i="2" s="1"/>
  <c r="G24" i="2"/>
  <c r="F24" i="2"/>
  <c r="E24" i="2"/>
  <c r="J23" i="2"/>
  <c r="I23" i="2"/>
  <c r="H23" i="2"/>
  <c r="G23" i="2"/>
  <c r="G35" i="2" s="1"/>
  <c r="F23" i="2"/>
  <c r="E23" i="2"/>
  <c r="C22" i="2"/>
  <c r="D15" i="2"/>
  <c r="D14" i="2"/>
  <c r="J13" i="2"/>
  <c r="H13" i="2"/>
  <c r="C31" i="2" s="1"/>
  <c r="F13" i="2"/>
  <c r="D13" i="2"/>
  <c r="J12" i="2"/>
  <c r="H12" i="2"/>
  <c r="C28" i="2" s="1"/>
  <c r="F12" i="2"/>
  <c r="D12" i="2"/>
  <c r="D8" i="2"/>
  <c r="D7" i="2"/>
  <c r="D6" i="2"/>
  <c r="D5" i="2"/>
  <c r="D4" i="2"/>
  <c r="D3" i="2"/>
  <c r="AD15" i="1"/>
  <c r="AC15" i="1"/>
  <c r="AB15" i="1"/>
  <c r="AA15" i="1"/>
  <c r="Z15" i="1"/>
  <c r="Y15" i="1"/>
  <c r="X15" i="1"/>
  <c r="W15" i="1"/>
  <c r="V15" i="1"/>
  <c r="U15" i="1"/>
  <c r="T15" i="1"/>
  <c r="AG14" i="1"/>
  <c r="AF14" i="1"/>
  <c r="AG13" i="1"/>
  <c r="AF13" i="1"/>
  <c r="AG12" i="1"/>
  <c r="AF12" i="1"/>
  <c r="AG11" i="1"/>
  <c r="AF11" i="1"/>
  <c r="AG10" i="1"/>
  <c r="AF10" i="1"/>
  <c r="AG9" i="1"/>
  <c r="AF9" i="1"/>
  <c r="AG8" i="1"/>
  <c r="AF8" i="1"/>
  <c r="AG7" i="1"/>
  <c r="AF7" i="1"/>
  <c r="AG6" i="1"/>
  <c r="AF6" i="1"/>
  <c r="AG5" i="1"/>
  <c r="AF5" i="1"/>
  <c r="AG4" i="1"/>
  <c r="AF4" i="1"/>
  <c r="AG3" i="1"/>
  <c r="AF3" i="1"/>
  <c r="A3" i="1"/>
  <c r="A4" i="1" s="1"/>
  <c r="A6" i="1" s="1"/>
  <c r="A8" i="1" s="1"/>
  <c r="A9" i="1" s="1"/>
  <c r="A10" i="1" s="1"/>
  <c r="A11" i="1" s="1"/>
  <c r="A12" i="1" s="1"/>
  <c r="A13" i="1" s="1"/>
  <c r="A14" i="1" s="1"/>
  <c r="AG2" i="1"/>
  <c r="AF2" i="1"/>
  <c r="I36" i="20" l="1"/>
  <c r="K26" i="20"/>
  <c r="E35" i="20"/>
  <c r="I35" i="20"/>
  <c r="E36" i="20"/>
  <c r="F36" i="20"/>
  <c r="E35" i="18"/>
  <c r="F35" i="18"/>
  <c r="G35" i="18"/>
  <c r="K29" i="18"/>
  <c r="I35" i="18"/>
  <c r="K30" i="18"/>
  <c r="F36" i="18"/>
  <c r="E35" i="17"/>
  <c r="G35" i="17"/>
  <c r="H35" i="17"/>
  <c r="K30" i="15"/>
  <c r="K32" i="15"/>
  <c r="K29" i="15"/>
  <c r="K26" i="15"/>
  <c r="H35" i="15"/>
  <c r="G36" i="15"/>
  <c r="H36" i="15"/>
  <c r="G35" i="13"/>
  <c r="E35" i="13"/>
  <c r="E36" i="11"/>
  <c r="H36" i="11"/>
  <c r="G36" i="9"/>
  <c r="I36" i="9"/>
  <c r="K33" i="7"/>
  <c r="F36" i="7"/>
  <c r="I36" i="7"/>
  <c r="K23" i="7"/>
  <c r="F36" i="5"/>
  <c r="G36" i="5"/>
  <c r="F35" i="5"/>
  <c r="G35" i="5"/>
  <c r="I35" i="5"/>
  <c r="F35" i="4"/>
  <c r="K27" i="4"/>
  <c r="F36" i="4"/>
  <c r="AF15" i="1"/>
  <c r="F36" i="2"/>
  <c r="K23" i="5"/>
  <c r="J35" i="9"/>
  <c r="I35" i="11"/>
  <c r="E36" i="4"/>
  <c r="K30" i="4"/>
  <c r="F35" i="7"/>
  <c r="F36" i="9"/>
  <c r="K23" i="11"/>
  <c r="K27" i="11"/>
  <c r="K27" i="15"/>
  <c r="F36" i="17"/>
  <c r="K30" i="17"/>
  <c r="K35" i="20"/>
  <c r="K29" i="20"/>
  <c r="K32" i="20"/>
  <c r="F36" i="11"/>
  <c r="K36" i="11" s="1"/>
  <c r="E35" i="15"/>
  <c r="G36" i="17"/>
  <c r="J35" i="18"/>
  <c r="K33" i="5"/>
  <c r="H35" i="13"/>
  <c r="K35" i="13" s="1"/>
  <c r="K26" i="2"/>
  <c r="H36" i="4"/>
  <c r="J35" i="5"/>
  <c r="K35" i="5" s="1"/>
  <c r="K30" i="5"/>
  <c r="G35" i="7"/>
  <c r="H35" i="7"/>
  <c r="K32" i="9"/>
  <c r="G36" i="11"/>
  <c r="I36" i="11"/>
  <c r="I35" i="13"/>
  <c r="K23" i="15"/>
  <c r="H36" i="17"/>
  <c r="E36" i="18"/>
  <c r="G36" i="4"/>
  <c r="K29" i="7"/>
  <c r="E35" i="2"/>
  <c r="F35" i="2"/>
  <c r="K32" i="2"/>
  <c r="I36" i="4"/>
  <c r="E36" i="5"/>
  <c r="K27" i="5"/>
  <c r="K29" i="9"/>
  <c r="J35" i="13"/>
  <c r="G35" i="15"/>
  <c r="I36" i="17"/>
  <c r="H35" i="2"/>
  <c r="I35" i="7"/>
  <c r="G35" i="9"/>
  <c r="K32" i="11"/>
  <c r="K24" i="13"/>
  <c r="F36" i="13"/>
  <c r="K26" i="17"/>
  <c r="K32" i="17"/>
  <c r="K29" i="11"/>
  <c r="G36" i="13"/>
  <c r="K33" i="20"/>
  <c r="I36" i="2"/>
  <c r="I35" i="2"/>
  <c r="J35" i="7"/>
  <c r="K26" i="9"/>
  <c r="K29" i="2"/>
  <c r="K32" i="4"/>
  <c r="H36" i="5"/>
  <c r="E35" i="5"/>
  <c r="K27" i="7"/>
  <c r="H35" i="9"/>
  <c r="G35" i="11"/>
  <c r="J35" i="15"/>
  <c r="E36" i="15"/>
  <c r="F35" i="17"/>
  <c r="K35" i="17" s="1"/>
  <c r="I36" i="18"/>
  <c r="K27" i="20"/>
  <c r="E35" i="4"/>
  <c r="K30" i="7"/>
  <c r="K30" i="2"/>
  <c r="K33" i="2"/>
  <c r="H35" i="4"/>
  <c r="I36" i="5"/>
  <c r="E36" i="7"/>
  <c r="K36" i="7" s="1"/>
  <c r="I35" i="9"/>
  <c r="F35" i="11"/>
  <c r="H36" i="13"/>
  <c r="K30" i="13"/>
  <c r="K24" i="15"/>
  <c r="F36" i="15"/>
  <c r="K36" i="15" s="1"/>
  <c r="G36" i="20"/>
  <c r="K36" i="20" s="1"/>
  <c r="K30" i="20"/>
  <c r="K30" i="9"/>
  <c r="I36" i="13"/>
  <c r="I35" i="17"/>
  <c r="K26" i="18"/>
  <c r="K29" i="4"/>
  <c r="K32" i="13"/>
  <c r="K27" i="2"/>
  <c r="G36" i="7"/>
  <c r="K27" i="9"/>
  <c r="AG15" i="1"/>
  <c r="G36" i="2"/>
  <c r="J35" i="4"/>
  <c r="K33" i="4"/>
  <c r="K29" i="5"/>
  <c r="H36" i="7"/>
  <c r="E35" i="7"/>
  <c r="K35" i="7" s="1"/>
  <c r="E36" i="9"/>
  <c r="K30" i="11"/>
  <c r="K29" i="13"/>
  <c r="J35" i="17"/>
  <c r="K33" i="17"/>
  <c r="K32" i="18"/>
  <c r="K36" i="4"/>
  <c r="K24" i="17"/>
  <c r="K23" i="9"/>
  <c r="K33" i="11"/>
  <c r="H35" i="18"/>
  <c r="K35" i="18" s="1"/>
  <c r="K26" i="7"/>
  <c r="E35" i="9"/>
  <c r="E35" i="11"/>
  <c r="K24" i="2"/>
  <c r="J35" i="2"/>
  <c r="I35" i="4"/>
  <c r="K26" i="11"/>
  <c r="K24" i="18"/>
  <c r="K24" i="4"/>
  <c r="K23" i="13"/>
  <c r="K33" i="13"/>
  <c r="K27" i="17"/>
  <c r="E36" i="17"/>
  <c r="K24" i="20"/>
  <c r="G35" i="4"/>
  <c r="K33" i="9"/>
  <c r="E36" i="2"/>
  <c r="K32" i="7"/>
  <c r="K26" i="13"/>
  <c r="K26" i="5"/>
  <c r="K24" i="5"/>
  <c r="K33" i="15"/>
  <c r="I36" i="15"/>
  <c r="K24" i="7"/>
  <c r="K24" i="9"/>
  <c r="K24" i="11"/>
  <c r="J35" i="11"/>
  <c r="F35" i="15"/>
  <c r="K32" i="5"/>
  <c r="K27" i="18"/>
  <c r="K23" i="17"/>
  <c r="K23" i="18"/>
  <c r="K23" i="2"/>
  <c r="K23" i="4"/>
  <c r="K23" i="20"/>
  <c r="K36" i="13" l="1"/>
  <c r="K35" i="9"/>
  <c r="K36" i="9"/>
  <c r="K35" i="4"/>
  <c r="K35" i="15"/>
  <c r="K36" i="18"/>
  <c r="K36" i="17"/>
  <c r="K35" i="11"/>
  <c r="K36" i="5"/>
  <c r="K36" i="2"/>
  <c r="K35" i="2"/>
</calcChain>
</file>

<file path=xl/sharedStrings.xml><?xml version="1.0" encoding="utf-8"?>
<sst xmlns="http://schemas.openxmlformats.org/spreadsheetml/2006/main" count="1163" uniqueCount="317">
  <si>
    <t>№</t>
    <phoneticPr fontId="6"/>
  </si>
  <si>
    <t>登録番号</t>
    <rPh sb="0" eb="2">
      <t>トウロク</t>
    </rPh>
    <rPh sb="2" eb="4">
      <t>バンゴウ</t>
    </rPh>
    <phoneticPr fontId="5"/>
  </si>
  <si>
    <t>登録年月日</t>
    <rPh sb="0" eb="2">
      <t>トウロク</t>
    </rPh>
    <rPh sb="2" eb="5">
      <t>ネンガッピ</t>
    </rPh>
    <phoneticPr fontId="5"/>
  </si>
  <si>
    <t>更新登録年月日</t>
    <rPh sb="0" eb="2">
      <t>コウシン</t>
    </rPh>
    <rPh sb="2" eb="4">
      <t>トウロク</t>
    </rPh>
    <rPh sb="4" eb="7">
      <t>ネンガッピ</t>
    </rPh>
    <phoneticPr fontId="5"/>
  </si>
  <si>
    <t>有効期間</t>
    <rPh sb="0" eb="2">
      <t>ユウコウ</t>
    </rPh>
    <rPh sb="2" eb="4">
      <t>キカン</t>
    </rPh>
    <phoneticPr fontId="5"/>
  </si>
  <si>
    <t>名称</t>
    <rPh sb="0" eb="2">
      <t>メイショウ</t>
    </rPh>
    <phoneticPr fontId="6"/>
  </si>
  <si>
    <t>代表者の氏名</t>
    <rPh sb="0" eb="3">
      <t>ダイヒョウシャ</t>
    </rPh>
    <rPh sb="4" eb="6">
      <t>シメイ</t>
    </rPh>
    <phoneticPr fontId="5"/>
  </si>
  <si>
    <t>郵便番号</t>
    <phoneticPr fontId="5"/>
  </si>
  <si>
    <t>住所</t>
    <rPh sb="0" eb="2">
      <t>ジュウショ</t>
    </rPh>
    <phoneticPr fontId="6"/>
  </si>
  <si>
    <t>事務所の名称</t>
    <rPh sb="0" eb="3">
      <t>ジムショ</t>
    </rPh>
    <rPh sb="4" eb="6">
      <t>メイショウ</t>
    </rPh>
    <phoneticPr fontId="5"/>
  </si>
  <si>
    <t>事務所の位置</t>
    <rPh sb="0" eb="3">
      <t>ジムショ</t>
    </rPh>
    <rPh sb="4" eb="6">
      <t>イチ</t>
    </rPh>
    <phoneticPr fontId="5"/>
  </si>
  <si>
    <t>事務所の名称</t>
    <phoneticPr fontId="6"/>
  </si>
  <si>
    <t>事務所の位置</t>
    <phoneticPr fontId="6"/>
  </si>
  <si>
    <t>路線又は運送の区域</t>
    <rPh sb="0" eb="2">
      <t>ロセン</t>
    </rPh>
    <rPh sb="2" eb="3">
      <t>マタ</t>
    </rPh>
    <rPh sb="4" eb="6">
      <t>ウンソウ</t>
    </rPh>
    <rPh sb="7" eb="9">
      <t>クイキ</t>
    </rPh>
    <phoneticPr fontId="5"/>
  </si>
  <si>
    <t>運送する旅客の範囲</t>
    <rPh sb="0" eb="2">
      <t>ウンソウ</t>
    </rPh>
    <rPh sb="4" eb="6">
      <t>リョカク</t>
    </rPh>
    <rPh sb="7" eb="9">
      <t>ハンイ</t>
    </rPh>
    <phoneticPr fontId="5"/>
  </si>
  <si>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5"/>
  </si>
  <si>
    <t>事業者協力型有償運送の
事業者住所</t>
    <rPh sb="15" eb="17">
      <t>ジュウショ</t>
    </rPh>
    <phoneticPr fontId="5"/>
  </si>
  <si>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</si>
  <si>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</si>
  <si>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</si>
  <si>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</si>
  <si>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</si>
  <si>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</si>
  <si>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</si>
  <si>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北室市交第1号</t>
    <rPh sb="0" eb="1">
      <t>キタ</t>
    </rPh>
    <rPh sb="1" eb="2">
      <t>ムロ</t>
    </rPh>
    <rPh sb="2" eb="3">
      <t>シ</t>
    </rPh>
    <rPh sb="4" eb="5">
      <t>ダイ</t>
    </rPh>
    <rPh sb="6" eb="7">
      <t>ゴウ</t>
    </rPh>
    <phoneticPr fontId="5"/>
  </si>
  <si>
    <t>豊浦町</t>
    <phoneticPr fontId="5"/>
  </si>
  <si>
    <t>村井　洋一</t>
    <phoneticPr fontId="5"/>
  </si>
  <si>
    <t>〒049-5492</t>
  </si>
  <si>
    <t>虻田郡豊浦町字船見町１０番地</t>
    <phoneticPr fontId="5"/>
  </si>
  <si>
    <t>路線・区域（豊浦町全域）</t>
    <rPh sb="0" eb="2">
      <t>ロセン</t>
    </rPh>
    <rPh sb="3" eb="5">
      <t>クイキ</t>
    </rPh>
    <rPh sb="6" eb="9">
      <t>トヨウラチョウ</t>
    </rPh>
    <rPh sb="9" eb="11">
      <t>ゼンイキ</t>
    </rPh>
    <phoneticPr fontId="6"/>
  </si>
  <si>
    <t>豊浦町の地域住民又は観光旅客その他の当該地域を来訪する者</t>
    <rPh sb="4" eb="6">
      <t>チイキ</t>
    </rPh>
    <rPh sb="6" eb="8">
      <t>ジュウミン</t>
    </rPh>
    <rPh sb="8" eb="9">
      <t>マタ</t>
    </rPh>
    <rPh sb="10" eb="12">
      <t>カンコウ</t>
    </rPh>
    <rPh sb="12" eb="14">
      <t>リョカク</t>
    </rPh>
    <rPh sb="16" eb="17">
      <t>ホカ</t>
    </rPh>
    <rPh sb="18" eb="20">
      <t>トウガイ</t>
    </rPh>
    <rPh sb="20" eb="22">
      <t>チイキ</t>
    </rPh>
    <rPh sb="23" eb="25">
      <t>ライホウ</t>
    </rPh>
    <rPh sb="27" eb="28">
      <t>モノ</t>
    </rPh>
    <phoneticPr fontId="5"/>
  </si>
  <si>
    <t>北室市交第2号</t>
    <rPh sb="2" eb="3">
      <t>シ</t>
    </rPh>
    <rPh sb="4" eb="5">
      <t>ダイ</t>
    </rPh>
    <rPh sb="6" eb="7">
      <t>ゴウ</t>
    </rPh>
    <phoneticPr fontId="5"/>
  </si>
  <si>
    <t>厚真町</t>
    <rPh sb="0" eb="3">
      <t>アツマチョウ</t>
    </rPh>
    <phoneticPr fontId="5"/>
  </si>
  <si>
    <t>宮坂　尚市朗</t>
    <phoneticPr fontId="5"/>
  </si>
  <si>
    <t>〒059-1692</t>
  </si>
  <si>
    <t>勇払郡厚真町京町１２０番地</t>
    <phoneticPr fontId="5"/>
  </si>
  <si>
    <t>厚真町</t>
    <rPh sb="0" eb="3">
      <t>アツマチョウ</t>
    </rPh>
    <phoneticPr fontId="6"/>
  </si>
  <si>
    <t>厚真町内に在住する住民及びその親族、その他、当該地区に日常の用務を有する者等</t>
    <phoneticPr fontId="5"/>
  </si>
  <si>
    <t>北室市交第3号</t>
    <rPh sb="2" eb="3">
      <t>シ</t>
    </rPh>
    <rPh sb="4" eb="5">
      <t>ダイ</t>
    </rPh>
    <rPh sb="6" eb="7">
      <t>ゴウ</t>
    </rPh>
    <phoneticPr fontId="5"/>
  </si>
  <si>
    <t>むかわ町</t>
    <rPh sb="3" eb="4">
      <t>チョウ</t>
    </rPh>
    <phoneticPr fontId="5"/>
  </si>
  <si>
    <t>竹中　喜之</t>
    <phoneticPr fontId="5"/>
  </si>
  <si>
    <t>〒054-8660</t>
  </si>
  <si>
    <t>勇払郡むかわ町美幸２丁目８８番地</t>
    <phoneticPr fontId="5"/>
  </si>
  <si>
    <t>むかわ町（穂別総合支所）</t>
    <phoneticPr fontId="5"/>
  </si>
  <si>
    <t>勇払郡むかわ町穂別２番地１</t>
    <phoneticPr fontId="5"/>
  </si>
  <si>
    <t>路線・区域（むかわ町全域）</t>
    <rPh sb="0" eb="2">
      <t>ロセン</t>
    </rPh>
    <rPh sb="3" eb="5">
      <t>クイキ</t>
    </rPh>
    <rPh sb="9" eb="10">
      <t>チョウ</t>
    </rPh>
    <rPh sb="10" eb="12">
      <t>ゼンイキ</t>
    </rPh>
    <phoneticPr fontId="6"/>
  </si>
  <si>
    <t>地域住民又は観光旅客その他の当該地域を来訪しようとする者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7" eb="28">
      <t>モノ</t>
    </rPh>
    <phoneticPr fontId="5"/>
  </si>
  <si>
    <t>北室市交第3号-2</t>
    <rPh sb="2" eb="3">
      <t>シ</t>
    </rPh>
    <rPh sb="4" eb="5">
      <t>ダイ</t>
    </rPh>
    <rPh sb="6" eb="7">
      <t>ゴウ</t>
    </rPh>
    <phoneticPr fontId="5"/>
  </si>
  <si>
    <t>北室市交第4号</t>
    <rPh sb="2" eb="3">
      <t>シ</t>
    </rPh>
    <rPh sb="4" eb="5">
      <t>ダイ</t>
    </rPh>
    <rPh sb="6" eb="7">
      <t>ゴウ</t>
    </rPh>
    <phoneticPr fontId="5"/>
  </si>
  <si>
    <t>日高町</t>
    <rPh sb="0" eb="3">
      <t>ヒダカチョウ</t>
    </rPh>
    <phoneticPr fontId="5"/>
  </si>
  <si>
    <t>大鷹　千秋</t>
    <phoneticPr fontId="5"/>
  </si>
  <si>
    <t>〒059-2121</t>
  </si>
  <si>
    <t>沙流郡日高町門別本町２１０番地の１</t>
    <phoneticPr fontId="5"/>
  </si>
  <si>
    <t>日高総合支所</t>
    <phoneticPr fontId="5"/>
  </si>
  <si>
    <t>沙流郡日高町本町東３丁目２９９番地の１</t>
    <phoneticPr fontId="5"/>
  </si>
  <si>
    <t>路線・区域（日高町）</t>
    <rPh sb="0" eb="2">
      <t>ロセン</t>
    </rPh>
    <rPh sb="3" eb="5">
      <t>クイキ</t>
    </rPh>
    <rPh sb="6" eb="9">
      <t>ヒダカチョウ</t>
    </rPh>
    <phoneticPr fontId="6"/>
  </si>
  <si>
    <t>地域住民又は観光旅客その他の当該地域を来訪する者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phoneticPr fontId="5"/>
  </si>
  <si>
    <t>北室市交第4号-2</t>
    <rPh sb="2" eb="3">
      <t>シ</t>
    </rPh>
    <rPh sb="4" eb="5">
      <t>ダイ</t>
    </rPh>
    <rPh sb="6" eb="7">
      <t>ゴウ</t>
    </rPh>
    <phoneticPr fontId="5"/>
  </si>
  <si>
    <t>日高町役場本庁</t>
    <rPh sb="0" eb="3">
      <t>ヒダカチョウ</t>
    </rPh>
    <rPh sb="3" eb="5">
      <t>ヤクバ</t>
    </rPh>
    <rPh sb="5" eb="7">
      <t>ホンチョウ</t>
    </rPh>
    <phoneticPr fontId="5"/>
  </si>
  <si>
    <t>北室市交第6号</t>
    <rPh sb="2" eb="3">
      <t>シ</t>
    </rPh>
    <rPh sb="4" eb="5">
      <t>ダイ</t>
    </rPh>
    <rPh sb="6" eb="7">
      <t>ゴウ</t>
    </rPh>
    <phoneticPr fontId="5"/>
  </si>
  <si>
    <t>新冠町</t>
    <rPh sb="0" eb="3">
      <t>ニイカップチョウ</t>
    </rPh>
    <phoneticPr fontId="5"/>
  </si>
  <si>
    <t>鳴海　修司</t>
    <phoneticPr fontId="5"/>
  </si>
  <si>
    <t>〒059-2492</t>
  </si>
  <si>
    <t>新冠郡新冠町字北星町３番地の２</t>
    <rPh sb="9" eb="10">
      <t>マチ</t>
    </rPh>
    <phoneticPr fontId="5"/>
  </si>
  <si>
    <t>路線・区域（西新冠地区及び日高町厚賀地区）</t>
    <rPh sb="0" eb="2">
      <t>ロセン</t>
    </rPh>
    <rPh sb="3" eb="5">
      <t>クイキ</t>
    </rPh>
    <rPh sb="6" eb="7">
      <t>ニシ</t>
    </rPh>
    <rPh sb="7" eb="9">
      <t>ニイカップ</t>
    </rPh>
    <rPh sb="9" eb="11">
      <t>チク</t>
    </rPh>
    <rPh sb="11" eb="12">
      <t>オヨ</t>
    </rPh>
    <rPh sb="13" eb="16">
      <t>ヒダカチョウ</t>
    </rPh>
    <rPh sb="16" eb="18">
      <t>アツガ</t>
    </rPh>
    <rPh sb="18" eb="20">
      <t>チク</t>
    </rPh>
    <phoneticPr fontId="6"/>
  </si>
  <si>
    <t>新冠町及び新ひだか町並びに日高町に在住する住民及びその親族、その他、当該地区に日常の用務を有する者等</t>
    <phoneticPr fontId="5"/>
  </si>
  <si>
    <t>北室市交第7号</t>
    <rPh sb="2" eb="3">
      <t>シ</t>
    </rPh>
    <rPh sb="4" eb="5">
      <t>ダイ</t>
    </rPh>
    <rPh sb="6" eb="7">
      <t>ゴウ</t>
    </rPh>
    <phoneticPr fontId="5"/>
  </si>
  <si>
    <t>洞爺湖町</t>
    <rPh sb="0" eb="4">
      <t>トウヤコチョウ</t>
    </rPh>
    <phoneticPr fontId="5"/>
  </si>
  <si>
    <t>下道　英明</t>
    <rPh sb="0" eb="2">
      <t>シモミチ</t>
    </rPh>
    <rPh sb="3" eb="5">
      <t>ヒデアキ</t>
    </rPh>
    <phoneticPr fontId="5"/>
  </si>
  <si>
    <t>〒049-5692</t>
  </si>
  <si>
    <t>虻田郡洞爺湖町栄町５８番地</t>
    <phoneticPr fontId="5"/>
  </si>
  <si>
    <t>路線・区域（洞爺湖町のうち、洞爺町・成香・香川・大原・岩屋・財田・川東）</t>
    <rPh sb="0" eb="2">
      <t>ロセン</t>
    </rPh>
    <rPh sb="3" eb="5">
      <t>クイキ</t>
    </rPh>
    <rPh sb="6" eb="10">
      <t>トウヤコチョウ</t>
    </rPh>
    <rPh sb="14" eb="16">
      <t>トウヤ</t>
    </rPh>
    <rPh sb="16" eb="17">
      <t>マチ</t>
    </rPh>
    <rPh sb="18" eb="20">
      <t>ナリキョウ</t>
    </rPh>
    <rPh sb="21" eb="23">
      <t>カガワ</t>
    </rPh>
    <rPh sb="24" eb="26">
      <t>オオハラ</t>
    </rPh>
    <rPh sb="27" eb="29">
      <t>イワヤ</t>
    </rPh>
    <rPh sb="30" eb="32">
      <t>サイタ</t>
    </rPh>
    <rPh sb="33" eb="35">
      <t>カワヒガシ</t>
    </rPh>
    <phoneticPr fontId="6"/>
  </si>
  <si>
    <t>洞爺湖町に在住する住民及びその親族、その他洞爺湖町に日常の用務を有する者及び地域外からの来訪者</t>
    <phoneticPr fontId="5"/>
  </si>
  <si>
    <t>北室市交第8号</t>
    <rPh sb="2" eb="3">
      <t>シ</t>
    </rPh>
    <rPh sb="4" eb="5">
      <t>ダイ</t>
    </rPh>
    <rPh sb="6" eb="7">
      <t>ゴウ</t>
    </rPh>
    <phoneticPr fontId="5"/>
  </si>
  <si>
    <t>安平町</t>
    <rPh sb="0" eb="3">
      <t>アビラチョウ</t>
    </rPh>
    <phoneticPr fontId="5"/>
  </si>
  <si>
    <t>及川　秀一郎</t>
    <phoneticPr fontId="5"/>
  </si>
  <si>
    <t>〒059-1595</t>
  </si>
  <si>
    <t>勇払郡安平町早来大町９５番地</t>
    <phoneticPr fontId="5"/>
  </si>
  <si>
    <t>安平町役場</t>
    <rPh sb="0" eb="3">
      <t>アビラチョウ</t>
    </rPh>
    <rPh sb="3" eb="5">
      <t>ヤクバ</t>
    </rPh>
    <phoneticPr fontId="5"/>
  </si>
  <si>
    <t>路線</t>
    <rPh sb="0" eb="2">
      <t>ロセン</t>
    </rPh>
    <phoneticPr fontId="6"/>
  </si>
  <si>
    <t>安平町に在住する住民及びその親族、その他、当該地区に日常の用務を有する者等</t>
    <phoneticPr fontId="5"/>
  </si>
  <si>
    <t>あつまバス株式会社</t>
    <rPh sb="5" eb="7">
      <t>カブシキ</t>
    </rPh>
    <rPh sb="7" eb="9">
      <t>カイシャ</t>
    </rPh>
    <phoneticPr fontId="5"/>
  </si>
  <si>
    <t>勇払郡厚真町本郷２２９番地１</t>
    <phoneticPr fontId="5"/>
  </si>
  <si>
    <t>北室市交第9号</t>
    <rPh sb="2" eb="3">
      <t>シ</t>
    </rPh>
    <rPh sb="4" eb="5">
      <t>ダイ</t>
    </rPh>
    <rPh sb="6" eb="7">
      <t>ゴウ</t>
    </rPh>
    <phoneticPr fontId="5"/>
  </si>
  <si>
    <t>白老町</t>
    <rPh sb="0" eb="3">
      <t>シラオイチョウ</t>
    </rPh>
    <phoneticPr fontId="5"/>
  </si>
  <si>
    <t>大塩　英男</t>
    <rPh sb="0" eb="2">
      <t>オオシオ</t>
    </rPh>
    <rPh sb="3" eb="5">
      <t>ヒデオ</t>
    </rPh>
    <phoneticPr fontId="5"/>
  </si>
  <si>
    <t>〒059-0905</t>
  </si>
  <si>
    <t>白老郡白老町大町１丁目１番１号</t>
    <phoneticPr fontId="5"/>
  </si>
  <si>
    <t>白老郡白老町大町１丁目１番１号</t>
    <phoneticPr fontId="6"/>
  </si>
  <si>
    <t>路線・区域</t>
    <rPh sb="0" eb="2">
      <t>ロセン</t>
    </rPh>
    <rPh sb="3" eb="5">
      <t>クイキ</t>
    </rPh>
    <phoneticPr fontId="6"/>
  </si>
  <si>
    <t>地域住民又は観光旅客その他当該地域を来訪する者</t>
    <rPh sb="0" eb="2">
      <t>チイキ</t>
    </rPh>
    <rPh sb="2" eb="4">
      <t>ジュウミン</t>
    </rPh>
    <rPh sb="4" eb="5">
      <t>マタ</t>
    </rPh>
    <rPh sb="6" eb="8">
      <t>カンコウ</t>
    </rPh>
    <rPh sb="8" eb="10">
      <t>リョキャク</t>
    </rPh>
    <rPh sb="12" eb="13">
      <t>ホカ</t>
    </rPh>
    <rPh sb="13" eb="15">
      <t>トウガイ</t>
    </rPh>
    <rPh sb="15" eb="17">
      <t>チイキ</t>
    </rPh>
    <rPh sb="18" eb="20">
      <t>ライホウ</t>
    </rPh>
    <rPh sb="22" eb="23">
      <t>モノ</t>
    </rPh>
    <phoneticPr fontId="5"/>
  </si>
  <si>
    <t>①白老観光バス株式会社
②白老交通株式会社</t>
    <rPh sb="7" eb="11">
      <t>カブシキカイシャ</t>
    </rPh>
    <rPh sb="17" eb="21">
      <t>カブシキカイシャ</t>
    </rPh>
    <phoneticPr fontId="5"/>
  </si>
  <si>
    <t>①白老郡白老町字竹浦２１６番８８
②白老郡白老町川沿４丁目７番地３１号</t>
    <phoneticPr fontId="5"/>
  </si>
  <si>
    <t>北室交第1号</t>
    <rPh sb="3" eb="4">
      <t>ダイ</t>
    </rPh>
    <rPh sb="5" eb="6">
      <t>ゴウ</t>
    </rPh>
    <phoneticPr fontId="5"/>
  </si>
  <si>
    <t>-</t>
    <phoneticPr fontId="6"/>
  </si>
  <si>
    <t>浦河町</t>
    <rPh sb="0" eb="3">
      <t>ウラカワチョウ</t>
    </rPh>
    <phoneticPr fontId="5"/>
  </si>
  <si>
    <t>池田　拓</t>
    <rPh sb="0" eb="2">
      <t>イケダ</t>
    </rPh>
    <rPh sb="3" eb="4">
      <t>タク</t>
    </rPh>
    <phoneticPr fontId="5"/>
  </si>
  <si>
    <t>〒057-0024</t>
  </si>
  <si>
    <t>浦河郡浦河町築地１丁目３番１号</t>
    <rPh sb="0" eb="3">
      <t>ウラカワグン</t>
    </rPh>
    <rPh sb="3" eb="6">
      <t>ウラカワチョウ</t>
    </rPh>
    <rPh sb="6" eb="8">
      <t>ツキジ</t>
    </rPh>
    <rPh sb="9" eb="11">
      <t>チョウメ</t>
    </rPh>
    <rPh sb="12" eb="13">
      <t>バン</t>
    </rPh>
    <rPh sb="14" eb="15">
      <t>ゴウ</t>
    </rPh>
    <phoneticPr fontId="5"/>
  </si>
  <si>
    <t>浦河町役場</t>
    <rPh sb="0" eb="3">
      <t>ウラカワチョウ</t>
    </rPh>
    <rPh sb="3" eb="5">
      <t>ヤクバ</t>
    </rPh>
    <phoneticPr fontId="5"/>
  </si>
  <si>
    <t>浦河町</t>
    <rPh sb="0" eb="3">
      <t>ウラカワチョウ</t>
    </rPh>
    <phoneticPr fontId="6"/>
  </si>
  <si>
    <t>地域住民</t>
    <rPh sb="0" eb="2">
      <t>チイキ</t>
    </rPh>
    <rPh sb="2" eb="4">
      <t>ジュウミン</t>
    </rPh>
    <phoneticPr fontId="5"/>
  </si>
  <si>
    <t>日交ハイヤー株式会社</t>
    <rPh sb="0" eb="1">
      <t>ニチ</t>
    </rPh>
    <rPh sb="6" eb="10">
      <t>カブシキカイシャ</t>
    </rPh>
    <phoneticPr fontId="5"/>
  </si>
  <si>
    <t>浦河郡浦河町大通２丁目２８番</t>
    <rPh sb="0" eb="3">
      <t>ウラカワグン</t>
    </rPh>
    <rPh sb="3" eb="6">
      <t>ウラカワチョウ</t>
    </rPh>
    <rPh sb="6" eb="8">
      <t>オオドオ</t>
    </rPh>
    <rPh sb="9" eb="11">
      <t>チョウメ</t>
    </rPh>
    <rPh sb="13" eb="14">
      <t>バン</t>
    </rPh>
    <phoneticPr fontId="5"/>
  </si>
  <si>
    <t>北室交第2号</t>
    <rPh sb="3" eb="4">
      <t>ダイ</t>
    </rPh>
    <rPh sb="5" eb="6">
      <t>ゴウ</t>
    </rPh>
    <phoneticPr fontId="5"/>
  </si>
  <si>
    <t>一般社団法人　登別国際観光コンベンション協会</t>
    <rPh sb="0" eb="2">
      <t>イッパン</t>
    </rPh>
    <rPh sb="2" eb="6">
      <t>シャダンホウジン</t>
    </rPh>
    <rPh sb="7" eb="9">
      <t>ノボリベツ</t>
    </rPh>
    <rPh sb="9" eb="11">
      <t>コクサイ</t>
    </rPh>
    <rPh sb="11" eb="13">
      <t>カンコウ</t>
    </rPh>
    <rPh sb="20" eb="22">
      <t>キョウカイ</t>
    </rPh>
    <phoneticPr fontId="5"/>
  </si>
  <si>
    <t>乾　昌子</t>
    <rPh sb="0" eb="1">
      <t>イヌイ</t>
    </rPh>
    <rPh sb="2" eb="4">
      <t>ショウコ</t>
    </rPh>
    <phoneticPr fontId="5"/>
  </si>
  <si>
    <t>059-0051</t>
    <phoneticPr fontId="6"/>
  </si>
  <si>
    <t>登別市登別温泉町６０番地</t>
    <rPh sb="0" eb="3">
      <t>ノボリベツシ</t>
    </rPh>
    <rPh sb="3" eb="5">
      <t>ノボリベツ</t>
    </rPh>
    <rPh sb="5" eb="7">
      <t>オンセン</t>
    </rPh>
    <rPh sb="7" eb="8">
      <t>マチ</t>
    </rPh>
    <rPh sb="10" eb="12">
      <t>バンチ</t>
    </rPh>
    <phoneticPr fontId="5"/>
  </si>
  <si>
    <t>一般社団法人　登別国際観光コンベンション協会</t>
    <phoneticPr fontId="5"/>
  </si>
  <si>
    <t>登別市登別温泉町６０番地</t>
    <phoneticPr fontId="5"/>
  </si>
  <si>
    <t>別紙のとおり</t>
    <rPh sb="0" eb="2">
      <t>ベッシ</t>
    </rPh>
    <phoneticPr fontId="6"/>
  </si>
  <si>
    <t>登別市内における運送区域の居住者及び来訪者</t>
    <rPh sb="0" eb="2">
      <t>ノボリベツ</t>
    </rPh>
    <rPh sb="2" eb="4">
      <t>シナイ</t>
    </rPh>
    <rPh sb="8" eb="10">
      <t>ウンソウ</t>
    </rPh>
    <rPh sb="10" eb="12">
      <t>クイキ</t>
    </rPh>
    <rPh sb="13" eb="16">
      <t>キョジュウシャ</t>
    </rPh>
    <rPh sb="16" eb="17">
      <t>オヨ</t>
    </rPh>
    <rPh sb="18" eb="21">
      <t>ライホウシャ</t>
    </rPh>
    <phoneticPr fontId="5"/>
  </si>
  <si>
    <t>道南バス株式会社</t>
    <rPh sb="0" eb="2">
      <t>ドウナン</t>
    </rPh>
    <rPh sb="4" eb="8">
      <t>カブシキガイシャ</t>
    </rPh>
    <phoneticPr fontId="5"/>
  </si>
  <si>
    <t>室蘭市東町３丁目２５番３号</t>
    <rPh sb="0" eb="3">
      <t>ムロランシ</t>
    </rPh>
    <rPh sb="3" eb="4">
      <t>ヒガシ</t>
    </rPh>
    <rPh sb="4" eb="5">
      <t>マチ</t>
    </rPh>
    <rPh sb="6" eb="8">
      <t>チョウメ</t>
    </rPh>
    <rPh sb="10" eb="11">
      <t>バン</t>
    </rPh>
    <rPh sb="12" eb="13">
      <t>ゴウ</t>
    </rPh>
    <phoneticPr fontId="5"/>
  </si>
  <si>
    <t>北室交第3号</t>
    <rPh sb="3" eb="4">
      <t>ダイ</t>
    </rPh>
    <rPh sb="5" eb="6">
      <t>ゴウ</t>
    </rPh>
    <phoneticPr fontId="5"/>
  </si>
  <si>
    <t>自家用有償旅客運送実施任意団体タキシー</t>
    <rPh sb="0" eb="3">
      <t>ジカヨウ</t>
    </rPh>
    <rPh sb="3" eb="5">
      <t>ユウショウ</t>
    </rPh>
    <rPh sb="5" eb="7">
      <t>リョカク</t>
    </rPh>
    <rPh sb="7" eb="9">
      <t>ウンソウ</t>
    </rPh>
    <rPh sb="9" eb="11">
      <t>ジッシ</t>
    </rPh>
    <rPh sb="11" eb="13">
      <t>ニンイ</t>
    </rPh>
    <rPh sb="13" eb="15">
      <t>ダンタイ</t>
    </rPh>
    <phoneticPr fontId="5"/>
  </si>
  <si>
    <t>宇井　尚</t>
    <rPh sb="0" eb="2">
      <t>ウイ</t>
    </rPh>
    <rPh sb="3" eb="4">
      <t>タカシ</t>
    </rPh>
    <phoneticPr fontId="5"/>
  </si>
  <si>
    <t>044-0444</t>
    <phoneticPr fontId="6"/>
  </si>
  <si>
    <t>伊達市大滝区豊里町４９－１</t>
    <rPh sb="0" eb="3">
      <t>ダテシ</t>
    </rPh>
    <rPh sb="3" eb="6">
      <t>オオタキク</t>
    </rPh>
    <rPh sb="6" eb="9">
      <t>トヨサトチョウ</t>
    </rPh>
    <phoneticPr fontId="5"/>
  </si>
  <si>
    <t>自家用有償旅客運送実施任意団体タキシー</t>
    <phoneticPr fontId="5"/>
  </si>
  <si>
    <t>伊達市大滝区豊里町４９－１</t>
    <phoneticPr fontId="5"/>
  </si>
  <si>
    <t>伊達市大滝区</t>
    <rPh sb="0" eb="3">
      <t>ダテシ</t>
    </rPh>
    <rPh sb="3" eb="6">
      <t>オオタキク</t>
    </rPh>
    <phoneticPr fontId="6"/>
  </si>
  <si>
    <t>伊達市大滝区の住民及びその来訪者</t>
    <rPh sb="0" eb="2">
      <t>ダテ</t>
    </rPh>
    <rPh sb="2" eb="3">
      <t>シ</t>
    </rPh>
    <rPh sb="3" eb="6">
      <t>オオタキク</t>
    </rPh>
    <rPh sb="7" eb="9">
      <t>ジュウミン</t>
    </rPh>
    <rPh sb="9" eb="10">
      <t>オヨ</t>
    </rPh>
    <rPh sb="13" eb="16">
      <t>ライホウシャ</t>
    </rPh>
    <phoneticPr fontId="5"/>
  </si>
  <si>
    <t>自家用有償旅客運送者登録簿</t>
    <rPh sb="0" eb="3">
      <t>ジカヨウ</t>
    </rPh>
    <rPh sb="3" eb="5">
      <t>ユウショウ</t>
    </rPh>
    <rPh sb="5" eb="7">
      <t>リョカク</t>
    </rPh>
    <rPh sb="7" eb="9">
      <t>ウンソウ</t>
    </rPh>
    <rPh sb="9" eb="10">
      <t>シャ</t>
    </rPh>
    <rPh sb="10" eb="13">
      <t>トウロクボ</t>
    </rPh>
    <phoneticPr fontId="6"/>
  </si>
  <si>
    <t>目次へ</t>
    <rPh sb="0" eb="2">
      <t>モクジ</t>
    </rPh>
    <phoneticPr fontId="6"/>
  </si>
  <si>
    <t>登録番号</t>
    <rPh sb="0" eb="1">
      <t>ノボル</t>
    </rPh>
    <rPh sb="1" eb="2">
      <t>ロク</t>
    </rPh>
    <rPh sb="2" eb="3">
      <t>バン</t>
    </rPh>
    <rPh sb="3" eb="4">
      <t>ゴウ</t>
    </rPh>
    <phoneticPr fontId="6"/>
  </si>
  <si>
    <t>北室市交第1号</t>
    <rPh sb="1" eb="2">
      <t>ムロ</t>
    </rPh>
    <phoneticPr fontId="6"/>
  </si>
  <si>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</si>
  <si>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</si>
  <si>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</si>
  <si>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</si>
  <si>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</si>
  <si>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</si>
  <si>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</si>
  <si>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交通空白地有償運送</t>
    <rPh sb="0" eb="2">
      <t>コウツウ</t>
    </rPh>
    <rPh sb="2" eb="5">
      <t>クウハクチ</t>
    </rPh>
    <rPh sb="5" eb="7">
      <t>ユウショウ</t>
    </rPh>
    <rPh sb="7" eb="9">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</si>
  <si>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</si>
  <si>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</si>
  <si>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</si>
  <si>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</si>
  <si>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</si>
  <si>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</si>
  <si>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</si>
  <si>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</si>
  <si>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</si>
  <si>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</si>
  <si>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</si>
  <si>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</si>
  <si>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</si>
  <si>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</si>
  <si>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</si>
  <si>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</si>
  <si>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</si>
  <si>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</si>
  <si>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</si>
  <si>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</si>
  <si>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交通空白地有償運送</t>
  </si>
  <si>
    <t>合計</t>
    <rPh sb="0" eb="2">
      <t>ゴウケイ</t>
    </rPh>
    <phoneticPr fontId="6"/>
  </si>
  <si>
    <t>別　　紙</t>
    <phoneticPr fontId="6"/>
  </si>
  <si>
    <t>路　　線　　一　　覧</t>
    <rPh sb="0" eb="1">
      <t>ロ</t>
    </rPh>
    <rPh sb="3" eb="4">
      <t>セン</t>
    </rPh>
    <rPh sb="6" eb="7">
      <t>イチ</t>
    </rPh>
    <rPh sb="9" eb="10">
      <t>ラン</t>
    </rPh>
    <phoneticPr fontId="6"/>
  </si>
  <si>
    <t>登録（届出）年月日</t>
    <rPh sb="0" eb="2">
      <t>トウロク</t>
    </rPh>
    <rPh sb="3" eb="5">
      <t>トドケデ</t>
    </rPh>
    <rPh sb="6" eb="9">
      <t>ネンガッピ</t>
    </rPh>
    <phoneticPr fontId="6"/>
  </si>
  <si>
    <t>変更年月日</t>
    <rPh sb="0" eb="2">
      <t>ヘンコウ</t>
    </rPh>
    <rPh sb="2" eb="5">
      <t>ネンガッピ</t>
    </rPh>
    <phoneticPr fontId="6"/>
  </si>
  <si>
    <t>路線名</t>
    <rPh sb="0" eb="1">
      <t>ロ</t>
    </rPh>
    <rPh sb="1" eb="2">
      <t>セン</t>
    </rPh>
    <rPh sb="2" eb="3">
      <t>メイ</t>
    </rPh>
    <phoneticPr fontId="6"/>
  </si>
  <si>
    <t>山梨線１</t>
    <phoneticPr fontId="6"/>
  </si>
  <si>
    <t>km</t>
    <phoneticPr fontId="6"/>
  </si>
  <si>
    <t>起点</t>
    <rPh sb="0" eb="1">
      <t>ハジメ</t>
    </rPh>
    <rPh sb="1" eb="2">
      <t>テン</t>
    </rPh>
    <phoneticPr fontId="6"/>
  </si>
  <si>
    <t>豊浦町字東雲町１６番地１</t>
    <phoneticPr fontId="6"/>
  </si>
  <si>
    <t>終点</t>
    <rPh sb="0" eb="1">
      <t>シュウ</t>
    </rPh>
    <rPh sb="1" eb="2">
      <t>テン</t>
    </rPh>
    <phoneticPr fontId="6"/>
  </si>
  <si>
    <t>豊浦町字山梨２１７番地</t>
    <phoneticPr fontId="6"/>
  </si>
  <si>
    <t>主たる経過地</t>
    <rPh sb="0" eb="1">
      <t>シュ</t>
    </rPh>
    <rPh sb="3" eb="6">
      <t>ケイカチ</t>
    </rPh>
    <phoneticPr fontId="6"/>
  </si>
  <si>
    <t>旧大和小学校</t>
    <rPh sb="0" eb="1">
      <t>キュウ</t>
    </rPh>
    <rPh sb="1" eb="3">
      <t>ヤマト</t>
    </rPh>
    <rPh sb="3" eb="6">
      <t>ショウガッコウ</t>
    </rPh>
    <phoneticPr fontId="6"/>
  </si>
  <si>
    <t>山梨線２</t>
    <phoneticPr fontId="6"/>
  </si>
  <si>
    <t>豊浦町字浜町無番地</t>
    <phoneticPr fontId="6"/>
  </si>
  <si>
    <t>礼文華線</t>
  </si>
  <si>
    <t>豊浦町字船見町９５番地２地先</t>
    <phoneticPr fontId="6"/>
  </si>
  <si>
    <t>豊浦町字礼文華３９３番地１１</t>
    <phoneticPr fontId="6"/>
  </si>
  <si>
    <t>大岸駅前</t>
    <rPh sb="0" eb="2">
      <t>オオキシ</t>
    </rPh>
    <rPh sb="2" eb="4">
      <t>エキマエ</t>
    </rPh>
    <phoneticPr fontId="6"/>
  </si>
  <si>
    <t>北室市交第2号</t>
    <rPh sb="1" eb="2">
      <t>ムロ</t>
    </rPh>
    <phoneticPr fontId="6"/>
  </si>
  <si>
    <t>北室市交第3号</t>
    <rPh sb="1" eb="2">
      <t>ムロ</t>
    </rPh>
    <phoneticPr fontId="6"/>
  </si>
  <si>
    <t>二宮田浦線</t>
    <phoneticPr fontId="6"/>
  </si>
  <si>
    <t>鹿沼坂下</t>
    <phoneticPr fontId="6"/>
  </si>
  <si>
    <t>四季の館</t>
    <phoneticPr fontId="6"/>
  </si>
  <si>
    <t>田浦小</t>
    <phoneticPr fontId="6"/>
  </si>
  <si>
    <t>有明線</t>
    <phoneticPr fontId="6"/>
  </si>
  <si>
    <t>上仁和</t>
    <phoneticPr fontId="6"/>
  </si>
  <si>
    <t>栄・旧花岡小学校</t>
    <phoneticPr fontId="6"/>
  </si>
  <si>
    <t>汐見線</t>
    <phoneticPr fontId="6"/>
  </si>
  <si>
    <t>鵡川駅</t>
    <rPh sb="0" eb="2">
      <t>ムカワ</t>
    </rPh>
    <rPh sb="2" eb="3">
      <t>エキ</t>
    </rPh>
    <phoneticPr fontId="6"/>
  </si>
  <si>
    <t>汐見公園、厚生病院</t>
    <rPh sb="0" eb="2">
      <t>シオミ</t>
    </rPh>
    <rPh sb="2" eb="4">
      <t>コウエン</t>
    </rPh>
    <rPh sb="5" eb="9">
      <t>コウセイビョウイン</t>
    </rPh>
    <phoneticPr fontId="6"/>
  </si>
  <si>
    <t>穂別稲里線</t>
    <phoneticPr fontId="6"/>
  </si>
  <si>
    <t>町営センター前</t>
    <phoneticPr fontId="6"/>
  </si>
  <si>
    <t>町営キャンプ場</t>
    <phoneticPr fontId="6"/>
  </si>
  <si>
    <t>旧稲里小学校</t>
    <phoneticPr fontId="6"/>
  </si>
  <si>
    <t>春日花岡線</t>
    <phoneticPr fontId="6"/>
  </si>
  <si>
    <t>生田／牧田宅前</t>
    <phoneticPr fontId="6"/>
  </si>
  <si>
    <t>豊城会館・春日駅跡</t>
    <phoneticPr fontId="6"/>
  </si>
  <si>
    <t>キウス隆農線</t>
    <phoneticPr fontId="6"/>
  </si>
  <si>
    <t>町民センター前</t>
    <phoneticPr fontId="6"/>
  </si>
  <si>
    <t>ニサナイ</t>
    <phoneticPr fontId="6"/>
  </si>
  <si>
    <t>穂別小学校・キウス</t>
    <phoneticPr fontId="6"/>
  </si>
  <si>
    <t>穂別栄線</t>
    <rPh sb="2" eb="3">
      <t>サカ</t>
    </rPh>
    <rPh sb="3" eb="4">
      <t>セン</t>
    </rPh>
    <phoneticPr fontId="6"/>
  </si>
  <si>
    <t>穂別出張所</t>
    <phoneticPr fontId="6"/>
  </si>
  <si>
    <t>栄三</t>
    <phoneticPr fontId="6"/>
  </si>
  <si>
    <t>仁和・和泉・豊田</t>
    <phoneticPr fontId="6"/>
  </si>
  <si>
    <t>穂別富内線</t>
    <phoneticPr fontId="6"/>
  </si>
  <si>
    <t>安住三</t>
    <phoneticPr fontId="6"/>
  </si>
  <si>
    <t>平丘・安住</t>
    <phoneticPr fontId="6"/>
  </si>
  <si>
    <t>鵡川川西線</t>
    <phoneticPr fontId="6"/>
  </si>
  <si>
    <t>鵡川川東線</t>
    <phoneticPr fontId="6"/>
  </si>
  <si>
    <t>北室市交第4号</t>
    <rPh sb="1" eb="2">
      <t>ムロ</t>
    </rPh>
    <phoneticPr fontId="6"/>
  </si>
  <si>
    <t>岩内ダム線</t>
    <phoneticPr fontId="6"/>
  </si>
  <si>
    <t>沙流郡日高町本町東３丁目２９９番地の１</t>
    <phoneticPr fontId="6"/>
  </si>
  <si>
    <t>沙流郡日高町字三岩１３３番地</t>
    <phoneticPr fontId="6"/>
  </si>
  <si>
    <t>ひだか高原荘、富岡、三岩</t>
    <phoneticPr fontId="6"/>
  </si>
  <si>
    <t>占冠線</t>
    <phoneticPr fontId="6"/>
  </si>
  <si>
    <t>勇払郡占冠村字染占冠原野１３４番地２</t>
    <phoneticPr fontId="6"/>
  </si>
  <si>
    <t>日高市街地、双珠別、占冠村</t>
    <phoneticPr fontId="6"/>
  </si>
  <si>
    <t>千栄線</t>
    <phoneticPr fontId="6"/>
  </si>
  <si>
    <t>沙流郡日高町字千栄２７０番地２</t>
    <phoneticPr fontId="6"/>
  </si>
  <si>
    <t>日高市街地、千栄</t>
    <rPh sb="6" eb="7">
      <t>セン</t>
    </rPh>
    <rPh sb="7" eb="8">
      <t>エイ</t>
    </rPh>
    <phoneticPr fontId="6"/>
  </si>
  <si>
    <t>町内循環線</t>
    <phoneticPr fontId="6"/>
  </si>
  <si>
    <t>日高市街地（若葉団地、ひだか高原荘、新光団地、宮下団地）</t>
    <phoneticPr fontId="6"/>
  </si>
  <si>
    <t>広富線</t>
    <phoneticPr fontId="6"/>
  </si>
  <si>
    <t>沙流郡日高町字広富３０２番地の１</t>
    <phoneticPr fontId="6"/>
  </si>
  <si>
    <t>沙流郡日高町富川西１２丁目６９番地の１０９</t>
    <phoneticPr fontId="6"/>
  </si>
  <si>
    <t>富川市街、富川診療所、門別本町市街、門別小学校、広富、庫富、幾千世</t>
    <phoneticPr fontId="6"/>
  </si>
  <si>
    <t>豊郷線</t>
    <phoneticPr fontId="6"/>
  </si>
  <si>
    <t>沙流郡日高町字豊郷７７８番地</t>
    <phoneticPr fontId="6"/>
  </si>
  <si>
    <t>富川市街地、富川診療所、門別本町市街地、豊郷</t>
    <phoneticPr fontId="6"/>
  </si>
  <si>
    <t>清畠線</t>
    <phoneticPr fontId="6"/>
  </si>
  <si>
    <t>沙流郡日高町字清畠６９５番地の７</t>
    <phoneticPr fontId="6"/>
  </si>
  <si>
    <t>沙流郡日高町富川西町１２丁目６９番地の１０９</t>
    <phoneticPr fontId="6"/>
  </si>
  <si>
    <t>富川市街地、富川診療所、門別本町市街地、清畠</t>
    <phoneticPr fontId="6"/>
  </si>
  <si>
    <t>厚賀富川線</t>
    <phoneticPr fontId="6"/>
  </si>
  <si>
    <t>沙流郡日高町字厚賀町６３番地の２</t>
    <phoneticPr fontId="6"/>
  </si>
  <si>
    <t>沙流郡日高町富川南４丁目１番２２号</t>
    <phoneticPr fontId="6"/>
  </si>
  <si>
    <t>厚賀市街、門別本町市街、富川診療所、富川市街</t>
    <phoneticPr fontId="6"/>
  </si>
  <si>
    <t>日高門別線</t>
    <phoneticPr fontId="6"/>
  </si>
  <si>
    <t>沙流郡日高町門別本町２８７番地の５</t>
    <phoneticPr fontId="6"/>
  </si>
  <si>
    <t>富川市街、門別本町市街</t>
    <phoneticPr fontId="6"/>
  </si>
  <si>
    <t>北室市交第6号</t>
    <rPh sb="1" eb="2">
      <t>ムロ</t>
    </rPh>
    <phoneticPr fontId="6"/>
  </si>
  <si>
    <t>Ａ路線（上り）</t>
    <phoneticPr fontId="6"/>
  </si>
  <si>
    <t>新冠郡新冠町字東川７７－２</t>
    <rPh sb="0" eb="3">
      <t>ニイカップグン</t>
    </rPh>
    <rPh sb="3" eb="6">
      <t>ニイカップチョウ</t>
    </rPh>
    <rPh sb="6" eb="7">
      <t>アザ</t>
    </rPh>
    <rPh sb="7" eb="9">
      <t>ヒガシカワ</t>
    </rPh>
    <phoneticPr fontId="6"/>
  </si>
  <si>
    <t>新冠郡新冠町字本町１１０－１７</t>
    <rPh sb="0" eb="3">
      <t>ニイカップグン</t>
    </rPh>
    <rPh sb="3" eb="6">
      <t>ニイカップチョウ</t>
    </rPh>
    <rPh sb="6" eb="7">
      <t>アザ</t>
    </rPh>
    <rPh sb="7" eb="9">
      <t>ホンマチ</t>
    </rPh>
    <phoneticPr fontId="6"/>
  </si>
  <si>
    <t>東川・古岸・緑丘・朝日・高江</t>
    <rPh sb="0" eb="2">
      <t>ヒガシカワ</t>
    </rPh>
    <rPh sb="3" eb="4">
      <t>フル</t>
    </rPh>
    <rPh sb="4" eb="5">
      <t>キシ</t>
    </rPh>
    <rPh sb="6" eb="8">
      <t>ミドリオカ</t>
    </rPh>
    <rPh sb="9" eb="11">
      <t>アサヒ</t>
    </rPh>
    <rPh sb="12" eb="14">
      <t>タカエ</t>
    </rPh>
    <phoneticPr fontId="6"/>
  </si>
  <si>
    <t>Ａ路線（下り）</t>
    <phoneticPr fontId="6"/>
  </si>
  <si>
    <t>新冠郡新冠町字中央町１－４</t>
    <rPh sb="0" eb="3">
      <t>ニイカップグン</t>
    </rPh>
    <rPh sb="3" eb="6">
      <t>ニイカップチョウ</t>
    </rPh>
    <rPh sb="6" eb="7">
      <t>アザ</t>
    </rPh>
    <rPh sb="7" eb="10">
      <t>チュウオウチョウ</t>
    </rPh>
    <phoneticPr fontId="6"/>
  </si>
  <si>
    <t>高江・朝日・緑丘・古岸・東川</t>
    <rPh sb="0" eb="2">
      <t>タカエ</t>
    </rPh>
    <rPh sb="3" eb="5">
      <t>アサヒ</t>
    </rPh>
    <rPh sb="6" eb="8">
      <t>ミドリオカ</t>
    </rPh>
    <rPh sb="9" eb="10">
      <t>フル</t>
    </rPh>
    <rPh sb="10" eb="11">
      <t>キシ</t>
    </rPh>
    <rPh sb="12" eb="14">
      <t>ヒガシカワ</t>
    </rPh>
    <phoneticPr fontId="6"/>
  </si>
  <si>
    <t>Ｂ路線</t>
    <phoneticPr fontId="6"/>
  </si>
  <si>
    <t>新冠郡新冠町字本町１１０－１７</t>
    <phoneticPr fontId="6"/>
  </si>
  <si>
    <t>大富・万世・明和・新栄・泉</t>
    <rPh sb="0" eb="2">
      <t>オオトミ</t>
    </rPh>
    <phoneticPr fontId="6"/>
  </si>
  <si>
    <t>泉線（上り）</t>
    <phoneticPr fontId="6"/>
  </si>
  <si>
    <t>新冠郡新冠町字泉２０７－３</t>
    <phoneticPr fontId="6"/>
  </si>
  <si>
    <t>新冠郡新冠町字北星町２－１６</t>
    <phoneticPr fontId="6"/>
  </si>
  <si>
    <t>高江・朝日・万世・明和・新栄</t>
    <phoneticPr fontId="6"/>
  </si>
  <si>
    <t>泉線（下り）</t>
    <rPh sb="3" eb="4">
      <t>クダ</t>
    </rPh>
    <phoneticPr fontId="6"/>
  </si>
  <si>
    <t>新冠郡新冠町字中央町１－４</t>
    <phoneticPr fontId="6"/>
  </si>
  <si>
    <t>若園・古岸・緑丘・朝日・高江</t>
    <phoneticPr fontId="6"/>
  </si>
  <si>
    <t>新和太陽古岸線　午前便</t>
    <rPh sb="8" eb="10">
      <t>ゴゼン</t>
    </rPh>
    <rPh sb="10" eb="11">
      <t>ビン</t>
    </rPh>
    <phoneticPr fontId="6"/>
  </si>
  <si>
    <t>新冠郡新冠町字北星町２－１６</t>
    <rPh sb="7" eb="10">
      <t>ホクセイチョウ</t>
    </rPh>
    <phoneticPr fontId="6"/>
  </si>
  <si>
    <t>新冠郡新冠町字西泊津１６－３</t>
    <phoneticPr fontId="6"/>
  </si>
  <si>
    <t>新和土井宅前</t>
    <phoneticPr fontId="6"/>
  </si>
  <si>
    <t>新和太陽古岸線　午後便</t>
    <rPh sb="8" eb="10">
      <t>ゴゴ</t>
    </rPh>
    <rPh sb="10" eb="11">
      <t>ビン</t>
    </rPh>
    <phoneticPr fontId="6"/>
  </si>
  <si>
    <t>美宇東川線　午前便</t>
    <rPh sb="6" eb="8">
      <t>ゴゼン</t>
    </rPh>
    <rPh sb="8" eb="9">
      <t>ビン</t>
    </rPh>
    <phoneticPr fontId="6"/>
  </si>
  <si>
    <t>美宇早川宅前</t>
    <phoneticPr fontId="6"/>
  </si>
  <si>
    <t>美宇東川線　午後便</t>
    <rPh sb="6" eb="8">
      <t>ゴゴ</t>
    </rPh>
    <rPh sb="8" eb="9">
      <t>ビン</t>
    </rPh>
    <phoneticPr fontId="6"/>
  </si>
  <si>
    <t>若園大富線　午前便</t>
    <rPh sb="6" eb="8">
      <t>ゴゼン</t>
    </rPh>
    <rPh sb="8" eb="9">
      <t>ビン</t>
    </rPh>
    <phoneticPr fontId="6"/>
  </si>
  <si>
    <t>若園滑若橋前</t>
    <phoneticPr fontId="6"/>
  </si>
  <si>
    <t>若園大富線　午後便</t>
    <rPh sb="6" eb="8">
      <t>ゴゴ</t>
    </rPh>
    <rPh sb="8" eb="9">
      <t>ビン</t>
    </rPh>
    <phoneticPr fontId="6"/>
  </si>
  <si>
    <t>北室市交第7号</t>
    <rPh sb="1" eb="2">
      <t>ムロ</t>
    </rPh>
    <phoneticPr fontId="6"/>
  </si>
  <si>
    <t>（１）路　　線　</t>
    <rPh sb="3" eb="4">
      <t>ロ</t>
    </rPh>
    <rPh sb="6" eb="7">
      <t>セン</t>
    </rPh>
    <phoneticPr fontId="6"/>
  </si>
  <si>
    <t>洞爺湖町成香19-43</t>
    <phoneticPr fontId="6"/>
  </si>
  <si>
    <t>洞爺湖町洞爺町54-41</t>
    <phoneticPr fontId="6"/>
  </si>
  <si>
    <t>とうや水の駅</t>
    <phoneticPr fontId="6"/>
  </si>
  <si>
    <t>洞爺湖町洞爺町199-1</t>
    <phoneticPr fontId="6"/>
  </si>
  <si>
    <t>洞爺湖町成香43-1</t>
    <phoneticPr fontId="6"/>
  </si>
  <si>
    <t>洞爺湖町洞爺町100-1</t>
    <phoneticPr fontId="6"/>
  </si>
  <si>
    <t>洞爺温泉病院</t>
    <phoneticPr fontId="6"/>
  </si>
  <si>
    <t>洞爺湖町岩屋75-4</t>
    <phoneticPr fontId="6"/>
  </si>
  <si>
    <t>財田</t>
    <phoneticPr fontId="6"/>
  </si>
  <si>
    <t>洞爺湖町洞爺町77</t>
    <phoneticPr fontId="6"/>
  </si>
  <si>
    <t>とうや水の駅</t>
  </si>
  <si>
    <t>（２）運　送　の　区　域</t>
    <phoneticPr fontId="6"/>
  </si>
  <si>
    <t>運　送　の　区　域</t>
    <phoneticPr fontId="6"/>
  </si>
  <si>
    <t>洞爺湖町のうち、洞爺湖町、成香、香川、大原、岩屋、財田、川東</t>
    <rPh sb="0" eb="4">
      <t>トウヤコチョウ</t>
    </rPh>
    <rPh sb="8" eb="12">
      <t>トウヤコチョウ</t>
    </rPh>
    <rPh sb="13" eb="14">
      <t>ナ</t>
    </rPh>
    <rPh sb="14" eb="15">
      <t>カオル</t>
    </rPh>
    <rPh sb="16" eb="18">
      <t>カガワ</t>
    </rPh>
    <rPh sb="19" eb="21">
      <t>オオハラ</t>
    </rPh>
    <rPh sb="22" eb="24">
      <t>イワヤ</t>
    </rPh>
    <rPh sb="25" eb="26">
      <t>ザイ</t>
    </rPh>
    <rPh sb="26" eb="27">
      <t>デン</t>
    </rPh>
    <rPh sb="28" eb="30">
      <t>カワヒガシ</t>
    </rPh>
    <phoneticPr fontId="6"/>
  </si>
  <si>
    <t>北室市交第8号</t>
    <rPh sb="1" eb="2">
      <t>ムロ</t>
    </rPh>
    <phoneticPr fontId="6"/>
  </si>
  <si>
    <t>安平４地区循環線</t>
    <phoneticPr fontId="6"/>
  </si>
  <si>
    <t>勇払郡安平町追分柏が丘４９番地１</t>
    <phoneticPr fontId="6"/>
  </si>
  <si>
    <t>勇払郡安平町早来源武２７５番地</t>
    <phoneticPr fontId="6"/>
  </si>
  <si>
    <t>道の駅前～早来駅前～早来源武</t>
    <phoneticPr fontId="6"/>
  </si>
  <si>
    <t>北室市交第9号</t>
    <rPh sb="1" eb="2">
      <t>ムロ</t>
    </rPh>
    <phoneticPr fontId="6"/>
  </si>
  <si>
    <t>別紙</t>
    <rPh sb="0" eb="2">
      <t>ベッシ</t>
    </rPh>
    <phoneticPr fontId="6"/>
  </si>
  <si>
    <t>交流促進バス　市街地循環線</t>
    <rPh sb="12" eb="13">
      <t>セン</t>
    </rPh>
    <phoneticPr fontId="6"/>
  </si>
  <si>
    <t>白老駅前</t>
    <rPh sb="0" eb="2">
      <t>シラオイ</t>
    </rPh>
    <rPh sb="2" eb="4">
      <t>エキマエ</t>
    </rPh>
    <phoneticPr fontId="6"/>
  </si>
  <si>
    <t>ウポポイ前</t>
    <rPh sb="4" eb="5">
      <t>マエ</t>
    </rPh>
    <phoneticPr fontId="6"/>
  </si>
  <si>
    <t>交流促進バス 萩野・社台線</t>
    <rPh sb="7" eb="9">
      <t>ハギノ</t>
    </rPh>
    <rPh sb="10" eb="12">
      <t>シャダイ</t>
    </rPh>
    <rPh sb="12" eb="13">
      <t>セン</t>
    </rPh>
    <phoneticPr fontId="6"/>
  </si>
  <si>
    <t>萩野公民館前</t>
    <rPh sb="0" eb="2">
      <t>ハギノ</t>
    </rPh>
    <rPh sb="2" eb="5">
      <t>コウミンカン</t>
    </rPh>
    <rPh sb="5" eb="6">
      <t>マエ</t>
    </rPh>
    <phoneticPr fontId="6"/>
  </si>
  <si>
    <t>萩野公民館前</t>
    <rPh sb="0" eb="6">
      <t>ハギノコウミンカンマエ</t>
    </rPh>
    <phoneticPr fontId="6"/>
  </si>
  <si>
    <t>陣屋資料館・東白老・ウポポイ前</t>
    <rPh sb="0" eb="2">
      <t>ジンヤ</t>
    </rPh>
    <rPh sb="2" eb="5">
      <t>シリョウカン</t>
    </rPh>
    <rPh sb="6" eb="7">
      <t>ヒガシ</t>
    </rPh>
    <rPh sb="7" eb="9">
      <t>シラオイ</t>
    </rPh>
    <rPh sb="14" eb="15">
      <t>マエ</t>
    </rPh>
    <phoneticPr fontId="6"/>
  </si>
  <si>
    <t>白老郡白老町内　虎杖浜、竹浦、北吉原、萩野、石山、社台</t>
    <phoneticPr fontId="6"/>
  </si>
  <si>
    <t>（３）事業者協力型自家用有償旅客運送の場合にあっては、協力事業者の氏名又は名称及び住所</t>
    <phoneticPr fontId="6"/>
  </si>
  <si>
    <t>氏名又は名称</t>
  </si>
  <si>
    <t>白老観光バス　株式会社</t>
    <rPh sb="0" eb="2">
      <t>シラオイ</t>
    </rPh>
    <rPh sb="2" eb="4">
      <t>カンコウ</t>
    </rPh>
    <rPh sb="7" eb="11">
      <t>カブシキガイシャ</t>
    </rPh>
    <phoneticPr fontId="6"/>
  </si>
  <si>
    <t>白老郡白老町字竹浦２１６番８８</t>
    <rPh sb="0" eb="3">
      <t>シラオイグン</t>
    </rPh>
    <rPh sb="3" eb="5">
      <t>シラオイ</t>
    </rPh>
    <rPh sb="5" eb="6">
      <t>マチ</t>
    </rPh>
    <rPh sb="6" eb="7">
      <t>アザ</t>
    </rPh>
    <rPh sb="7" eb="9">
      <t>タケウラ</t>
    </rPh>
    <rPh sb="12" eb="13">
      <t>バン</t>
    </rPh>
    <phoneticPr fontId="6"/>
  </si>
  <si>
    <t>白老交通　株式会社</t>
    <rPh sb="0" eb="2">
      <t>シラオイ</t>
    </rPh>
    <rPh sb="2" eb="4">
      <t>コウツウ</t>
    </rPh>
    <rPh sb="5" eb="9">
      <t>カブシキガイシャ</t>
    </rPh>
    <phoneticPr fontId="6"/>
  </si>
  <si>
    <t>白老郡白老町川沿４丁目７番地３１号</t>
    <rPh sb="0" eb="3">
      <t>シラオイグン</t>
    </rPh>
    <rPh sb="3" eb="5">
      <t>シラオイ</t>
    </rPh>
    <rPh sb="5" eb="6">
      <t>マチ</t>
    </rPh>
    <rPh sb="6" eb="8">
      <t>カワゾエ</t>
    </rPh>
    <rPh sb="9" eb="11">
      <t>チョウメ</t>
    </rPh>
    <rPh sb="12" eb="14">
      <t>バンチ</t>
    </rPh>
    <rPh sb="16" eb="17">
      <t>ゴウ</t>
    </rPh>
    <phoneticPr fontId="6"/>
  </si>
  <si>
    <t>北室交第1号</t>
    <rPh sb="1" eb="2">
      <t>ムロ</t>
    </rPh>
    <phoneticPr fontId="6"/>
  </si>
  <si>
    <t>北室交第2号</t>
    <rPh sb="1" eb="2">
      <t>ムロ</t>
    </rPh>
    <phoneticPr fontId="6"/>
  </si>
  <si>
    <t>グリーンスローモビリティ系統１</t>
    <rPh sb="12" eb="14">
      <t>ケイトウ</t>
    </rPh>
    <phoneticPr fontId="6"/>
  </si>
  <si>
    <t>道南バス登別温泉ターミナル</t>
    <phoneticPr fontId="6"/>
  </si>
  <si>
    <t>泉源公園、地獄谷、天然足湯</t>
    <rPh sb="0" eb="1">
      <t>イズミ</t>
    </rPh>
    <rPh sb="1" eb="2">
      <t>ミナモト</t>
    </rPh>
    <rPh sb="2" eb="4">
      <t>コウエン</t>
    </rPh>
    <rPh sb="5" eb="8">
      <t>ジゴクダニ</t>
    </rPh>
    <rPh sb="9" eb="11">
      <t>テンネン</t>
    </rPh>
    <rPh sb="11" eb="13">
      <t>アシユ</t>
    </rPh>
    <phoneticPr fontId="6"/>
  </si>
  <si>
    <t>グリーンスローモビリティ系統２</t>
    <phoneticPr fontId="6"/>
  </si>
  <si>
    <t>はなや、泉源公園、地獄谷、天然足湯</t>
    <rPh sb="4" eb="5">
      <t>イズミ</t>
    </rPh>
    <rPh sb="5" eb="6">
      <t>ミナモト</t>
    </rPh>
    <rPh sb="6" eb="8">
      <t>コウエン</t>
    </rPh>
    <rPh sb="9" eb="12">
      <t>ジゴクダニ</t>
    </rPh>
    <rPh sb="13" eb="15">
      <t>テンネン</t>
    </rPh>
    <rPh sb="15" eb="17">
      <t>アシユ</t>
    </rPh>
    <phoneticPr fontId="6"/>
  </si>
  <si>
    <t>（２）事業者協力型自家用有償旅客運送の場合にあっては、協力事業者の氏名又は名称及び住所</t>
    <phoneticPr fontId="6"/>
  </si>
  <si>
    <t>道南バス　株式会社</t>
    <rPh sb="0" eb="2">
      <t>ドウナン</t>
    </rPh>
    <rPh sb="5" eb="9">
      <t>カブシキガイシャ</t>
    </rPh>
    <phoneticPr fontId="6"/>
  </si>
  <si>
    <t>室蘭市東町３丁目２５番３号</t>
    <rPh sb="0" eb="3">
      <t>ムロランシ</t>
    </rPh>
    <rPh sb="3" eb="5">
      <t>ヒガシマチ</t>
    </rPh>
    <rPh sb="6" eb="8">
      <t>チョウメ</t>
    </rPh>
    <rPh sb="10" eb="11">
      <t>バン</t>
    </rPh>
    <rPh sb="12" eb="13">
      <t>ゴウ</t>
    </rPh>
    <phoneticPr fontId="6"/>
  </si>
  <si>
    <t>北室交第3号</t>
    <rPh sb="1" eb="2">
      <t>ムロ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</si>
</sst>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176" formatCode="0.E+00"/>
    <numFmt numFmtId="177" formatCode="#,##0;[Red]#,##0"/>
    <numFmt numFmtId="178" formatCode="\(0\)"/>
    <numFmt numFmtId="179" formatCode="&quot;北&quot;&quot;札&quot;&quot;市&quot;&quot;交&quot;&quot;第&quot;##&quot;号&quot;"/>
    <numFmt numFmtId="180" formatCode="0;;"/>
    <numFmt numFmtId="181" formatCode="\(0\);;"/>
    <numFmt numFmtId="182" formatCode="0.0"/>
    <numFmt numFmtId="183" formatCode="0.0_ "/>
  </numFmts>
  <fonts count="2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u/>
      <sz val="10"/>
      <color theme="10"/>
      <name val="游ゴシック"/>
      <family val="2"/>
      <charset val="128"/>
      <scheme val="minor"/>
    </font>
    <font>
      <sz val="6"/>
      <color theme="1"/>
      <name val="游ゴシック"/>
      <family val="3"/>
      <charset val="128"/>
      <scheme val="minor"/>
    </font>
    <font>
      <sz val="11"/>
      <name val="ＭＳ ゴシック"/>
      <family val="3"/>
      <charset val="128"/>
    </font>
    <font>
      <sz val="10"/>
      <name val="游ゴシック"/>
      <family val="3"/>
      <charset val="128"/>
      <scheme val="minor"/>
    </font>
    <font>
      <u/>
      <sz val="10"/>
      <color theme="10"/>
      <name val="游ゴシック"/>
      <family val="3"/>
      <charset val="128"/>
      <scheme val="minor"/>
    </font>
    <font>
      <sz val="8"/>
      <color theme="1"/>
      <name val="游ゴシック"/>
      <family val="3"/>
      <charset val="128"/>
      <scheme val="minor"/>
    </font>
    <font>
      <sz val="16"/>
      <name val="游ゴシック"/>
      <family val="3"/>
      <charset val="128"/>
      <scheme val="minor"/>
    </font>
    <font>
      <sz val="11"/>
      <name val="游ゴシック"/>
      <family val="3"/>
      <charset val="128"/>
      <scheme val="minor"/>
    </font>
    <font>
      <b/>
      <u/>
      <sz val="18"/>
      <color theme="10"/>
      <name val="游ゴシック"/>
      <family val="3"/>
      <charset val="128"/>
      <scheme val="minor"/>
    </font>
    <font>
      <sz val="12"/>
      <name val="游ゴシック"/>
      <family val="3"/>
      <charset val="128"/>
      <scheme val="minor"/>
    </font>
    <font>
      <sz val="12"/>
      <color theme="1"/>
      <name val="游ゴシック"/>
      <family val="3"/>
      <charset val="128"/>
      <scheme val="minor"/>
    </font>
    <font>
      <sz val="8"/>
      <name val="游ゴシック"/>
      <family val="3"/>
      <charset val="128"/>
      <scheme val="minor"/>
    </font>
    <font>
      <sz val="14"/>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3" fillId="0" borderId="0" applyNumberFormat="0" applyFill="0" applyBorder="0" applyAlignment="0" applyProtection="0">
      <alignment vertical="center"/>
    </xf>
    <xf numFmtId="0" fontId="2" fillId="0" borderId="0">
      <alignment vertical="center"/>
    </xf>
  </cellStyleXfs>
  <cellXfs count="252">
    <xf numFmtId="0" fontId="0" fillId="0" borderId="0" xfId="0">
      <alignment vertical="center"/>
    </xf>
    <xf numFmtId="0" fontId="4" fillId="0" borderId="1" xfId="3" applyFont="1" applyBorder="1" applyAlignment="1" applyProtection="1">
      <alignment horizontal="center" vertical="center" shrinkToFit="1"/>
      <protection hidden="1"/>
    </xf>
    <xf numFmtId="0" fontId="4" fillId="2" borderId="1" xfId="3" applyFont="1" applyFill="1" applyBorder="1" applyAlignment="1" applyProtection="1">
      <alignment horizontal="center" vertical="center" shrinkToFit="1"/>
      <protection hidden="1"/>
    </xf>
    <xf numFmtId="176" fontId="4" fillId="2" borderId="1"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shrinkToFit="1"/>
      <protection hidden="1"/>
    </xf>
    <xf numFmtId="176" fontId="4" fillId="3" borderId="2"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protection hidden="1"/>
    </xf>
    <xf numFmtId="176" fontId="4" fillId="2" borderId="2" xfId="3" applyNumberFormat="1" applyFont="1" applyFill="1" applyBorder="1" applyAlignment="1" applyProtection="1">
      <alignment horizontal="center" vertical="center" wrapText="1" shrinkToFit="1"/>
      <protection hidden="1"/>
    </xf>
    <xf numFmtId="0" fontId="8" fillId="2" borderId="3" xfId="0" applyFont="1" applyFill="1" applyBorder="1" applyAlignment="1" applyProtection="1">
      <alignment horizontal="distributed" vertical="center" wrapText="1" justifyLastLine="1"/>
      <protection hidden="1"/>
    </xf>
    <xf numFmtId="0" fontId="10" fillId="2" borderId="4" xfId="0" applyFont="1" applyFill="1" applyBorder="1" applyAlignment="1" applyProtection="1">
      <alignment horizontal="distributed" vertical="center" justifyLastLine="1"/>
      <protection hidden="1"/>
    </xf>
    <xf numFmtId="0" fontId="8" fillId="2" borderId="5" xfId="0" applyFont="1" applyFill="1" applyBorder="1" applyAlignment="1" applyProtection="1">
      <alignment horizontal="distributed" vertical="center" wrapText="1" justifyLastLine="1"/>
      <protection hidden="1"/>
    </xf>
    <xf numFmtId="0" fontId="8" fillId="2" borderId="6" xfId="0" applyFont="1" applyFill="1" applyBorder="1" applyAlignment="1" applyProtection="1">
      <alignment horizontal="center" vertical="center" wrapText="1" justifyLastLine="1" shrinkToFit="1"/>
      <protection hidden="1"/>
    </xf>
    <xf numFmtId="0" fontId="10" fillId="2" borderId="6" xfId="0" applyFont="1" applyFill="1" applyBorder="1" applyAlignment="1" applyProtection="1">
      <alignment horizontal="center" vertical="center" justifyLastLine="1" shrinkToFit="1"/>
      <protection hidden="1"/>
    </xf>
    <xf numFmtId="0" fontId="8" fillId="2" borderId="3" xfId="0" applyFont="1" applyFill="1" applyBorder="1" applyAlignment="1" applyProtection="1">
      <alignment horizontal="distributed" vertical="center" justifyLastLine="1"/>
      <protection hidden="1"/>
    </xf>
    <xf numFmtId="0" fontId="10" fillId="2" borderId="7" xfId="0" applyFont="1" applyFill="1" applyBorder="1" applyAlignment="1" applyProtection="1">
      <alignment horizontal="distributed" vertical="center" justifyLastLine="1"/>
      <protection hidden="1"/>
    </xf>
    <xf numFmtId="0" fontId="11" fillId="2" borderId="3" xfId="0" applyFont="1" applyFill="1" applyBorder="1" applyAlignment="1" applyProtection="1">
      <alignment horizontal="distributed" vertical="center"/>
      <protection hidden="1"/>
    </xf>
    <xf numFmtId="0" fontId="12" fillId="2" borderId="4" xfId="0" applyFont="1" applyFill="1" applyBorder="1" applyAlignment="1" applyProtection="1">
      <alignment horizontal="distributed" vertical="center"/>
      <protection hidden="1"/>
    </xf>
    <xf numFmtId="0" fontId="4" fillId="0" borderId="0" xfId="3" applyFont="1" applyAlignment="1" applyProtection="1">
      <alignment horizontal="center" vertical="center" shrinkToFit="1"/>
      <protection hidden="1"/>
    </xf>
    <xf numFmtId="0" fontId="1" fillId="0" borderId="1" xfId="2" applyFont="1" applyBorder="1" applyAlignment="1" applyProtection="1">
      <alignment horizontal="right" vertical="center" shrinkToFit="1"/>
      <protection hidden="1"/>
    </xf>
    <xf numFmtId="0" fontId="13" fillId="4" borderId="1" xfId="2" applyFont="1" applyFill="1" applyBorder="1" applyAlignment="1" applyProtection="1">
      <alignment horizontal="center" vertical="center" shrinkToFit="1"/>
      <protection hidden="1"/>
    </xf>
    <xf numFmtId="57" fontId="4" fillId="0" borderId="1" xfId="3" applyNumberFormat="1" applyFont="1" applyBorder="1" applyAlignment="1" applyProtection="1">
      <alignment horizontal="center" vertical="center" shrinkToFit="1"/>
      <protection hidden="1"/>
    </xf>
    <xf numFmtId="0" fontId="4" fillId="0" borderId="1" xfId="3" applyFont="1" applyBorder="1" applyAlignment="1" applyProtection="1">
      <alignment horizontal="left" vertical="center" shrinkToFit="1"/>
      <protection hidden="1"/>
    </xf>
    <xf numFmtId="0" fontId="4" fillId="0" borderId="1" xfId="3" applyFont="1" applyBorder="1" applyAlignment="1" applyProtection="1">
      <alignment horizontal="left" vertical="center" wrapText="1" shrinkToFit="1"/>
      <protection hidden="1"/>
    </xf>
    <xf numFmtId="0" fontId="4" fillId="0" borderId="2" xfId="3" applyFont="1" applyBorder="1" applyAlignment="1" applyProtection="1">
      <alignment horizontal="left" vertical="center" wrapText="1" shrinkToFit="1"/>
      <protection hidden="1"/>
    </xf>
    <xf numFmtId="0" fontId="4" fillId="0" borderId="2" xfId="3" applyFont="1" applyBorder="1" applyAlignment="1" applyProtection="1">
      <alignment horizontal="left" vertical="center" shrinkToFit="1"/>
      <protection hidden="1"/>
    </xf>
    <xf numFmtId="0" fontId="14" fillId="0" borderId="2" xfId="3" applyFont="1" applyBorder="1" applyAlignment="1" applyProtection="1">
      <alignment horizontal="left" vertical="center" wrapText="1"/>
      <protection hidden="1"/>
    </xf>
    <xf numFmtId="0" fontId="4" fillId="0" borderId="2" xfId="3" applyFont="1" applyBorder="1" applyAlignment="1" applyProtection="1">
      <alignment vertical="center" shrinkToFit="1"/>
      <protection hidden="1"/>
    </xf>
    <xf numFmtId="177" fontId="15" fillId="0" borderId="9" xfId="0" applyNumberFormat="1" applyFont="1" applyBorder="1" applyProtection="1">
      <alignment vertical="center"/>
      <protection hidden="1"/>
    </xf>
    <xf numFmtId="37" fontId="15" fillId="0" borderId="10" xfId="0" applyNumberFormat="1" applyFont="1" applyBorder="1" applyProtection="1">
      <alignment vertical="center"/>
      <protection hidden="1"/>
    </xf>
    <xf numFmtId="177" fontId="15" fillId="0" borderId="11" xfId="0" applyNumberFormat="1" applyFont="1" applyBorder="1" applyProtection="1">
      <alignment vertical="center"/>
      <protection hidden="1"/>
    </xf>
    <xf numFmtId="37" fontId="15" fillId="0" borderId="11" xfId="0" applyNumberFormat="1" applyFont="1" applyBorder="1" applyProtection="1">
      <alignment vertical="center"/>
      <protection hidden="1"/>
    </xf>
    <xf numFmtId="177" fontId="15" fillId="0" borderId="9" xfId="0" quotePrefix="1" applyNumberFormat="1" applyFont="1" applyBorder="1" applyProtection="1">
      <alignment vertical="center"/>
      <protection hidden="1"/>
    </xf>
    <xf numFmtId="37" fontId="15" fillId="0" borderId="10" xfId="0" quotePrefix="1" applyNumberFormat="1" applyFont="1" applyBorder="1" applyProtection="1">
      <alignment vertical="center"/>
      <protection hidden="1"/>
    </xf>
    <xf numFmtId="177" fontId="15" fillId="0" borderId="11" xfId="0" quotePrefix="1" applyNumberFormat="1" applyFont="1" applyBorder="1" applyProtection="1">
      <alignment vertical="center"/>
      <protection hidden="1"/>
    </xf>
    <xf numFmtId="37" fontId="15" fillId="0" borderId="11" xfId="0" quotePrefix="1" applyNumberFormat="1" applyFont="1" applyBorder="1" applyProtection="1">
      <alignment vertical="center"/>
      <protection hidden="1"/>
    </xf>
    <xf numFmtId="177" fontId="15" fillId="0" borderId="12" xfId="0" applyNumberFormat="1" applyFont="1" applyBorder="1" applyProtection="1">
      <alignment vertical="center"/>
      <protection hidden="1"/>
    </xf>
    <xf numFmtId="177" fontId="15" fillId="0" borderId="12" xfId="0" quotePrefix="1" applyNumberFormat="1" applyFont="1" applyBorder="1" applyProtection="1">
      <alignment vertical="center"/>
      <protection hidden="1"/>
    </xf>
    <xf numFmtId="37" fontId="15" fillId="0" borderId="13" xfId="0" quotePrefix="1" applyNumberFormat="1" applyFont="1" applyBorder="1" applyProtection="1">
      <alignment vertical="center"/>
      <protection hidden="1"/>
    </xf>
    <xf numFmtId="0" fontId="4" fillId="0" borderId="0" xfId="3" applyFont="1" applyAlignment="1" applyProtection="1">
      <alignment vertical="center" shrinkToFit="1"/>
      <protection hidden="1"/>
    </xf>
    <xf numFmtId="0" fontId="0" fillId="0" borderId="1" xfId="0" applyBorder="1" applyProtection="1">
      <alignment vertical="center"/>
      <protection hidden="1"/>
    </xf>
    <xf numFmtId="0" fontId="17" fillId="4" borderId="1" xfId="2" applyFont="1" applyFill="1" applyBorder="1" applyAlignment="1" applyProtection="1">
      <alignment horizontal="center" vertical="center" shrinkToFit="1"/>
      <protection hidden="1"/>
    </xf>
    <xf numFmtId="177" fontId="15" fillId="0" borderId="14" xfId="0" applyNumberFormat="1" applyFont="1" applyBorder="1" applyProtection="1">
      <alignment vertical="center"/>
      <protection hidden="1"/>
    </xf>
    <xf numFmtId="37" fontId="15" fillId="0" borderId="14" xfId="0" applyNumberFormat="1" applyFont="1" applyBorder="1" applyProtection="1">
      <alignment vertical="center"/>
      <protection hidden="1"/>
    </xf>
    <xf numFmtId="177" fontId="15" fillId="0" borderId="14" xfId="0" quotePrefix="1" applyNumberFormat="1" applyFont="1" applyBorder="1" applyProtection="1">
      <alignment vertical="center"/>
      <protection hidden="1"/>
    </xf>
    <xf numFmtId="37" fontId="15" fillId="0" borderId="14" xfId="0" quotePrefix="1" applyNumberFormat="1" applyFont="1" applyBorder="1" applyProtection="1">
      <alignment vertical="center"/>
      <protection hidden="1"/>
    </xf>
    <xf numFmtId="177" fontId="15" fillId="0" borderId="2" xfId="0" applyNumberFormat="1" applyFont="1" applyBorder="1" applyProtection="1">
      <alignment vertical="center"/>
      <protection hidden="1"/>
    </xf>
    <xf numFmtId="37" fontId="15" fillId="0" borderId="8" xfId="0" applyNumberFormat="1" applyFont="1" applyBorder="1" applyProtection="1">
      <alignment vertical="center"/>
      <protection hidden="1"/>
    </xf>
    <xf numFmtId="177" fontId="15" fillId="0" borderId="6" xfId="0" applyNumberFormat="1" applyFont="1" applyBorder="1" applyProtection="1">
      <alignment vertical="center"/>
      <protection hidden="1"/>
    </xf>
    <xf numFmtId="37" fontId="15" fillId="0" borderId="6" xfId="0" applyNumberFormat="1" applyFont="1" applyBorder="1" applyProtection="1">
      <alignment vertical="center"/>
      <protection hidden="1"/>
    </xf>
    <xf numFmtId="177" fontId="15" fillId="0" borderId="2" xfId="0" quotePrefix="1" applyNumberFormat="1" applyFont="1" applyBorder="1" applyProtection="1">
      <alignment vertical="center"/>
      <protection hidden="1"/>
    </xf>
    <xf numFmtId="37" fontId="15" fillId="0" borderId="8" xfId="0" quotePrefix="1" applyNumberFormat="1" applyFont="1" applyBorder="1" applyProtection="1">
      <alignment vertical="center"/>
      <protection hidden="1"/>
    </xf>
    <xf numFmtId="177" fontId="15" fillId="0" borderId="6" xfId="0" quotePrefix="1" applyNumberFormat="1" applyFont="1" applyBorder="1" applyProtection="1">
      <alignment vertical="center"/>
      <protection hidden="1"/>
    </xf>
    <xf numFmtId="37" fontId="15" fillId="0" borderId="6" xfId="0" quotePrefix="1" applyNumberFormat="1" applyFont="1" applyBorder="1" applyProtection="1">
      <alignment vertical="center"/>
      <protection hidden="1"/>
    </xf>
    <xf numFmtId="177" fontId="15" fillId="0" borderId="15" xfId="0" applyNumberFormat="1" applyFont="1" applyBorder="1" applyProtection="1">
      <alignment vertical="center"/>
      <protection hidden="1"/>
    </xf>
    <xf numFmtId="37" fontId="15" fillId="0" borderId="16" xfId="0" applyNumberFormat="1" applyFont="1" applyBorder="1" applyProtection="1">
      <alignment vertical="center"/>
      <protection hidden="1"/>
    </xf>
    <xf numFmtId="177" fontId="15" fillId="0" borderId="0" xfId="0" applyNumberFormat="1" applyFont="1" applyProtection="1">
      <alignment vertical="center"/>
      <protection hidden="1"/>
    </xf>
    <xf numFmtId="37" fontId="15" fillId="0" borderId="0" xfId="0" quotePrefix="1" applyNumberFormat="1" applyFont="1" applyProtection="1">
      <alignment vertical="center"/>
      <protection hidden="1"/>
    </xf>
    <xf numFmtId="177" fontId="15" fillId="0" borderId="15" xfId="0" quotePrefix="1" applyNumberFormat="1" applyFont="1" applyBorder="1" applyProtection="1">
      <alignment vertical="center"/>
      <protection hidden="1"/>
    </xf>
    <xf numFmtId="37" fontId="15" fillId="0" borderId="16" xfId="0" quotePrefix="1" applyNumberFormat="1" applyFont="1" applyBorder="1" applyProtection="1">
      <alignment vertical="center"/>
      <protection hidden="1"/>
    </xf>
    <xf numFmtId="177" fontId="15" fillId="0" borderId="0" xfId="0" quotePrefix="1" applyNumberFormat="1" applyFont="1" applyProtection="1">
      <alignment vertical="center"/>
      <protection hidden="1"/>
    </xf>
    <xf numFmtId="0" fontId="3" fillId="0" borderId="2" xfId="2" applyBorder="1" applyAlignment="1" applyProtection="1">
      <alignment horizontal="left" vertical="center" wrapText="1" shrinkToFit="1"/>
      <protection hidden="1"/>
    </xf>
    <xf numFmtId="0" fontId="18" fillId="0" borderId="2" xfId="3" applyFont="1" applyBorder="1" applyAlignment="1" applyProtection="1">
      <alignment horizontal="left" vertical="center" wrapText="1" shrinkToFit="1"/>
      <protection hidden="1"/>
    </xf>
    <xf numFmtId="0" fontId="14" fillId="0" borderId="2" xfId="3" applyFont="1" applyBorder="1" applyAlignment="1" applyProtection="1">
      <alignment horizontal="left" vertical="center" wrapText="1" shrinkToFit="1"/>
      <protection hidden="1"/>
    </xf>
    <xf numFmtId="37" fontId="15" fillId="0" borderId="0" xfId="0" applyNumberFormat="1" applyFont="1" applyProtection="1">
      <alignment vertical="center"/>
      <protection hidden="1"/>
    </xf>
    <xf numFmtId="0" fontId="4" fillId="0" borderId="2" xfId="3" applyFont="1" applyBorder="1" applyAlignment="1" applyProtection="1">
      <alignment vertical="center" wrapText="1" shrinkToFit="1"/>
      <protection hidden="1"/>
    </xf>
    <xf numFmtId="0" fontId="14" fillId="0" borderId="2" xfId="3" applyFont="1" applyBorder="1" applyAlignment="1" applyProtection="1">
      <alignment vertical="center" wrapText="1" shrinkToFit="1"/>
      <protection hidden="1"/>
    </xf>
    <xf numFmtId="0" fontId="3" fillId="4" borderId="1" xfId="2" applyFill="1" applyBorder="1" applyAlignment="1" applyProtection="1">
      <alignment horizontal="center" vertical="center" shrinkToFit="1"/>
      <protection hidden="1"/>
    </xf>
    <xf numFmtId="0" fontId="4" fillId="3" borderId="0" xfId="3" applyFont="1" applyFill="1" applyAlignment="1" applyProtection="1">
      <alignment vertical="center" shrinkToFit="1"/>
      <protection hidden="1"/>
    </xf>
    <xf numFmtId="0" fontId="4" fillId="0" borderId="0" xfId="3" applyFont="1" applyProtection="1">
      <alignment vertical="center"/>
      <protection hidden="1"/>
    </xf>
    <xf numFmtId="177" fontId="4" fillId="0" borderId="0" xfId="3" applyNumberFormat="1" applyFont="1" applyAlignment="1" applyProtection="1">
      <alignment vertical="center" shrinkToFit="1"/>
      <protection hidden="1"/>
    </xf>
    <xf numFmtId="178" fontId="11" fillId="0" borderId="14" xfId="0" applyNumberFormat="1" applyFont="1" applyBorder="1" applyProtection="1">
      <alignment vertical="center"/>
      <protection hidden="1"/>
    </xf>
    <xf numFmtId="178" fontId="11" fillId="0" borderId="0" xfId="0" applyNumberFormat="1" applyFont="1" applyProtection="1">
      <alignment vertical="center"/>
      <protection hidden="1"/>
    </xf>
    <xf numFmtId="177" fontId="4" fillId="0" borderId="14" xfId="3" applyNumberFormat="1" applyFont="1" applyBorder="1" applyAlignment="1" applyProtection="1">
      <alignment vertical="center" shrinkToFit="1"/>
      <protection hidden="1"/>
    </xf>
    <xf numFmtId="178" fontId="4" fillId="0" borderId="0" xfId="3" applyNumberFormat="1"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21" fillId="0" borderId="17" xfId="2" applyFont="1" applyBorder="1" applyAlignment="1" applyProtection="1">
      <alignment horizontal="center" vertical="center"/>
      <protection hidden="1"/>
    </xf>
    <xf numFmtId="0" fontId="21" fillId="0" borderId="18" xfId="2" applyFont="1" applyBorder="1" applyAlignment="1" applyProtection="1">
      <alignment horizontal="center" vertical="center"/>
      <protection hidden="1"/>
    </xf>
    <xf numFmtId="0" fontId="21" fillId="0" borderId="19" xfId="2" applyFont="1" applyBorder="1" applyAlignment="1" applyProtection="1">
      <alignment horizontal="center" vertical="center"/>
      <protection hidden="1"/>
    </xf>
    <xf numFmtId="0" fontId="22" fillId="0" borderId="20" xfId="0" applyFont="1" applyBorder="1" applyAlignment="1" applyProtection="1">
      <alignment horizontal="distributed" vertical="center"/>
      <protection hidden="1"/>
    </xf>
    <xf numFmtId="0" fontId="22" fillId="0" borderId="21" xfId="0" applyFont="1" applyBorder="1" applyAlignment="1" applyProtection="1">
      <alignment horizontal="distributed" vertical="center"/>
      <protection hidden="1"/>
    </xf>
    <xf numFmtId="179" fontId="22" fillId="0" borderId="22" xfId="0" applyNumberFormat="1" applyFont="1" applyBorder="1" applyAlignment="1" applyProtection="1">
      <alignment horizontal="center" vertical="center"/>
      <protection hidden="1"/>
    </xf>
    <xf numFmtId="179" fontId="22" fillId="0" borderId="23" xfId="0" applyNumberFormat="1" applyFont="1" applyBorder="1" applyAlignment="1" applyProtection="1">
      <alignment horizontal="center" vertical="center"/>
      <protection hidden="1"/>
    </xf>
    <xf numFmtId="179" fontId="22" fillId="0" borderId="24" xfId="0" applyNumberFormat="1" applyFont="1" applyBorder="1" applyAlignment="1" applyProtection="1">
      <alignment horizontal="center" vertical="center"/>
      <protection hidden="1"/>
    </xf>
    <xf numFmtId="0" fontId="22" fillId="0" borderId="4" xfId="0" applyFont="1" applyBorder="1" applyAlignment="1" applyProtection="1">
      <alignment horizontal="distributed" vertical="center"/>
      <protection hidden="1"/>
    </xf>
    <xf numFmtId="0" fontId="22" fillId="0" borderId="1" xfId="0" applyFont="1" applyBorder="1" applyAlignment="1" applyProtection="1">
      <alignment horizontal="distributed" vertical="center"/>
      <protection hidden="1"/>
    </xf>
    <xf numFmtId="58" fontId="22" fillId="0" borderId="2" xfId="0" applyNumberFormat="1"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22" fillId="0" borderId="25" xfId="0" applyFont="1" applyBorder="1" applyAlignment="1" applyProtection="1">
      <alignment horizontal="distributed" vertical="center"/>
      <protection hidden="1"/>
    </xf>
    <xf numFmtId="0" fontId="22" fillId="0" borderId="14" xfId="0" applyFont="1" applyBorder="1" applyAlignment="1" applyProtection="1">
      <alignment horizontal="distributed" vertical="center"/>
      <protection hidden="1"/>
    </xf>
    <xf numFmtId="0" fontId="22" fillId="0" borderId="10" xfId="0" applyFont="1" applyBorder="1" applyAlignment="1" applyProtection="1">
      <alignment horizontal="distributed" vertical="center"/>
      <protection hidden="1"/>
    </xf>
    <xf numFmtId="0" fontId="22" fillId="0" borderId="2" xfId="0" applyFont="1" applyBorder="1" applyAlignment="1" applyProtection="1">
      <alignment horizontal="center" vertical="center"/>
      <protection hidden="1"/>
    </xf>
    <xf numFmtId="0" fontId="22" fillId="0" borderId="26" xfId="0" applyFont="1" applyBorder="1" applyAlignment="1" applyProtection="1">
      <alignment horizontal="distributed" vertical="center"/>
      <protection hidden="1"/>
    </xf>
    <xf numFmtId="0" fontId="22" fillId="0" borderId="0" xfId="0" applyFont="1" applyAlignment="1" applyProtection="1">
      <alignment horizontal="distributed" vertical="center"/>
      <protection hidden="1"/>
    </xf>
    <xf numFmtId="0" fontId="22" fillId="0" borderId="16" xfId="0" applyFont="1" applyBorder="1" applyAlignment="1" applyProtection="1">
      <alignment horizontal="distributed" vertical="center"/>
      <protection hidden="1"/>
    </xf>
    <xf numFmtId="0" fontId="22" fillId="0" borderId="25" xfId="0" applyFont="1" applyBorder="1" applyAlignment="1" applyProtection="1">
      <alignment horizontal="distributed" vertical="center" wrapText="1"/>
      <protection hidden="1"/>
    </xf>
    <xf numFmtId="0" fontId="22" fillId="0" borderId="14" xfId="0" applyFont="1" applyBorder="1" applyAlignment="1" applyProtection="1">
      <alignment horizontal="distributed" vertical="center" wrapText="1"/>
      <protection hidden="1"/>
    </xf>
    <xf numFmtId="0" fontId="22" fillId="0" borderId="10" xfId="0" applyFont="1" applyBorder="1" applyAlignment="1" applyProtection="1">
      <alignment horizontal="distributed" vertical="center" wrapText="1"/>
      <protection hidden="1"/>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26" xfId="0" applyFont="1" applyBorder="1" applyAlignment="1" applyProtection="1">
      <alignment horizontal="distributed" vertical="center" wrapText="1"/>
      <protection hidden="1"/>
    </xf>
    <xf numFmtId="0" fontId="22" fillId="0" borderId="0" xfId="0" applyFont="1" applyAlignment="1" applyProtection="1">
      <alignment horizontal="distributed" vertical="center" wrapText="1"/>
      <protection hidden="1"/>
    </xf>
    <xf numFmtId="0" fontId="22" fillId="0" borderId="16" xfId="0" applyFont="1" applyBorder="1" applyAlignment="1" applyProtection="1">
      <alignment horizontal="distributed" vertical="center" wrapText="1"/>
      <protection hidden="1"/>
    </xf>
    <xf numFmtId="0" fontId="22" fillId="0" borderId="1" xfId="0" applyFont="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hidden="1"/>
    </xf>
    <xf numFmtId="0" fontId="22" fillId="0" borderId="27" xfId="0" applyFont="1" applyBorder="1" applyAlignment="1" applyProtection="1">
      <alignment horizontal="distributed" vertical="center" wrapText="1"/>
      <protection hidden="1"/>
    </xf>
    <xf numFmtId="0" fontId="22" fillId="0" borderId="28" xfId="0" applyFont="1" applyBorder="1" applyAlignment="1" applyProtection="1">
      <alignment horizontal="distributed" vertical="center" wrapText="1"/>
      <protection hidden="1"/>
    </xf>
    <xf numFmtId="0" fontId="22" fillId="0" borderId="29" xfId="0" applyFont="1" applyBorder="1" applyAlignment="1" applyProtection="1">
      <alignment horizontal="distributed" vertical="center" wrapText="1"/>
      <protection hidden="1"/>
    </xf>
    <xf numFmtId="0" fontId="20" fillId="0" borderId="0" xfId="0" applyFont="1" applyAlignment="1" applyProtection="1">
      <alignment horizontal="left" vertical="center"/>
      <protection hidden="1"/>
    </xf>
    <xf numFmtId="0" fontId="0" fillId="0" borderId="0" xfId="0" applyProtection="1">
      <alignment vertical="center"/>
      <protection hidden="1"/>
    </xf>
    <xf numFmtId="0" fontId="16" fillId="0" borderId="1" xfId="0" applyFont="1" applyBorder="1" applyAlignment="1" applyProtection="1">
      <alignment horizontal="left" vertical="top" wrapText="1"/>
      <protection hidden="1"/>
    </xf>
    <xf numFmtId="0" fontId="23" fillId="0" borderId="4" xfId="0" applyFont="1" applyBorder="1" applyAlignment="1" applyProtection="1">
      <alignment horizontal="distributed" vertical="center" wrapText="1"/>
      <protection hidden="1"/>
    </xf>
    <xf numFmtId="0" fontId="23" fillId="0" borderId="1" xfId="0" applyFont="1" applyBorder="1" applyAlignment="1" applyProtection="1">
      <alignment horizontal="distributed" vertical="center" wrapText="1"/>
      <protection hidden="1"/>
    </xf>
    <xf numFmtId="0" fontId="22" fillId="0" borderId="9" xfId="0" applyFont="1"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2" fillId="0" borderId="9" xfId="0" applyFont="1" applyBorder="1" applyAlignment="1" applyProtection="1">
      <alignment horizontal="distributed" vertical="center"/>
      <protection hidden="1"/>
    </xf>
    <xf numFmtId="0" fontId="20" fillId="0" borderId="1"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2" fillId="0" borderId="15" xfId="0" applyFont="1" applyBorder="1" applyAlignment="1" applyProtection="1">
      <alignment horizontal="distributed" vertical="center"/>
      <protection hidden="1"/>
    </xf>
    <xf numFmtId="0" fontId="22" fillId="0" borderId="31" xfId="0" applyFont="1" applyBorder="1" applyAlignment="1" applyProtection="1">
      <alignment horizontal="center" vertical="center" shrinkToFit="1"/>
      <protection hidden="1"/>
    </xf>
    <xf numFmtId="0" fontId="20" fillId="0" borderId="31" xfId="0" applyFont="1" applyBorder="1" applyAlignment="1" applyProtection="1">
      <alignment vertical="center" shrinkToFit="1"/>
      <protection hidden="1"/>
    </xf>
    <xf numFmtId="0" fontId="22" fillId="0" borderId="32" xfId="0" applyFont="1" applyBorder="1" applyAlignment="1" applyProtection="1">
      <alignment horizontal="center" vertical="center" shrinkToFit="1"/>
      <protection hidden="1"/>
    </xf>
    <xf numFmtId="0" fontId="22" fillId="0" borderId="27" xfId="0" applyFont="1" applyBorder="1" applyAlignment="1" applyProtection="1">
      <alignment horizontal="distributed" vertical="center"/>
      <protection hidden="1"/>
    </xf>
    <xf numFmtId="0" fontId="22" fillId="0" borderId="29" xfId="0" applyFont="1" applyBorder="1" applyAlignment="1" applyProtection="1">
      <alignment horizontal="distributed" vertical="center"/>
      <protection hidden="1"/>
    </xf>
    <xf numFmtId="0" fontId="22" fillId="0" borderId="33" xfId="0" applyFont="1" applyBorder="1" applyAlignment="1" applyProtection="1">
      <alignment horizontal="distributed" vertical="center"/>
      <protection hidden="1"/>
    </xf>
    <xf numFmtId="0" fontId="24" fillId="0" borderId="31" xfId="0" applyFont="1" applyBorder="1" applyAlignment="1" applyProtection="1">
      <alignment horizontal="center" vertical="center" shrinkToFit="1"/>
      <protection hidden="1"/>
    </xf>
    <xf numFmtId="0" fontId="24" fillId="0" borderId="32"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0" xfId="0" applyFont="1" applyBorder="1" applyAlignment="1" applyProtection="1">
      <alignment horizontal="center" vertical="center" shrinkToFit="1"/>
      <protection hidden="1"/>
    </xf>
    <xf numFmtId="180" fontId="22" fillId="0" borderId="9" xfId="0" applyNumberFormat="1" applyFont="1" applyBorder="1" applyAlignment="1" applyProtection="1">
      <alignment horizontal="left" vertical="center" wrapText="1"/>
      <protection hidden="1"/>
    </xf>
    <xf numFmtId="180" fontId="22" fillId="0" borderId="10" xfId="0" applyNumberFormat="1" applyFont="1" applyBorder="1" applyAlignment="1" applyProtection="1">
      <alignment horizontal="left" vertical="center" wrapText="1"/>
      <protection hidden="1"/>
    </xf>
    <xf numFmtId="0" fontId="22" fillId="0" borderId="34"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26"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180" fontId="22" fillId="0" borderId="15" xfId="0" applyNumberFormat="1" applyFont="1" applyBorder="1" applyAlignment="1" applyProtection="1">
      <alignment horizontal="left" vertical="center" wrapText="1"/>
      <protection hidden="1"/>
    </xf>
    <xf numFmtId="180" fontId="22" fillId="0" borderId="16" xfId="0" applyNumberFormat="1" applyFont="1" applyBorder="1" applyAlignment="1" applyProtection="1">
      <alignment horizontal="left" vertical="center" wrapText="1"/>
      <protection hidden="1"/>
    </xf>
    <xf numFmtId="180" fontId="22" fillId="0" borderId="31" xfId="0" applyNumberFormat="1" applyFont="1" applyBorder="1" applyAlignment="1" applyProtection="1">
      <alignment horizontal="center" vertical="center"/>
      <protection hidden="1"/>
    </xf>
    <xf numFmtId="180" fontId="22" fillId="0" borderId="32" xfId="0" applyNumberFormat="1" applyFont="1" applyBorder="1" applyAlignment="1" applyProtection="1">
      <alignment horizontal="center" vertical="center"/>
      <protection hidden="1"/>
    </xf>
    <xf numFmtId="180" fontId="22" fillId="0" borderId="33" xfId="0" applyNumberFormat="1" applyFont="1" applyBorder="1" applyAlignment="1" applyProtection="1">
      <alignment horizontal="left" vertical="center" wrapText="1"/>
      <protection hidden="1"/>
    </xf>
    <xf numFmtId="180" fontId="22" fillId="0" borderId="29" xfId="0" applyNumberFormat="1" applyFont="1" applyBorder="1" applyAlignment="1" applyProtection="1">
      <alignment horizontal="left" vertical="center" wrapText="1"/>
      <protection hidden="1"/>
    </xf>
    <xf numFmtId="181" fontId="23" fillId="0" borderId="36" xfId="0" quotePrefix="1" applyNumberFormat="1" applyFont="1" applyBorder="1" applyAlignment="1" applyProtection="1">
      <alignment horizontal="center" vertical="center"/>
      <protection hidden="1"/>
    </xf>
    <xf numFmtId="181" fontId="22" fillId="0" borderId="36" xfId="0" quotePrefix="1" applyNumberFormat="1" applyFont="1" applyBorder="1" applyAlignment="1" applyProtection="1">
      <alignment horizontal="center" vertical="center"/>
      <protection hidden="1"/>
    </xf>
    <xf numFmtId="181" fontId="22" fillId="0" borderId="36" xfId="0" applyNumberFormat="1" applyFont="1" applyBorder="1" applyAlignment="1" applyProtection="1">
      <alignment horizontal="center" vertical="center"/>
      <protection hidden="1"/>
    </xf>
    <xf numFmtId="181" fontId="22" fillId="0" borderId="37" xfId="0" quotePrefix="1" applyNumberFormat="1" applyFont="1" applyBorder="1" applyAlignment="1" applyProtection="1">
      <alignment horizontal="center" vertical="center"/>
      <protection hidden="1"/>
    </xf>
    <xf numFmtId="0" fontId="22" fillId="0" borderId="27" xfId="0" applyFont="1" applyBorder="1" applyAlignment="1" applyProtection="1">
      <alignment horizontal="center" vertical="center" shrinkToFit="1"/>
      <protection hidden="1"/>
    </xf>
    <xf numFmtId="0" fontId="22" fillId="0" borderId="29"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protection hidden="1"/>
    </xf>
    <xf numFmtId="0" fontId="22" fillId="0" borderId="26" xfId="0"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22" fillId="0" borderId="29" xfId="0" applyFont="1" applyBorder="1" applyAlignment="1" applyProtection="1">
      <alignment horizontal="center" vertical="center"/>
      <protection hidden="1"/>
    </xf>
    <xf numFmtId="0" fontId="22" fillId="0" borderId="38" xfId="0" applyFont="1" applyBorder="1" applyAlignment="1" applyProtection="1">
      <alignment horizontal="center" vertical="center"/>
      <protection hidden="1"/>
    </xf>
    <xf numFmtId="0" fontId="22" fillId="0" borderId="39" xfId="0" applyFont="1" applyBorder="1" applyAlignment="1" applyProtection="1">
      <alignment horizontal="center" vertical="center"/>
      <protection hidden="1"/>
    </xf>
    <xf numFmtId="0" fontId="22" fillId="0" borderId="40" xfId="0" applyFont="1" applyBorder="1" applyAlignment="1" applyProtection="1">
      <alignment horizontal="center" vertical="center"/>
      <protection hidden="1"/>
    </xf>
    <xf numFmtId="0" fontId="22" fillId="0" borderId="41" xfId="0" applyFont="1" applyBorder="1" applyAlignment="1" applyProtection="1">
      <alignment horizontal="center" vertical="center"/>
      <protection hidden="1"/>
    </xf>
    <xf numFmtId="0" fontId="22" fillId="0" borderId="42" xfId="0" applyFont="1" applyBorder="1" applyAlignment="1" applyProtection="1">
      <alignment horizontal="center" vertical="center"/>
      <protection hidden="1"/>
    </xf>
    <xf numFmtId="0" fontId="22" fillId="0" borderId="43" xfId="0" applyFont="1" applyBorder="1" applyAlignment="1" applyProtection="1">
      <alignment horizontal="center" vertical="center"/>
      <protection hidden="1"/>
    </xf>
    <xf numFmtId="0" fontId="22" fillId="0" borderId="44" xfId="0" applyFont="1" applyBorder="1" applyAlignment="1" applyProtection="1">
      <alignment horizontal="distributed" vertical="center"/>
      <protection hidden="1"/>
    </xf>
    <xf numFmtId="0" fontId="22" fillId="0" borderId="45" xfId="0" applyFont="1" applyBorder="1" applyAlignment="1" applyProtection="1">
      <alignment horizontal="distributed" vertical="center"/>
      <protection hidden="1"/>
    </xf>
    <xf numFmtId="181" fontId="22" fillId="0" borderId="46" xfId="0" quotePrefix="1" applyNumberFormat="1" applyFont="1" applyBorder="1" applyAlignment="1" applyProtection="1">
      <alignment horizontal="center" vertical="center"/>
      <protection hidden="1"/>
    </xf>
    <xf numFmtId="181" fontId="22" fillId="0" borderId="46" xfId="0" applyNumberFormat="1" applyFont="1" applyBorder="1" applyAlignment="1" applyProtection="1">
      <alignment horizontal="center" vertical="center"/>
      <protection hidden="1"/>
    </xf>
    <xf numFmtId="181" fontId="22" fillId="0" borderId="47" xfId="0" quotePrefix="1" applyNumberFormat="1" applyFont="1" applyBorder="1" applyAlignment="1" applyProtection="1">
      <alignment horizontal="center" vertical="center"/>
      <protection hidden="1"/>
    </xf>
    <xf numFmtId="0" fontId="22" fillId="0" borderId="0" xfId="0" applyFont="1" applyProtection="1">
      <alignment vertical="center"/>
      <protection hidden="1"/>
    </xf>
    <xf numFmtId="0" fontId="22" fillId="0" borderId="0" xfId="0" applyFont="1" applyAlignment="1" applyProtection="1">
      <alignment horizontal="center" vertical="top"/>
      <protection hidden="1"/>
    </xf>
    <xf numFmtId="0" fontId="22" fillId="0" borderId="0" xfId="0" applyFont="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2" fillId="0" borderId="1" xfId="0" quotePrefix="1" applyFont="1" applyBorder="1" applyAlignment="1" applyProtection="1">
      <alignment horizontal="center" vertical="center"/>
      <protection hidden="1"/>
    </xf>
    <xf numFmtId="0" fontId="23" fillId="0" borderId="1" xfId="0" applyFont="1" applyBorder="1" applyAlignment="1" applyProtection="1">
      <alignment horizontal="distributed" vertical="center"/>
      <protection hidden="1"/>
    </xf>
    <xf numFmtId="58" fontId="23" fillId="0" borderId="1" xfId="0" applyNumberFormat="1" applyFont="1" applyBorder="1" applyAlignment="1" applyProtection="1">
      <alignment horizontal="left" vertical="center" shrinkToFit="1"/>
      <protection hidden="1"/>
    </xf>
    <xf numFmtId="58" fontId="23" fillId="0" borderId="2" xfId="0" applyNumberFormat="1" applyFont="1" applyBorder="1" applyAlignment="1" applyProtection="1">
      <alignment horizontal="left" vertical="center"/>
      <protection hidden="1"/>
    </xf>
    <xf numFmtId="58" fontId="23" fillId="0" borderId="8" xfId="0" applyNumberFormat="1" applyFont="1" applyBorder="1" applyAlignment="1" applyProtection="1">
      <alignment horizontal="left" vertical="center"/>
      <protection hidden="1"/>
    </xf>
    <xf numFmtId="0" fontId="23" fillId="0" borderId="29" xfId="0" applyFont="1" applyBorder="1" applyAlignment="1" applyProtection="1">
      <alignment horizontal="distributed" vertical="center"/>
      <protection hidden="1"/>
    </xf>
    <xf numFmtId="0" fontId="23" fillId="0" borderId="36" xfId="0" applyFont="1" applyBorder="1" applyAlignment="1" applyProtection="1">
      <alignment horizontal="left" vertical="center"/>
      <protection hidden="1"/>
    </xf>
    <xf numFmtId="182" fontId="23" fillId="0" borderId="33" xfId="0" applyNumberFormat="1" applyFont="1" applyBorder="1" applyAlignment="1" applyProtection="1">
      <alignment horizontal="right" vertical="center"/>
      <protection hidden="1"/>
    </xf>
    <xf numFmtId="0" fontId="23" fillId="0" borderId="8" xfId="0" applyFont="1" applyBorder="1" applyAlignment="1" applyProtection="1">
      <alignment horizontal="center" vertical="center"/>
      <protection hidden="1"/>
    </xf>
    <xf numFmtId="0" fontId="23" fillId="0" borderId="8" xfId="0" applyFont="1" applyBorder="1" applyAlignment="1" applyProtection="1">
      <alignment horizontal="distributed" vertical="center"/>
      <protection hidden="1"/>
    </xf>
    <xf numFmtId="0" fontId="23" fillId="0" borderId="2" xfId="0" applyFont="1" applyBorder="1" applyAlignment="1" applyProtection="1">
      <alignment horizontal="left" vertical="center"/>
      <protection hidden="1"/>
    </xf>
    <xf numFmtId="0" fontId="23" fillId="0" borderId="6" xfId="0" applyFont="1" applyBorder="1" applyAlignment="1" applyProtection="1">
      <alignment horizontal="left" vertical="center"/>
      <protection hidden="1"/>
    </xf>
    <xf numFmtId="0" fontId="23" fillId="0" borderId="8" xfId="0" applyFont="1" applyBorder="1" applyAlignment="1" applyProtection="1">
      <alignment horizontal="left" vertical="center"/>
      <protection hidden="1"/>
    </xf>
    <xf numFmtId="0" fontId="23" fillId="0" borderId="6" xfId="0" applyFont="1" applyBorder="1" applyAlignment="1" applyProtection="1">
      <alignment horizontal="distributed" vertical="center"/>
      <protection hidden="1"/>
    </xf>
    <xf numFmtId="0" fontId="23" fillId="0" borderId="6" xfId="0" applyFont="1" applyBorder="1" applyAlignment="1" applyProtection="1">
      <alignment horizontal="left" vertical="center"/>
      <protection hidden="1"/>
    </xf>
    <xf numFmtId="182" fontId="23" fillId="0" borderId="6" xfId="0" applyNumberFormat="1" applyFont="1" applyBorder="1" applyAlignment="1" applyProtection="1">
      <alignment horizontal="right" vertical="center"/>
      <protection hidden="1"/>
    </xf>
    <xf numFmtId="0" fontId="23" fillId="0" borderId="6" xfId="0" applyFont="1" applyBorder="1" applyAlignment="1" applyProtection="1">
      <alignment horizontal="center" vertical="center"/>
      <protection hidden="1"/>
    </xf>
    <xf numFmtId="0" fontId="22" fillId="0" borderId="0" xfId="1" applyNumberFormat="1" applyFont="1" applyAlignment="1" applyProtection="1">
      <alignment horizontal="center" vertical="center"/>
      <protection hidden="1"/>
    </xf>
    <xf numFmtId="183" fontId="22" fillId="0" borderId="0" xfId="0" applyNumberFormat="1" applyFont="1" applyProtection="1">
      <alignment vertical="center"/>
      <protection hidden="1"/>
    </xf>
    <xf numFmtId="0" fontId="22" fillId="0" borderId="14" xfId="0" applyFont="1" applyBorder="1" applyAlignment="1" applyProtection="1">
      <alignment horizontal="center" vertical="top"/>
      <protection hidden="1"/>
    </xf>
    <xf numFmtId="0" fontId="23" fillId="0" borderId="14" xfId="0" applyFont="1" applyBorder="1" applyAlignment="1" applyProtection="1">
      <alignment horizontal="distributed" vertical="center"/>
      <protection hidden="1"/>
    </xf>
    <xf numFmtId="0" fontId="23" fillId="0" borderId="14" xfId="0" applyFont="1" applyBorder="1" applyAlignment="1" applyProtection="1">
      <alignment horizontal="left" vertical="center"/>
      <protection hidden="1"/>
    </xf>
    <xf numFmtId="182" fontId="23" fillId="0" borderId="14" xfId="0" applyNumberFormat="1" applyFont="1" applyBorder="1" applyAlignment="1" applyProtection="1">
      <alignment horizontal="right" vertical="center"/>
      <protection hidden="1"/>
    </xf>
    <xf numFmtId="0" fontId="23" fillId="0" borderId="14" xfId="0" applyFont="1" applyBorder="1" applyAlignment="1" applyProtection="1">
      <alignment horizontal="center" vertical="center"/>
      <protection hidden="1"/>
    </xf>
    <xf numFmtId="182" fontId="22" fillId="0" borderId="0" xfId="0" applyNumberFormat="1" applyFont="1" applyAlignment="1" applyProtection="1">
      <alignment horizontal="right" vertical="center"/>
      <protection hidden="1"/>
    </xf>
    <xf numFmtId="0" fontId="22" fillId="0" borderId="0" xfId="0" applyFont="1" applyAlignment="1" applyProtection="1">
      <alignment horizontal="center" vertical="center"/>
      <protection hidden="1"/>
    </xf>
    <xf numFmtId="0" fontId="22" fillId="0" borderId="3" xfId="0" applyFont="1" applyBorder="1" applyAlignment="1" applyProtection="1">
      <alignment horizontal="left" vertical="center" wrapText="1"/>
      <protection hidden="1"/>
    </xf>
    <xf numFmtId="178" fontId="22" fillId="0" borderId="0" xfId="0" applyNumberFormat="1" applyFont="1" applyProtection="1">
      <alignment vertical="center"/>
      <protection hidden="1"/>
    </xf>
    <xf numFmtId="178" fontId="22" fillId="0" borderId="0" xfId="1" applyNumberFormat="1" applyFont="1" applyAlignment="1" applyProtection="1">
      <alignment horizontal="center" vertical="center"/>
      <protection hidden="1"/>
    </xf>
    <xf numFmtId="178" fontId="22" fillId="0" borderId="0" xfId="1" applyNumberFormat="1" applyFont="1" applyAlignment="1" applyProtection="1">
      <alignment horizontal="center" vertical="center"/>
      <protection hidden="1"/>
    </xf>
    <xf numFmtId="0" fontId="22" fillId="0" borderId="6" xfId="0" applyFont="1" applyBorder="1" applyAlignment="1" applyProtection="1">
      <alignment horizontal="center" vertical="top"/>
      <protection hidden="1"/>
    </xf>
    <xf numFmtId="0" fontId="22" fillId="0" borderId="0" xfId="0" applyFont="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4" fillId="0" borderId="1" xfId="0" applyFont="1" applyBorder="1" applyAlignment="1" applyProtection="1">
      <alignment horizontal="left" vertical="top" wrapText="1"/>
      <protection hidden="1"/>
    </xf>
    <xf numFmtId="58" fontId="23" fillId="0" borderId="2" xfId="0" applyNumberFormat="1" applyFont="1" applyBorder="1" applyAlignment="1" applyProtection="1">
      <alignment horizontal="center" vertical="center"/>
      <protection hidden="1"/>
    </xf>
    <xf numFmtId="58" fontId="23" fillId="0" borderId="8" xfId="0" applyNumberFormat="1" applyFont="1" applyBorder="1" applyAlignment="1" applyProtection="1">
      <alignment horizontal="center" vertical="center"/>
      <protection hidden="1"/>
    </xf>
    <xf numFmtId="0" fontId="22" fillId="0" borderId="34" xfId="0" quotePrefix="1" applyFont="1" applyBorder="1" applyAlignment="1" applyProtection="1">
      <alignment horizontal="center" vertical="center"/>
      <protection hidden="1"/>
    </xf>
    <xf numFmtId="0" fontId="23" fillId="0" borderId="10" xfId="0" applyFont="1" applyBorder="1" applyAlignment="1" applyProtection="1">
      <alignment horizontal="distributed" vertical="center"/>
      <protection hidden="1"/>
    </xf>
    <xf numFmtId="0" fontId="23" fillId="0" borderId="9"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3" fillId="0" borderId="10" xfId="0" applyFont="1" applyBorder="1" applyAlignment="1" applyProtection="1">
      <alignment horizontal="left" vertical="center"/>
      <protection hidden="1"/>
    </xf>
    <xf numFmtId="0" fontId="22" fillId="0" borderId="14" xfId="0" quotePrefix="1" applyFont="1" applyBorder="1" applyAlignment="1" applyProtection="1">
      <alignment horizontal="center" vertical="center"/>
      <protection hidden="1"/>
    </xf>
    <xf numFmtId="0" fontId="22" fillId="0" borderId="0" xfId="1" applyNumberFormat="1" applyFont="1" applyAlignment="1" applyProtection="1">
      <alignment horizontal="center" vertical="center"/>
      <protection hidden="1"/>
    </xf>
    <xf numFmtId="0" fontId="22" fillId="0" borderId="0" xfId="0" quotePrefix="1"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23" fillId="0" borderId="0" xfId="0" applyFont="1" applyAlignment="1" applyProtection="1">
      <alignment horizontal="left" vertical="center"/>
      <protection hidden="1"/>
    </xf>
    <xf numFmtId="0" fontId="22" fillId="0" borderId="28" xfId="0" applyFont="1" applyBorder="1" applyAlignment="1" applyProtection="1">
      <alignment horizontal="center" vertical="top"/>
      <protection hidden="1"/>
    </xf>
    <xf numFmtId="0" fontId="23" fillId="0" borderId="28" xfId="0" applyFont="1" applyBorder="1" applyAlignment="1" applyProtection="1">
      <alignment horizontal="distributed" vertical="center"/>
      <protection hidden="1"/>
    </xf>
    <xf numFmtId="0" fontId="23" fillId="0" borderId="28" xfId="0" applyFont="1" applyBorder="1" applyAlignment="1" applyProtection="1">
      <alignment horizontal="left" vertical="center"/>
      <protection hidden="1"/>
    </xf>
    <xf numFmtId="182" fontId="23" fillId="0" borderId="28" xfId="0" applyNumberFormat="1" applyFont="1" applyBorder="1" applyAlignment="1" applyProtection="1">
      <alignment horizontal="right" vertical="center"/>
      <protection hidden="1"/>
    </xf>
    <xf numFmtId="0" fontId="23" fillId="0" borderId="28" xfId="0" applyFont="1" applyBorder="1" applyAlignment="1" applyProtection="1">
      <alignment horizontal="center" vertical="center"/>
      <protection hidden="1"/>
    </xf>
    <xf numFmtId="0" fontId="22" fillId="0" borderId="36" xfId="0" quotePrefix="1" applyFont="1" applyBorder="1" applyAlignment="1" applyProtection="1">
      <alignment horizontal="center" vertical="center"/>
      <protection hidden="1"/>
    </xf>
    <xf numFmtId="0" fontId="23" fillId="0" borderId="36" xfId="0" applyFont="1" applyBorder="1" applyAlignment="1" applyProtection="1">
      <alignment horizontal="distributed" vertical="center"/>
      <protection hidden="1"/>
    </xf>
    <xf numFmtId="58" fontId="23" fillId="0" borderId="36" xfId="0" applyNumberFormat="1" applyFont="1" applyBorder="1" applyAlignment="1" applyProtection="1">
      <alignment horizontal="left" vertical="center" shrinkToFit="1"/>
      <protection hidden="1"/>
    </xf>
    <xf numFmtId="58" fontId="23" fillId="0" borderId="33" xfId="0" applyNumberFormat="1" applyFont="1" applyBorder="1" applyAlignment="1" applyProtection="1">
      <alignment horizontal="center" vertical="center"/>
      <protection hidden="1"/>
    </xf>
    <xf numFmtId="58" fontId="23" fillId="0" borderId="29" xfId="0" applyNumberFormat="1" applyFont="1" applyBorder="1" applyAlignment="1" applyProtection="1">
      <alignment horizontal="center" vertical="center"/>
      <protection hidden="1"/>
    </xf>
    <xf numFmtId="0" fontId="20" fillId="0" borderId="1" xfId="0" applyFont="1" applyBorder="1" applyAlignment="1" applyProtection="1">
      <alignment horizontal="left" vertical="center" wrapText="1"/>
      <protection hidden="1"/>
    </xf>
    <xf numFmtId="0" fontId="25" fillId="0" borderId="0" xfId="0" applyFont="1" applyAlignment="1" applyProtection="1">
      <alignment horizontal="center" vertical="center"/>
      <protection hidden="1"/>
    </xf>
    <xf numFmtId="0" fontId="22" fillId="0" borderId="28" xfId="0" applyFont="1" applyBorder="1" applyAlignment="1" applyProtection="1">
      <alignment horizontal="left" vertical="center"/>
      <protection hidden="1"/>
    </xf>
    <xf numFmtId="0" fontId="23" fillId="0" borderId="1" xfId="0" applyFont="1" applyBorder="1" applyAlignment="1" applyProtection="1">
      <alignment horizontal="distributed" vertical="center"/>
      <protection hidden="1"/>
    </xf>
    <xf numFmtId="58" fontId="23" fillId="0" borderId="1" xfId="0" applyNumberFormat="1" applyFont="1" applyBorder="1" applyAlignment="1" applyProtection="1">
      <alignment horizontal="left" vertical="center" shrinkToFit="1"/>
      <protection hidden="1"/>
    </xf>
    <xf numFmtId="0" fontId="20" fillId="0" borderId="9"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3" fillId="0" borderId="36" xfId="0" applyFont="1" applyBorder="1" applyAlignment="1" applyProtection="1">
      <alignment horizontal="left" vertical="center" shrinkToFit="1"/>
      <protection hidden="1"/>
    </xf>
    <xf numFmtId="2" fontId="23" fillId="0" borderId="33" xfId="0" applyNumberFormat="1" applyFont="1" applyBorder="1" applyAlignment="1" applyProtection="1">
      <alignment horizontal="right" vertical="center"/>
      <protection hidden="1"/>
    </xf>
    <xf numFmtId="58" fontId="23" fillId="0" borderId="0" xfId="0" applyNumberFormat="1" applyFont="1" applyAlignment="1" applyProtection="1">
      <alignment horizontal="left" vertical="center" shrinkToFit="1"/>
      <protection hidden="1"/>
    </xf>
    <xf numFmtId="0" fontId="22" fillId="0" borderId="0" xfId="0" quotePrefix="1" applyFont="1" applyProtection="1">
      <alignment vertical="center"/>
      <protection hidden="1"/>
    </xf>
    <xf numFmtId="0" fontId="23" fillId="0" borderId="0" xfId="0" applyFont="1" applyProtection="1">
      <alignment vertical="center"/>
      <protection hidden="1"/>
    </xf>
    <xf numFmtId="0" fontId="23" fillId="0" borderId="28" xfId="0" applyFont="1" applyBorder="1" applyAlignment="1" applyProtection="1">
      <alignment horizontal="left" vertical="center"/>
      <protection hidden="1"/>
    </xf>
    <xf numFmtId="58" fontId="23" fillId="0" borderId="0" xfId="0" applyNumberFormat="1" applyFont="1" applyAlignment="1" applyProtection="1">
      <alignment horizontal="left" vertical="center"/>
      <protection hidden="1"/>
    </xf>
    <xf numFmtId="0" fontId="23" fillId="0" borderId="0" xfId="0" applyFont="1" applyAlignment="1" applyProtection="1">
      <alignment horizontal="left" vertical="center"/>
      <protection hidden="1"/>
    </xf>
    <xf numFmtId="182" fontId="23" fillId="0" borderId="0" xfId="0" applyNumberFormat="1" applyFont="1" applyAlignment="1" applyProtection="1">
      <alignment horizontal="right" vertical="center"/>
      <protection hidden="1"/>
    </xf>
    <xf numFmtId="0" fontId="23" fillId="0" borderId="0" xfId="0" applyFont="1" applyAlignment="1" applyProtection="1">
      <alignment horizontal="center" vertical="center"/>
      <protection hidden="1"/>
    </xf>
    <xf numFmtId="0" fontId="22" fillId="0" borderId="0" xfId="0" quotePrefix="1" applyFont="1" applyAlignment="1" applyProtection="1">
      <alignment horizontal="center" vertical="center"/>
      <protection hidden="1"/>
    </xf>
    <xf numFmtId="58" fontId="23" fillId="0" borderId="0" xfId="0" applyNumberFormat="1" applyFont="1" applyAlignment="1" applyProtection="1">
      <alignment horizontal="center" vertical="center"/>
      <protection hidden="1"/>
    </xf>
    <xf numFmtId="182" fontId="22" fillId="0" borderId="0" xfId="0" quotePrefix="1" applyNumberFormat="1" applyFont="1" applyAlignment="1" applyProtection="1">
      <alignment horizontal="right" vertical="center"/>
      <protection hidden="1"/>
    </xf>
    <xf numFmtId="58" fontId="23" fillId="0" borderId="0" xfId="0" applyNumberFormat="1" applyFont="1" applyAlignment="1" applyProtection="1">
      <alignment horizontal="center" vertical="center" shrinkToFit="1"/>
      <protection hidden="1"/>
    </xf>
    <xf numFmtId="0" fontId="23" fillId="0" borderId="0" xfId="0" applyFont="1" applyAlignment="1" applyProtection="1">
      <alignment horizontal="center" vertical="center"/>
      <protection hidden="1"/>
    </xf>
    <xf numFmtId="0" fontId="22" fillId="0" borderId="9" xfId="0" applyFont="1" applyBorder="1" applyAlignment="1" applyProtection="1">
      <alignment horizontal="center" vertical="center" shrinkToFit="1"/>
      <protection hidden="1"/>
    </xf>
    <xf numFmtId="0" fontId="22" fillId="0" borderId="30" xfId="0" applyFont="1" applyBorder="1" applyAlignment="1" applyProtection="1">
      <alignment horizontal="center" vertical="center" shrinkToFit="1"/>
      <protection hidden="1"/>
    </xf>
  </cellXfs>
  <cellStyles count="4">
    <cellStyle name="ハイパーリンク" xfId="2" builtinId="8"/>
    <cellStyle name="通貨" xfId="1" builtinId="7"/>
    <cellStyle name="標準" xfId="0" builtinId="0"/>
    <cellStyle name="標準 3" xfId="3" xr:uid="{06A1DE6F-EAD0-43D8-AC95-12F15BD352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A77F-E4CB-4073-A3A9-8D30CCE8AF48}">
  <sheetPr codeName="Sheet1">
    <tabColor rgb="FFFF0000"/>
  </sheetPr>
  <dimension ref="A1:AG77"/>
  <sheetViews>
    <sheetView tabSelected="1" view="pageBreakPreview" zoomScale="85" zoomScaleNormal="100" zoomScaleSheetLayoutView="85" workbookViewId="0">
      <pane xSplit="2" ySplit="1" topLeftCell="J2" activePane="bottomRight" state="frozen"/>
      <selection pane="topRight" activeCell="C1" sqref="C1"/>
      <selection pane="bottomLeft" activeCell="A2" sqref="A2"/>
      <selection pane="bottomRight" activeCell="AA14" sqref="AA14"/>
    </sheetView>
  </sheetViews>
  <sheetFormatPr defaultColWidth="9" defaultRowHeight="16.2" x14ac:dyDescent="0.2"/>
  <cols>
    <col min="1" max="1" width="3.6640625" style="17" customWidth="1"/>
    <col min="2" max="2" width="12.77734375" style="17" customWidth="1"/>
    <col min="3" max="5" width="9.6640625" style="17" customWidth="1"/>
    <col min="6" max="6" width="30.6640625" style="38" customWidth="1"/>
    <col min="7" max="8" width="9.6640625" style="38" customWidth="1"/>
    <col min="9" max="9" width="30.6640625" style="38" customWidth="1"/>
    <col min="10" max="10" width="15.6640625" style="38" customWidth="1"/>
    <col min="11" max="11" width="30.6640625" style="38" customWidth="1"/>
    <col min="12" max="12" width="11.77734375" style="67" hidden="1" customWidth="1"/>
    <col min="13" max="13" width="24.44140625" style="67" hidden="1" customWidth="1"/>
    <col min="14" max="14" width="11.77734375" style="67" hidden="1" customWidth="1"/>
    <col min="15" max="15" width="24.44140625" style="67" hidden="1" customWidth="1"/>
    <col min="16" max="16" width="17.6640625" style="38" customWidth="1"/>
    <col min="17" max="17" width="23.88671875" style="68" customWidth="1"/>
    <col min="18" max="18" width="19.88671875" style="38" customWidth="1"/>
    <col min="19" max="19" width="19.44140625" style="38" customWidth="1"/>
    <col min="20" max="20" width="4.6640625" style="38" customWidth="1"/>
    <col min="21" max="21" width="4.6640625" style="73" customWidth="1"/>
    <col min="22" max="33" width="4.6640625" style="38" customWidth="1"/>
    <col min="34" max="34" width="26.44140625" style="38" customWidth="1"/>
    <col min="35" max="16384" width="9" style="38"/>
  </cols>
  <sheetData>
    <row r="1" spans="1:33" s="17" customFormat="1" ht="24.9" customHeight="1" x14ac:dyDescent="0.2">
      <c r="A1" s="1" t="s">
        <v>0</v>
      </c>
      <c r="B1" s="2" t="s">
        <v>1</v>
      </c>
      <c r="C1" s="2" t="s">
        <v>2</v>
      </c>
      <c r="D1" s="2" t="s">
        <v>3</v>
      </c>
      <c r="E1" s="2" t="s">
        <v>4</v>
      </c>
      <c r="F1" s="2" t="s">
        <v>5</v>
      </c>
      <c r="G1" s="2" t="s">
        <v>6</v>
      </c>
      <c r="H1" s="1" t="s">
        <v>7</v>
      </c>
      <c r="I1" s="3" t="s">
        <v>8</v>
      </c>
      <c r="J1" s="4" t="s">
        <v>9</v>
      </c>
      <c r="K1" s="4" t="s">
        <v>10</v>
      </c>
      <c r="L1" s="5" t="s">
        <v>11</v>
      </c>
      <c r="M1" s="5" t="s">
        <v>12</v>
      </c>
      <c r="N1" s="5" t="s">
        <v>11</v>
      </c>
      <c r="O1" s="5" t="s">
        <v>12</v>
      </c>
      <c r="P1" s="4" t="s">
        <v>13</v>
      </c>
      <c r="Q1" s="6" t="s">
        <v>14</v>
      </c>
      <c r="R1" s="7" t="s">
        <v>15</v>
      </c>
      <c r="S1" s="7" t="s">
        <v>16</v>
      </c>
      <c r="T1" s="8" t="s">
        <v>17</v>
      </c>
      <c r="U1" s="9"/>
      <c r="V1" s="8" t="s">
        <v>18</v>
      </c>
      <c r="W1" s="9"/>
      <c r="X1" s="10" t="s">
        <v>19</v>
      </c>
      <c r="Y1" s="9"/>
      <c r="Z1" s="11" t="s">
        <v>20</v>
      </c>
      <c r="AA1" s="12"/>
      <c r="AB1" s="8" t="s">
        <v>21</v>
      </c>
      <c r="AC1" s="9"/>
      <c r="AD1" s="13" t="s">
        <v>22</v>
      </c>
      <c r="AE1" s="14"/>
      <c r="AF1" s="15" t="s">
        <v>23</v>
      </c>
      <c r="AG1" s="16"/>
    </row>
    <row r="2" spans="1:33" ht="30" customHeight="1" x14ac:dyDescent="0.2">
      <c r="A2" s="18">
        <v>1</v>
      </c>
      <c r="B2" s="19" t="s">
        <v>24</v>
      </c>
      <c r="C2" s="20">
        <v>38991</v>
      </c>
      <c r="D2" s="20">
        <v>45198</v>
      </c>
      <c r="E2" s="20">
        <v>46295</v>
      </c>
      <c r="F2" s="21" t="s">
        <v>25</v>
      </c>
      <c r="G2" s="22" t="s">
        <v>26</v>
      </c>
      <c r="H2" s="22" t="s">
        <v>27</v>
      </c>
      <c r="I2" s="22" t="s">
        <v>28</v>
      </c>
      <c r="J2" s="23" t="s">
        <v>25</v>
      </c>
      <c r="K2" s="23" t="s">
        <v>28</v>
      </c>
      <c r="L2" s="23"/>
      <c r="M2" s="23"/>
      <c r="N2" s="23"/>
      <c r="O2" s="23"/>
      <c r="P2" s="24" t="s">
        <v>29</v>
      </c>
      <c r="Q2" s="25" t="s">
        <v>30</v>
      </c>
      <c r="R2" s="26"/>
      <c r="S2" s="26"/>
      <c r="T2" s="27"/>
      <c r="U2" s="28"/>
      <c r="V2" s="29"/>
      <c r="W2" s="30"/>
      <c r="X2" s="31"/>
      <c r="Y2" s="32"/>
      <c r="Z2" s="33"/>
      <c r="AA2" s="34"/>
      <c r="AB2" s="27"/>
      <c r="AC2" s="32"/>
      <c r="AD2" s="35">
        <v>5</v>
      </c>
      <c r="AE2" s="34"/>
      <c r="AF2" s="36">
        <f t="shared" ref="AF2:AF14" si="0">SUM(T2,V2,X2,Z2,AB2,AD2)</f>
        <v>5</v>
      </c>
      <c r="AG2" s="37">
        <f t="shared" ref="AG2:AG14" si="1">SUM(U2,W2,Y2,AA2,AC2)</f>
        <v>0</v>
      </c>
    </row>
    <row r="3" spans="1:33" ht="30" customHeight="1" x14ac:dyDescent="0.2">
      <c r="A3" s="39">
        <f>A2+1</f>
        <v>2</v>
      </c>
      <c r="B3" s="40" t="s">
        <v>31</v>
      </c>
      <c r="C3" s="20">
        <v>38991</v>
      </c>
      <c r="D3" s="20">
        <v>45181</v>
      </c>
      <c r="E3" s="20">
        <v>47026</v>
      </c>
      <c r="F3" s="21" t="s">
        <v>32</v>
      </c>
      <c r="G3" s="22" t="s">
        <v>33</v>
      </c>
      <c r="H3" s="22" t="s">
        <v>34</v>
      </c>
      <c r="I3" s="22" t="s">
        <v>35</v>
      </c>
      <c r="J3" s="23" t="s">
        <v>32</v>
      </c>
      <c r="K3" s="22" t="s">
        <v>35</v>
      </c>
      <c r="L3" s="23"/>
      <c r="M3" s="23"/>
      <c r="N3" s="23"/>
      <c r="O3" s="23"/>
      <c r="P3" s="24" t="s">
        <v>36</v>
      </c>
      <c r="Q3" s="25" t="s">
        <v>37</v>
      </c>
      <c r="R3" s="26"/>
      <c r="S3" s="26"/>
      <c r="T3" s="27"/>
      <c r="U3" s="28"/>
      <c r="V3" s="41"/>
      <c r="W3" s="42"/>
      <c r="X3" s="31"/>
      <c r="Y3" s="32"/>
      <c r="Z3" s="43"/>
      <c r="AA3" s="44"/>
      <c r="AB3" s="27">
        <v>1</v>
      </c>
      <c r="AC3" s="32"/>
      <c r="AD3" s="27">
        <v>2</v>
      </c>
      <c r="AE3" s="44"/>
      <c r="AF3" s="31">
        <f t="shared" si="0"/>
        <v>3</v>
      </c>
      <c r="AG3" s="32">
        <f t="shared" si="1"/>
        <v>0</v>
      </c>
    </row>
    <row r="4" spans="1:33" ht="30" customHeight="1" x14ac:dyDescent="0.2">
      <c r="A4" s="39">
        <f>A3+1</f>
        <v>3</v>
      </c>
      <c r="B4" s="40" t="s">
        <v>38</v>
      </c>
      <c r="C4" s="20">
        <v>38991</v>
      </c>
      <c r="D4" s="20">
        <v>45191</v>
      </c>
      <c r="E4" s="20">
        <v>46295</v>
      </c>
      <c r="F4" s="21" t="s">
        <v>39</v>
      </c>
      <c r="G4" s="22" t="s">
        <v>40</v>
      </c>
      <c r="H4" s="22" t="s">
        <v>41</v>
      </c>
      <c r="I4" s="22" t="s">
        <v>42</v>
      </c>
      <c r="J4" s="23" t="s">
        <v>39</v>
      </c>
      <c r="K4" s="22" t="s">
        <v>42</v>
      </c>
      <c r="L4" s="23" t="s">
        <v>43</v>
      </c>
      <c r="M4" s="23" t="s">
        <v>44</v>
      </c>
      <c r="N4" s="23"/>
      <c r="O4" s="23"/>
      <c r="P4" s="24" t="s">
        <v>45</v>
      </c>
      <c r="Q4" s="25" t="s">
        <v>46</v>
      </c>
      <c r="R4" s="26"/>
      <c r="S4" s="26"/>
      <c r="T4" s="45"/>
      <c r="U4" s="46"/>
      <c r="V4" s="47"/>
      <c r="W4" s="48"/>
      <c r="X4" s="49"/>
      <c r="Y4" s="50"/>
      <c r="Z4" s="51"/>
      <c r="AA4" s="52"/>
      <c r="AB4" s="45"/>
      <c r="AC4" s="50"/>
      <c r="AD4" s="45">
        <v>7</v>
      </c>
      <c r="AE4" s="52"/>
      <c r="AF4" s="49">
        <f t="shared" si="0"/>
        <v>7</v>
      </c>
      <c r="AG4" s="50">
        <f t="shared" si="1"/>
        <v>0</v>
      </c>
    </row>
    <row r="5" spans="1:33" ht="30" customHeight="1" x14ac:dyDescent="0.2">
      <c r="A5" s="39"/>
      <c r="B5" s="40" t="s">
        <v>47</v>
      </c>
      <c r="C5" s="20">
        <v>38991</v>
      </c>
      <c r="D5" s="20">
        <v>45191</v>
      </c>
      <c r="E5" s="20">
        <v>46295</v>
      </c>
      <c r="F5" s="21" t="s">
        <v>39</v>
      </c>
      <c r="G5" s="22" t="s">
        <v>40</v>
      </c>
      <c r="H5" s="22" t="s">
        <v>41</v>
      </c>
      <c r="I5" s="22" t="s">
        <v>42</v>
      </c>
      <c r="J5" s="23" t="s">
        <v>43</v>
      </c>
      <c r="K5" s="23" t="s">
        <v>44</v>
      </c>
      <c r="L5" s="23"/>
      <c r="M5" s="23"/>
      <c r="N5" s="23"/>
      <c r="O5" s="23"/>
      <c r="P5" s="24" t="s">
        <v>45</v>
      </c>
      <c r="Q5" s="25" t="s">
        <v>46</v>
      </c>
      <c r="R5" s="26"/>
      <c r="S5" s="26"/>
      <c r="T5" s="45"/>
      <c r="U5" s="46"/>
      <c r="V5" s="47"/>
      <c r="W5" s="48"/>
      <c r="X5" s="49"/>
      <c r="Y5" s="50"/>
      <c r="Z5" s="51"/>
      <c r="AA5" s="52"/>
      <c r="AB5" s="45">
        <v>1</v>
      </c>
      <c r="AC5" s="50"/>
      <c r="AD5" s="45">
        <v>6</v>
      </c>
      <c r="AE5" s="52"/>
      <c r="AF5" s="49">
        <f t="shared" si="0"/>
        <v>7</v>
      </c>
      <c r="AG5" s="50">
        <f t="shared" si="1"/>
        <v>0</v>
      </c>
    </row>
    <row r="6" spans="1:33" ht="30" customHeight="1" x14ac:dyDescent="0.2">
      <c r="A6" s="39">
        <f>A4+1</f>
        <v>4</v>
      </c>
      <c r="B6" s="19" t="s">
        <v>48</v>
      </c>
      <c r="C6" s="20">
        <v>38991</v>
      </c>
      <c r="D6" s="20">
        <v>45200</v>
      </c>
      <c r="E6" s="20">
        <v>46295</v>
      </c>
      <c r="F6" s="21" t="s">
        <v>49</v>
      </c>
      <c r="G6" s="22" t="s">
        <v>50</v>
      </c>
      <c r="H6" s="22" t="s">
        <v>51</v>
      </c>
      <c r="I6" s="22" t="s">
        <v>52</v>
      </c>
      <c r="J6" s="23" t="s">
        <v>53</v>
      </c>
      <c r="K6" s="23" t="s">
        <v>54</v>
      </c>
      <c r="L6" s="23" t="s">
        <v>49</v>
      </c>
      <c r="M6" s="22" t="s">
        <v>52</v>
      </c>
      <c r="N6" s="23"/>
      <c r="O6" s="23"/>
      <c r="P6" s="24" t="s">
        <v>55</v>
      </c>
      <c r="Q6" s="25" t="s">
        <v>56</v>
      </c>
      <c r="R6" s="26"/>
      <c r="S6" s="26"/>
      <c r="T6" s="53"/>
      <c r="U6" s="54"/>
      <c r="V6" s="55"/>
      <c r="W6" s="56"/>
      <c r="X6" s="57"/>
      <c r="Y6" s="58"/>
      <c r="Z6" s="59"/>
      <c r="AA6" s="56"/>
      <c r="AB6" s="53">
        <v>1</v>
      </c>
      <c r="AC6" s="58"/>
      <c r="AD6" s="53">
        <v>3</v>
      </c>
      <c r="AE6" s="56"/>
      <c r="AF6" s="57">
        <f t="shared" si="0"/>
        <v>4</v>
      </c>
      <c r="AG6" s="58">
        <f t="shared" si="1"/>
        <v>0</v>
      </c>
    </row>
    <row r="7" spans="1:33" ht="30" customHeight="1" x14ac:dyDescent="0.2">
      <c r="A7" s="39"/>
      <c r="B7" s="40" t="s">
        <v>57</v>
      </c>
      <c r="C7" s="20">
        <v>38991</v>
      </c>
      <c r="D7" s="20">
        <v>45200</v>
      </c>
      <c r="E7" s="20">
        <v>46295</v>
      </c>
      <c r="F7" s="21" t="s">
        <v>49</v>
      </c>
      <c r="G7" s="22" t="s">
        <v>50</v>
      </c>
      <c r="H7" s="22" t="s">
        <v>51</v>
      </c>
      <c r="I7" s="22" t="s">
        <v>52</v>
      </c>
      <c r="J7" s="60" t="s">
        <v>58</v>
      </c>
      <c r="K7" s="22" t="s">
        <v>52</v>
      </c>
      <c r="L7" s="23"/>
      <c r="M7" s="22"/>
      <c r="N7" s="23"/>
      <c r="O7" s="23"/>
      <c r="P7" s="24" t="s">
        <v>55</v>
      </c>
      <c r="Q7" s="25" t="s">
        <v>56</v>
      </c>
      <c r="R7" s="26"/>
      <c r="S7" s="26"/>
      <c r="T7" s="53"/>
      <c r="U7" s="54"/>
      <c r="V7" s="55"/>
      <c r="W7" s="56"/>
      <c r="X7" s="57"/>
      <c r="Y7" s="58"/>
      <c r="Z7" s="59"/>
      <c r="AA7" s="56"/>
      <c r="AB7" s="53">
        <v>5</v>
      </c>
      <c r="AC7" s="58"/>
      <c r="AD7" s="53"/>
      <c r="AE7" s="56"/>
      <c r="AF7" s="57">
        <f t="shared" si="0"/>
        <v>5</v>
      </c>
      <c r="AG7" s="58">
        <f t="shared" si="1"/>
        <v>0</v>
      </c>
    </row>
    <row r="8" spans="1:33" ht="30" customHeight="1" x14ac:dyDescent="0.2">
      <c r="A8" s="39">
        <f>A6+1</f>
        <v>5</v>
      </c>
      <c r="B8" s="40" t="s">
        <v>59</v>
      </c>
      <c r="C8" s="20">
        <v>40528</v>
      </c>
      <c r="D8" s="20">
        <v>44545</v>
      </c>
      <c r="E8" s="20">
        <v>45641</v>
      </c>
      <c r="F8" s="21" t="s">
        <v>60</v>
      </c>
      <c r="G8" s="22" t="s">
        <v>61</v>
      </c>
      <c r="H8" s="22" t="s">
        <v>62</v>
      </c>
      <c r="I8" s="22" t="s">
        <v>63</v>
      </c>
      <c r="J8" s="22" t="s">
        <v>60</v>
      </c>
      <c r="K8" s="22" t="s">
        <v>63</v>
      </c>
      <c r="L8" s="23"/>
      <c r="M8" s="23"/>
      <c r="N8" s="23"/>
      <c r="O8" s="23"/>
      <c r="P8" s="61" t="s">
        <v>64</v>
      </c>
      <c r="Q8" s="25" t="s">
        <v>65</v>
      </c>
      <c r="R8" s="26"/>
      <c r="S8" s="26"/>
      <c r="T8" s="45"/>
      <c r="U8" s="46"/>
      <c r="V8" s="47"/>
      <c r="W8" s="48"/>
      <c r="X8" s="49"/>
      <c r="Y8" s="50"/>
      <c r="Z8" s="51"/>
      <c r="AA8" s="52"/>
      <c r="AB8" s="45">
        <v>3</v>
      </c>
      <c r="AC8" s="50"/>
      <c r="AD8" s="45">
        <v>5</v>
      </c>
      <c r="AE8" s="52"/>
      <c r="AF8" s="49">
        <f t="shared" si="0"/>
        <v>8</v>
      </c>
      <c r="AG8" s="50">
        <f t="shared" si="1"/>
        <v>0</v>
      </c>
    </row>
    <row r="9" spans="1:33" ht="30" customHeight="1" x14ac:dyDescent="0.2">
      <c r="A9" s="39">
        <f t="shared" ref="A9:A14" si="2">A8+1</f>
        <v>6</v>
      </c>
      <c r="B9" s="40" t="s">
        <v>66</v>
      </c>
      <c r="C9" s="20">
        <v>41911</v>
      </c>
      <c r="D9" s="20">
        <v>44833</v>
      </c>
      <c r="E9" s="20">
        <v>45930</v>
      </c>
      <c r="F9" s="21" t="s">
        <v>67</v>
      </c>
      <c r="G9" s="22" t="s">
        <v>68</v>
      </c>
      <c r="H9" s="22" t="s">
        <v>69</v>
      </c>
      <c r="I9" s="22" t="s">
        <v>70</v>
      </c>
      <c r="J9" s="22" t="s">
        <v>67</v>
      </c>
      <c r="K9" s="23" t="s">
        <v>70</v>
      </c>
      <c r="L9" s="23"/>
      <c r="M9" s="23"/>
      <c r="N9" s="23"/>
      <c r="O9" s="23"/>
      <c r="P9" s="62" t="s">
        <v>71</v>
      </c>
      <c r="Q9" s="25" t="s">
        <v>72</v>
      </c>
      <c r="R9" s="26"/>
      <c r="S9" s="26"/>
      <c r="T9" s="53"/>
      <c r="U9" s="54"/>
      <c r="V9" s="55"/>
      <c r="W9" s="63"/>
      <c r="X9" s="57"/>
      <c r="Y9" s="58"/>
      <c r="Z9" s="59"/>
      <c r="AA9" s="56"/>
      <c r="AB9" s="53"/>
      <c r="AC9" s="58"/>
      <c r="AD9" s="53">
        <v>2</v>
      </c>
      <c r="AE9" s="56"/>
      <c r="AF9" s="57">
        <f t="shared" si="0"/>
        <v>2</v>
      </c>
      <c r="AG9" s="58">
        <f t="shared" si="1"/>
        <v>0</v>
      </c>
    </row>
    <row r="10" spans="1:33" ht="30" customHeight="1" x14ac:dyDescent="0.2">
      <c r="A10" s="39">
        <f t="shared" si="2"/>
        <v>7</v>
      </c>
      <c r="B10" s="40" t="s">
        <v>73</v>
      </c>
      <c r="C10" s="20">
        <v>43538</v>
      </c>
      <c r="D10" s="20">
        <v>44253</v>
      </c>
      <c r="E10" s="20">
        <v>46112</v>
      </c>
      <c r="F10" s="21" t="s">
        <v>74</v>
      </c>
      <c r="G10" s="22" t="s">
        <v>75</v>
      </c>
      <c r="H10" s="22" t="s">
        <v>76</v>
      </c>
      <c r="I10" s="22" t="s">
        <v>77</v>
      </c>
      <c r="J10" s="23" t="s">
        <v>78</v>
      </c>
      <c r="K10" s="22" t="s">
        <v>77</v>
      </c>
      <c r="L10" s="23"/>
      <c r="M10" s="23"/>
      <c r="N10" s="23"/>
      <c r="O10" s="23"/>
      <c r="P10" s="24" t="s">
        <v>79</v>
      </c>
      <c r="Q10" s="25" t="s">
        <v>80</v>
      </c>
      <c r="R10" s="26" t="s">
        <v>81</v>
      </c>
      <c r="S10" s="26" t="s">
        <v>82</v>
      </c>
      <c r="T10" s="45"/>
      <c r="U10" s="46"/>
      <c r="V10" s="47"/>
      <c r="W10" s="48"/>
      <c r="X10" s="49"/>
      <c r="Y10" s="50"/>
      <c r="Z10" s="51"/>
      <c r="AA10" s="52"/>
      <c r="AB10" s="45"/>
      <c r="AC10" s="50"/>
      <c r="AD10" s="45">
        <v>3</v>
      </c>
      <c r="AE10" s="52"/>
      <c r="AF10" s="49">
        <f t="shared" si="0"/>
        <v>3</v>
      </c>
      <c r="AG10" s="50">
        <f t="shared" si="1"/>
        <v>0</v>
      </c>
    </row>
    <row r="11" spans="1:33" ht="30" customHeight="1" x14ac:dyDescent="0.2">
      <c r="A11" s="39">
        <f t="shared" si="2"/>
        <v>8</v>
      </c>
      <c r="B11" s="19" t="s">
        <v>83</v>
      </c>
      <c r="C11" s="20">
        <v>43915</v>
      </c>
      <c r="D11" s="20">
        <v>44642</v>
      </c>
      <c r="E11" s="20">
        <v>46477</v>
      </c>
      <c r="F11" s="21" t="s">
        <v>84</v>
      </c>
      <c r="G11" s="22" t="s">
        <v>85</v>
      </c>
      <c r="H11" s="22" t="s">
        <v>86</v>
      </c>
      <c r="I11" s="22" t="s">
        <v>87</v>
      </c>
      <c r="J11" s="23" t="s">
        <v>84</v>
      </c>
      <c r="K11" s="23" t="s">
        <v>88</v>
      </c>
      <c r="L11" s="23"/>
      <c r="M11" s="23"/>
      <c r="N11" s="23"/>
      <c r="O11" s="23"/>
      <c r="P11" s="24" t="s">
        <v>89</v>
      </c>
      <c r="Q11" s="25" t="s">
        <v>90</v>
      </c>
      <c r="R11" s="64" t="s">
        <v>91</v>
      </c>
      <c r="S11" s="65" t="s">
        <v>92</v>
      </c>
      <c r="T11" s="45"/>
      <c r="U11" s="46"/>
      <c r="V11" s="51"/>
      <c r="W11" s="52"/>
      <c r="X11" s="49"/>
      <c r="Y11" s="50"/>
      <c r="Z11" s="51"/>
      <c r="AA11" s="52"/>
      <c r="AB11" s="45">
        <v>4</v>
      </c>
      <c r="AC11" s="46"/>
      <c r="AD11" s="45">
        <v>2</v>
      </c>
      <c r="AE11" s="52"/>
      <c r="AF11" s="49">
        <f t="shared" si="0"/>
        <v>6</v>
      </c>
      <c r="AG11" s="50">
        <f t="shared" si="1"/>
        <v>0</v>
      </c>
    </row>
    <row r="12" spans="1:33" ht="30" customHeight="1" x14ac:dyDescent="0.2">
      <c r="A12" s="39">
        <f t="shared" si="2"/>
        <v>9</v>
      </c>
      <c r="B12" s="19" t="s">
        <v>93</v>
      </c>
      <c r="C12" s="20">
        <v>44355</v>
      </c>
      <c r="D12" s="20" t="s">
        <v>94</v>
      </c>
      <c r="E12" s="20">
        <v>46180</v>
      </c>
      <c r="F12" s="21" t="s">
        <v>95</v>
      </c>
      <c r="G12" s="22" t="s">
        <v>96</v>
      </c>
      <c r="H12" s="22" t="s">
        <v>97</v>
      </c>
      <c r="I12" s="22" t="s">
        <v>98</v>
      </c>
      <c r="J12" s="23" t="s">
        <v>99</v>
      </c>
      <c r="K12" s="23" t="s">
        <v>98</v>
      </c>
      <c r="L12" s="23"/>
      <c r="M12" s="23"/>
      <c r="N12" s="23"/>
      <c r="O12" s="23"/>
      <c r="P12" s="24" t="s">
        <v>100</v>
      </c>
      <c r="Q12" s="25" t="s">
        <v>101</v>
      </c>
      <c r="R12" s="64" t="s">
        <v>102</v>
      </c>
      <c r="S12" s="64" t="s">
        <v>103</v>
      </c>
      <c r="T12" s="45"/>
      <c r="U12" s="46"/>
      <c r="V12" s="51"/>
      <c r="W12" s="52"/>
      <c r="X12" s="49"/>
      <c r="Y12" s="50"/>
      <c r="Z12" s="51"/>
      <c r="AA12" s="52"/>
      <c r="AB12" s="45">
        <v>2</v>
      </c>
      <c r="AC12" s="46"/>
      <c r="AD12" s="45"/>
      <c r="AE12" s="52"/>
      <c r="AF12" s="49">
        <f t="shared" si="0"/>
        <v>2</v>
      </c>
      <c r="AG12" s="50">
        <f t="shared" si="1"/>
        <v>0</v>
      </c>
    </row>
    <row r="13" spans="1:33" ht="30" customHeight="1" x14ac:dyDescent="0.2">
      <c r="A13" s="39">
        <f t="shared" si="2"/>
        <v>10</v>
      </c>
      <c r="B13" s="19" t="s">
        <v>104</v>
      </c>
      <c r="C13" s="20">
        <v>44999</v>
      </c>
      <c r="D13" s="20" t="s">
        <v>94</v>
      </c>
      <c r="E13" s="20">
        <v>46843</v>
      </c>
      <c r="F13" s="21" t="s">
        <v>105</v>
      </c>
      <c r="G13" s="22" t="s">
        <v>106</v>
      </c>
      <c r="H13" s="22" t="s">
        <v>107</v>
      </c>
      <c r="I13" s="22" t="s">
        <v>108</v>
      </c>
      <c r="J13" s="23" t="s">
        <v>109</v>
      </c>
      <c r="K13" s="23" t="s">
        <v>110</v>
      </c>
      <c r="L13" s="23"/>
      <c r="M13" s="23"/>
      <c r="N13" s="23"/>
      <c r="O13" s="23"/>
      <c r="P13" s="24" t="s">
        <v>111</v>
      </c>
      <c r="Q13" s="25" t="s">
        <v>112</v>
      </c>
      <c r="R13" s="64" t="s">
        <v>113</v>
      </c>
      <c r="S13" s="64" t="s">
        <v>114</v>
      </c>
      <c r="T13" s="45"/>
      <c r="U13" s="46"/>
      <c r="V13" s="51"/>
      <c r="W13" s="52"/>
      <c r="X13" s="49"/>
      <c r="Y13" s="50"/>
      <c r="Z13" s="51"/>
      <c r="AA13" s="52"/>
      <c r="AB13" s="45">
        <v>7</v>
      </c>
      <c r="AC13" s="46"/>
      <c r="AD13" s="45"/>
      <c r="AE13" s="52"/>
      <c r="AF13" s="49">
        <f t="shared" si="0"/>
        <v>7</v>
      </c>
      <c r="AG13" s="50">
        <f t="shared" si="1"/>
        <v>0</v>
      </c>
    </row>
    <row r="14" spans="1:33" ht="30" customHeight="1" x14ac:dyDescent="0.2">
      <c r="A14" s="39">
        <f t="shared" si="2"/>
        <v>11</v>
      </c>
      <c r="B14" s="66" t="s">
        <v>115</v>
      </c>
      <c r="C14" s="20">
        <v>45380</v>
      </c>
      <c r="D14" s="20" t="s">
        <v>94</v>
      </c>
      <c r="E14" s="20">
        <v>46112</v>
      </c>
      <c r="F14" s="21" t="s">
        <v>116</v>
      </c>
      <c r="G14" s="22" t="s">
        <v>117</v>
      </c>
      <c r="H14" s="22" t="s">
        <v>118</v>
      </c>
      <c r="I14" s="22" t="s">
        <v>119</v>
      </c>
      <c r="J14" s="23" t="s">
        <v>120</v>
      </c>
      <c r="K14" s="23" t="s">
        <v>121</v>
      </c>
      <c r="L14" s="23"/>
      <c r="M14" s="23"/>
      <c r="N14" s="23"/>
      <c r="O14" s="23"/>
      <c r="P14" s="24" t="s">
        <v>122</v>
      </c>
      <c r="Q14" s="25" t="s">
        <v>123</v>
      </c>
      <c r="R14" s="64"/>
      <c r="S14" s="64"/>
      <c r="T14" s="45"/>
      <c r="U14" s="46"/>
      <c r="V14" s="51"/>
      <c r="W14" s="52"/>
      <c r="X14" s="49"/>
      <c r="Y14" s="50"/>
      <c r="Z14" s="51"/>
      <c r="AA14" s="52"/>
      <c r="AB14" s="45">
        <v>1</v>
      </c>
      <c r="AC14" s="46"/>
      <c r="AD14" s="45"/>
      <c r="AE14" s="52"/>
      <c r="AF14" s="49">
        <f t="shared" si="0"/>
        <v>1</v>
      </c>
      <c r="AG14" s="50">
        <f t="shared" si="1"/>
        <v>0</v>
      </c>
    </row>
    <row r="15" spans="1:33" x14ac:dyDescent="0.2">
      <c r="T15" s="69">
        <f t="shared" ref="T15:AC15" si="3">SUM(T2:T12)</f>
        <v>0</v>
      </c>
      <c r="U15" s="70">
        <f t="shared" si="3"/>
        <v>0</v>
      </c>
      <c r="V15" s="69">
        <f t="shared" si="3"/>
        <v>0</v>
      </c>
      <c r="W15" s="71">
        <f t="shared" si="3"/>
        <v>0</v>
      </c>
      <c r="X15" s="72">
        <f t="shared" si="3"/>
        <v>0</v>
      </c>
      <c r="Y15" s="70">
        <f t="shared" si="3"/>
        <v>0</v>
      </c>
      <c r="Z15" s="69">
        <f t="shared" si="3"/>
        <v>0</v>
      </c>
      <c r="AA15" s="71">
        <f t="shared" si="3"/>
        <v>0</v>
      </c>
      <c r="AB15" s="72">
        <f>SUM(AB2:AB14)</f>
        <v>25</v>
      </c>
      <c r="AC15" s="71">
        <f t="shared" si="3"/>
        <v>0</v>
      </c>
      <c r="AD15" s="72">
        <f>SUM(AD2:AD14)</f>
        <v>35</v>
      </c>
      <c r="AE15" s="69"/>
      <c r="AF15" s="69">
        <f>SUM(AF2:AF14)</f>
        <v>60</v>
      </c>
      <c r="AG15" s="70">
        <f>SUM(AG2:AG12)</f>
        <v>0</v>
      </c>
    </row>
    <row r="77" spans="6:21" s="17" customFormat="1" ht="17.25" customHeight="1" x14ac:dyDescent="0.2">
      <c r="F77" s="38"/>
      <c r="G77" s="38"/>
      <c r="H77" s="38"/>
      <c r="I77" s="38"/>
      <c r="J77" s="38"/>
      <c r="K77" s="38"/>
      <c r="L77" s="67"/>
      <c r="M77" s="67"/>
      <c r="N77" s="67"/>
      <c r="O77" s="67"/>
      <c r="P77" s="38"/>
      <c r="Q77" s="68"/>
      <c r="R77" s="38"/>
      <c r="S77" s="38"/>
      <c r="T77" s="38"/>
      <c r="U77" s="73"/>
    </row>
  </sheetData>
  <sheetProtection algorithmName="SHA-512" hashValue="5b/ms1YucUH1WPZIHNpp7/RJgSXFE9Ea3bYfJzOD6hV3S3MOe6E4J349I4kyrhrdp6WccGdC71NXDsRX+uDlag==" saltValue="duuERZlZrOgTxiQM0rOYMQ==" spinCount="100000" sheet="1" objects="1" scenarios="1"/>
  <autoFilter ref="C1:AG15" xr:uid="{00000000-0001-0000-0000-000000000000}">
    <filterColumn colId="17" showButton="0"/>
    <filterColumn colId="19" showButton="0"/>
    <filterColumn colId="21" showButton="0"/>
    <filterColumn colId="23" showButton="0"/>
    <filterColumn colId="25" showButton="0"/>
    <filterColumn colId="27" showButton="0"/>
    <filterColumn colId="29" showButton="0"/>
  </autoFilter>
  <mergeCells count="7">
    <mergeCell ref="AF1:AG1"/>
    <mergeCell ref="T1:U1"/>
    <mergeCell ref="V1:W1"/>
    <mergeCell ref="X1:Y1"/>
    <mergeCell ref="Z1:AA1"/>
    <mergeCell ref="AB1:AC1"/>
    <mergeCell ref="AD1:AE1"/>
  </mergeCells>
  <phoneticPr fontId="5"/>
  <hyperlinks>
    <hyperlink ref="B2" location="市交1!Print_Area" display="北札市交第1号" xr:uid="{1D62538F-0942-4E0E-9E54-3A57104AC9A4}"/>
    <hyperlink ref="B3" location="市交2!Print_Area" display="北札市交第2号" xr:uid="{B7F87BEF-DACE-4B0A-B599-D25287F816EC}"/>
    <hyperlink ref="B4" location="市交3!Print_Area" display="北札市交第3号" xr:uid="{97A02E6B-6E21-42BB-9DC1-B3EC189B3156}"/>
    <hyperlink ref="B8" location="市交6!Print_Area" display="北札市交第6号" xr:uid="{A8B5A9BA-25D6-4C67-86EF-00995060D2D7}"/>
    <hyperlink ref="B9" location="市交7!Print_Area" display="北札市交第7号" xr:uid="{9C4791A2-32B9-4D3E-994D-DBB3F7A273D0}"/>
    <hyperlink ref="B10" location="市交8!Print_Area" display="北札市交第8号" xr:uid="{4E2E34CF-A2F2-4EB9-9A32-1A9B8E340D29}"/>
    <hyperlink ref="B11" location="市交9!Print_Area" display="北室市交第9号" xr:uid="{F8658F7B-1D65-4CA4-826B-3B46EDFA60EA}"/>
    <hyperlink ref="B12" location="北室交1!Print_Area" display="北室交第1号" xr:uid="{883BEA5E-CF3B-4BAE-812E-455CEF96EF51}"/>
    <hyperlink ref="B6" location="市交5!Print_Area" display="北札市交第5号" xr:uid="{9A7AF57E-3023-44E9-AF26-725B399ABE56}"/>
    <hyperlink ref="B5" location="市交3!Print_Area" display="北札市交第3号" xr:uid="{146A91FF-EAFC-4ABE-A825-1F02298F6C9D}"/>
    <hyperlink ref="B7" location="市交5!Print_Area" display="北札市交第5号" xr:uid="{A7AB03A2-A064-4D89-BEDC-EF27883CD8F2}"/>
    <hyperlink ref="B6:B7" location="市交4!Print_Area" display="北室市交第4号" xr:uid="{A870E0EC-989C-45C8-BB47-88ED7B4BFE60}"/>
    <hyperlink ref="B14" location="北室交３!Print_Area" display="北室交第3号" xr:uid="{95536B3A-968A-4F0B-AC78-54967656B9F7}"/>
    <hyperlink ref="B13" location="北室交２!Print_Area" display="北室交第2号" xr:uid="{D1A50D89-0D8D-4469-89DF-F6CC0F10D388}"/>
    <hyperlink ref="J7" location="北室交３!Print_Area" display="日高町役場本庁" xr:uid="{00B1CCF2-F154-4142-8971-558660559069}"/>
  </hyperlinks>
  <pageMargins left="0.25" right="0.25" top="0.75" bottom="0.75" header="0.3" footer="0.3"/>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051B-7654-47FA-827C-61A7D1A57E47}">
  <sheetPr codeName="Sheet12">
    <tabColor theme="8" tint="0.59999389629810485"/>
  </sheetPr>
  <dimension ref="A1:K75"/>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169" t="s">
        <v>159</v>
      </c>
      <c r="B2" s="169"/>
      <c r="C2" s="169"/>
      <c r="D2" s="169"/>
      <c r="E2" s="169"/>
      <c r="F2" s="169"/>
    </row>
    <row r="3" spans="1:10" ht="20.100000000000001" customHeight="1" x14ac:dyDescent="0.2">
      <c r="A3" s="170">
        <v>1</v>
      </c>
      <c r="B3" s="171" t="s">
        <v>160</v>
      </c>
      <c r="C3" s="172">
        <v>43446</v>
      </c>
      <c r="D3" s="171" t="s">
        <v>161</v>
      </c>
      <c r="E3" s="173">
        <v>43922</v>
      </c>
      <c r="F3" s="174"/>
    </row>
    <row r="4" spans="1:10" ht="20.100000000000001" customHeight="1" x14ac:dyDescent="0.2">
      <c r="A4" s="170"/>
      <c r="B4" s="175" t="s">
        <v>162</v>
      </c>
      <c r="C4" s="176" t="s">
        <v>241</v>
      </c>
      <c r="D4" s="176"/>
      <c r="E4" s="177">
        <v>27.4</v>
      </c>
      <c r="F4" s="178" t="s">
        <v>164</v>
      </c>
    </row>
    <row r="5" spans="1:10" ht="20.100000000000001" customHeight="1" x14ac:dyDescent="0.2">
      <c r="A5" s="170"/>
      <c r="B5" s="179" t="s">
        <v>165</v>
      </c>
      <c r="C5" s="180" t="s">
        <v>242</v>
      </c>
      <c r="D5" s="181"/>
      <c r="E5" s="181"/>
      <c r="F5" s="182"/>
    </row>
    <row r="6" spans="1:10" ht="20.100000000000001" customHeight="1" x14ac:dyDescent="0.2">
      <c r="A6" s="170"/>
      <c r="B6" s="179" t="s">
        <v>167</v>
      </c>
      <c r="C6" s="180" t="s">
        <v>243</v>
      </c>
      <c r="D6" s="181"/>
      <c r="E6" s="181"/>
      <c r="F6" s="182"/>
      <c r="G6" s="168"/>
      <c r="H6" s="168"/>
      <c r="I6" s="168"/>
      <c r="J6" s="168"/>
    </row>
    <row r="7" spans="1:10" ht="20.100000000000001" customHeight="1" x14ac:dyDescent="0.2">
      <c r="A7" s="170"/>
      <c r="B7" s="179" t="s">
        <v>169</v>
      </c>
      <c r="C7" s="180" t="s">
        <v>244</v>
      </c>
      <c r="D7" s="181"/>
      <c r="E7" s="181"/>
      <c r="F7" s="182"/>
    </row>
    <row r="8" spans="1:10" ht="20.100000000000001" customHeight="1" x14ac:dyDescent="0.2">
      <c r="B8" s="183"/>
      <c r="C8" s="184"/>
      <c r="D8" s="184"/>
      <c r="E8" s="185"/>
      <c r="F8" s="186"/>
    </row>
    <row r="9" spans="1:10" ht="20.100000000000001" customHeight="1" x14ac:dyDescent="0.2">
      <c r="A9" s="170">
        <v>2</v>
      </c>
      <c r="B9" s="171" t="s">
        <v>160</v>
      </c>
      <c r="C9" s="172">
        <v>43446</v>
      </c>
      <c r="D9" s="171" t="s">
        <v>161</v>
      </c>
      <c r="E9" s="173">
        <v>43922</v>
      </c>
      <c r="F9" s="174"/>
    </row>
    <row r="10" spans="1:10" ht="20.100000000000001" customHeight="1" x14ac:dyDescent="0.2">
      <c r="A10" s="170"/>
      <c r="B10" s="175" t="s">
        <v>162</v>
      </c>
      <c r="C10" s="176" t="s">
        <v>245</v>
      </c>
      <c r="D10" s="176"/>
      <c r="E10" s="177">
        <v>22</v>
      </c>
      <c r="F10" s="178" t="s">
        <v>164</v>
      </c>
    </row>
    <row r="11" spans="1:10" ht="20.100000000000001" customHeight="1" x14ac:dyDescent="0.2">
      <c r="A11" s="170"/>
      <c r="B11" s="179" t="s">
        <v>165</v>
      </c>
      <c r="C11" s="180" t="s">
        <v>246</v>
      </c>
      <c r="D11" s="181"/>
      <c r="E11" s="181"/>
      <c r="F11" s="182"/>
      <c r="G11" s="187"/>
      <c r="H11" s="187"/>
      <c r="I11" s="187"/>
      <c r="J11" s="187"/>
    </row>
    <row r="12" spans="1:10" ht="20.100000000000001" customHeight="1" x14ac:dyDescent="0.2">
      <c r="A12" s="170"/>
      <c r="B12" s="179" t="s">
        <v>167</v>
      </c>
      <c r="C12" s="180" t="s">
        <v>242</v>
      </c>
      <c r="D12" s="181"/>
      <c r="E12" s="181"/>
      <c r="F12" s="182"/>
      <c r="G12" s="188"/>
    </row>
    <row r="13" spans="1:10" ht="20.100000000000001" customHeight="1" x14ac:dyDescent="0.2">
      <c r="A13" s="170"/>
      <c r="B13" s="179" t="s">
        <v>169</v>
      </c>
      <c r="C13" s="180" t="s">
        <v>247</v>
      </c>
      <c r="D13" s="181"/>
      <c r="E13" s="181"/>
      <c r="F13" s="182"/>
    </row>
    <row r="14" spans="1:10" ht="20.100000000000001" customHeight="1" x14ac:dyDescent="0.2">
      <c r="A14" s="189"/>
      <c r="B14" s="183"/>
      <c r="C14" s="184"/>
      <c r="D14" s="184"/>
      <c r="E14" s="185"/>
      <c r="F14" s="186"/>
    </row>
    <row r="15" spans="1:10" ht="20.100000000000001" customHeight="1" x14ac:dyDescent="0.2">
      <c r="A15" s="170">
        <v>3</v>
      </c>
      <c r="B15" s="171" t="s">
        <v>160</v>
      </c>
      <c r="C15" s="172">
        <v>44279</v>
      </c>
      <c r="D15" s="171" t="s">
        <v>161</v>
      </c>
      <c r="E15" s="173">
        <v>45383</v>
      </c>
      <c r="F15" s="174"/>
    </row>
    <row r="16" spans="1:10" ht="20.100000000000001" customHeight="1" x14ac:dyDescent="0.2">
      <c r="A16" s="170"/>
      <c r="B16" s="175" t="s">
        <v>162</v>
      </c>
      <c r="C16" s="176" t="s">
        <v>248</v>
      </c>
      <c r="D16" s="176"/>
      <c r="E16" s="177">
        <v>46.5</v>
      </c>
      <c r="F16" s="178" t="s">
        <v>164</v>
      </c>
    </row>
    <row r="17" spans="1:11" ht="20.100000000000001" customHeight="1" x14ac:dyDescent="0.2">
      <c r="A17" s="170"/>
      <c r="B17" s="179" t="s">
        <v>165</v>
      </c>
      <c r="C17" s="180" t="s">
        <v>249</v>
      </c>
      <c r="D17" s="181"/>
      <c r="E17" s="181"/>
      <c r="F17" s="182"/>
      <c r="G17" s="187"/>
      <c r="H17" s="187"/>
      <c r="I17" s="187"/>
      <c r="J17" s="187"/>
    </row>
    <row r="18" spans="1:11" ht="20.100000000000001" customHeight="1" x14ac:dyDescent="0.2">
      <c r="A18" s="170"/>
      <c r="B18" s="179" t="s">
        <v>167</v>
      </c>
      <c r="C18" s="180" t="s">
        <v>249</v>
      </c>
      <c r="D18" s="181"/>
      <c r="E18" s="181"/>
      <c r="F18" s="182"/>
      <c r="G18" s="188"/>
    </row>
    <row r="19" spans="1:11" ht="20.100000000000001" customHeight="1" x14ac:dyDescent="0.2">
      <c r="A19" s="170"/>
      <c r="B19" s="179" t="s">
        <v>169</v>
      </c>
      <c r="C19" s="180" t="s">
        <v>250</v>
      </c>
      <c r="D19" s="181"/>
      <c r="E19" s="181"/>
      <c r="F19" s="182"/>
    </row>
    <row r="20" spans="1:11" ht="20.100000000000001" customHeight="1" x14ac:dyDescent="0.2">
      <c r="A20" s="189"/>
      <c r="B20" s="183"/>
      <c r="C20" s="184"/>
      <c r="D20" s="184"/>
      <c r="E20" s="185"/>
      <c r="F20" s="186"/>
    </row>
    <row r="21" spans="1:11" ht="20.100000000000001" customHeight="1" x14ac:dyDescent="0.2">
      <c r="A21" s="170">
        <v>4</v>
      </c>
      <c r="B21" s="171" t="s">
        <v>160</v>
      </c>
      <c r="C21" s="172">
        <v>43446</v>
      </c>
      <c r="D21" s="171" t="s">
        <v>161</v>
      </c>
      <c r="E21" s="173"/>
      <c r="F21" s="174"/>
      <c r="G21" s="197"/>
      <c r="H21" s="197"/>
      <c r="I21" s="197"/>
      <c r="J21" s="197"/>
      <c r="K21" s="197"/>
    </row>
    <row r="22" spans="1:11" ht="20.100000000000001" customHeight="1" x14ac:dyDescent="0.2">
      <c r="A22" s="170"/>
      <c r="B22" s="175" t="s">
        <v>162</v>
      </c>
      <c r="C22" s="176" t="s">
        <v>251</v>
      </c>
      <c r="D22" s="176"/>
      <c r="E22" s="177">
        <v>24.7</v>
      </c>
      <c r="F22" s="178" t="s">
        <v>164</v>
      </c>
    </row>
    <row r="23" spans="1:11" ht="20.100000000000001" customHeight="1" x14ac:dyDescent="0.2">
      <c r="A23" s="170"/>
      <c r="B23" s="179" t="s">
        <v>165</v>
      </c>
      <c r="C23" s="180" t="s">
        <v>252</v>
      </c>
      <c r="D23" s="181"/>
      <c r="E23" s="181"/>
      <c r="F23" s="182"/>
    </row>
    <row r="24" spans="1:11" ht="20.100000000000001" customHeight="1" x14ac:dyDescent="0.2">
      <c r="A24" s="170"/>
      <c r="B24" s="179" t="s">
        <v>167</v>
      </c>
      <c r="C24" s="180" t="s">
        <v>253</v>
      </c>
      <c r="D24" s="181"/>
      <c r="E24" s="181"/>
      <c r="F24" s="182"/>
      <c r="G24" s="198"/>
      <c r="H24" s="198"/>
      <c r="I24" s="198"/>
      <c r="J24" s="198"/>
      <c r="K24" s="197"/>
    </row>
    <row r="25" spans="1:11" ht="20.100000000000001" customHeight="1" x14ac:dyDescent="0.2">
      <c r="A25" s="170"/>
      <c r="B25" s="179" t="s">
        <v>169</v>
      </c>
      <c r="C25" s="180" t="s">
        <v>254</v>
      </c>
      <c r="D25" s="181"/>
      <c r="E25" s="181"/>
      <c r="F25" s="182"/>
      <c r="G25" s="188"/>
    </row>
    <row r="26" spans="1:11" ht="20.100000000000001" customHeight="1" x14ac:dyDescent="0.2">
      <c r="A26" s="189"/>
      <c r="B26" s="183"/>
      <c r="C26" s="184"/>
      <c r="D26" s="184"/>
      <c r="E26" s="185"/>
      <c r="F26" s="186"/>
    </row>
    <row r="27" spans="1:11" ht="20.100000000000001" customHeight="1" x14ac:dyDescent="0.2">
      <c r="A27" s="170">
        <v>5</v>
      </c>
      <c r="B27" s="171" t="s">
        <v>160</v>
      </c>
      <c r="C27" s="172">
        <v>43446</v>
      </c>
      <c r="D27" s="171" t="s">
        <v>161</v>
      </c>
      <c r="E27" s="206"/>
      <c r="F27" s="207"/>
      <c r="G27" s="199"/>
      <c r="H27" s="199"/>
      <c r="I27" s="199"/>
      <c r="J27" s="199"/>
      <c r="K27" s="197"/>
    </row>
    <row r="28" spans="1:11" ht="20.100000000000001" customHeight="1" x14ac:dyDescent="0.2">
      <c r="A28" s="170"/>
      <c r="B28" s="175" t="s">
        <v>162</v>
      </c>
      <c r="C28" s="176" t="s">
        <v>255</v>
      </c>
      <c r="D28" s="176"/>
      <c r="E28" s="177">
        <v>22.5</v>
      </c>
      <c r="F28" s="178" t="s">
        <v>164</v>
      </c>
    </row>
    <row r="29" spans="1:11" ht="20.100000000000001" customHeight="1" x14ac:dyDescent="0.2">
      <c r="A29" s="170"/>
      <c r="B29" s="179" t="s">
        <v>165</v>
      </c>
      <c r="C29" s="180" t="s">
        <v>256</v>
      </c>
      <c r="D29" s="181"/>
      <c r="E29" s="181"/>
      <c r="F29" s="182"/>
    </row>
    <row r="30" spans="1:11" ht="20.100000000000001" customHeight="1" x14ac:dyDescent="0.2">
      <c r="A30" s="170"/>
      <c r="B30" s="179" t="s">
        <v>167</v>
      </c>
      <c r="C30" s="180" t="s">
        <v>252</v>
      </c>
      <c r="D30" s="181"/>
      <c r="E30" s="181"/>
      <c r="F30" s="182"/>
      <c r="G30" s="187"/>
      <c r="H30" s="187"/>
      <c r="I30" s="187"/>
      <c r="J30" s="187"/>
    </row>
    <row r="31" spans="1:11" ht="20.100000000000001" customHeight="1" x14ac:dyDescent="0.2">
      <c r="A31" s="208"/>
      <c r="B31" s="209" t="s">
        <v>169</v>
      </c>
      <c r="C31" s="210" t="s">
        <v>257</v>
      </c>
      <c r="D31" s="211"/>
      <c r="E31" s="211"/>
      <c r="F31" s="212"/>
      <c r="G31" s="187"/>
      <c r="H31" s="187"/>
      <c r="I31" s="187"/>
      <c r="J31" s="187"/>
    </row>
    <row r="32" spans="1:11" ht="20.100000000000001" customHeight="1" x14ac:dyDescent="0.2">
      <c r="A32" s="213"/>
      <c r="B32" s="190"/>
      <c r="C32" s="191"/>
      <c r="D32" s="191"/>
      <c r="E32" s="191"/>
      <c r="F32" s="191"/>
      <c r="G32" s="214"/>
      <c r="H32" s="214"/>
      <c r="I32" s="214"/>
      <c r="J32" s="214"/>
    </row>
    <row r="33" spans="1:10" ht="20.100000000000001" customHeight="1" x14ac:dyDescent="0.2">
      <c r="A33" s="215"/>
      <c r="B33" s="216"/>
      <c r="C33" s="217"/>
      <c r="D33" s="217"/>
      <c r="E33" s="217"/>
      <c r="F33" s="217"/>
      <c r="G33" s="214"/>
      <c r="H33" s="214"/>
      <c r="I33" s="214"/>
      <c r="J33" s="214"/>
    </row>
    <row r="34" spans="1:10" ht="20.100000000000001" customHeight="1" x14ac:dyDescent="0.2">
      <c r="A34" s="218"/>
      <c r="B34" s="219"/>
      <c r="C34" s="220"/>
      <c r="D34" s="220"/>
      <c r="E34" s="221"/>
      <c r="F34" s="222"/>
    </row>
    <row r="35" spans="1:10" ht="20.100000000000001" customHeight="1" x14ac:dyDescent="0.2">
      <c r="A35" s="223">
        <v>6</v>
      </c>
      <c r="B35" s="224" t="s">
        <v>160</v>
      </c>
      <c r="C35" s="225">
        <v>45015</v>
      </c>
      <c r="D35" s="224" t="s">
        <v>161</v>
      </c>
      <c r="E35" s="226"/>
      <c r="F35" s="227"/>
    </row>
    <row r="36" spans="1:10" ht="20.100000000000001" customHeight="1" x14ac:dyDescent="0.2">
      <c r="A36" s="170"/>
      <c r="B36" s="175" t="s">
        <v>162</v>
      </c>
      <c r="C36" s="176" t="s">
        <v>258</v>
      </c>
      <c r="D36" s="176"/>
      <c r="E36" s="177">
        <v>103.4</v>
      </c>
      <c r="F36" s="178" t="s">
        <v>164</v>
      </c>
    </row>
    <row r="37" spans="1:10" ht="20.100000000000001" customHeight="1" x14ac:dyDescent="0.2">
      <c r="A37" s="170"/>
      <c r="B37" s="179" t="s">
        <v>165</v>
      </c>
      <c r="C37" s="180" t="s">
        <v>259</v>
      </c>
      <c r="D37" s="181"/>
      <c r="E37" s="181"/>
      <c r="F37" s="182"/>
    </row>
    <row r="38" spans="1:10" ht="20.100000000000001" customHeight="1" x14ac:dyDescent="0.2">
      <c r="A38" s="170"/>
      <c r="B38" s="179" t="s">
        <v>167</v>
      </c>
      <c r="C38" s="180" t="s">
        <v>260</v>
      </c>
      <c r="D38" s="181"/>
      <c r="E38" s="181"/>
      <c r="F38" s="182"/>
      <c r="G38" s="187"/>
      <c r="H38" s="187"/>
      <c r="I38" s="187"/>
      <c r="J38" s="187"/>
    </row>
    <row r="39" spans="1:10" ht="20.100000000000001" customHeight="1" x14ac:dyDescent="0.2">
      <c r="A39" s="170"/>
      <c r="B39" s="179" t="s">
        <v>169</v>
      </c>
      <c r="C39" s="180" t="s">
        <v>261</v>
      </c>
      <c r="D39" s="181"/>
      <c r="E39" s="181"/>
      <c r="F39" s="182"/>
      <c r="G39" s="187"/>
      <c r="H39" s="187"/>
      <c r="I39" s="187"/>
      <c r="J39" s="187"/>
    </row>
    <row r="40" spans="1:10" ht="20.100000000000001" customHeight="1" x14ac:dyDescent="0.2">
      <c r="A40" s="189"/>
      <c r="B40" s="183"/>
      <c r="C40" s="184"/>
      <c r="D40" s="184"/>
      <c r="E40" s="185"/>
      <c r="F40" s="186"/>
    </row>
    <row r="41" spans="1:10" ht="20.100000000000001" customHeight="1" x14ac:dyDescent="0.2">
      <c r="A41" s="170">
        <v>7</v>
      </c>
      <c r="B41" s="171" t="s">
        <v>160</v>
      </c>
      <c r="C41" s="225">
        <v>45015</v>
      </c>
      <c r="D41" s="171" t="s">
        <v>161</v>
      </c>
      <c r="E41" s="206"/>
      <c r="F41" s="207"/>
    </row>
    <row r="42" spans="1:10" ht="20.100000000000001" customHeight="1" x14ac:dyDescent="0.2">
      <c r="A42" s="170"/>
      <c r="B42" s="175" t="s">
        <v>162</v>
      </c>
      <c r="C42" s="176" t="s">
        <v>262</v>
      </c>
      <c r="D42" s="176"/>
      <c r="E42" s="177">
        <v>103.1</v>
      </c>
      <c r="F42" s="178" t="s">
        <v>164</v>
      </c>
    </row>
    <row r="43" spans="1:10" ht="20.100000000000001" customHeight="1" x14ac:dyDescent="0.2">
      <c r="A43" s="170"/>
      <c r="B43" s="179" t="s">
        <v>165</v>
      </c>
      <c r="C43" s="180" t="s">
        <v>260</v>
      </c>
      <c r="D43" s="181"/>
      <c r="E43" s="181"/>
      <c r="F43" s="182"/>
    </row>
    <row r="44" spans="1:10" ht="20.100000000000001" customHeight="1" x14ac:dyDescent="0.2">
      <c r="A44" s="170"/>
      <c r="B44" s="179" t="s">
        <v>167</v>
      </c>
      <c r="C44" s="180" t="s">
        <v>253</v>
      </c>
      <c r="D44" s="181"/>
      <c r="E44" s="181"/>
      <c r="F44" s="182"/>
      <c r="G44" s="187"/>
      <c r="H44" s="187"/>
      <c r="I44" s="187"/>
      <c r="J44" s="187"/>
    </row>
    <row r="45" spans="1:10" ht="20.100000000000001" customHeight="1" x14ac:dyDescent="0.2">
      <c r="A45" s="170"/>
      <c r="B45" s="179" t="s">
        <v>169</v>
      </c>
      <c r="C45" s="180" t="s">
        <v>261</v>
      </c>
      <c r="D45" s="181"/>
      <c r="E45" s="181"/>
      <c r="F45" s="182"/>
      <c r="G45" s="187"/>
      <c r="H45" s="187"/>
      <c r="I45" s="187"/>
      <c r="J45" s="187"/>
    </row>
    <row r="46" spans="1:10" ht="20.100000000000001" customHeight="1" x14ac:dyDescent="0.2">
      <c r="A46" s="189"/>
      <c r="B46" s="183"/>
      <c r="C46" s="184"/>
      <c r="D46" s="184"/>
      <c r="E46" s="185"/>
      <c r="F46" s="186"/>
    </row>
    <row r="47" spans="1:10" ht="20.100000000000001" customHeight="1" x14ac:dyDescent="0.2">
      <c r="A47" s="170">
        <v>8</v>
      </c>
      <c r="B47" s="171" t="s">
        <v>160</v>
      </c>
      <c r="C47" s="225">
        <v>45015</v>
      </c>
      <c r="D47" s="171" t="s">
        <v>161</v>
      </c>
      <c r="E47" s="206"/>
      <c r="F47" s="207"/>
      <c r="G47" s="187"/>
      <c r="H47" s="187"/>
      <c r="I47" s="187"/>
      <c r="J47" s="187"/>
    </row>
    <row r="48" spans="1:10" ht="20.100000000000001" customHeight="1" x14ac:dyDescent="0.2">
      <c r="A48" s="170"/>
      <c r="B48" s="175" t="s">
        <v>162</v>
      </c>
      <c r="C48" s="176" t="s">
        <v>263</v>
      </c>
      <c r="D48" s="176"/>
      <c r="E48" s="177">
        <v>74.3</v>
      </c>
      <c r="F48" s="178" t="s">
        <v>164</v>
      </c>
    </row>
    <row r="49" spans="1:10" ht="20.100000000000001" customHeight="1" x14ac:dyDescent="0.2">
      <c r="A49" s="170"/>
      <c r="B49" s="179" t="s">
        <v>165</v>
      </c>
      <c r="C49" s="180" t="s">
        <v>259</v>
      </c>
      <c r="D49" s="181"/>
      <c r="E49" s="181"/>
      <c r="F49" s="182"/>
    </row>
    <row r="50" spans="1:10" ht="20.100000000000001" customHeight="1" x14ac:dyDescent="0.2">
      <c r="A50" s="170"/>
      <c r="B50" s="179" t="s">
        <v>167</v>
      </c>
      <c r="C50" s="180" t="s">
        <v>260</v>
      </c>
      <c r="D50" s="181"/>
      <c r="E50" s="181"/>
      <c r="F50" s="182"/>
      <c r="G50" s="187"/>
      <c r="H50" s="187"/>
      <c r="I50" s="187"/>
      <c r="J50" s="187"/>
    </row>
    <row r="51" spans="1:10" ht="20.100000000000001" customHeight="1" x14ac:dyDescent="0.2">
      <c r="A51" s="170"/>
      <c r="B51" s="179" t="s">
        <v>169</v>
      </c>
      <c r="C51" s="180" t="s">
        <v>264</v>
      </c>
      <c r="D51" s="181"/>
      <c r="E51" s="181"/>
      <c r="F51" s="182"/>
      <c r="G51" s="188"/>
    </row>
    <row r="52" spans="1:10" ht="20.100000000000001" customHeight="1" x14ac:dyDescent="0.2">
      <c r="A52" s="200"/>
      <c r="B52" s="183"/>
      <c r="C52" s="184"/>
      <c r="D52" s="184"/>
      <c r="E52" s="185"/>
      <c r="F52" s="186"/>
    </row>
    <row r="53" spans="1:10" ht="20.100000000000001" customHeight="1" x14ac:dyDescent="0.2">
      <c r="A53" s="170">
        <v>9</v>
      </c>
      <c r="B53" s="171" t="s">
        <v>160</v>
      </c>
      <c r="C53" s="225">
        <v>45015</v>
      </c>
      <c r="D53" s="171" t="s">
        <v>161</v>
      </c>
      <c r="E53" s="206"/>
      <c r="F53" s="207"/>
      <c r="G53" s="187"/>
      <c r="H53" s="187"/>
      <c r="I53" s="187"/>
      <c r="J53" s="187"/>
    </row>
    <row r="54" spans="1:10" ht="20.100000000000001" customHeight="1" x14ac:dyDescent="0.2">
      <c r="A54" s="170"/>
      <c r="B54" s="175" t="s">
        <v>162</v>
      </c>
      <c r="C54" s="176" t="s">
        <v>265</v>
      </c>
      <c r="D54" s="176"/>
      <c r="E54" s="177">
        <v>74</v>
      </c>
      <c r="F54" s="178" t="s">
        <v>164</v>
      </c>
    </row>
    <row r="55" spans="1:10" ht="20.100000000000001" customHeight="1" x14ac:dyDescent="0.2">
      <c r="A55" s="170"/>
      <c r="B55" s="179" t="s">
        <v>165</v>
      </c>
      <c r="C55" s="180" t="s">
        <v>260</v>
      </c>
      <c r="D55" s="181"/>
      <c r="E55" s="181"/>
      <c r="F55" s="182"/>
    </row>
    <row r="56" spans="1:10" ht="20.100000000000001" customHeight="1" x14ac:dyDescent="0.2">
      <c r="A56" s="170"/>
      <c r="B56" s="179" t="s">
        <v>167</v>
      </c>
      <c r="C56" s="180" t="s">
        <v>253</v>
      </c>
      <c r="D56" s="181"/>
      <c r="E56" s="181"/>
      <c r="F56" s="182"/>
      <c r="G56" s="187"/>
      <c r="H56" s="187"/>
      <c r="I56" s="187"/>
      <c r="J56" s="187"/>
    </row>
    <row r="57" spans="1:10" ht="20.100000000000001" customHeight="1" x14ac:dyDescent="0.2">
      <c r="A57" s="170"/>
      <c r="B57" s="179" t="s">
        <v>169</v>
      </c>
      <c r="C57" s="180" t="s">
        <v>264</v>
      </c>
      <c r="D57" s="181"/>
      <c r="E57" s="181"/>
      <c r="F57" s="182"/>
      <c r="G57" s="188"/>
    </row>
    <row r="58" spans="1:10" ht="20.100000000000001" customHeight="1" x14ac:dyDescent="0.2">
      <c r="A58" s="200"/>
      <c r="B58" s="183"/>
      <c r="C58" s="184"/>
      <c r="D58" s="184"/>
      <c r="E58" s="185"/>
      <c r="F58" s="186"/>
    </row>
    <row r="59" spans="1:10" ht="20.100000000000001" customHeight="1" x14ac:dyDescent="0.2">
      <c r="A59" s="170">
        <v>10</v>
      </c>
      <c r="B59" s="171" t="s">
        <v>160</v>
      </c>
      <c r="C59" s="225">
        <v>45015</v>
      </c>
      <c r="D59" s="171" t="s">
        <v>161</v>
      </c>
      <c r="E59" s="206"/>
      <c r="F59" s="207"/>
    </row>
    <row r="60" spans="1:10" ht="20.100000000000001" customHeight="1" x14ac:dyDescent="0.2">
      <c r="A60" s="170"/>
      <c r="B60" s="175" t="s">
        <v>162</v>
      </c>
      <c r="C60" s="176" t="s">
        <v>266</v>
      </c>
      <c r="D60" s="176"/>
      <c r="E60" s="177">
        <v>60</v>
      </c>
      <c r="F60" s="178" t="s">
        <v>164</v>
      </c>
      <c r="G60" s="187"/>
      <c r="H60" s="187"/>
      <c r="I60" s="187"/>
      <c r="J60" s="187"/>
    </row>
    <row r="61" spans="1:10" ht="20.100000000000001" customHeight="1" x14ac:dyDescent="0.2">
      <c r="A61" s="170"/>
      <c r="B61" s="179" t="s">
        <v>165</v>
      </c>
      <c r="C61" s="180" t="s">
        <v>259</v>
      </c>
      <c r="D61" s="181"/>
      <c r="E61" s="181"/>
      <c r="F61" s="182"/>
    </row>
    <row r="62" spans="1:10" ht="20.100000000000001" customHeight="1" x14ac:dyDescent="0.2">
      <c r="A62" s="170"/>
      <c r="B62" s="179" t="s">
        <v>167</v>
      </c>
      <c r="C62" s="180" t="s">
        <v>260</v>
      </c>
      <c r="D62" s="181"/>
      <c r="E62" s="181"/>
      <c r="F62" s="182"/>
    </row>
    <row r="63" spans="1:10" ht="20.100000000000001" customHeight="1" x14ac:dyDescent="0.2">
      <c r="A63" s="170"/>
      <c r="B63" s="179" t="s">
        <v>169</v>
      </c>
      <c r="C63" s="180" t="s">
        <v>267</v>
      </c>
      <c r="D63" s="181"/>
      <c r="E63" s="181"/>
      <c r="F63" s="182"/>
    </row>
    <row r="64" spans="1:10" ht="20.100000000000001" customHeight="1" x14ac:dyDescent="0.2">
      <c r="A64" s="189"/>
      <c r="B64" s="183"/>
      <c r="C64" s="184"/>
      <c r="D64" s="184"/>
      <c r="E64" s="185"/>
      <c r="F64" s="186"/>
    </row>
    <row r="65" spans="1:10" ht="20.100000000000001" customHeight="1" x14ac:dyDescent="0.2">
      <c r="A65" s="170">
        <v>11</v>
      </c>
      <c r="B65" s="171" t="s">
        <v>160</v>
      </c>
      <c r="C65" s="225">
        <v>45015</v>
      </c>
      <c r="D65" s="171" t="s">
        <v>161</v>
      </c>
      <c r="E65" s="206"/>
      <c r="F65" s="207"/>
    </row>
    <row r="66" spans="1:10" ht="20.100000000000001" customHeight="1" x14ac:dyDescent="0.2">
      <c r="A66" s="170"/>
      <c r="B66" s="175" t="s">
        <v>162</v>
      </c>
      <c r="C66" s="176" t="s">
        <v>268</v>
      </c>
      <c r="D66" s="176"/>
      <c r="E66" s="177">
        <v>59.7</v>
      </c>
      <c r="F66" s="178" t="s">
        <v>164</v>
      </c>
      <c r="G66" s="187"/>
      <c r="H66" s="187"/>
      <c r="I66" s="187"/>
      <c r="J66" s="187"/>
    </row>
    <row r="67" spans="1:10" ht="20.100000000000001" customHeight="1" x14ac:dyDescent="0.2">
      <c r="A67" s="170"/>
      <c r="B67" s="179" t="s">
        <v>165</v>
      </c>
      <c r="C67" s="180" t="s">
        <v>260</v>
      </c>
      <c r="D67" s="181"/>
      <c r="E67" s="181"/>
      <c r="F67" s="182"/>
    </row>
    <row r="68" spans="1:10" ht="20.100000000000001" customHeight="1" x14ac:dyDescent="0.2">
      <c r="A68" s="170"/>
      <c r="B68" s="179" t="s">
        <v>167</v>
      </c>
      <c r="C68" s="180" t="s">
        <v>253</v>
      </c>
      <c r="D68" s="181"/>
      <c r="E68" s="181"/>
      <c r="F68" s="182"/>
    </row>
    <row r="69" spans="1:10" ht="20.100000000000001" customHeight="1" x14ac:dyDescent="0.2">
      <c r="A69" s="170"/>
      <c r="B69" s="179" t="s">
        <v>169</v>
      </c>
      <c r="C69" s="180" t="s">
        <v>267</v>
      </c>
      <c r="D69" s="181"/>
      <c r="E69" s="181"/>
      <c r="F69" s="182"/>
    </row>
    <row r="70" spans="1:10" ht="20.100000000000001" customHeight="1" x14ac:dyDescent="0.2"/>
    <row r="71" spans="1:10" ht="20.100000000000001" customHeight="1" x14ac:dyDescent="0.2">
      <c r="G71" s="187"/>
      <c r="H71" s="187"/>
      <c r="I71" s="187"/>
      <c r="J71" s="187"/>
    </row>
    <row r="72" spans="1:10" ht="20.100000000000001" customHeight="1" x14ac:dyDescent="0.2">
      <c r="G72" s="188"/>
    </row>
    <row r="73" spans="1:10" ht="20.100000000000001" customHeight="1" x14ac:dyDescent="0.2"/>
    <row r="74" spans="1:10" ht="20.100000000000001" customHeight="1" x14ac:dyDescent="0.2"/>
    <row r="75" spans="1:10" ht="20.100000000000001" customHeight="1" x14ac:dyDescent="0.2">
      <c r="G75" s="187"/>
      <c r="H75" s="187"/>
      <c r="I75" s="187"/>
      <c r="J75" s="187"/>
    </row>
  </sheetData>
  <sheetProtection algorithmName="SHA-512" hashValue="5vGm0MnBC31NJPC0AWrnX2LPJShQRNgriqqv86gJo1FRI0UX7GQt1oEFlMsCQXyfxsIrz64muLF3eu93Mlh/0Q==" saltValue="IMpvepW6p46kLDx7C/6FDg==" spinCount="100000" sheet="1" objects="1" scenarios="1"/>
  <mergeCells count="86">
    <mergeCell ref="G71:J71"/>
    <mergeCell ref="G75:J75"/>
    <mergeCell ref="A65:A69"/>
    <mergeCell ref="E65:F65"/>
    <mergeCell ref="C66:D66"/>
    <mergeCell ref="G66:J66"/>
    <mergeCell ref="C67:F67"/>
    <mergeCell ref="C68:F68"/>
    <mergeCell ref="C69:F69"/>
    <mergeCell ref="A59:A63"/>
    <mergeCell ref="E59:F59"/>
    <mergeCell ref="C60:D60"/>
    <mergeCell ref="G60:J60"/>
    <mergeCell ref="C61:F61"/>
    <mergeCell ref="C62:F62"/>
    <mergeCell ref="C63:F63"/>
    <mergeCell ref="A53:A57"/>
    <mergeCell ref="E53:F53"/>
    <mergeCell ref="G53:J53"/>
    <mergeCell ref="C54:D54"/>
    <mergeCell ref="C55:F55"/>
    <mergeCell ref="C56:F56"/>
    <mergeCell ref="G56:J56"/>
    <mergeCell ref="C57:F57"/>
    <mergeCell ref="A47:A51"/>
    <mergeCell ref="E47:F47"/>
    <mergeCell ref="G47:J47"/>
    <mergeCell ref="C48:D48"/>
    <mergeCell ref="C49:F49"/>
    <mergeCell ref="C50:F50"/>
    <mergeCell ref="G50:J50"/>
    <mergeCell ref="C51:F51"/>
    <mergeCell ref="A41:A45"/>
    <mergeCell ref="E41:F41"/>
    <mergeCell ref="C42:D42"/>
    <mergeCell ref="C43:F43"/>
    <mergeCell ref="C44:F44"/>
    <mergeCell ref="G44:J44"/>
    <mergeCell ref="C45:F45"/>
    <mergeCell ref="G45:J45"/>
    <mergeCell ref="A35:A39"/>
    <mergeCell ref="E35:F35"/>
    <mergeCell ref="C36:D36"/>
    <mergeCell ref="C37:F37"/>
    <mergeCell ref="C38:F38"/>
    <mergeCell ref="G38:J38"/>
    <mergeCell ref="C39:F39"/>
    <mergeCell ref="G39:J39"/>
    <mergeCell ref="A27:A31"/>
    <mergeCell ref="E27:F27"/>
    <mergeCell ref="C28:D28"/>
    <mergeCell ref="C29:F29"/>
    <mergeCell ref="C30:F30"/>
    <mergeCell ref="G30:J30"/>
    <mergeCell ref="C31:F31"/>
    <mergeCell ref="G31:J31"/>
    <mergeCell ref="A21:A25"/>
    <mergeCell ref="E21:F21"/>
    <mergeCell ref="C22:D22"/>
    <mergeCell ref="C23:F23"/>
    <mergeCell ref="C24:F24"/>
    <mergeCell ref="G24:J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91" top="0.74803149606299213" bottom="0.74803149606299213" header="0.31496062992125984" footer="0.31496062992125984"/>
  <pageSetup paperSize="9" scale="92" orientation="portrait" blackAndWhite="1" r:id="rId1"/>
  <headerFooter alignWithMargins="0"/>
  <rowBreaks count="1" manualBreakCount="1">
    <brk id="32"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0C36-374A-4D04-924F-334D4F6C1217}">
  <sheetPr codeName="Sheet13">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269</v>
      </c>
      <c r="E2" s="83"/>
      <c r="F2" s="83"/>
      <c r="G2" s="83"/>
      <c r="H2" s="83"/>
      <c r="I2" s="83"/>
      <c r="J2" s="83"/>
      <c r="K2" s="84"/>
    </row>
    <row r="3" spans="1:24" ht="30" customHeight="1" x14ac:dyDescent="0.2">
      <c r="A3" s="85" t="s">
        <v>128</v>
      </c>
      <c r="B3" s="86"/>
      <c r="C3" s="86"/>
      <c r="D3" s="87">
        <f>VLOOKUP($D$2,交通空白!$B$2:$S$12,2,FALSE)</f>
        <v>41911</v>
      </c>
      <c r="E3" s="88"/>
      <c r="F3" s="88"/>
      <c r="G3" s="88"/>
      <c r="H3" s="88"/>
      <c r="I3" s="88"/>
      <c r="J3" s="88"/>
      <c r="K3" s="89"/>
    </row>
    <row r="4" spans="1:24" ht="30" customHeight="1" x14ac:dyDescent="0.2">
      <c r="A4" s="85" t="s">
        <v>129</v>
      </c>
      <c r="B4" s="86"/>
      <c r="C4" s="86"/>
      <c r="D4" s="87">
        <f>VLOOKUP($D$2,交通空白!$B$2:$S$12,3,FALSE)</f>
        <v>44833</v>
      </c>
      <c r="E4" s="88"/>
      <c r="F4" s="88"/>
      <c r="G4" s="88"/>
      <c r="H4" s="88"/>
      <c r="I4" s="88"/>
      <c r="J4" s="88"/>
      <c r="K4" s="89"/>
    </row>
    <row r="5" spans="1:24" ht="30" customHeight="1" x14ac:dyDescent="0.2">
      <c r="A5" s="85" t="s">
        <v>130</v>
      </c>
      <c r="B5" s="86"/>
      <c r="C5" s="86"/>
      <c r="D5" s="87">
        <v>45930</v>
      </c>
      <c r="E5" s="88"/>
      <c r="F5" s="88"/>
      <c r="G5" s="88"/>
      <c r="H5" s="88"/>
      <c r="I5" s="88"/>
      <c r="J5" s="88"/>
      <c r="K5" s="89"/>
    </row>
    <row r="6" spans="1:24" ht="30" customHeight="1" x14ac:dyDescent="0.2">
      <c r="A6" s="85" t="s">
        <v>131</v>
      </c>
      <c r="B6" s="86"/>
      <c r="C6" s="86"/>
      <c r="D6" s="87" t="str">
        <f>VLOOKUP($D$2,交通空白!$B$2:$S$12,5,FALSE)</f>
        <v>洞爺湖町</v>
      </c>
      <c r="E6" s="88"/>
      <c r="F6" s="88"/>
      <c r="G6" s="88"/>
      <c r="H6" s="88"/>
      <c r="I6" s="88"/>
      <c r="J6" s="88"/>
      <c r="K6" s="89"/>
    </row>
    <row r="7" spans="1:24" ht="30" customHeight="1" x14ac:dyDescent="0.2">
      <c r="A7" s="85" t="s">
        <v>132</v>
      </c>
      <c r="B7" s="86"/>
      <c r="C7" s="86"/>
      <c r="D7" s="87" t="str">
        <f>VLOOKUP($D$2,交通空白!$B$2:$S$12,6,FALSE)</f>
        <v>下道　英明</v>
      </c>
      <c r="E7" s="88"/>
      <c r="F7" s="88"/>
      <c r="G7" s="88"/>
      <c r="H7" s="88"/>
      <c r="I7" s="88"/>
      <c r="J7" s="88"/>
      <c r="K7" s="89"/>
    </row>
    <row r="8" spans="1:24" ht="30" customHeight="1" x14ac:dyDescent="0.2">
      <c r="A8" s="85" t="s">
        <v>133</v>
      </c>
      <c r="B8" s="86"/>
      <c r="C8" s="86"/>
      <c r="D8" s="87" t="str">
        <f>VLOOKUP($D$2,交通空白!$B$2:$S$12,8,FALSE)</f>
        <v>虻田郡洞爺湖町栄町５８番地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洞爺湖町</v>
      </c>
      <c r="E12" s="105"/>
      <c r="F12" s="106" t="str">
        <f>IFERROR(VLOOKUP($D$2,交通空白!$B$2:$S$12,10,FALSE),"")</f>
        <v>虻田郡洞爺湖町栄町５８番地</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228" t="str">
        <f>VLOOKUP($D$2,交通空白!$B$2:$S$12,15,FALSE)</f>
        <v>路線・区域（洞爺湖町のうち、洞爺町・成香・香川・大原・岩屋・財田・川東）</v>
      </c>
      <c r="E14" s="228"/>
      <c r="F14" s="228"/>
      <c r="G14" s="228"/>
      <c r="H14" s="100"/>
      <c r="I14" s="100"/>
      <c r="J14" s="100"/>
      <c r="K14" s="101"/>
      <c r="N14" s="110"/>
      <c r="W14" s="110"/>
      <c r="X14" s="111"/>
    </row>
    <row r="15" spans="1:24" ht="30" customHeight="1" x14ac:dyDescent="0.2">
      <c r="A15" s="97" t="s">
        <v>141</v>
      </c>
      <c r="B15" s="98"/>
      <c r="C15" s="98"/>
      <c r="D15" s="205" t="str">
        <f>VLOOKUP($D$2,交通空白!$B$2:$S$12,16,FALSE)</f>
        <v>洞爺湖町に在住する住民及びその親族、その他洞爺湖町に日常の用務を有する者及び地域外からの来訪者</v>
      </c>
      <c r="E15" s="205"/>
      <c r="F15" s="205"/>
      <c r="G15" s="205"/>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洞爺湖町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0</v>
      </c>
      <c r="J23" s="140">
        <f>IFERROR(VLOOKUP($D$2,交通空白!$B$2:$AG$12,29,FALSE),0)</f>
        <v>2</v>
      </c>
      <c r="K23" s="141">
        <f>SUM(E23:J23)</f>
        <v>2</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0</v>
      </c>
      <c r="J35" s="140">
        <f t="shared" si="0"/>
        <v>2</v>
      </c>
      <c r="K35" s="141">
        <f>SUM(E35:J35)</f>
        <v>2</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am2N2BC9BcI/JxVyN87DbjHCJJqPWiq0hIYC1Lo448y0Ia9umSkP2pkeTojL9gobqSt/91fuZqz/ddfwpQYGJQ==" saltValue="H4HmOO2y9WuHum9oCnnZo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allowBlank="1" showInputMessage="1" sqref="D2:K2" xr:uid="{2BE51BB4-9905-4896-A9E4-1E1D273AFC38}"/>
    <dataValidation type="list" allowBlank="1" showInputMessage="1" sqref="A22:B33" xr:uid="{6FAE66B8-B93B-4BA2-9526-852FF4220020}">
      <formula1>"交通空白地有償運送,福祉有償運送"</formula1>
    </dataValidation>
    <dataValidation type="list" allowBlank="1" showInputMessage="1" sqref="D10" xr:uid="{D2E66C79-EAAC-4A20-A272-A57B6EA3B9C9}">
      <formula1>"○"</formula1>
    </dataValidation>
  </dataValidations>
  <hyperlinks>
    <hyperlink ref="N1:P1" location="交通空白!A1" display="目次へ" xr:uid="{8C9AF40D-D32D-466D-A8DA-1AFAE5956C99}"/>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4E22-13A1-4AFE-BA8B-E806983CF7D1}">
  <sheetPr codeName="Sheet14">
    <tabColor theme="8" tint="0.59999389629810485"/>
  </sheetPr>
  <dimension ref="A1:K42"/>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229" t="s">
        <v>159</v>
      </c>
      <c r="B2" s="229"/>
      <c r="C2" s="229"/>
      <c r="D2" s="229"/>
      <c r="E2" s="229"/>
      <c r="F2" s="229"/>
    </row>
    <row r="3" spans="1:10" ht="24.9" customHeight="1" x14ac:dyDescent="0.2">
      <c r="A3" s="230" t="s">
        <v>270</v>
      </c>
      <c r="B3" s="230"/>
      <c r="C3" s="230"/>
      <c r="D3" s="230"/>
      <c r="E3" s="230"/>
      <c r="F3" s="230"/>
    </row>
    <row r="4" spans="1:10" ht="20.100000000000001" customHeight="1" x14ac:dyDescent="0.2">
      <c r="A4" s="170">
        <v>1</v>
      </c>
      <c r="B4" s="171" t="s">
        <v>160</v>
      </c>
      <c r="C4" s="172">
        <v>41911</v>
      </c>
      <c r="D4" s="171" t="s">
        <v>161</v>
      </c>
      <c r="E4" s="173">
        <v>42644</v>
      </c>
      <c r="F4" s="174"/>
    </row>
    <row r="5" spans="1:10" ht="20.100000000000001" customHeight="1" x14ac:dyDescent="0.2">
      <c r="A5" s="170"/>
      <c r="B5" s="175" t="s">
        <v>162</v>
      </c>
      <c r="C5" s="176"/>
      <c r="D5" s="176"/>
      <c r="E5" s="177">
        <v>25.8</v>
      </c>
      <c r="F5" s="178" t="s">
        <v>164</v>
      </c>
    </row>
    <row r="6" spans="1:10" ht="20.100000000000001" customHeight="1" x14ac:dyDescent="0.2">
      <c r="A6" s="170"/>
      <c r="B6" s="179" t="s">
        <v>165</v>
      </c>
      <c r="C6" s="180" t="s">
        <v>271</v>
      </c>
      <c r="D6" s="181"/>
      <c r="E6" s="181"/>
      <c r="F6" s="182"/>
    </row>
    <row r="7" spans="1:10" ht="20.100000000000001" customHeight="1" x14ac:dyDescent="0.2">
      <c r="A7" s="170"/>
      <c r="B7" s="179" t="s">
        <v>167</v>
      </c>
      <c r="C7" s="180" t="s">
        <v>272</v>
      </c>
      <c r="D7" s="181"/>
      <c r="E7" s="181"/>
      <c r="F7" s="182"/>
      <c r="G7" s="168"/>
      <c r="H7" s="168"/>
      <c r="I7" s="168"/>
      <c r="J7" s="168"/>
    </row>
    <row r="8" spans="1:10" ht="20.100000000000001" customHeight="1" x14ac:dyDescent="0.2">
      <c r="A8" s="170"/>
      <c r="B8" s="179" t="s">
        <v>169</v>
      </c>
      <c r="C8" s="180" t="s">
        <v>273</v>
      </c>
      <c r="D8" s="181"/>
      <c r="E8" s="181"/>
      <c r="F8" s="182"/>
    </row>
    <row r="9" spans="1:10" ht="20.100000000000001" customHeight="1" x14ac:dyDescent="0.2">
      <c r="B9" s="183"/>
      <c r="C9" s="184"/>
      <c r="D9" s="184"/>
      <c r="E9" s="185"/>
      <c r="F9" s="186"/>
    </row>
    <row r="10" spans="1:10" ht="20.100000000000001" customHeight="1" x14ac:dyDescent="0.2">
      <c r="A10" s="170">
        <v>2</v>
      </c>
      <c r="B10" s="171" t="s">
        <v>160</v>
      </c>
      <c r="C10" s="172">
        <v>41911</v>
      </c>
      <c r="D10" s="171" t="s">
        <v>161</v>
      </c>
      <c r="E10" s="173">
        <v>42644</v>
      </c>
      <c r="F10" s="174"/>
    </row>
    <row r="11" spans="1:10" ht="20.100000000000001" customHeight="1" x14ac:dyDescent="0.2">
      <c r="A11" s="170"/>
      <c r="B11" s="175" t="s">
        <v>162</v>
      </c>
      <c r="C11" s="176"/>
      <c r="D11" s="176"/>
      <c r="E11" s="177">
        <v>23.5</v>
      </c>
      <c r="F11" s="178" t="s">
        <v>164</v>
      </c>
    </row>
    <row r="12" spans="1:10" ht="20.100000000000001" customHeight="1" x14ac:dyDescent="0.2">
      <c r="A12" s="170"/>
      <c r="B12" s="179" t="s">
        <v>165</v>
      </c>
      <c r="C12" s="180" t="s">
        <v>274</v>
      </c>
      <c r="D12" s="181"/>
      <c r="E12" s="181"/>
      <c r="F12" s="182"/>
      <c r="G12" s="187"/>
      <c r="H12" s="187"/>
      <c r="I12" s="187"/>
      <c r="J12" s="187"/>
    </row>
    <row r="13" spans="1:10" ht="20.100000000000001" customHeight="1" x14ac:dyDescent="0.2">
      <c r="A13" s="170"/>
      <c r="B13" s="179" t="s">
        <v>167</v>
      </c>
      <c r="C13" s="180" t="s">
        <v>275</v>
      </c>
      <c r="D13" s="181"/>
      <c r="E13" s="181"/>
      <c r="F13" s="182"/>
      <c r="G13" s="188"/>
    </row>
    <row r="14" spans="1:10" ht="20.100000000000001" customHeight="1" x14ac:dyDescent="0.2">
      <c r="A14" s="170"/>
      <c r="B14" s="179" t="s">
        <v>169</v>
      </c>
      <c r="C14" s="180" t="s">
        <v>273</v>
      </c>
      <c r="D14" s="181"/>
      <c r="E14" s="181"/>
      <c r="F14" s="182"/>
    </row>
    <row r="15" spans="1:10" ht="20.100000000000001" customHeight="1" x14ac:dyDescent="0.2">
      <c r="A15" s="189"/>
      <c r="B15" s="183"/>
      <c r="C15" s="184"/>
      <c r="D15" s="184"/>
      <c r="E15" s="185"/>
      <c r="F15" s="186"/>
    </row>
    <row r="16" spans="1:10" ht="20.100000000000001" customHeight="1" x14ac:dyDescent="0.2">
      <c r="A16" s="170">
        <v>3</v>
      </c>
      <c r="B16" s="171" t="s">
        <v>160</v>
      </c>
      <c r="C16" s="172">
        <v>41911</v>
      </c>
      <c r="D16" s="171" t="s">
        <v>161</v>
      </c>
      <c r="E16" s="173"/>
      <c r="F16" s="174"/>
    </row>
    <row r="17" spans="1:11" ht="20.100000000000001" customHeight="1" x14ac:dyDescent="0.2">
      <c r="A17" s="170"/>
      <c r="B17" s="175" t="s">
        <v>162</v>
      </c>
      <c r="C17" s="176"/>
      <c r="D17" s="176"/>
      <c r="E17" s="177">
        <v>20.3</v>
      </c>
      <c r="F17" s="178" t="s">
        <v>164</v>
      </c>
    </row>
    <row r="18" spans="1:11" ht="20.100000000000001" customHeight="1" x14ac:dyDescent="0.2">
      <c r="A18" s="170"/>
      <c r="B18" s="179" t="s">
        <v>165</v>
      </c>
      <c r="C18" s="180" t="s">
        <v>276</v>
      </c>
      <c r="D18" s="181"/>
      <c r="E18" s="181"/>
      <c r="F18" s="182"/>
      <c r="G18" s="187"/>
      <c r="H18" s="187"/>
      <c r="I18" s="187"/>
      <c r="J18" s="187"/>
    </row>
    <row r="19" spans="1:11" ht="20.100000000000001" customHeight="1" x14ac:dyDescent="0.2">
      <c r="A19" s="170"/>
      <c r="B19" s="179" t="s">
        <v>167</v>
      </c>
      <c r="C19" s="180" t="s">
        <v>275</v>
      </c>
      <c r="D19" s="181"/>
      <c r="E19" s="181"/>
      <c r="F19" s="182"/>
      <c r="G19" s="188"/>
    </row>
    <row r="20" spans="1:11" ht="20.100000000000001" customHeight="1" x14ac:dyDescent="0.2">
      <c r="A20" s="170"/>
      <c r="B20" s="179" t="s">
        <v>169</v>
      </c>
      <c r="C20" s="180" t="s">
        <v>277</v>
      </c>
      <c r="D20" s="181"/>
      <c r="E20" s="181"/>
      <c r="F20" s="182"/>
    </row>
    <row r="21" spans="1:11" ht="20.100000000000001" customHeight="1" x14ac:dyDescent="0.2">
      <c r="A21" s="189"/>
      <c r="B21" s="183"/>
      <c r="C21" s="184"/>
      <c r="D21" s="184"/>
      <c r="E21" s="185"/>
      <c r="F21" s="186"/>
    </row>
    <row r="22" spans="1:11" ht="20.100000000000001" customHeight="1" x14ac:dyDescent="0.2">
      <c r="A22" s="170">
        <v>4</v>
      </c>
      <c r="B22" s="171" t="s">
        <v>160</v>
      </c>
      <c r="C22" s="172">
        <v>41911</v>
      </c>
      <c r="D22" s="171" t="s">
        <v>161</v>
      </c>
      <c r="E22" s="173"/>
      <c r="F22" s="174"/>
    </row>
    <row r="23" spans="1:11" ht="20.100000000000001" customHeight="1" x14ac:dyDescent="0.2">
      <c r="A23" s="170"/>
      <c r="B23" s="175" t="s">
        <v>162</v>
      </c>
      <c r="C23" s="176"/>
      <c r="D23" s="176"/>
      <c r="E23" s="177">
        <v>10.3</v>
      </c>
      <c r="F23" s="178" t="s">
        <v>164</v>
      </c>
    </row>
    <row r="24" spans="1:11" ht="20.100000000000001" customHeight="1" x14ac:dyDescent="0.2">
      <c r="A24" s="170"/>
      <c r="B24" s="179" t="s">
        <v>165</v>
      </c>
      <c r="C24" s="180" t="s">
        <v>278</v>
      </c>
      <c r="D24" s="181"/>
      <c r="E24" s="181"/>
      <c r="F24" s="182"/>
      <c r="G24" s="187"/>
      <c r="H24" s="187"/>
      <c r="I24" s="187"/>
      <c r="J24" s="187"/>
    </row>
    <row r="25" spans="1:11" ht="20.100000000000001" customHeight="1" x14ac:dyDescent="0.2">
      <c r="A25" s="170"/>
      <c r="B25" s="179" t="s">
        <v>167</v>
      </c>
      <c r="C25" s="180" t="s">
        <v>276</v>
      </c>
      <c r="D25" s="181"/>
      <c r="E25" s="181"/>
      <c r="F25" s="182"/>
      <c r="G25" s="197"/>
      <c r="H25" s="197"/>
      <c r="I25" s="197"/>
      <c r="J25" s="197"/>
      <c r="K25" s="197"/>
    </row>
    <row r="26" spans="1:11" ht="20.100000000000001" customHeight="1" x14ac:dyDescent="0.2">
      <c r="A26" s="170"/>
      <c r="B26" s="179" t="s">
        <v>169</v>
      </c>
      <c r="C26" s="180" t="s">
        <v>279</v>
      </c>
      <c r="D26" s="181"/>
      <c r="E26" s="181"/>
      <c r="F26" s="182"/>
    </row>
    <row r="27" spans="1:11" ht="20.100000000000001" customHeight="1" x14ac:dyDescent="0.2">
      <c r="A27" s="189"/>
      <c r="B27" s="183"/>
      <c r="C27" s="184"/>
      <c r="D27" s="184"/>
      <c r="E27" s="185"/>
      <c r="F27" s="186"/>
    </row>
    <row r="28" spans="1:11" ht="20.100000000000001" customHeight="1" x14ac:dyDescent="0.2">
      <c r="A28" s="170">
        <v>5</v>
      </c>
      <c r="B28" s="171" t="s">
        <v>160</v>
      </c>
      <c r="C28" s="172">
        <v>41911</v>
      </c>
      <c r="D28" s="171" t="s">
        <v>161</v>
      </c>
      <c r="E28" s="173">
        <v>42644</v>
      </c>
      <c r="F28" s="174"/>
      <c r="G28" s="197"/>
      <c r="H28" s="197"/>
      <c r="I28" s="197"/>
      <c r="J28" s="197"/>
      <c r="K28" s="197"/>
    </row>
    <row r="29" spans="1:11" ht="20.100000000000001" customHeight="1" x14ac:dyDescent="0.2">
      <c r="A29" s="170"/>
      <c r="B29" s="175" t="s">
        <v>162</v>
      </c>
      <c r="C29" s="176"/>
      <c r="D29" s="176"/>
      <c r="E29" s="177">
        <v>7.8</v>
      </c>
      <c r="F29" s="178" t="s">
        <v>164</v>
      </c>
    </row>
    <row r="30" spans="1:11" ht="20.100000000000001" customHeight="1" x14ac:dyDescent="0.2">
      <c r="A30" s="170"/>
      <c r="B30" s="179" t="s">
        <v>165</v>
      </c>
      <c r="C30" s="180" t="s">
        <v>272</v>
      </c>
      <c r="D30" s="181"/>
      <c r="E30" s="181"/>
      <c r="F30" s="182"/>
    </row>
    <row r="31" spans="1:11" ht="20.100000000000001" customHeight="1" x14ac:dyDescent="0.2">
      <c r="A31" s="170"/>
      <c r="B31" s="179" t="s">
        <v>167</v>
      </c>
      <c r="C31" s="180" t="s">
        <v>272</v>
      </c>
      <c r="D31" s="181"/>
      <c r="E31" s="181"/>
      <c r="F31" s="182"/>
      <c r="G31" s="198"/>
      <c r="H31" s="198"/>
      <c r="I31" s="198"/>
      <c r="J31" s="198"/>
      <c r="K31" s="197"/>
    </row>
    <row r="32" spans="1:11" ht="20.100000000000001" customHeight="1" x14ac:dyDescent="0.2">
      <c r="A32" s="170"/>
      <c r="B32" s="179" t="s">
        <v>169</v>
      </c>
      <c r="C32" s="180" t="s">
        <v>273</v>
      </c>
      <c r="D32" s="181"/>
      <c r="E32" s="181"/>
      <c r="F32" s="182"/>
      <c r="G32" s="188"/>
    </row>
    <row r="33" spans="1:11" ht="20.100000000000001" customHeight="1" x14ac:dyDescent="0.2">
      <c r="A33" s="189"/>
      <c r="B33" s="183"/>
      <c r="C33" s="184"/>
      <c r="D33" s="184"/>
      <c r="E33" s="185"/>
      <c r="F33" s="186"/>
    </row>
    <row r="34" spans="1:11" ht="20.100000000000001" customHeight="1" x14ac:dyDescent="0.2">
      <c r="A34" s="170">
        <v>6</v>
      </c>
      <c r="B34" s="171" t="s">
        <v>160</v>
      </c>
      <c r="C34" s="172">
        <v>41911</v>
      </c>
      <c r="D34" s="171" t="s">
        <v>161</v>
      </c>
      <c r="E34" s="173">
        <v>42644</v>
      </c>
      <c r="F34" s="174"/>
      <c r="G34" s="199"/>
      <c r="H34" s="199"/>
      <c r="I34" s="199"/>
      <c r="J34" s="199"/>
      <c r="K34" s="197"/>
    </row>
    <row r="35" spans="1:11" ht="20.100000000000001" customHeight="1" x14ac:dyDescent="0.2">
      <c r="A35" s="170"/>
      <c r="B35" s="175" t="s">
        <v>162</v>
      </c>
      <c r="C35" s="176"/>
      <c r="D35" s="176"/>
      <c r="E35" s="177">
        <v>6.2</v>
      </c>
      <c r="F35" s="178" t="s">
        <v>164</v>
      </c>
    </row>
    <row r="36" spans="1:11" ht="20.100000000000001" customHeight="1" x14ac:dyDescent="0.2">
      <c r="A36" s="170"/>
      <c r="B36" s="179" t="s">
        <v>165</v>
      </c>
      <c r="C36" s="180" t="s">
        <v>272</v>
      </c>
      <c r="D36" s="181"/>
      <c r="E36" s="181"/>
      <c r="F36" s="182"/>
    </row>
    <row r="37" spans="1:11" ht="20.100000000000001" customHeight="1" x14ac:dyDescent="0.2">
      <c r="A37" s="170"/>
      <c r="B37" s="179" t="s">
        <v>167</v>
      </c>
      <c r="C37" s="180" t="s">
        <v>280</v>
      </c>
      <c r="D37" s="181"/>
      <c r="E37" s="181"/>
      <c r="F37" s="182"/>
      <c r="G37" s="187"/>
      <c r="H37" s="187"/>
      <c r="I37" s="187"/>
      <c r="J37" s="187"/>
    </row>
    <row r="38" spans="1:11" ht="20.100000000000001" customHeight="1" x14ac:dyDescent="0.2">
      <c r="A38" s="170"/>
      <c r="B38" s="179" t="s">
        <v>169</v>
      </c>
      <c r="C38" s="180" t="s">
        <v>281</v>
      </c>
      <c r="D38" s="181"/>
      <c r="E38" s="181"/>
      <c r="F38" s="182"/>
      <c r="G38" s="187"/>
      <c r="H38" s="187"/>
      <c r="I38" s="187"/>
      <c r="J38" s="187"/>
    </row>
    <row r="39" spans="1:11" ht="20.100000000000001" customHeight="1" x14ac:dyDescent="0.2">
      <c r="A39" s="230" t="s">
        <v>282</v>
      </c>
      <c r="B39" s="230"/>
      <c r="C39" s="230"/>
      <c r="D39" s="230"/>
      <c r="E39" s="230"/>
      <c r="F39" s="230"/>
    </row>
    <row r="40" spans="1:11" ht="20.100000000000001" customHeight="1" x14ac:dyDescent="0.2">
      <c r="A40" s="170">
        <v>1</v>
      </c>
      <c r="B40" s="231" t="s">
        <v>283</v>
      </c>
      <c r="C40" s="232" t="s">
        <v>284</v>
      </c>
      <c r="D40" s="232"/>
      <c r="E40" s="232"/>
      <c r="F40" s="232"/>
      <c r="G40" s="187"/>
      <c r="H40" s="187"/>
      <c r="I40" s="187"/>
      <c r="J40" s="187"/>
    </row>
    <row r="41" spans="1:11" ht="20.100000000000001" customHeight="1" x14ac:dyDescent="0.2">
      <c r="A41" s="170"/>
      <c r="B41" s="231"/>
      <c r="C41" s="232"/>
      <c r="D41" s="232"/>
      <c r="E41" s="232"/>
      <c r="F41" s="232"/>
      <c r="G41" s="197"/>
      <c r="H41" s="197"/>
      <c r="I41" s="197"/>
      <c r="J41" s="197"/>
      <c r="K41" s="197"/>
    </row>
    <row r="42" spans="1:11" ht="20.100000000000001" customHeight="1" x14ac:dyDescent="0.2">
      <c r="A42" s="189"/>
      <c r="B42" s="190"/>
      <c r="C42" s="191"/>
      <c r="D42" s="191"/>
      <c r="E42" s="192"/>
      <c r="F42" s="193"/>
    </row>
  </sheetData>
  <sheetProtection algorithmName="SHA-512" hashValue="ZUMHgfKLttx1fw32k081cSKRDiMQT/HdQYAuq5Q53FgMTsAcJynWKRDHPvMMe5wu+kSrk7D5KKO8vdCdtMyb5g==" saltValue="vzitElmKCEbbCW4p5VJLDQ==" spinCount="100000" sheet="1" objects="1" scenarios="1"/>
  <mergeCells count="51">
    <mergeCell ref="A39:F39"/>
    <mergeCell ref="A40:A41"/>
    <mergeCell ref="B40:B41"/>
    <mergeCell ref="C40:F41"/>
    <mergeCell ref="G40:J40"/>
    <mergeCell ref="A34:A38"/>
    <mergeCell ref="E34:F34"/>
    <mergeCell ref="C35:D35"/>
    <mergeCell ref="C36:F36"/>
    <mergeCell ref="C37:F37"/>
    <mergeCell ref="G37:J37"/>
    <mergeCell ref="C38:F38"/>
    <mergeCell ref="G38:J38"/>
    <mergeCell ref="A28:A32"/>
    <mergeCell ref="E28:F28"/>
    <mergeCell ref="C29:D29"/>
    <mergeCell ref="C30:F30"/>
    <mergeCell ref="C31:F31"/>
    <mergeCell ref="G31:J31"/>
    <mergeCell ref="C32:F32"/>
    <mergeCell ref="A22:A26"/>
    <mergeCell ref="E22:F22"/>
    <mergeCell ref="C23:D23"/>
    <mergeCell ref="C24:F24"/>
    <mergeCell ref="G24:J24"/>
    <mergeCell ref="C25:F25"/>
    <mergeCell ref="C26:F26"/>
    <mergeCell ref="A16:A20"/>
    <mergeCell ref="E16:F16"/>
    <mergeCell ref="C17:D17"/>
    <mergeCell ref="C18:F18"/>
    <mergeCell ref="G18:J18"/>
    <mergeCell ref="C19:F19"/>
    <mergeCell ref="C20:F20"/>
    <mergeCell ref="G7:J7"/>
    <mergeCell ref="C8:F8"/>
    <mergeCell ref="A10:A14"/>
    <mergeCell ref="E10:F10"/>
    <mergeCell ref="C11:D11"/>
    <mergeCell ref="C12:F12"/>
    <mergeCell ref="G12:J12"/>
    <mergeCell ref="C13:F13"/>
    <mergeCell ref="C14:F14"/>
    <mergeCell ref="E1:F1"/>
    <mergeCell ref="A2:F2"/>
    <mergeCell ref="A3:F3"/>
    <mergeCell ref="A4:A8"/>
    <mergeCell ref="E4:F4"/>
    <mergeCell ref="C5:D5"/>
    <mergeCell ref="C6:F6"/>
    <mergeCell ref="C7:F7"/>
  </mergeCells>
  <phoneticPr fontId="6"/>
  <pageMargins left="1.0236220472440944" right="0.23622047244094488" top="0.74803149606299213" bottom="0.74803149606299213" header="0.31496062992125984" footer="0.31496062992125984"/>
  <pageSetup paperSize="9" scale="81"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F5CEC-9E12-48BD-93F4-DDD32C016D94}">
  <sheetPr codeName="Sheet15">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285</v>
      </c>
      <c r="E2" s="83"/>
      <c r="F2" s="83"/>
      <c r="G2" s="83"/>
      <c r="H2" s="83"/>
      <c r="I2" s="83"/>
      <c r="J2" s="83"/>
      <c r="K2" s="84"/>
    </row>
    <row r="3" spans="1:24" ht="30" customHeight="1" x14ac:dyDescent="0.2">
      <c r="A3" s="85" t="s">
        <v>128</v>
      </c>
      <c r="B3" s="86"/>
      <c r="C3" s="86"/>
      <c r="D3" s="87">
        <f>VLOOKUP($D$2,交通空白!$B$2:$S$12,2,FALSE)</f>
        <v>43538</v>
      </c>
      <c r="E3" s="88"/>
      <c r="F3" s="88"/>
      <c r="G3" s="88"/>
      <c r="H3" s="88"/>
      <c r="I3" s="88"/>
      <c r="J3" s="88"/>
      <c r="K3" s="89"/>
    </row>
    <row r="4" spans="1:24" ht="30" customHeight="1" x14ac:dyDescent="0.2">
      <c r="A4" s="85" t="s">
        <v>129</v>
      </c>
      <c r="B4" s="86"/>
      <c r="C4" s="86"/>
      <c r="D4" s="87">
        <f>VLOOKUP($D$2,交通空白!$B$2:$S$12,3,FALSE)</f>
        <v>44253</v>
      </c>
      <c r="E4" s="88"/>
      <c r="F4" s="88"/>
      <c r="G4" s="88"/>
      <c r="H4" s="88"/>
      <c r="I4" s="88"/>
      <c r="J4" s="88"/>
      <c r="K4" s="89"/>
    </row>
    <row r="5" spans="1:24" ht="30" customHeight="1" x14ac:dyDescent="0.2">
      <c r="A5" s="85" t="s">
        <v>130</v>
      </c>
      <c r="B5" s="86"/>
      <c r="C5" s="86"/>
      <c r="D5" s="87">
        <f>VLOOKUP($D$2,交通空白!$B$2:$S$12,4,FALSE)</f>
        <v>46112</v>
      </c>
      <c r="E5" s="88"/>
      <c r="F5" s="88"/>
      <c r="G5" s="88"/>
      <c r="H5" s="88"/>
      <c r="I5" s="88"/>
      <c r="J5" s="88"/>
      <c r="K5" s="89"/>
    </row>
    <row r="6" spans="1:24" ht="30" customHeight="1" x14ac:dyDescent="0.2">
      <c r="A6" s="85" t="s">
        <v>131</v>
      </c>
      <c r="B6" s="86"/>
      <c r="C6" s="86"/>
      <c r="D6" s="87" t="str">
        <f>VLOOKUP($D$2,交通空白!$B$2:$S$12,5,FALSE)</f>
        <v>安平町</v>
      </c>
      <c r="E6" s="88"/>
      <c r="F6" s="88"/>
      <c r="G6" s="88"/>
      <c r="H6" s="88"/>
      <c r="I6" s="88"/>
      <c r="J6" s="88"/>
      <c r="K6" s="89"/>
    </row>
    <row r="7" spans="1:24" ht="30" customHeight="1" x14ac:dyDescent="0.2">
      <c r="A7" s="85" t="s">
        <v>132</v>
      </c>
      <c r="B7" s="86"/>
      <c r="C7" s="86"/>
      <c r="D7" s="87" t="str">
        <f>VLOOKUP($D$2,交通空白!$B$2:$S$12,6,FALSE)</f>
        <v>及川　秀一郎</v>
      </c>
      <c r="E7" s="88"/>
      <c r="F7" s="88"/>
      <c r="G7" s="88"/>
      <c r="H7" s="88"/>
      <c r="I7" s="88"/>
      <c r="J7" s="88"/>
      <c r="K7" s="89"/>
    </row>
    <row r="8" spans="1:24" ht="30" customHeight="1" x14ac:dyDescent="0.2">
      <c r="A8" s="85" t="s">
        <v>133</v>
      </c>
      <c r="B8" s="86"/>
      <c r="C8" s="86"/>
      <c r="D8" s="87" t="str">
        <f>VLOOKUP($D$2,交通空白!$B$2:$S$12,8,FALSE)</f>
        <v>勇払郡安平町早来大町９５番地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安平町役場</v>
      </c>
      <c r="E12" s="105"/>
      <c r="F12" s="106" t="str">
        <f>IFERROR(VLOOKUP($D$2,交通空白!$B$2:$S$12,10,FALSE),"")</f>
        <v>勇払郡安平町早来大町９５番地</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100" t="str">
        <f>VLOOKUP($D$2,交通空白!$B$2:$S$12,15,FALSE)</f>
        <v>路線</v>
      </c>
      <c r="E14" s="100"/>
      <c r="F14" s="100"/>
      <c r="G14" s="100"/>
      <c r="H14" s="100"/>
      <c r="I14" s="100"/>
      <c r="J14" s="100"/>
      <c r="K14" s="101"/>
      <c r="N14" s="110"/>
      <c r="W14" s="110"/>
      <c r="X14" s="111"/>
    </row>
    <row r="15" spans="1:24" ht="30" customHeight="1" x14ac:dyDescent="0.2">
      <c r="A15" s="97" t="s">
        <v>141</v>
      </c>
      <c r="B15" s="98"/>
      <c r="C15" s="98"/>
      <c r="D15" s="112" t="str">
        <f>VLOOKUP($D$2,交通空白!$B$2:$S$12,16,FALSE)</f>
        <v>安平町に在住する住民及びその親族、その他、当該地区に日常の用務を有する者等</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t="str">
        <f>VLOOKUP($D$2,交通空白!$B$2:$S$12,17,FALSE)</f>
        <v>あつまバス株式会社</v>
      </c>
      <c r="E17" s="116"/>
      <c r="F17" s="233" t="str">
        <f>VLOOKUP($D$2,交通空白!$B$2:$S$12,18,FALSE)</f>
        <v>勇払郡厚真町本郷２２９番地１</v>
      </c>
      <c r="G17" s="234"/>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安平町役場</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0</v>
      </c>
      <c r="J23" s="140">
        <f>IFERROR(VLOOKUP($D$2,交通空白!$B$2:$AG$12,29,FALSE),0)</f>
        <v>3</v>
      </c>
      <c r="K23" s="141">
        <f>SUM(E23:J23)</f>
        <v>3</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0</v>
      </c>
      <c r="J35" s="140">
        <f t="shared" si="0"/>
        <v>3</v>
      </c>
      <c r="K35" s="141">
        <f>SUM(E35:J35)</f>
        <v>3</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iW+3fS2UBsbFz3tJz7gZ0Uk9d/7eMLOVTUo1Eu6LLtCL8s/Hr9eF05L1cwlRvo5xf6CTAY/PjETRkZ2vTugqng==" saltValue="s/0vUAX7wZB51Pp24PE3f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92E395BF-EEC7-46C1-B5E2-327A2C4077CF}">
      <formula1>"○"</formula1>
    </dataValidation>
    <dataValidation type="list" allowBlank="1" showInputMessage="1" sqref="A22:B33" xr:uid="{9CFCBF05-7448-45B9-A0C6-4B94906C15E7}">
      <formula1>"交通空白地有償運送,福祉有償運送"</formula1>
    </dataValidation>
    <dataValidation allowBlank="1" showInputMessage="1" sqref="D2:K2" xr:uid="{54459350-3968-41D5-BA25-D1D3130E1CC5}"/>
  </dataValidations>
  <hyperlinks>
    <hyperlink ref="N1:P1" location="交通空白!A1" display="目次へ" xr:uid="{7B92C144-2D8A-40C1-8A71-6219B0692EEF}"/>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A84C-5454-4E5D-8D98-543ECA30C456}">
  <sheetPr codeName="Sheet16">
    <tabColor theme="8" tint="0.59999389629810485"/>
  </sheetPr>
  <dimension ref="A1:J8"/>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169" t="s">
        <v>159</v>
      </c>
      <c r="B2" s="169"/>
      <c r="C2" s="169"/>
      <c r="D2" s="169"/>
      <c r="E2" s="169"/>
      <c r="F2" s="169"/>
    </row>
    <row r="3" spans="1:10" ht="20.100000000000001" customHeight="1" x14ac:dyDescent="0.2">
      <c r="A3" s="170">
        <v>1</v>
      </c>
      <c r="B3" s="171" t="s">
        <v>160</v>
      </c>
      <c r="C3" s="172">
        <v>43538</v>
      </c>
      <c r="D3" s="171" t="s">
        <v>161</v>
      </c>
      <c r="E3" s="173">
        <v>45000</v>
      </c>
      <c r="F3" s="174"/>
    </row>
    <row r="4" spans="1:10" ht="20.100000000000001" customHeight="1" x14ac:dyDescent="0.2">
      <c r="A4" s="170"/>
      <c r="B4" s="175" t="s">
        <v>162</v>
      </c>
      <c r="C4" s="176" t="s">
        <v>286</v>
      </c>
      <c r="D4" s="176"/>
      <c r="E4" s="177">
        <v>38.799999999999997</v>
      </c>
      <c r="F4" s="178" t="s">
        <v>164</v>
      </c>
    </row>
    <row r="5" spans="1:10" ht="20.100000000000001" customHeight="1" x14ac:dyDescent="0.2">
      <c r="A5" s="170"/>
      <c r="B5" s="179" t="s">
        <v>165</v>
      </c>
      <c r="C5" s="180" t="s">
        <v>287</v>
      </c>
      <c r="D5" s="181"/>
      <c r="E5" s="181"/>
      <c r="F5" s="182"/>
    </row>
    <row r="6" spans="1:10" ht="20.100000000000001" customHeight="1" x14ac:dyDescent="0.2">
      <c r="A6" s="170"/>
      <c r="B6" s="179" t="s">
        <v>167</v>
      </c>
      <c r="C6" s="180" t="s">
        <v>288</v>
      </c>
      <c r="D6" s="181"/>
      <c r="E6" s="181"/>
      <c r="F6" s="182"/>
      <c r="G6" s="168"/>
      <c r="H6" s="168"/>
      <c r="I6" s="168"/>
      <c r="J6" s="168"/>
    </row>
    <row r="7" spans="1:10" ht="20.100000000000001" customHeight="1" x14ac:dyDescent="0.2">
      <c r="A7" s="170"/>
      <c r="B7" s="179" t="s">
        <v>169</v>
      </c>
      <c r="C7" s="180" t="s">
        <v>289</v>
      </c>
      <c r="D7" s="181"/>
      <c r="E7" s="181"/>
      <c r="F7" s="182"/>
    </row>
    <row r="8" spans="1:10" ht="20.100000000000001" customHeight="1" x14ac:dyDescent="0.2">
      <c r="B8" s="190"/>
      <c r="C8" s="191"/>
      <c r="D8" s="191"/>
      <c r="E8" s="192"/>
      <c r="F8" s="193"/>
    </row>
  </sheetData>
  <sheetProtection algorithmName="SHA-512" hashValue="TlIiStbGO/9Kfx+iL45G5NvedEEUnbArXLQwjLqXcWxYyC4rjZ0R9pw/8pRF5zEnw9IZiR0OL8rAzwkLy+5A/Q==" saltValue="adcCOr9tMZ9udcItgFqa1g==" spinCount="100000" sheet="1" objects="1" scenarios="1"/>
  <mergeCells count="9">
    <mergeCell ref="G6:J6"/>
    <mergeCell ref="C7:F7"/>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BD920-EE9A-4146-98BA-2FE6C0C8607D}">
  <sheetPr codeName="Sheet17">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290</v>
      </c>
      <c r="E2" s="83"/>
      <c r="F2" s="83"/>
      <c r="G2" s="83"/>
      <c r="H2" s="83"/>
      <c r="I2" s="83"/>
      <c r="J2" s="83"/>
      <c r="K2" s="84"/>
    </row>
    <row r="3" spans="1:24" ht="30" customHeight="1" x14ac:dyDescent="0.2">
      <c r="A3" s="85" t="s">
        <v>128</v>
      </c>
      <c r="B3" s="86"/>
      <c r="C3" s="86"/>
      <c r="D3" s="87">
        <f>VLOOKUP($D$2,交通空白!$B$2:$S$12,2,FALSE)</f>
        <v>43915</v>
      </c>
      <c r="E3" s="88"/>
      <c r="F3" s="88"/>
      <c r="G3" s="88"/>
      <c r="H3" s="88"/>
      <c r="I3" s="88"/>
      <c r="J3" s="88"/>
      <c r="K3" s="89"/>
    </row>
    <row r="4" spans="1:24" ht="30" customHeight="1" x14ac:dyDescent="0.2">
      <c r="A4" s="85" t="s">
        <v>129</v>
      </c>
      <c r="B4" s="86"/>
      <c r="C4" s="86"/>
      <c r="D4" s="87">
        <f>VLOOKUP($D$2,交通空白!$B$2:$S$12,3,FALSE)</f>
        <v>44642</v>
      </c>
      <c r="E4" s="88"/>
      <c r="F4" s="88"/>
      <c r="G4" s="88"/>
      <c r="H4" s="88"/>
      <c r="I4" s="88"/>
      <c r="J4" s="88"/>
      <c r="K4" s="89"/>
    </row>
    <row r="5" spans="1:24" ht="30" customHeight="1" x14ac:dyDescent="0.2">
      <c r="A5" s="85" t="s">
        <v>130</v>
      </c>
      <c r="B5" s="86"/>
      <c r="C5" s="86"/>
      <c r="D5" s="87">
        <f>VLOOKUP($D$2,交通空白!$B$2:$S$12,4,FALSE)</f>
        <v>46477</v>
      </c>
      <c r="E5" s="88"/>
      <c r="F5" s="88"/>
      <c r="G5" s="88"/>
      <c r="H5" s="88"/>
      <c r="I5" s="88"/>
      <c r="J5" s="88"/>
      <c r="K5" s="89"/>
    </row>
    <row r="6" spans="1:24" ht="30" customHeight="1" x14ac:dyDescent="0.2">
      <c r="A6" s="85" t="s">
        <v>131</v>
      </c>
      <c r="B6" s="86"/>
      <c r="C6" s="86"/>
      <c r="D6" s="87" t="str">
        <f>VLOOKUP($D$2,交通空白!$B$2:$S$12,5,FALSE)</f>
        <v>白老町</v>
      </c>
      <c r="E6" s="88"/>
      <c r="F6" s="88"/>
      <c r="G6" s="88"/>
      <c r="H6" s="88"/>
      <c r="I6" s="88"/>
      <c r="J6" s="88"/>
      <c r="K6" s="89"/>
    </row>
    <row r="7" spans="1:24" ht="30" customHeight="1" x14ac:dyDescent="0.2">
      <c r="A7" s="85" t="s">
        <v>132</v>
      </c>
      <c r="B7" s="86"/>
      <c r="C7" s="86"/>
      <c r="D7" s="87" t="str">
        <f>VLOOKUP($D$2,交通空白!$B$2:$S$12,6,FALSE)</f>
        <v>大塩　英男</v>
      </c>
      <c r="E7" s="88"/>
      <c r="F7" s="88"/>
      <c r="G7" s="88"/>
      <c r="H7" s="88"/>
      <c r="I7" s="88"/>
      <c r="J7" s="88"/>
      <c r="K7" s="89"/>
    </row>
    <row r="8" spans="1:24" ht="30" customHeight="1" x14ac:dyDescent="0.2">
      <c r="A8" s="85" t="s">
        <v>133</v>
      </c>
      <c r="B8" s="86"/>
      <c r="C8" s="86"/>
      <c r="D8" s="87" t="str">
        <f>VLOOKUP($D$2,交通空白!$B$2:$S$12,8,FALSE)</f>
        <v>白老郡白老町大町１丁目１番１号</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白老町</v>
      </c>
      <c r="E12" s="105"/>
      <c r="F12" s="106" t="str">
        <f>IFERROR(VLOOKUP($D$2,交通空白!$B$2:$S$12,10,FALSE),"")</f>
        <v>白老郡白老町大町１丁目１番１号</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100" t="str">
        <f>VLOOKUP($D$2,交通空白!$B$2:$S$12,15,FALSE)</f>
        <v>路線・区域</v>
      </c>
      <c r="E14" s="100"/>
      <c r="F14" s="100"/>
      <c r="G14" s="100"/>
      <c r="H14" s="100"/>
      <c r="I14" s="100"/>
      <c r="J14" s="100"/>
      <c r="K14" s="101"/>
      <c r="N14" s="110"/>
      <c r="W14" s="110"/>
      <c r="X14" s="111"/>
    </row>
    <row r="15" spans="1:24" ht="30" customHeight="1" x14ac:dyDescent="0.2">
      <c r="A15" s="97" t="s">
        <v>141</v>
      </c>
      <c r="B15" s="98"/>
      <c r="C15" s="98"/>
      <c r="D15" s="112" t="str">
        <f>VLOOKUP($D$2,交通空白!$B$2:$S$12,16,FALSE)</f>
        <v>地域住民又は観光旅客その他当該地域を来訪する者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t="s">
        <v>291</v>
      </c>
      <c r="E17" s="116"/>
      <c r="F17" s="115" t="s">
        <v>291</v>
      </c>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白老町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4</v>
      </c>
      <c r="J23" s="140">
        <f>IFERROR(VLOOKUP($D$2,交通空白!$B$2:$AG$12,29,FALSE),0)</f>
        <v>2</v>
      </c>
      <c r="K23" s="141">
        <f>SUM(E23:J23)</f>
        <v>6</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4</v>
      </c>
      <c r="J35" s="140">
        <f t="shared" si="0"/>
        <v>2</v>
      </c>
      <c r="K35" s="141">
        <f>SUM(E35:J35)</f>
        <v>6</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52VshzR2hqQlh5e7udOBZvtBda71XS5EnFyj8r35UqLv+eFND0LHFr4VVoFI/kllQKRJukfk7RKU90lziHs4RQ==" saltValue="L0sdpxg0+5F/blJPkZfQp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allowBlank="1" showInputMessage="1" sqref="D2:K2" xr:uid="{D5A68D32-AE52-4368-8165-690BFA7B790C}"/>
    <dataValidation type="list" allowBlank="1" showInputMessage="1" sqref="A22:B33" xr:uid="{4D110780-D7D2-429E-8F9D-581F55645C56}">
      <formula1>"交通空白地有償運送,福祉有償運送"</formula1>
    </dataValidation>
    <dataValidation type="list" allowBlank="1" showInputMessage="1" sqref="D10" xr:uid="{27DB229B-7221-4B41-A034-B61EBEA43629}">
      <formula1>"○"</formula1>
    </dataValidation>
  </dataValidations>
  <hyperlinks>
    <hyperlink ref="N1:P1" location="交通空白!A1" display="目次へ" xr:uid="{97600F10-BFB3-4C4D-8912-FD8E9BFE1073}"/>
  </hyperlinks>
  <pageMargins left="0.25" right="0.25" top="0.75" bottom="0.75" header="0.3" footer="0.3"/>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0852-5517-47B1-BC31-FD5A7D4A4009}">
  <sheetPr>
    <tabColor theme="8" tint="0.59999389629810485"/>
  </sheetPr>
  <dimension ref="A1:K76"/>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230" t="s">
        <v>270</v>
      </c>
      <c r="B2" s="230"/>
      <c r="C2" s="230"/>
      <c r="D2" s="230"/>
      <c r="E2" s="230"/>
      <c r="F2" s="230"/>
    </row>
    <row r="3" spans="1:10" ht="20.100000000000001" customHeight="1" x14ac:dyDescent="0.2">
      <c r="A3" s="170">
        <v>1</v>
      </c>
      <c r="B3" s="171" t="s">
        <v>160</v>
      </c>
      <c r="C3" s="172">
        <v>45252</v>
      </c>
      <c r="D3" s="171" t="s">
        <v>161</v>
      </c>
      <c r="E3" s="173">
        <v>45257</v>
      </c>
      <c r="F3" s="174"/>
    </row>
    <row r="4" spans="1:10" ht="20.100000000000001" customHeight="1" x14ac:dyDescent="0.2">
      <c r="A4" s="170"/>
      <c r="B4" s="175" t="s">
        <v>162</v>
      </c>
      <c r="C4" s="176" t="s">
        <v>292</v>
      </c>
      <c r="D4" s="176"/>
      <c r="E4" s="177">
        <v>6.2</v>
      </c>
      <c r="F4" s="178" t="s">
        <v>164</v>
      </c>
    </row>
    <row r="5" spans="1:10" ht="20.100000000000001" customHeight="1" x14ac:dyDescent="0.2">
      <c r="A5" s="170"/>
      <c r="B5" s="179" t="s">
        <v>165</v>
      </c>
      <c r="C5" s="180" t="s">
        <v>293</v>
      </c>
      <c r="D5" s="181"/>
      <c r="E5" s="181"/>
      <c r="F5" s="182"/>
    </row>
    <row r="6" spans="1:10" ht="20.100000000000001" customHeight="1" x14ac:dyDescent="0.2">
      <c r="A6" s="170"/>
      <c r="B6" s="179" t="s">
        <v>167</v>
      </c>
      <c r="C6" s="180" t="s">
        <v>293</v>
      </c>
      <c r="D6" s="181"/>
      <c r="E6" s="181"/>
      <c r="F6" s="182"/>
      <c r="G6" s="168"/>
      <c r="H6" s="168"/>
      <c r="I6" s="168"/>
      <c r="J6" s="168"/>
    </row>
    <row r="7" spans="1:10" ht="20.100000000000001" customHeight="1" x14ac:dyDescent="0.2">
      <c r="A7" s="170"/>
      <c r="B7" s="179" t="s">
        <v>169</v>
      </c>
      <c r="C7" s="180" t="s">
        <v>294</v>
      </c>
      <c r="D7" s="181"/>
      <c r="E7" s="181"/>
      <c r="F7" s="182"/>
    </row>
    <row r="8" spans="1:10" ht="20.100000000000001" customHeight="1" x14ac:dyDescent="0.2">
      <c r="B8" s="183"/>
      <c r="C8" s="184"/>
      <c r="D8" s="184"/>
      <c r="E8" s="185"/>
      <c r="F8" s="186"/>
    </row>
    <row r="9" spans="1:10" ht="20.100000000000001" customHeight="1" x14ac:dyDescent="0.2">
      <c r="A9" s="170">
        <v>2</v>
      </c>
      <c r="B9" s="171" t="s">
        <v>160</v>
      </c>
      <c r="C9" s="172">
        <v>45252</v>
      </c>
      <c r="D9" s="171" t="s">
        <v>161</v>
      </c>
      <c r="E9" s="173">
        <v>45257</v>
      </c>
      <c r="F9" s="174"/>
    </row>
    <row r="10" spans="1:10" ht="20.100000000000001" customHeight="1" x14ac:dyDescent="0.2">
      <c r="A10" s="170"/>
      <c r="B10" s="175" t="s">
        <v>162</v>
      </c>
      <c r="C10" s="235" t="s">
        <v>295</v>
      </c>
      <c r="D10" s="235"/>
      <c r="E10" s="236">
        <v>50.82</v>
      </c>
      <c r="F10" s="178" t="s">
        <v>164</v>
      </c>
    </row>
    <row r="11" spans="1:10" ht="20.100000000000001" customHeight="1" x14ac:dyDescent="0.2">
      <c r="A11" s="170"/>
      <c r="B11" s="179" t="s">
        <v>165</v>
      </c>
      <c r="C11" s="180" t="s">
        <v>296</v>
      </c>
      <c r="D11" s="181"/>
      <c r="E11" s="181"/>
      <c r="F11" s="182"/>
      <c r="G11" s="187"/>
      <c r="H11" s="187"/>
      <c r="I11" s="187"/>
      <c r="J11" s="187"/>
    </row>
    <row r="12" spans="1:10" ht="20.100000000000001" customHeight="1" x14ac:dyDescent="0.2">
      <c r="A12" s="170"/>
      <c r="B12" s="179" t="s">
        <v>167</v>
      </c>
      <c r="C12" s="180" t="s">
        <v>297</v>
      </c>
      <c r="D12" s="181"/>
      <c r="E12" s="181"/>
      <c r="F12" s="182"/>
      <c r="G12" s="188"/>
    </row>
    <row r="13" spans="1:10" ht="20.100000000000001" customHeight="1" x14ac:dyDescent="0.2">
      <c r="A13" s="170"/>
      <c r="B13" s="179" t="s">
        <v>169</v>
      </c>
      <c r="C13" s="180" t="s">
        <v>298</v>
      </c>
      <c r="D13" s="181"/>
      <c r="E13" s="181"/>
      <c r="F13" s="182"/>
    </row>
    <row r="14" spans="1:10" ht="20.100000000000001" customHeight="1" x14ac:dyDescent="0.2">
      <c r="A14" s="189"/>
      <c r="B14" s="190"/>
      <c r="C14" s="191"/>
      <c r="D14" s="191"/>
      <c r="E14" s="192"/>
      <c r="F14" s="193"/>
    </row>
    <row r="15" spans="1:10" ht="20.100000000000001" customHeight="1" x14ac:dyDescent="0.2">
      <c r="A15" s="230" t="s">
        <v>282</v>
      </c>
      <c r="B15" s="230"/>
      <c r="C15" s="230"/>
      <c r="D15" s="230"/>
      <c r="E15" s="230"/>
      <c r="F15" s="230"/>
    </row>
    <row r="16" spans="1:10" ht="20.100000000000001" customHeight="1" x14ac:dyDescent="0.2">
      <c r="A16" s="170">
        <v>1</v>
      </c>
      <c r="B16" s="231" t="s">
        <v>283</v>
      </c>
      <c r="C16" s="232" t="s">
        <v>299</v>
      </c>
      <c r="D16" s="232"/>
      <c r="E16" s="232"/>
      <c r="F16" s="232"/>
      <c r="G16" s="187"/>
      <c r="H16" s="187"/>
      <c r="I16" s="187"/>
      <c r="J16" s="187"/>
    </row>
    <row r="17" spans="1:11" ht="20.100000000000001" customHeight="1" x14ac:dyDescent="0.2">
      <c r="A17" s="170"/>
      <c r="B17" s="231"/>
      <c r="C17" s="232"/>
      <c r="D17" s="232"/>
      <c r="E17" s="232"/>
      <c r="F17" s="232"/>
      <c r="G17" s="197"/>
      <c r="H17" s="197"/>
      <c r="I17" s="197"/>
      <c r="J17" s="197"/>
      <c r="K17" s="197"/>
    </row>
    <row r="18" spans="1:11" ht="20.100000000000001" customHeight="1" x14ac:dyDescent="0.2">
      <c r="A18" s="215"/>
      <c r="B18" s="216"/>
      <c r="C18" s="237"/>
      <c r="D18" s="237"/>
      <c r="E18" s="237"/>
      <c r="F18" s="237"/>
    </row>
    <row r="19" spans="1:11" ht="20.100000000000001" customHeight="1" x14ac:dyDescent="0.2">
      <c r="A19" s="238"/>
      <c r="B19" s="216"/>
      <c r="C19" s="239"/>
      <c r="D19" s="239"/>
      <c r="E19" s="239"/>
      <c r="F19" s="239"/>
    </row>
    <row r="20" spans="1:11" ht="20.100000000000001" customHeight="1" x14ac:dyDescent="0.2">
      <c r="A20" s="240" t="s">
        <v>300</v>
      </c>
      <c r="B20" s="240"/>
      <c r="C20" s="240"/>
      <c r="D20" s="240"/>
      <c r="E20" s="240"/>
      <c r="F20" s="240"/>
      <c r="G20" s="197"/>
      <c r="H20" s="197"/>
      <c r="I20" s="197"/>
      <c r="J20" s="197"/>
      <c r="K20" s="197"/>
    </row>
    <row r="21" spans="1:11" ht="20.100000000000001" customHeight="1" x14ac:dyDescent="0.2">
      <c r="A21" s="170">
        <v>1</v>
      </c>
      <c r="B21" s="171" t="s">
        <v>301</v>
      </c>
      <c r="C21" s="232" t="s">
        <v>302</v>
      </c>
      <c r="D21" s="232"/>
      <c r="E21" s="232"/>
      <c r="F21" s="232"/>
    </row>
    <row r="22" spans="1:11" ht="20.100000000000001" customHeight="1" x14ac:dyDescent="0.2">
      <c r="A22" s="170"/>
      <c r="B22" s="171" t="s">
        <v>8</v>
      </c>
      <c r="C22" s="232" t="s">
        <v>303</v>
      </c>
      <c r="D22" s="232"/>
      <c r="E22" s="232"/>
      <c r="F22" s="232"/>
    </row>
    <row r="23" spans="1:11" ht="20.100000000000001" customHeight="1" x14ac:dyDescent="0.2">
      <c r="A23" s="238"/>
      <c r="B23" s="216"/>
      <c r="C23" s="237"/>
      <c r="D23" s="216"/>
      <c r="E23" s="241"/>
      <c r="F23" s="241"/>
      <c r="G23" s="198"/>
      <c r="H23" s="198"/>
      <c r="I23" s="198"/>
      <c r="J23" s="198"/>
      <c r="K23" s="197"/>
    </row>
    <row r="24" spans="1:11" ht="20.100000000000001" customHeight="1" x14ac:dyDescent="0.2">
      <c r="A24" s="170">
        <v>2</v>
      </c>
      <c r="B24" s="171" t="s">
        <v>301</v>
      </c>
      <c r="C24" s="232" t="s">
        <v>304</v>
      </c>
      <c r="D24" s="232"/>
      <c r="E24" s="232"/>
      <c r="F24" s="232"/>
      <c r="G24" s="188"/>
    </row>
    <row r="25" spans="1:11" ht="20.100000000000001" customHeight="1" x14ac:dyDescent="0.2">
      <c r="A25" s="170"/>
      <c r="B25" s="171" t="s">
        <v>8</v>
      </c>
      <c r="C25" s="232" t="s">
        <v>305</v>
      </c>
      <c r="D25" s="232"/>
      <c r="E25" s="232"/>
      <c r="F25" s="232"/>
    </row>
    <row r="26" spans="1:11" ht="20.100000000000001" customHeight="1" x14ac:dyDescent="0.2">
      <c r="A26" s="238"/>
      <c r="B26" s="216"/>
      <c r="C26" s="242"/>
      <c r="D26" s="242"/>
      <c r="E26" s="242"/>
      <c r="F26" s="242"/>
      <c r="G26" s="199"/>
      <c r="H26" s="199"/>
      <c r="I26" s="199"/>
      <c r="J26" s="199"/>
      <c r="K26" s="197"/>
    </row>
    <row r="27" spans="1:11" ht="20.100000000000001" customHeight="1" x14ac:dyDescent="0.2">
      <c r="A27" s="238"/>
      <c r="B27" s="216"/>
      <c r="C27" s="242"/>
      <c r="D27" s="242"/>
      <c r="E27" s="242"/>
      <c r="F27" s="242"/>
    </row>
    <row r="28" spans="1:11" ht="20.100000000000001" customHeight="1" x14ac:dyDescent="0.2">
      <c r="B28" s="216"/>
      <c r="C28" s="217"/>
      <c r="D28" s="217"/>
      <c r="E28" s="243"/>
      <c r="F28" s="244"/>
    </row>
    <row r="29" spans="1:11" ht="20.100000000000001" customHeight="1" x14ac:dyDescent="0.2">
      <c r="A29" s="245"/>
      <c r="B29" s="216"/>
      <c r="C29" s="237"/>
      <c r="D29" s="216"/>
      <c r="E29" s="246"/>
      <c r="F29" s="246"/>
      <c r="G29" s="187"/>
      <c r="H29" s="187"/>
      <c r="I29" s="187"/>
      <c r="J29" s="187"/>
    </row>
    <row r="30" spans="1:11" ht="20.100000000000001" customHeight="1" x14ac:dyDescent="0.2">
      <c r="A30" s="245"/>
      <c r="B30" s="216"/>
      <c r="C30" s="242"/>
      <c r="D30" s="242"/>
      <c r="E30" s="243"/>
      <c r="F30" s="244"/>
      <c r="G30" s="187"/>
      <c r="H30" s="187"/>
      <c r="I30" s="187"/>
      <c r="J30" s="187"/>
    </row>
    <row r="31" spans="1:11" ht="20.100000000000001" customHeight="1" x14ac:dyDescent="0.2">
      <c r="A31" s="245"/>
      <c r="B31" s="216"/>
      <c r="C31" s="242"/>
      <c r="D31" s="242"/>
      <c r="E31" s="242"/>
      <c r="F31" s="242"/>
    </row>
    <row r="32" spans="1:11" ht="20.100000000000001" customHeight="1" x14ac:dyDescent="0.2">
      <c r="A32" s="245"/>
      <c r="B32" s="216"/>
      <c r="C32" s="242"/>
      <c r="D32" s="242"/>
      <c r="E32" s="242"/>
      <c r="F32" s="242"/>
    </row>
    <row r="33" spans="1:10" ht="20.100000000000001" customHeight="1" x14ac:dyDescent="0.2">
      <c r="A33" s="245"/>
      <c r="B33" s="216"/>
      <c r="C33" s="242"/>
      <c r="D33" s="242"/>
      <c r="E33" s="242"/>
      <c r="F33" s="242"/>
    </row>
    <row r="34" spans="1:10" ht="20.100000000000001" customHeight="1" x14ac:dyDescent="0.2">
      <c r="B34" s="216"/>
      <c r="C34" s="217"/>
      <c r="D34" s="217"/>
      <c r="E34" s="243"/>
      <c r="F34" s="244"/>
    </row>
    <row r="35" spans="1:10" ht="20.100000000000001" customHeight="1" x14ac:dyDescent="0.2">
      <c r="A35" s="245"/>
      <c r="B35" s="216"/>
      <c r="C35" s="237"/>
      <c r="D35" s="216"/>
      <c r="E35" s="246"/>
      <c r="F35" s="246"/>
      <c r="G35" s="187"/>
      <c r="H35" s="187"/>
      <c r="I35" s="187"/>
      <c r="J35" s="187"/>
    </row>
    <row r="36" spans="1:10" ht="20.100000000000001" customHeight="1" x14ac:dyDescent="0.2">
      <c r="A36" s="245"/>
      <c r="B36" s="216"/>
      <c r="C36" s="242"/>
      <c r="D36" s="242"/>
      <c r="E36" s="243"/>
      <c r="F36" s="244"/>
      <c r="G36" s="187"/>
      <c r="H36" s="187"/>
      <c r="I36" s="187"/>
      <c r="J36" s="187"/>
    </row>
    <row r="37" spans="1:10" ht="20.100000000000001" customHeight="1" x14ac:dyDescent="0.2">
      <c r="A37" s="245"/>
      <c r="B37" s="216"/>
      <c r="C37" s="242"/>
      <c r="D37" s="242"/>
      <c r="E37" s="242"/>
      <c r="F37" s="242"/>
    </row>
    <row r="38" spans="1:10" ht="20.100000000000001" customHeight="1" x14ac:dyDescent="0.2">
      <c r="A38" s="245"/>
      <c r="B38" s="216"/>
      <c r="C38" s="242"/>
      <c r="D38" s="242"/>
      <c r="E38" s="242"/>
      <c r="F38" s="242"/>
      <c r="G38" s="187"/>
      <c r="H38" s="187"/>
      <c r="I38" s="187"/>
      <c r="J38" s="187"/>
    </row>
    <row r="39" spans="1:10" ht="20.100000000000001" customHeight="1" x14ac:dyDescent="0.2">
      <c r="A39" s="245"/>
      <c r="B39" s="216"/>
      <c r="C39" s="242"/>
      <c r="D39" s="242"/>
      <c r="E39" s="242"/>
      <c r="F39" s="242"/>
    </row>
    <row r="40" spans="1:10" ht="20.100000000000001" customHeight="1" x14ac:dyDescent="0.2">
      <c r="B40" s="216"/>
      <c r="C40" s="217"/>
      <c r="D40" s="217"/>
      <c r="E40" s="243"/>
      <c r="F40" s="244"/>
    </row>
    <row r="41" spans="1:10" ht="20.100000000000001" customHeight="1" x14ac:dyDescent="0.2">
      <c r="A41" s="245"/>
      <c r="B41" s="216"/>
      <c r="C41" s="237"/>
      <c r="D41" s="216"/>
      <c r="E41" s="246"/>
      <c r="F41" s="246"/>
      <c r="G41" s="187"/>
      <c r="H41" s="187"/>
      <c r="I41" s="187"/>
      <c r="J41" s="187"/>
    </row>
    <row r="42" spans="1:10" ht="20.100000000000001" customHeight="1" x14ac:dyDescent="0.2">
      <c r="A42" s="245"/>
      <c r="B42" s="216"/>
      <c r="C42" s="242"/>
      <c r="D42" s="242"/>
      <c r="E42" s="243"/>
      <c r="F42" s="244"/>
      <c r="G42" s="188"/>
    </row>
    <row r="43" spans="1:10" ht="20.100000000000001" customHeight="1" x14ac:dyDescent="0.2">
      <c r="A43" s="245"/>
      <c r="B43" s="216"/>
      <c r="C43" s="242"/>
      <c r="D43" s="242"/>
      <c r="E43" s="242"/>
      <c r="F43" s="242"/>
    </row>
    <row r="44" spans="1:10" ht="20.100000000000001" customHeight="1" x14ac:dyDescent="0.2">
      <c r="A44" s="245"/>
      <c r="B44" s="216"/>
      <c r="C44" s="242"/>
      <c r="D44" s="242"/>
      <c r="E44" s="242"/>
      <c r="F44" s="242"/>
    </row>
    <row r="45" spans="1:10" ht="20.100000000000001" customHeight="1" x14ac:dyDescent="0.2">
      <c r="A45" s="245"/>
      <c r="B45" s="216"/>
      <c r="C45" s="242"/>
      <c r="D45" s="242"/>
      <c r="E45" s="242"/>
      <c r="F45" s="242"/>
      <c r="G45" s="187"/>
      <c r="H45" s="187"/>
      <c r="I45" s="187"/>
      <c r="J45" s="187"/>
    </row>
    <row r="46" spans="1:10" ht="20.100000000000001" customHeight="1" x14ac:dyDescent="0.2">
      <c r="B46" s="216"/>
      <c r="C46" s="217"/>
      <c r="D46" s="217"/>
      <c r="E46" s="243"/>
      <c r="F46" s="244"/>
    </row>
    <row r="47" spans="1:10" ht="20.100000000000001" customHeight="1" x14ac:dyDescent="0.2">
      <c r="A47" s="245"/>
      <c r="B47" s="216"/>
      <c r="C47" s="237"/>
      <c r="D47" s="216"/>
      <c r="E47" s="246"/>
      <c r="F47" s="246"/>
    </row>
    <row r="48" spans="1:10" ht="20.100000000000001" customHeight="1" x14ac:dyDescent="0.2">
      <c r="A48" s="245"/>
      <c r="B48" s="216"/>
      <c r="C48" s="242"/>
      <c r="D48" s="242"/>
      <c r="E48" s="243"/>
      <c r="F48" s="244"/>
    </row>
    <row r="49" spans="1:10" ht="20.100000000000001" customHeight="1" x14ac:dyDescent="0.2">
      <c r="A49" s="245"/>
      <c r="B49" s="216"/>
      <c r="C49" s="242"/>
      <c r="D49" s="242"/>
      <c r="E49" s="242"/>
      <c r="F49" s="242"/>
    </row>
    <row r="50" spans="1:10" ht="20.100000000000001" customHeight="1" x14ac:dyDescent="0.2">
      <c r="A50" s="245"/>
      <c r="B50" s="216"/>
      <c r="C50" s="242"/>
      <c r="D50" s="242"/>
      <c r="E50" s="242"/>
      <c r="F50" s="242"/>
    </row>
    <row r="51" spans="1:10" ht="20.100000000000001" customHeight="1" x14ac:dyDescent="0.2">
      <c r="A51" s="245"/>
      <c r="B51" s="216"/>
      <c r="C51" s="242"/>
      <c r="D51" s="242"/>
      <c r="E51" s="242"/>
      <c r="F51" s="242"/>
      <c r="G51" s="187"/>
      <c r="H51" s="187"/>
      <c r="I51" s="187"/>
      <c r="J51" s="187"/>
    </row>
    <row r="52" spans="1:10" ht="20.100000000000001" customHeight="1" x14ac:dyDescent="0.2">
      <c r="A52" s="238"/>
      <c r="B52" s="238"/>
      <c r="C52" s="238"/>
      <c r="D52" s="238"/>
      <c r="E52" s="247"/>
      <c r="F52" s="238"/>
      <c r="G52" s="188"/>
    </row>
    <row r="53" spans="1:10" ht="20.100000000000001" customHeight="1" x14ac:dyDescent="0.2">
      <c r="A53" s="245"/>
      <c r="B53" s="216"/>
      <c r="C53" s="248"/>
      <c r="D53" s="216"/>
      <c r="E53" s="249"/>
      <c r="F53" s="249"/>
    </row>
    <row r="54" spans="1:10" ht="20.100000000000001" customHeight="1" x14ac:dyDescent="0.2">
      <c r="A54" s="245"/>
      <c r="B54" s="216"/>
      <c r="C54" s="249"/>
      <c r="D54" s="249"/>
      <c r="E54" s="243"/>
      <c r="F54" s="244"/>
    </row>
    <row r="55" spans="1:10" ht="20.100000000000001" customHeight="1" x14ac:dyDescent="0.2">
      <c r="A55" s="245"/>
      <c r="B55" s="216"/>
      <c r="C55" s="242"/>
      <c r="D55" s="242"/>
      <c r="E55" s="242"/>
      <c r="F55" s="242"/>
      <c r="G55" s="187"/>
      <c r="H55" s="187"/>
      <c r="I55" s="187"/>
      <c r="J55" s="187"/>
    </row>
    <row r="56" spans="1:10" ht="20.100000000000001" customHeight="1" x14ac:dyDescent="0.2">
      <c r="A56" s="245"/>
      <c r="B56" s="216"/>
      <c r="C56" s="242"/>
      <c r="D56" s="242"/>
      <c r="E56" s="242"/>
      <c r="F56" s="242"/>
      <c r="G56" s="187"/>
      <c r="H56" s="187"/>
      <c r="I56" s="187"/>
      <c r="J56" s="187"/>
    </row>
    <row r="57" spans="1:10" ht="20.100000000000001" customHeight="1" x14ac:dyDescent="0.2">
      <c r="A57" s="245"/>
      <c r="B57" s="216"/>
      <c r="C57" s="242"/>
      <c r="D57" s="242"/>
      <c r="E57" s="242"/>
      <c r="F57" s="242"/>
    </row>
    <row r="58" spans="1:10" ht="20.100000000000001" customHeight="1" x14ac:dyDescent="0.2">
      <c r="B58" s="216"/>
      <c r="C58" s="217"/>
      <c r="D58" s="217"/>
      <c r="E58" s="243"/>
      <c r="F58" s="244"/>
    </row>
    <row r="59" spans="1:10" ht="20.100000000000001" customHeight="1" x14ac:dyDescent="0.2">
      <c r="A59" s="245"/>
      <c r="B59" s="216"/>
      <c r="C59" s="248"/>
      <c r="D59" s="216"/>
      <c r="E59" s="249"/>
      <c r="F59" s="249"/>
      <c r="G59" s="187"/>
      <c r="H59" s="187"/>
      <c r="I59" s="187"/>
      <c r="J59" s="187"/>
    </row>
    <row r="60" spans="1:10" ht="20.100000000000001" customHeight="1" x14ac:dyDescent="0.2">
      <c r="A60" s="245"/>
      <c r="B60" s="216"/>
      <c r="C60" s="249"/>
      <c r="D60" s="249"/>
      <c r="E60" s="243"/>
      <c r="F60" s="244"/>
      <c r="G60" s="187"/>
      <c r="H60" s="187"/>
      <c r="I60" s="187"/>
      <c r="J60" s="187"/>
    </row>
    <row r="61" spans="1:10" ht="20.100000000000001" customHeight="1" x14ac:dyDescent="0.2">
      <c r="A61" s="245"/>
      <c r="B61" s="216"/>
      <c r="C61" s="242"/>
      <c r="D61" s="242"/>
      <c r="E61" s="242"/>
      <c r="F61" s="242"/>
      <c r="G61" s="187"/>
      <c r="H61" s="187"/>
      <c r="I61" s="187"/>
      <c r="J61" s="187"/>
    </row>
    <row r="62" spans="1:10" ht="20.100000000000001" customHeight="1" x14ac:dyDescent="0.2">
      <c r="A62" s="245"/>
      <c r="B62" s="216"/>
      <c r="C62" s="242"/>
      <c r="D62" s="242"/>
      <c r="E62" s="242"/>
      <c r="F62" s="242"/>
    </row>
    <row r="63" spans="1:10" ht="20.100000000000001" customHeight="1" x14ac:dyDescent="0.2">
      <c r="A63" s="245"/>
      <c r="B63" s="216"/>
      <c r="C63" s="242"/>
      <c r="D63" s="242"/>
      <c r="E63" s="242"/>
      <c r="F63" s="242"/>
    </row>
    <row r="64" spans="1:10" ht="20.100000000000001" customHeight="1" x14ac:dyDescent="0.2">
      <c r="A64" s="238"/>
      <c r="B64" s="238"/>
      <c r="C64" s="238"/>
      <c r="D64" s="238"/>
      <c r="E64" s="247"/>
      <c r="F64" s="238"/>
    </row>
    <row r="65" spans="1:6" ht="20.100000000000001" customHeight="1" x14ac:dyDescent="0.2">
      <c r="A65" s="245"/>
      <c r="B65" s="216"/>
      <c r="C65" s="248"/>
      <c r="D65" s="216"/>
      <c r="E65" s="249"/>
      <c r="F65" s="249"/>
    </row>
    <row r="66" spans="1:6" ht="20.100000000000001" customHeight="1" x14ac:dyDescent="0.2">
      <c r="A66" s="245"/>
      <c r="B66" s="216"/>
      <c r="C66" s="249"/>
      <c r="D66" s="249"/>
      <c r="E66" s="243"/>
      <c r="F66" s="244"/>
    </row>
    <row r="67" spans="1:6" ht="20.100000000000001" customHeight="1" x14ac:dyDescent="0.2">
      <c r="A67" s="245"/>
      <c r="B67" s="216"/>
      <c r="C67" s="242"/>
      <c r="D67" s="242"/>
      <c r="E67" s="242"/>
      <c r="F67" s="242"/>
    </row>
    <row r="68" spans="1:6" ht="20.100000000000001" customHeight="1" x14ac:dyDescent="0.2">
      <c r="A68" s="245"/>
      <c r="B68" s="216"/>
      <c r="C68" s="242"/>
      <c r="D68" s="242"/>
      <c r="E68" s="242"/>
      <c r="F68" s="242"/>
    </row>
    <row r="69" spans="1:6" ht="20.100000000000001" customHeight="1" x14ac:dyDescent="0.2">
      <c r="A69" s="245"/>
      <c r="B69" s="216"/>
      <c r="C69" s="242"/>
      <c r="D69" s="242"/>
      <c r="E69" s="242"/>
      <c r="F69" s="242"/>
    </row>
    <row r="70" spans="1:6" ht="20.100000000000001" customHeight="1" x14ac:dyDescent="0.2">
      <c r="B70" s="216"/>
      <c r="C70" s="217"/>
      <c r="D70" s="217"/>
      <c r="E70" s="243"/>
      <c r="F70" s="244"/>
    </row>
    <row r="71" spans="1:6" ht="20.100000000000001" customHeight="1" x14ac:dyDescent="0.2">
      <c r="A71" s="245"/>
      <c r="B71" s="216"/>
      <c r="C71" s="248"/>
      <c r="D71" s="216"/>
      <c r="E71" s="249"/>
      <c r="F71" s="249"/>
    </row>
    <row r="72" spans="1:6" ht="20.100000000000001" customHeight="1" x14ac:dyDescent="0.2">
      <c r="A72" s="245"/>
      <c r="B72" s="216"/>
      <c r="C72" s="249"/>
      <c r="D72" s="249"/>
      <c r="E72" s="243"/>
      <c r="F72" s="244"/>
    </row>
    <row r="73" spans="1:6" ht="20.100000000000001" customHeight="1" x14ac:dyDescent="0.2">
      <c r="A73" s="245"/>
      <c r="B73" s="216"/>
      <c r="C73" s="242"/>
      <c r="D73" s="242"/>
      <c r="E73" s="242"/>
      <c r="F73" s="242"/>
    </row>
    <row r="74" spans="1:6" ht="20.100000000000001" customHeight="1" x14ac:dyDescent="0.2">
      <c r="A74" s="245"/>
      <c r="B74" s="216"/>
      <c r="C74" s="242"/>
      <c r="D74" s="242"/>
      <c r="E74" s="242"/>
      <c r="F74" s="242"/>
    </row>
    <row r="75" spans="1:6" ht="20.100000000000001" customHeight="1" x14ac:dyDescent="0.2">
      <c r="A75" s="245"/>
      <c r="B75" s="216"/>
      <c r="C75" s="242"/>
      <c r="D75" s="242"/>
      <c r="E75" s="242"/>
      <c r="F75" s="242"/>
    </row>
    <row r="76" spans="1:6" ht="20.100000000000001" customHeight="1" x14ac:dyDescent="0.2"/>
  </sheetData>
  <sheetProtection algorithmName="SHA-512" hashValue="zPuUia0X6GPSAFjCYNtcBsrHgS11R+R5NzgOKDSVmxsU0xHzsJ5WOb0qIv5xHPjwPFjj8xo223bf4N4M/UoucQ==" saltValue="EbZa26zwYlcxAFhYQIQeRg==" spinCount="100000" sheet="1" objects="1" scenarios="1"/>
  <mergeCells count="93">
    <mergeCell ref="A71:A75"/>
    <mergeCell ref="E71:F71"/>
    <mergeCell ref="C72:D72"/>
    <mergeCell ref="C73:F73"/>
    <mergeCell ref="C74:F74"/>
    <mergeCell ref="C75:F75"/>
    <mergeCell ref="A65:A69"/>
    <mergeCell ref="E65:F65"/>
    <mergeCell ref="C66:D66"/>
    <mergeCell ref="C67:F67"/>
    <mergeCell ref="C68:F68"/>
    <mergeCell ref="C69:F69"/>
    <mergeCell ref="A59:A63"/>
    <mergeCell ref="E59:F59"/>
    <mergeCell ref="G59:J59"/>
    <mergeCell ref="C60:D60"/>
    <mergeCell ref="G60:J60"/>
    <mergeCell ref="C61:F61"/>
    <mergeCell ref="G61:J61"/>
    <mergeCell ref="C62:F62"/>
    <mergeCell ref="C63:F63"/>
    <mergeCell ref="G51:J51"/>
    <mergeCell ref="A53:A57"/>
    <mergeCell ref="E53:F53"/>
    <mergeCell ref="C54:D54"/>
    <mergeCell ref="C55:F55"/>
    <mergeCell ref="G55:J55"/>
    <mergeCell ref="C56:F56"/>
    <mergeCell ref="G56:J56"/>
    <mergeCell ref="C57:F57"/>
    <mergeCell ref="A47:A51"/>
    <mergeCell ref="E47:F47"/>
    <mergeCell ref="C48:D48"/>
    <mergeCell ref="C49:F49"/>
    <mergeCell ref="C50:F50"/>
    <mergeCell ref="C51:F51"/>
    <mergeCell ref="A41:A45"/>
    <mergeCell ref="E41:F41"/>
    <mergeCell ref="G41:J41"/>
    <mergeCell ref="C42:D42"/>
    <mergeCell ref="C43:F43"/>
    <mergeCell ref="C44:F44"/>
    <mergeCell ref="C45:F45"/>
    <mergeCell ref="G45:J45"/>
    <mergeCell ref="A35:A39"/>
    <mergeCell ref="E35:F35"/>
    <mergeCell ref="G35:J35"/>
    <mergeCell ref="C36:D36"/>
    <mergeCell ref="G36:J36"/>
    <mergeCell ref="C37:F37"/>
    <mergeCell ref="C38:F38"/>
    <mergeCell ref="G38:J38"/>
    <mergeCell ref="C39:F39"/>
    <mergeCell ref="C26:F26"/>
    <mergeCell ref="C27:F27"/>
    <mergeCell ref="A29:A33"/>
    <mergeCell ref="E29:F29"/>
    <mergeCell ref="G29:J29"/>
    <mergeCell ref="C30:D30"/>
    <mergeCell ref="G30:J30"/>
    <mergeCell ref="C31:F31"/>
    <mergeCell ref="C32:F32"/>
    <mergeCell ref="C33:F33"/>
    <mergeCell ref="A21:A22"/>
    <mergeCell ref="C21:F21"/>
    <mergeCell ref="C22:F22"/>
    <mergeCell ref="E23:F23"/>
    <mergeCell ref="G23:J23"/>
    <mergeCell ref="A24:A25"/>
    <mergeCell ref="C24:F24"/>
    <mergeCell ref="C25:F25"/>
    <mergeCell ref="A15:F15"/>
    <mergeCell ref="A16:A17"/>
    <mergeCell ref="B16:B17"/>
    <mergeCell ref="C16:F17"/>
    <mergeCell ref="G16:J16"/>
    <mergeCell ref="A20:F20"/>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36"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3250-D678-4E72-A9EC-4404547D0D1F}">
  <sheetPr codeName="Sheet19">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306</v>
      </c>
      <c r="E2" s="83"/>
      <c r="F2" s="83"/>
      <c r="G2" s="83"/>
      <c r="H2" s="83"/>
      <c r="I2" s="83"/>
      <c r="J2" s="83"/>
      <c r="K2" s="84"/>
    </row>
    <row r="3" spans="1:24" ht="30" customHeight="1" x14ac:dyDescent="0.2">
      <c r="A3" s="85" t="s">
        <v>128</v>
      </c>
      <c r="B3" s="86"/>
      <c r="C3" s="86"/>
      <c r="D3" s="87">
        <f>VLOOKUP($D$2,交通空白!$B$2:$S$12,2,FALSE)</f>
        <v>44355</v>
      </c>
      <c r="E3" s="88"/>
      <c r="F3" s="88"/>
      <c r="G3" s="88"/>
      <c r="H3" s="88"/>
      <c r="I3" s="88"/>
      <c r="J3" s="88"/>
      <c r="K3" s="89"/>
    </row>
    <row r="4" spans="1:24" ht="30" customHeight="1" x14ac:dyDescent="0.2">
      <c r="A4" s="85" t="s">
        <v>129</v>
      </c>
      <c r="B4" s="86"/>
      <c r="C4" s="86"/>
      <c r="D4" s="87" t="str">
        <f>VLOOKUP($D$2,交通空白!$B$2:$S$12,3,FALSE)</f>
        <v>-</v>
      </c>
      <c r="E4" s="88"/>
      <c r="F4" s="88"/>
      <c r="G4" s="88"/>
      <c r="H4" s="88"/>
      <c r="I4" s="88"/>
      <c r="J4" s="88"/>
      <c r="K4" s="89"/>
    </row>
    <row r="5" spans="1:24" ht="30" customHeight="1" x14ac:dyDescent="0.2">
      <c r="A5" s="85" t="s">
        <v>130</v>
      </c>
      <c r="B5" s="86"/>
      <c r="C5" s="86"/>
      <c r="D5" s="87">
        <f>VLOOKUP($D$2,交通空白!$B$2:$S$12,4,FALSE)</f>
        <v>46180</v>
      </c>
      <c r="E5" s="88"/>
      <c r="F5" s="88"/>
      <c r="G5" s="88"/>
      <c r="H5" s="88"/>
      <c r="I5" s="88"/>
      <c r="J5" s="88"/>
      <c r="K5" s="89"/>
    </row>
    <row r="6" spans="1:24" ht="30" customHeight="1" x14ac:dyDescent="0.2">
      <c r="A6" s="85" t="s">
        <v>131</v>
      </c>
      <c r="B6" s="86"/>
      <c r="C6" s="86"/>
      <c r="D6" s="87" t="str">
        <f>VLOOKUP($D$2,交通空白!$B$2:$S$12,5,FALSE)</f>
        <v>浦河町</v>
      </c>
      <c r="E6" s="88"/>
      <c r="F6" s="88"/>
      <c r="G6" s="88"/>
      <c r="H6" s="88"/>
      <c r="I6" s="88"/>
      <c r="J6" s="88"/>
      <c r="K6" s="89"/>
    </row>
    <row r="7" spans="1:24" ht="30" customHeight="1" x14ac:dyDescent="0.2">
      <c r="A7" s="85" t="s">
        <v>132</v>
      </c>
      <c r="B7" s="86"/>
      <c r="C7" s="86"/>
      <c r="D7" s="87" t="str">
        <f>VLOOKUP($D$2,交通空白!$B$2:$S$12,6,FALSE)</f>
        <v>池田　拓</v>
      </c>
      <c r="E7" s="88"/>
      <c r="F7" s="88"/>
      <c r="G7" s="88"/>
      <c r="H7" s="88"/>
      <c r="I7" s="88"/>
      <c r="J7" s="88"/>
      <c r="K7" s="89"/>
    </row>
    <row r="8" spans="1:24" ht="30" customHeight="1" x14ac:dyDescent="0.2">
      <c r="A8" s="85" t="s">
        <v>133</v>
      </c>
      <c r="B8" s="86"/>
      <c r="C8" s="86"/>
      <c r="D8" s="87" t="str">
        <f>VLOOKUP($D$2,交通空白!$B$2:$S$12,8,FALSE)</f>
        <v>浦河郡浦河町築地１丁目３番１号</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浦河町役場</v>
      </c>
      <c r="E12" s="105"/>
      <c r="F12" s="106" t="str">
        <f>IFERROR(VLOOKUP($D$2,交通空白!$B$2:$S$12,10,FALSE),"")</f>
        <v>浦河郡浦河町築地１丁目３番１号</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204" t="str">
        <f>VLOOKUP($D$2,交通空白!$B$2:$S$12,15,FALSE)</f>
        <v>浦河町</v>
      </c>
      <c r="E14" s="204"/>
      <c r="F14" s="204"/>
      <c r="G14" s="204"/>
      <c r="H14" s="100"/>
      <c r="I14" s="100"/>
      <c r="J14" s="100"/>
      <c r="K14" s="101"/>
      <c r="N14" s="110"/>
      <c r="W14" s="110"/>
      <c r="X14" s="111"/>
    </row>
    <row r="15" spans="1:24" ht="50.25" customHeight="1" x14ac:dyDescent="0.2">
      <c r="A15" s="97" t="s">
        <v>141</v>
      </c>
      <c r="B15" s="98"/>
      <c r="C15" s="98"/>
      <c r="D15" s="112" t="str">
        <f>VLOOKUP($D$2,交通空白!$B$2:$S$12,16,FALSE)</f>
        <v>地域住民</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250" t="str">
        <f>VLOOKUP($D$2,交通空白!$B$2:$S$12,17,FALSE)</f>
        <v>日交ハイヤー株式会社</v>
      </c>
      <c r="E17" s="131"/>
      <c r="F17" s="250" t="str">
        <f>VLOOKUP($D$2,交通空白!$B$2:$S$12,18,FALSE)</f>
        <v>浦河郡浦河町大通２丁目２８番</v>
      </c>
      <c r="G17" s="131"/>
      <c r="H17" s="250"/>
      <c r="I17" s="131"/>
      <c r="J17" s="250"/>
      <c r="K17" s="251"/>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浦河町役場</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2</v>
      </c>
      <c r="J23" s="140">
        <f>IFERROR(VLOOKUP($D$2,交通空白!$B$2:$AG$12,29,FALSE),0)</f>
        <v>0</v>
      </c>
      <c r="K23" s="141">
        <f>SUM(E23:J23)</f>
        <v>2</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2</v>
      </c>
      <c r="J35" s="140">
        <f t="shared" si="0"/>
        <v>0</v>
      </c>
      <c r="K35" s="141">
        <f>SUM(E35:J35)</f>
        <v>2</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bw2YvCf1XrM2pUg9QWrodFHWfrF45qjCk8oFllhXjfvqrPHSgPsftYzHfegRLvcgfrhxiV+KjgKuIrCJMFJu3Q==" saltValue="54bFb3PBzfQRlflGoqs5w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380FD9AA-6D4A-49B2-9032-10A45E7084B8}">
      <formula1>"○"</formula1>
    </dataValidation>
    <dataValidation type="list" allowBlank="1" showInputMessage="1" sqref="A22:B33" xr:uid="{059BA8BA-FB34-48FC-9EA2-ECF830652632}">
      <formula1>"交通空白地有償運送,福祉有償運送"</formula1>
    </dataValidation>
    <dataValidation allowBlank="1" showInputMessage="1" sqref="D2:K2" xr:uid="{7BD94CF6-566C-4080-8C29-D08A284F6B9E}"/>
  </dataValidations>
  <hyperlinks>
    <hyperlink ref="N1:P1" location="交通空白!A1" display="目次へ" xr:uid="{B529D1C5-15AE-42E9-8E2E-327C8452196E}"/>
  </hyperlinks>
  <pageMargins left="0.25" right="0.25" top="0.75" bottom="0.75" header="0.3" footer="0.3"/>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18B9-FA20-4E03-B5DD-8B16DAA83B89}">
  <sheetPr codeName="Sheet18">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307</v>
      </c>
      <c r="E2" s="83"/>
      <c r="F2" s="83"/>
      <c r="G2" s="83"/>
      <c r="H2" s="83"/>
      <c r="I2" s="83"/>
      <c r="J2" s="83"/>
      <c r="K2" s="84"/>
    </row>
    <row r="3" spans="1:24" ht="30" customHeight="1" x14ac:dyDescent="0.2">
      <c r="A3" s="85" t="s">
        <v>128</v>
      </c>
      <c r="B3" s="86"/>
      <c r="C3" s="86"/>
      <c r="D3" s="87">
        <f>VLOOKUP($D$2,交通空白!$B$2:$S$14,2,FALSE)</f>
        <v>44999</v>
      </c>
      <c r="E3" s="88"/>
      <c r="F3" s="88"/>
      <c r="G3" s="88"/>
      <c r="H3" s="88"/>
      <c r="I3" s="88"/>
      <c r="J3" s="88"/>
      <c r="K3" s="89"/>
    </row>
    <row r="4" spans="1:24" ht="30" customHeight="1" x14ac:dyDescent="0.2">
      <c r="A4" s="85" t="s">
        <v>129</v>
      </c>
      <c r="B4" s="86"/>
      <c r="C4" s="86"/>
      <c r="D4" s="87" t="str">
        <f>VLOOKUP($D$2,交通空白!$B$2:$S$14,3,FALSE)</f>
        <v>-</v>
      </c>
      <c r="E4" s="88"/>
      <c r="F4" s="88"/>
      <c r="G4" s="88"/>
      <c r="H4" s="88"/>
      <c r="I4" s="88"/>
      <c r="J4" s="88"/>
      <c r="K4" s="89"/>
    </row>
    <row r="5" spans="1:24" ht="30" customHeight="1" x14ac:dyDescent="0.2">
      <c r="A5" s="85" t="s">
        <v>130</v>
      </c>
      <c r="B5" s="86"/>
      <c r="C5" s="86"/>
      <c r="D5" s="87">
        <f>VLOOKUP($D$2,交通空白!$B$2:$S$14,4,FALSE)</f>
        <v>46843</v>
      </c>
      <c r="E5" s="88"/>
      <c r="F5" s="88"/>
      <c r="G5" s="88"/>
      <c r="H5" s="88"/>
      <c r="I5" s="88"/>
      <c r="J5" s="88"/>
      <c r="K5" s="89"/>
    </row>
    <row r="6" spans="1:24" ht="30" customHeight="1" x14ac:dyDescent="0.2">
      <c r="A6" s="85" t="s">
        <v>131</v>
      </c>
      <c r="B6" s="86"/>
      <c r="C6" s="86"/>
      <c r="D6" s="87" t="str">
        <f>VLOOKUP($D$2,交通空白!$B$2:$S$14,5,FALSE)</f>
        <v>一般社団法人　登別国際観光コンベンション協会</v>
      </c>
      <c r="E6" s="88"/>
      <c r="F6" s="88"/>
      <c r="G6" s="88"/>
      <c r="H6" s="88"/>
      <c r="I6" s="88"/>
      <c r="J6" s="88"/>
      <c r="K6" s="89"/>
    </row>
    <row r="7" spans="1:24" ht="30" customHeight="1" x14ac:dyDescent="0.2">
      <c r="A7" s="85" t="s">
        <v>132</v>
      </c>
      <c r="B7" s="86"/>
      <c r="C7" s="86"/>
      <c r="D7" s="87" t="str">
        <f>VLOOKUP($D$2,交通空白!$B$2:$S$14,6,FALSE)</f>
        <v>乾　昌子</v>
      </c>
      <c r="E7" s="88"/>
      <c r="F7" s="88"/>
      <c r="G7" s="88"/>
      <c r="H7" s="88"/>
      <c r="I7" s="88"/>
      <c r="J7" s="88"/>
      <c r="K7" s="89"/>
    </row>
    <row r="8" spans="1:24" ht="30" customHeight="1" x14ac:dyDescent="0.2">
      <c r="A8" s="85" t="s">
        <v>133</v>
      </c>
      <c r="B8" s="86"/>
      <c r="C8" s="86"/>
      <c r="D8" s="87" t="str">
        <f>VLOOKUP($D$2,交通空白!$B$2:$S$14,8,FALSE)</f>
        <v>登別市登別温泉町６０番地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IFERROR(VLOOKUP($D$2,交通空白!$B$2:$S$14,9,FALSE),"")</f>
        <v>一般社団法人　登別国際観光コンベンション協会</v>
      </c>
      <c r="E12" s="105"/>
      <c r="F12" s="106" t="str">
        <f>IFERROR(VLOOKUP($D$2,交通空白!$B$2:$S$14,10,FALSE),"")</f>
        <v>登別市登別温泉町６０番地</v>
      </c>
      <c r="G12" s="106"/>
      <c r="H12" s="105" t="str">
        <f>IFERROR(VLOOKUP($D$2&amp;"-3",交通空白!$B$2:$S$14,9,FALSE),"")</f>
        <v/>
      </c>
      <c r="I12" s="105"/>
      <c r="J12" s="106" t="str">
        <f>IFERROR(VLOOKUP($D$2&amp;"-3",交通空白!$B$2:$S$12,10,FALSE),"")</f>
        <v/>
      </c>
      <c r="K12" s="19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IFERROR(VLOOKUP($D$2&amp;"-4",交通空白!$B$2:$S$14,10,FALSE),"")</f>
        <v/>
      </c>
      <c r="K13" s="196"/>
      <c r="N13" s="110"/>
      <c r="W13" s="110"/>
    </row>
    <row r="14" spans="1:24" ht="30" customHeight="1" x14ac:dyDescent="0.2">
      <c r="A14" s="97" t="s">
        <v>140</v>
      </c>
      <c r="B14" s="98"/>
      <c r="C14" s="98"/>
      <c r="D14" s="100" t="str">
        <f>VLOOKUP($D$2,交通空白!$B$2:$S$14,15,FALSE)</f>
        <v>別紙のとおり</v>
      </c>
      <c r="E14" s="100"/>
      <c r="F14" s="100"/>
      <c r="G14" s="100"/>
      <c r="H14" s="100"/>
      <c r="I14" s="100"/>
      <c r="J14" s="100"/>
      <c r="K14" s="101"/>
      <c r="N14" s="110"/>
      <c r="W14" s="110"/>
      <c r="X14" s="111"/>
    </row>
    <row r="15" spans="1:24" ht="30" customHeight="1" x14ac:dyDescent="0.2">
      <c r="A15" s="97" t="s">
        <v>141</v>
      </c>
      <c r="B15" s="98"/>
      <c r="C15" s="98"/>
      <c r="D15" s="112" t="str">
        <f>VLOOKUP($D$2,交通空白!$B$2:$S$14,16,FALSE)</f>
        <v>登別市内における運送区域の居住者及び来訪者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t="s">
        <v>291</v>
      </c>
      <c r="E17" s="116"/>
      <c r="F17" s="115" t="s">
        <v>291</v>
      </c>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一般社団法人　登別国際観光コンベンション協会</v>
      </c>
      <c r="D22" s="133"/>
      <c r="E22" s="134"/>
      <c r="F22" s="134"/>
      <c r="G22" s="134"/>
      <c r="H22" s="134"/>
      <c r="I22" s="134"/>
      <c r="J22" s="134"/>
      <c r="K22" s="135"/>
    </row>
    <row r="23" spans="1:23" ht="19.8" x14ac:dyDescent="0.2">
      <c r="A23" s="136"/>
      <c r="B23" s="137"/>
      <c r="C23" s="138"/>
      <c r="D23" s="139"/>
      <c r="E23" s="140">
        <f>IFERROR(VLOOKUP($D$2,交通空白!$B$2:$AG$14,19,FALSE),0)</f>
        <v>0</v>
      </c>
      <c r="F23" s="140">
        <f>IFERROR(VLOOKUP($D$2,交通空白!$B$2:$AG$14,21,FALSE),0)</f>
        <v>0</v>
      </c>
      <c r="G23" s="140">
        <f>IFERROR(VLOOKUP($D$2,交通空白!$B$2:$AG$14,23,FALSE),0)</f>
        <v>0</v>
      </c>
      <c r="H23" s="140">
        <f>IFERROR(VLOOKUP($D$2,交通空白!$B$2:$AG$14,25,FALSE),0)</f>
        <v>0</v>
      </c>
      <c r="I23" s="140">
        <f>IFERROR(VLOOKUP($D$2,交通空白!$B$2:$AG$14,27,FALSE),0)</f>
        <v>7</v>
      </c>
      <c r="J23" s="140">
        <f>IFERROR(VLOOKUP($D$2,交通空白!$B$2:$AG$14,29,FALSE),0)</f>
        <v>0</v>
      </c>
      <c r="K23" s="141">
        <f>SUM(E23:J23)</f>
        <v>7</v>
      </c>
    </row>
    <row r="24" spans="1:23" ht="19.8" x14ac:dyDescent="0.2">
      <c r="A24" s="136"/>
      <c r="B24" s="137"/>
      <c r="C24" s="142"/>
      <c r="D24" s="143"/>
      <c r="E24" s="144">
        <f>IFERROR(VLOOKUP($D$2,交通空白!$B$2:$AG$14,20,FALSE),0)</f>
        <v>0</v>
      </c>
      <c r="F24" s="145">
        <f>IFERROR(VLOOKUP($D$2,交通空白!$B$2:$AG$14,22,FALSE),0)</f>
        <v>0</v>
      </c>
      <c r="G24" s="145">
        <f>IFERROR(VLOOKUP($D$2,交通空白!$B$2:$AG$14,24,FALSE),0)</f>
        <v>0</v>
      </c>
      <c r="H24" s="145">
        <f>IFERROR(VLOOKUP($D$2,交通空白!$B$2:$AG$14,26,FALSE),0)</f>
        <v>0</v>
      </c>
      <c r="I24" s="145">
        <f>IFERROR(VLOOKUP($D$2,交通空白!$B$2:$AG$14,28,FALSE),0)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IFERROR(VLOOKUP($D$2&amp;"-2",交通空白!$B$2:$AG$14,19,FALSE),0)</f>
        <v>0</v>
      </c>
      <c r="F26" s="140">
        <f>IFERROR(VLOOKUP($D$2&amp;"-2",交通空白!$B$2:$AG$14,21,FALSE),0)</f>
        <v>0</v>
      </c>
      <c r="G26" s="140">
        <f>IFERROR(VLOOKUP($D$2&amp;"-2",交通空白!$B$2:$AG$14,23,FALSE),0)</f>
        <v>0</v>
      </c>
      <c r="H26" s="140">
        <f>IFERROR(VLOOKUP($D$2&amp;"-2",交通空白!$B$2:$AG$14,25,FALSE),0)</f>
        <v>0</v>
      </c>
      <c r="I26" s="140">
        <f>IFERROR(VLOOKUP($D$2&amp;"-2",交通空白!$B$2:$AG$14,27,FALSE),0)</f>
        <v>0</v>
      </c>
      <c r="J26" s="140">
        <f>IFERROR(VLOOKUP($D$2&amp;"-2",交通空白!$B$2:$AG$14,29,FALSE),0)</f>
        <v>0</v>
      </c>
      <c r="K26" s="141">
        <f>SUM(E26:J26)</f>
        <v>0</v>
      </c>
    </row>
    <row r="27" spans="1:23" ht="19.8" x14ac:dyDescent="0.2">
      <c r="A27" s="148"/>
      <c r="B27" s="149"/>
      <c r="C27" s="142"/>
      <c r="D27" s="143"/>
      <c r="E27" s="145">
        <f>IFERROR(VLOOKUP($D$2&amp;"-2",交通空白!$B$2:$AG$14,20,FALSE),0)</f>
        <v>0</v>
      </c>
      <c r="F27" s="145">
        <f>IFERROR(VLOOKUP($D$2&amp;"-2",交通空白!$B$2:$AG$14,22,FALSE),0)</f>
        <v>0</v>
      </c>
      <c r="G27" s="145">
        <f>IFERROR(VLOOKUP($D$2&amp;"-2",交通空白!$B$2:$AG$14,24,FALSE),0)</f>
        <v>0</v>
      </c>
      <c r="H27" s="145">
        <f>IFERROR(VLOOKUP($D$2&amp;"-2",交通空白!$B$2:$AG$14,26,FALSE),0)</f>
        <v>0</v>
      </c>
      <c r="I27" s="145">
        <f>IFERROR(VLOOKUP($D$2&amp;"-2",交通空白!$B$2:$AG$14,28,FALSE),0)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IFERROR(VLOOKUP($D$2&amp;"-3",交通空白!$B$2:$AG$14,19,FALSE),0)</f>
        <v>0</v>
      </c>
      <c r="F29" s="140">
        <f>IFERROR(VLOOKUP($D$2&amp;"-3",交通空白!$B$2:$AG$14,21,FALSE),0)</f>
        <v>0</v>
      </c>
      <c r="G29" s="140">
        <f>IFERROR(VLOOKUP($D$2&amp;"-3",交通空白!$B$2:$AG$14,23,FALSE),0)</f>
        <v>0</v>
      </c>
      <c r="H29" s="140">
        <f>IFERROR(VLOOKUP($D$2&amp;"-3",交通空白!$B$2:$AG$14,25,FALSE),0)</f>
        <v>0</v>
      </c>
      <c r="I29" s="140">
        <f>IFERROR(VLOOKUP($D$2&amp;"-3",交通空白!$B$2:$AG$14,27,FALSE),0)</f>
        <v>0</v>
      </c>
      <c r="J29" s="140">
        <f>IFERROR(VLOOKUP($D$2&amp;"-3",交通空白!$B$2:$AG$14,29,FALSE),0)</f>
        <v>0</v>
      </c>
      <c r="K29" s="141">
        <f>SUM(E29:J29)</f>
        <v>0</v>
      </c>
    </row>
    <row r="30" spans="1:23" ht="19.8" x14ac:dyDescent="0.2">
      <c r="A30" s="151"/>
      <c r="B30" s="152"/>
      <c r="C30" s="142"/>
      <c r="D30" s="143"/>
      <c r="E30" s="145">
        <f>IFERROR(VLOOKUP($D$2&amp;"-3",交通空白!$B$2:$AG$14,20,FALSE),0)</f>
        <v>0</v>
      </c>
      <c r="F30" s="145">
        <f>IFERROR(VLOOKUP($D$2&amp;"-3",交通空白!$B$2:$AG$14,22,FALSE),0)</f>
        <v>0</v>
      </c>
      <c r="G30" s="145">
        <f>IFERROR(VLOOKUP($D$2&amp;"-3",交通空白!$B$2:$AG$14,24,FALSE),0)</f>
        <v>0</v>
      </c>
      <c r="H30" s="145">
        <f>IFERROR(VLOOKUP($D$2&amp;"-3",交通空白!$B$2:$AG$14,26,FALSE),0)</f>
        <v>0</v>
      </c>
      <c r="I30" s="145">
        <f>IFERROR(VLOOKUP($D$2&amp;"-3",交通空白!$B$2:$AG$14,28,FALSE),0)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IFERROR(VLOOKUP($D$2&amp;"-4",交通空白!$B$2:$AG$14,19,FALSE),0)</f>
        <v>0</v>
      </c>
      <c r="F32" s="140">
        <f>IFERROR(VLOOKUP($D$2&amp;"-4",交通空白!$B$2:$AG$14,21,FALSE),0)</f>
        <v>0</v>
      </c>
      <c r="G32" s="140">
        <f>IFERROR(VLOOKUP($D$2&amp;"-4",交通空白!$B$2:$AG$14,23,FALSE),0)</f>
        <v>0</v>
      </c>
      <c r="H32" s="140">
        <f>IFERROR(VLOOKUP($D$2&amp;"-4",交通空白!$B$2:$AG$14,25,FALSE),0)</f>
        <v>0</v>
      </c>
      <c r="I32" s="140">
        <f>IFERROR(VLOOKUP($D$2&amp;"-4",交通空白!$B$2:$AG$14,27,FALSE),0)</f>
        <v>0</v>
      </c>
      <c r="J32" s="140">
        <f>IFERROR(VLOOKUP($D$2&amp;"-4",交通空白!$B$2:$AG$14,29,FALSE),0)</f>
        <v>0</v>
      </c>
      <c r="K32" s="141">
        <f>SUM(E32:J32)</f>
        <v>0</v>
      </c>
    </row>
    <row r="33" spans="1:11" ht="19.8" x14ac:dyDescent="0.2">
      <c r="A33" s="153"/>
      <c r="B33" s="154"/>
      <c r="C33" s="142"/>
      <c r="D33" s="143"/>
      <c r="E33" s="145">
        <f>IFERROR(VLOOKUP($D$2&amp;"-4",交通空白!$B$2:$AG$14,20,FALSE),0)</f>
        <v>0</v>
      </c>
      <c r="F33" s="145">
        <f>IFERROR(VLOOKUP($D$2&amp;"-4",交通空白!$B$2:$AG$14,22,FALSE),0)</f>
        <v>0</v>
      </c>
      <c r="G33" s="145">
        <f>IFERROR(VLOOKUP($D$2&amp;"-4",交通空白!$B$2:$AG$14,24,FALSE),0)</f>
        <v>0</v>
      </c>
      <c r="H33" s="145">
        <f>IFERROR(VLOOKUP($D$2&amp;"-4",交通空白!$B$2:$AG$14,26,FALSE),0)</f>
        <v>0</v>
      </c>
      <c r="I33" s="145">
        <f>IFERROR(VLOOKUP($D$2&amp;"-4",交通空白!$B$2:$AG$14,28,FALSE),0)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7</v>
      </c>
      <c r="J35" s="140">
        <f t="shared" si="0"/>
        <v>0</v>
      </c>
      <c r="K35" s="141">
        <f>SUM(E35:J35)</f>
        <v>7</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COJz7NZlWep4EMDzFaJJQLoMcm1CSwpYMiKPSBfVAgNY/Yv+svR2Oy1K2YyCsKJlUWGB7XTzJPZNONICr7Z/9g==" saltValue="8V1DiaHZ9t5rVsdWta9bz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CF629AAE-0FDE-4E56-9764-9EB3E4EC3F54}">
      <formula1>"○"</formula1>
    </dataValidation>
    <dataValidation type="list" allowBlank="1" showInputMessage="1" sqref="A22:B33" xr:uid="{194A8730-CC6D-4609-BF01-042F404E522C}">
      <formula1>"交通空白地有償運送,福祉有償運送"</formula1>
    </dataValidation>
    <dataValidation allowBlank="1" showInputMessage="1" sqref="D2:K2" xr:uid="{5B669B60-1910-4473-95A9-654C9C2CFE08}"/>
  </dataValidations>
  <hyperlinks>
    <hyperlink ref="N1:P1" location="交通空白!A1" display="目次へ" xr:uid="{816FE661-C676-44F8-B407-A5AD0DFE7C8F}"/>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A0F4-11A5-45C6-941B-87C86BC98853}">
  <sheetPr>
    <tabColor theme="8" tint="0.59999389629810485"/>
  </sheetPr>
  <dimension ref="A1:K71"/>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1" ht="15" customHeight="1" x14ac:dyDescent="0.2">
      <c r="E1" s="168" t="s">
        <v>158</v>
      </c>
      <c r="F1" s="168"/>
    </row>
    <row r="2" spans="1:11" ht="24.9" customHeight="1" x14ac:dyDescent="0.2">
      <c r="A2" s="230" t="s">
        <v>270</v>
      </c>
      <c r="B2" s="230"/>
      <c r="C2" s="230"/>
      <c r="D2" s="230"/>
      <c r="E2" s="230"/>
      <c r="F2" s="230"/>
    </row>
    <row r="3" spans="1:11" ht="20.100000000000001" customHeight="1" x14ac:dyDescent="0.2">
      <c r="A3" s="170">
        <v>1</v>
      </c>
      <c r="B3" s="171" t="s">
        <v>160</v>
      </c>
      <c r="C3" s="172">
        <v>44999</v>
      </c>
      <c r="D3" s="171" t="s">
        <v>161</v>
      </c>
      <c r="E3" s="173"/>
      <c r="F3" s="174"/>
    </row>
    <row r="4" spans="1:11" ht="20.100000000000001" customHeight="1" x14ac:dyDescent="0.2">
      <c r="A4" s="170"/>
      <c r="B4" s="175" t="s">
        <v>162</v>
      </c>
      <c r="C4" s="176" t="s">
        <v>308</v>
      </c>
      <c r="D4" s="176"/>
      <c r="E4" s="177">
        <v>4</v>
      </c>
      <c r="F4" s="178" t="s">
        <v>164</v>
      </c>
    </row>
    <row r="5" spans="1:11" ht="20.100000000000001" customHeight="1" x14ac:dyDescent="0.2">
      <c r="A5" s="170"/>
      <c r="B5" s="179" t="s">
        <v>165</v>
      </c>
      <c r="C5" s="180" t="s">
        <v>309</v>
      </c>
      <c r="D5" s="181"/>
      <c r="E5" s="181"/>
      <c r="F5" s="182"/>
    </row>
    <row r="6" spans="1:11" ht="20.100000000000001" customHeight="1" x14ac:dyDescent="0.2">
      <c r="A6" s="170"/>
      <c r="B6" s="179" t="s">
        <v>167</v>
      </c>
      <c r="C6" s="180" t="s">
        <v>309</v>
      </c>
      <c r="D6" s="181"/>
      <c r="E6" s="181"/>
      <c r="F6" s="182"/>
      <c r="G6" s="168"/>
      <c r="H6" s="168"/>
      <c r="I6" s="168"/>
      <c r="J6" s="168"/>
    </row>
    <row r="7" spans="1:11" ht="20.100000000000001" customHeight="1" x14ac:dyDescent="0.2">
      <c r="A7" s="170"/>
      <c r="B7" s="179" t="s">
        <v>169</v>
      </c>
      <c r="C7" s="180" t="s">
        <v>310</v>
      </c>
      <c r="D7" s="181"/>
      <c r="E7" s="181"/>
      <c r="F7" s="182"/>
    </row>
    <row r="8" spans="1:11" ht="20.100000000000001" customHeight="1" x14ac:dyDescent="0.2">
      <c r="B8" s="183"/>
      <c r="C8" s="184"/>
      <c r="D8" s="184"/>
      <c r="E8" s="185"/>
      <c r="F8" s="186"/>
    </row>
    <row r="9" spans="1:11" ht="20.100000000000001" customHeight="1" x14ac:dyDescent="0.2">
      <c r="A9" s="170">
        <v>2</v>
      </c>
      <c r="B9" s="171" t="s">
        <v>160</v>
      </c>
      <c r="C9" s="172">
        <v>44999</v>
      </c>
      <c r="D9" s="171" t="s">
        <v>161</v>
      </c>
      <c r="E9" s="173"/>
      <c r="F9" s="174"/>
    </row>
    <row r="10" spans="1:11" ht="20.100000000000001" customHeight="1" x14ac:dyDescent="0.2">
      <c r="A10" s="170"/>
      <c r="B10" s="175" t="s">
        <v>162</v>
      </c>
      <c r="C10" s="235" t="s">
        <v>311</v>
      </c>
      <c r="D10" s="235"/>
      <c r="E10" s="177">
        <v>5</v>
      </c>
      <c r="F10" s="178" t="s">
        <v>164</v>
      </c>
    </row>
    <row r="11" spans="1:11" ht="20.100000000000001" customHeight="1" x14ac:dyDescent="0.2">
      <c r="A11" s="170"/>
      <c r="B11" s="179" t="s">
        <v>165</v>
      </c>
      <c r="C11" s="180" t="s">
        <v>309</v>
      </c>
      <c r="D11" s="181"/>
      <c r="E11" s="181"/>
      <c r="F11" s="182"/>
      <c r="G11" s="187"/>
      <c r="H11" s="187"/>
      <c r="I11" s="187"/>
      <c r="J11" s="187"/>
    </row>
    <row r="12" spans="1:11" ht="20.100000000000001" customHeight="1" x14ac:dyDescent="0.2">
      <c r="A12" s="170"/>
      <c r="B12" s="179" t="s">
        <v>167</v>
      </c>
      <c r="C12" s="180" t="s">
        <v>309</v>
      </c>
      <c r="D12" s="181"/>
      <c r="E12" s="181"/>
      <c r="F12" s="182"/>
      <c r="G12" s="188"/>
    </row>
    <row r="13" spans="1:11" ht="20.100000000000001" customHeight="1" x14ac:dyDescent="0.2">
      <c r="A13" s="170"/>
      <c r="B13" s="179" t="s">
        <v>169</v>
      </c>
      <c r="C13" s="180" t="s">
        <v>312</v>
      </c>
      <c r="D13" s="181"/>
      <c r="E13" s="181"/>
      <c r="F13" s="182"/>
    </row>
    <row r="14" spans="1:11" ht="20.100000000000001" customHeight="1" x14ac:dyDescent="0.2">
      <c r="A14" s="189"/>
      <c r="B14" s="190"/>
      <c r="C14" s="191"/>
      <c r="D14" s="191"/>
      <c r="E14" s="192"/>
      <c r="F14" s="193"/>
    </row>
    <row r="15" spans="1:11" ht="20.100000000000001" customHeight="1" x14ac:dyDescent="0.2">
      <c r="A15" s="240" t="s">
        <v>313</v>
      </c>
      <c r="B15" s="240"/>
      <c r="C15" s="240"/>
      <c r="D15" s="240"/>
      <c r="E15" s="240"/>
      <c r="F15" s="240"/>
      <c r="G15" s="197"/>
      <c r="H15" s="197"/>
      <c r="I15" s="197"/>
      <c r="J15" s="197"/>
      <c r="K15" s="197"/>
    </row>
    <row r="16" spans="1:11" ht="20.100000000000001" customHeight="1" x14ac:dyDescent="0.2">
      <c r="A16" s="170">
        <v>1</v>
      </c>
      <c r="B16" s="171" t="s">
        <v>301</v>
      </c>
      <c r="C16" s="232" t="s">
        <v>314</v>
      </c>
      <c r="D16" s="232"/>
      <c r="E16" s="232"/>
      <c r="F16" s="232"/>
    </row>
    <row r="17" spans="1:11" ht="20.100000000000001" customHeight="1" x14ac:dyDescent="0.2">
      <c r="A17" s="170"/>
      <c r="B17" s="171" t="s">
        <v>8</v>
      </c>
      <c r="C17" s="232" t="s">
        <v>315</v>
      </c>
      <c r="D17" s="232"/>
      <c r="E17" s="232"/>
      <c r="F17" s="232"/>
    </row>
    <row r="18" spans="1:11" ht="20.100000000000001" customHeight="1" x14ac:dyDescent="0.2">
      <c r="A18" s="238"/>
      <c r="B18" s="216"/>
      <c r="C18" s="237"/>
      <c r="D18" s="216"/>
      <c r="E18" s="241"/>
      <c r="F18" s="241"/>
      <c r="G18" s="198"/>
      <c r="H18" s="198"/>
      <c r="I18" s="198"/>
      <c r="J18" s="198"/>
      <c r="K18" s="197"/>
    </row>
    <row r="19" spans="1:11" ht="20.100000000000001" customHeight="1" x14ac:dyDescent="0.2">
      <c r="A19" s="170">
        <v>2</v>
      </c>
      <c r="B19" s="171" t="s">
        <v>301</v>
      </c>
      <c r="C19" s="232" t="s">
        <v>314</v>
      </c>
      <c r="D19" s="232"/>
      <c r="E19" s="232"/>
      <c r="F19" s="232"/>
      <c r="G19" s="188"/>
    </row>
    <row r="20" spans="1:11" ht="20.100000000000001" customHeight="1" x14ac:dyDescent="0.2">
      <c r="A20" s="170"/>
      <c r="B20" s="171" t="s">
        <v>8</v>
      </c>
      <c r="C20" s="232" t="s">
        <v>315</v>
      </c>
      <c r="D20" s="232"/>
      <c r="E20" s="232"/>
      <c r="F20" s="232"/>
    </row>
    <row r="21" spans="1:11" ht="20.100000000000001" customHeight="1" x14ac:dyDescent="0.2">
      <c r="A21" s="238"/>
      <c r="B21" s="216"/>
      <c r="C21" s="242"/>
      <c r="D21" s="242"/>
      <c r="E21" s="242"/>
      <c r="F21" s="242"/>
      <c r="G21" s="199"/>
      <c r="H21" s="199"/>
      <c r="I21" s="199"/>
      <c r="J21" s="199"/>
      <c r="K21" s="197"/>
    </row>
    <row r="22" spans="1:11" ht="20.100000000000001" customHeight="1" x14ac:dyDescent="0.2">
      <c r="A22" s="238"/>
      <c r="B22" s="216"/>
      <c r="C22" s="242"/>
      <c r="D22" s="242"/>
      <c r="E22" s="242"/>
      <c r="F22" s="242"/>
    </row>
    <row r="23" spans="1:11" ht="20.100000000000001" customHeight="1" x14ac:dyDescent="0.2">
      <c r="B23" s="216"/>
      <c r="C23" s="217"/>
      <c r="D23" s="217"/>
      <c r="E23" s="243"/>
      <c r="F23" s="244"/>
    </row>
    <row r="24" spans="1:11" ht="20.100000000000001" customHeight="1" x14ac:dyDescent="0.2">
      <c r="A24" s="245"/>
      <c r="B24" s="216"/>
      <c r="C24" s="237"/>
      <c r="D24" s="216"/>
      <c r="E24" s="246"/>
      <c r="F24" s="246"/>
      <c r="G24" s="187"/>
      <c r="H24" s="187"/>
      <c r="I24" s="187"/>
      <c r="J24" s="187"/>
    </row>
    <row r="25" spans="1:11" ht="20.100000000000001" customHeight="1" x14ac:dyDescent="0.2">
      <c r="A25" s="245"/>
      <c r="B25" s="216"/>
      <c r="C25" s="242"/>
      <c r="D25" s="242"/>
      <c r="E25" s="243"/>
      <c r="F25" s="244"/>
      <c r="G25" s="187"/>
      <c r="H25" s="187"/>
      <c r="I25" s="187"/>
      <c r="J25" s="187"/>
    </row>
    <row r="26" spans="1:11" ht="20.100000000000001" customHeight="1" x14ac:dyDescent="0.2">
      <c r="A26" s="245"/>
      <c r="B26" s="216"/>
      <c r="C26" s="242"/>
      <c r="D26" s="242"/>
      <c r="E26" s="242"/>
      <c r="F26" s="242"/>
    </row>
    <row r="27" spans="1:11" ht="20.100000000000001" customHeight="1" x14ac:dyDescent="0.2">
      <c r="A27" s="245"/>
      <c r="B27" s="216"/>
      <c r="C27" s="242"/>
      <c r="D27" s="242"/>
      <c r="E27" s="242"/>
      <c r="F27" s="242"/>
    </row>
    <row r="28" spans="1:11" ht="20.100000000000001" customHeight="1" x14ac:dyDescent="0.2">
      <c r="A28" s="245"/>
      <c r="B28" s="216"/>
      <c r="C28" s="242"/>
      <c r="D28" s="242"/>
      <c r="E28" s="242"/>
      <c r="F28" s="242"/>
    </row>
    <row r="29" spans="1:11" ht="20.100000000000001" customHeight="1" x14ac:dyDescent="0.2">
      <c r="B29" s="216"/>
      <c r="C29" s="217"/>
      <c r="D29" s="217"/>
      <c r="E29" s="243"/>
      <c r="F29" s="244"/>
    </row>
    <row r="30" spans="1:11" ht="20.100000000000001" customHeight="1" x14ac:dyDescent="0.2">
      <c r="A30" s="245"/>
      <c r="B30" s="216"/>
      <c r="C30" s="237"/>
      <c r="D30" s="216"/>
      <c r="E30" s="246"/>
      <c r="F30" s="246"/>
      <c r="G30" s="187"/>
      <c r="H30" s="187"/>
      <c r="I30" s="187"/>
      <c r="J30" s="187"/>
    </row>
    <row r="31" spans="1:11" ht="20.100000000000001" customHeight="1" x14ac:dyDescent="0.2">
      <c r="A31" s="245"/>
      <c r="B31" s="216"/>
      <c r="C31" s="242"/>
      <c r="D31" s="242"/>
      <c r="E31" s="243"/>
      <c r="F31" s="244"/>
      <c r="G31" s="187"/>
      <c r="H31" s="187"/>
      <c r="I31" s="187"/>
      <c r="J31" s="187"/>
    </row>
    <row r="32" spans="1:11" ht="20.100000000000001" customHeight="1" x14ac:dyDescent="0.2">
      <c r="A32" s="245"/>
      <c r="B32" s="216"/>
      <c r="C32" s="242"/>
      <c r="D32" s="242"/>
      <c r="E32" s="242"/>
      <c r="F32" s="242"/>
    </row>
    <row r="33" spans="1:10" ht="20.100000000000001" customHeight="1" x14ac:dyDescent="0.2">
      <c r="A33" s="245"/>
      <c r="B33" s="216"/>
      <c r="C33" s="242"/>
      <c r="D33" s="242"/>
      <c r="E33" s="242"/>
      <c r="F33" s="242"/>
      <c r="G33" s="187"/>
      <c r="H33" s="187"/>
      <c r="I33" s="187"/>
      <c r="J33" s="187"/>
    </row>
    <row r="34" spans="1:10" ht="20.100000000000001" customHeight="1" x14ac:dyDescent="0.2">
      <c r="A34" s="245"/>
      <c r="B34" s="216"/>
      <c r="C34" s="242"/>
      <c r="D34" s="242"/>
      <c r="E34" s="242"/>
      <c r="F34" s="242"/>
    </row>
    <row r="35" spans="1:10" ht="20.100000000000001" customHeight="1" x14ac:dyDescent="0.2">
      <c r="B35" s="216"/>
      <c r="C35" s="217"/>
      <c r="D35" s="217"/>
      <c r="E35" s="243"/>
      <c r="F35" s="244"/>
    </row>
    <row r="36" spans="1:10" ht="20.100000000000001" customHeight="1" x14ac:dyDescent="0.2">
      <c r="A36" s="245"/>
      <c r="B36" s="216"/>
      <c r="C36" s="237"/>
      <c r="D36" s="216"/>
      <c r="E36" s="246"/>
      <c r="F36" s="246"/>
      <c r="G36" s="187"/>
      <c r="H36" s="187"/>
      <c r="I36" s="187"/>
      <c r="J36" s="187"/>
    </row>
    <row r="37" spans="1:10" ht="20.100000000000001" customHeight="1" x14ac:dyDescent="0.2">
      <c r="A37" s="245"/>
      <c r="B37" s="216"/>
      <c r="C37" s="242"/>
      <c r="D37" s="242"/>
      <c r="E37" s="243"/>
      <c r="F37" s="244"/>
      <c r="G37" s="188"/>
    </row>
    <row r="38" spans="1:10" ht="20.100000000000001" customHeight="1" x14ac:dyDescent="0.2">
      <c r="A38" s="245"/>
      <c r="B38" s="216"/>
      <c r="C38" s="242"/>
      <c r="D38" s="242"/>
      <c r="E38" s="242"/>
      <c r="F38" s="242"/>
    </row>
    <row r="39" spans="1:10" ht="20.100000000000001" customHeight="1" x14ac:dyDescent="0.2">
      <c r="A39" s="245"/>
      <c r="B39" s="216"/>
      <c r="C39" s="242"/>
      <c r="D39" s="242"/>
      <c r="E39" s="242"/>
      <c r="F39" s="242"/>
    </row>
    <row r="40" spans="1:10" ht="20.100000000000001" customHeight="1" x14ac:dyDescent="0.2">
      <c r="A40" s="245"/>
      <c r="B40" s="216"/>
      <c r="C40" s="242"/>
      <c r="D40" s="242"/>
      <c r="E40" s="242"/>
      <c r="F40" s="242"/>
      <c r="G40" s="187"/>
      <c r="H40" s="187"/>
      <c r="I40" s="187"/>
      <c r="J40" s="187"/>
    </row>
    <row r="41" spans="1:10" ht="20.100000000000001" customHeight="1" x14ac:dyDescent="0.2">
      <c r="B41" s="216"/>
      <c r="C41" s="217"/>
      <c r="D41" s="217"/>
      <c r="E41" s="243"/>
      <c r="F41" s="244"/>
    </row>
    <row r="42" spans="1:10" ht="20.100000000000001" customHeight="1" x14ac:dyDescent="0.2">
      <c r="A42" s="245"/>
      <c r="B42" s="216"/>
      <c r="C42" s="237"/>
      <c r="D42" s="216"/>
      <c r="E42" s="246"/>
      <c r="F42" s="246"/>
    </row>
    <row r="43" spans="1:10" ht="20.100000000000001" customHeight="1" x14ac:dyDescent="0.2">
      <c r="A43" s="245"/>
      <c r="B43" s="216"/>
      <c r="C43" s="242"/>
      <c r="D43" s="242"/>
      <c r="E43" s="243"/>
      <c r="F43" s="244"/>
    </row>
    <row r="44" spans="1:10" ht="20.100000000000001" customHeight="1" x14ac:dyDescent="0.2">
      <c r="A44" s="245"/>
      <c r="B44" s="216"/>
      <c r="C44" s="242"/>
      <c r="D44" s="242"/>
      <c r="E44" s="242"/>
      <c r="F44" s="242"/>
    </row>
    <row r="45" spans="1:10" ht="20.100000000000001" customHeight="1" x14ac:dyDescent="0.2">
      <c r="A45" s="245"/>
      <c r="B45" s="216"/>
      <c r="C45" s="242"/>
      <c r="D45" s="242"/>
      <c r="E45" s="242"/>
      <c r="F45" s="242"/>
    </row>
    <row r="46" spans="1:10" ht="20.100000000000001" customHeight="1" x14ac:dyDescent="0.2">
      <c r="A46" s="245"/>
      <c r="B46" s="216"/>
      <c r="C46" s="242"/>
      <c r="D46" s="242"/>
      <c r="E46" s="242"/>
      <c r="F46" s="242"/>
      <c r="G46" s="187"/>
      <c r="H46" s="187"/>
      <c r="I46" s="187"/>
      <c r="J46" s="187"/>
    </row>
    <row r="47" spans="1:10" ht="20.100000000000001" customHeight="1" x14ac:dyDescent="0.2">
      <c r="A47" s="238"/>
      <c r="B47" s="238"/>
      <c r="C47" s="238"/>
      <c r="D47" s="238"/>
      <c r="E47" s="247"/>
      <c r="F47" s="238"/>
      <c r="G47" s="188"/>
    </row>
    <row r="48" spans="1:10" ht="20.100000000000001" customHeight="1" x14ac:dyDescent="0.2">
      <c r="A48" s="245"/>
      <c r="B48" s="216"/>
      <c r="C48" s="248"/>
      <c r="D48" s="216"/>
      <c r="E48" s="249"/>
      <c r="F48" s="249"/>
    </row>
    <row r="49" spans="1:10" ht="20.100000000000001" customHeight="1" x14ac:dyDescent="0.2">
      <c r="A49" s="245"/>
      <c r="B49" s="216"/>
      <c r="C49" s="249"/>
      <c r="D49" s="249"/>
      <c r="E49" s="243"/>
      <c r="F49" s="244"/>
    </row>
    <row r="50" spans="1:10" ht="20.100000000000001" customHeight="1" x14ac:dyDescent="0.2">
      <c r="A50" s="245"/>
      <c r="B50" s="216"/>
      <c r="C50" s="242"/>
      <c r="D50" s="242"/>
      <c r="E50" s="242"/>
      <c r="F50" s="242"/>
      <c r="G50" s="187"/>
      <c r="H50" s="187"/>
      <c r="I50" s="187"/>
      <c r="J50" s="187"/>
    </row>
    <row r="51" spans="1:10" ht="20.100000000000001" customHeight="1" x14ac:dyDescent="0.2">
      <c r="A51" s="245"/>
      <c r="B51" s="216"/>
      <c r="C51" s="242"/>
      <c r="D51" s="242"/>
      <c r="E51" s="242"/>
      <c r="F51" s="242"/>
      <c r="G51" s="187"/>
      <c r="H51" s="187"/>
      <c r="I51" s="187"/>
      <c r="J51" s="187"/>
    </row>
    <row r="52" spans="1:10" ht="20.100000000000001" customHeight="1" x14ac:dyDescent="0.2">
      <c r="A52" s="245"/>
      <c r="B52" s="216"/>
      <c r="C52" s="242"/>
      <c r="D52" s="242"/>
      <c r="E52" s="242"/>
      <c r="F52" s="242"/>
    </row>
    <row r="53" spans="1:10" ht="20.100000000000001" customHeight="1" x14ac:dyDescent="0.2">
      <c r="B53" s="216"/>
      <c r="C53" s="217"/>
      <c r="D53" s="217"/>
      <c r="E53" s="243"/>
      <c r="F53" s="244"/>
    </row>
    <row r="54" spans="1:10" ht="20.100000000000001" customHeight="1" x14ac:dyDescent="0.2">
      <c r="A54" s="245"/>
      <c r="B54" s="216"/>
      <c r="C54" s="248"/>
      <c r="D54" s="216"/>
      <c r="E54" s="249"/>
      <c r="F54" s="249"/>
      <c r="G54" s="187"/>
      <c r="H54" s="187"/>
      <c r="I54" s="187"/>
      <c r="J54" s="187"/>
    </row>
    <row r="55" spans="1:10" ht="20.100000000000001" customHeight="1" x14ac:dyDescent="0.2">
      <c r="A55" s="245"/>
      <c r="B55" s="216"/>
      <c r="C55" s="249"/>
      <c r="D55" s="249"/>
      <c r="E55" s="243"/>
      <c r="F55" s="244"/>
      <c r="G55" s="187"/>
      <c r="H55" s="187"/>
      <c r="I55" s="187"/>
      <c r="J55" s="187"/>
    </row>
    <row r="56" spans="1:10" ht="20.100000000000001" customHeight="1" x14ac:dyDescent="0.2">
      <c r="A56" s="245"/>
      <c r="B56" s="216"/>
      <c r="C56" s="242"/>
      <c r="D56" s="242"/>
      <c r="E56" s="242"/>
      <c r="F56" s="242"/>
      <c r="G56" s="187"/>
      <c r="H56" s="187"/>
      <c r="I56" s="187"/>
      <c r="J56" s="187"/>
    </row>
    <row r="57" spans="1:10" ht="20.100000000000001" customHeight="1" x14ac:dyDescent="0.2">
      <c r="A57" s="245"/>
      <c r="B57" s="216"/>
      <c r="C57" s="242"/>
      <c r="D57" s="242"/>
      <c r="E57" s="242"/>
      <c r="F57" s="242"/>
    </row>
    <row r="58" spans="1:10" ht="20.100000000000001" customHeight="1" x14ac:dyDescent="0.2">
      <c r="A58" s="245"/>
      <c r="B58" s="216"/>
      <c r="C58" s="242"/>
      <c r="D58" s="242"/>
      <c r="E58" s="242"/>
      <c r="F58" s="242"/>
    </row>
    <row r="59" spans="1:10" ht="20.100000000000001" customHeight="1" x14ac:dyDescent="0.2">
      <c r="A59" s="238"/>
      <c r="B59" s="238"/>
      <c r="C59" s="238"/>
      <c r="D59" s="238"/>
      <c r="E59" s="247"/>
      <c r="F59" s="238"/>
    </row>
    <row r="60" spans="1:10" ht="20.100000000000001" customHeight="1" x14ac:dyDescent="0.2">
      <c r="A60" s="245"/>
      <c r="B60" s="216"/>
      <c r="C60" s="248"/>
      <c r="D60" s="216"/>
      <c r="E60" s="249"/>
      <c r="F60" s="249"/>
    </row>
    <row r="61" spans="1:10" ht="20.100000000000001" customHeight="1" x14ac:dyDescent="0.2">
      <c r="A61" s="245"/>
      <c r="B61" s="216"/>
      <c r="C61" s="249"/>
      <c r="D61" s="249"/>
      <c r="E61" s="243"/>
      <c r="F61" s="244"/>
    </row>
    <row r="62" spans="1:10" ht="20.100000000000001" customHeight="1" x14ac:dyDescent="0.2">
      <c r="A62" s="245"/>
      <c r="B62" s="216"/>
      <c r="C62" s="242"/>
      <c r="D62" s="242"/>
      <c r="E62" s="242"/>
      <c r="F62" s="242"/>
    </row>
    <row r="63" spans="1:10" ht="20.100000000000001" customHeight="1" x14ac:dyDescent="0.2">
      <c r="A63" s="245"/>
      <c r="B63" s="216"/>
      <c r="C63" s="242"/>
      <c r="D63" s="242"/>
      <c r="E63" s="242"/>
      <c r="F63" s="242"/>
    </row>
    <row r="64" spans="1:10" ht="20.100000000000001" customHeight="1" x14ac:dyDescent="0.2">
      <c r="A64" s="245"/>
      <c r="B64" s="216"/>
      <c r="C64" s="242"/>
      <c r="D64" s="242"/>
      <c r="E64" s="242"/>
      <c r="F64" s="242"/>
    </row>
    <row r="65" spans="1:6" ht="20.100000000000001" customHeight="1" x14ac:dyDescent="0.2">
      <c r="B65" s="216"/>
      <c r="C65" s="217"/>
      <c r="D65" s="217"/>
      <c r="E65" s="243"/>
      <c r="F65" s="244"/>
    </row>
    <row r="66" spans="1:6" ht="20.100000000000001" customHeight="1" x14ac:dyDescent="0.2">
      <c r="A66" s="245"/>
      <c r="B66" s="216"/>
      <c r="C66" s="248"/>
      <c r="D66" s="216"/>
      <c r="E66" s="249"/>
      <c r="F66" s="249"/>
    </row>
    <row r="67" spans="1:6" ht="20.100000000000001" customHeight="1" x14ac:dyDescent="0.2">
      <c r="A67" s="245"/>
      <c r="B67" s="216"/>
      <c r="C67" s="249"/>
      <c r="D67" s="249"/>
      <c r="E67" s="243"/>
      <c r="F67" s="244"/>
    </row>
    <row r="68" spans="1:6" ht="20.100000000000001" customHeight="1" x14ac:dyDescent="0.2">
      <c r="A68" s="245"/>
      <c r="B68" s="216"/>
      <c r="C68" s="242"/>
      <c r="D68" s="242"/>
      <c r="E68" s="242"/>
      <c r="F68" s="242"/>
    </row>
    <row r="69" spans="1:6" ht="20.100000000000001" customHeight="1" x14ac:dyDescent="0.2">
      <c r="A69" s="245"/>
      <c r="B69" s="216"/>
      <c r="C69" s="242"/>
      <c r="D69" s="242"/>
      <c r="E69" s="242"/>
      <c r="F69" s="242"/>
    </row>
    <row r="70" spans="1:6" ht="20.100000000000001" customHeight="1" x14ac:dyDescent="0.2">
      <c r="A70" s="245"/>
      <c r="B70" s="216"/>
      <c r="C70" s="242"/>
      <c r="D70" s="242"/>
      <c r="E70" s="242"/>
      <c r="F70" s="242"/>
    </row>
    <row r="71" spans="1:6" ht="20.100000000000001" customHeight="1" x14ac:dyDescent="0.2"/>
  </sheetData>
  <sheetProtection algorithmName="SHA-512" hashValue="uOW8phnfmwqkBo759yglgzKEG507VaFg1YW5rcCkJ4hjDHJfM541kprKxGG8Hqu/hXkvYx9+h8yzy/IvEx2hYQ==" saltValue="ymlFZIwQUcgDp7U8Ud7rig==" spinCount="100000" sheet="1" objects="1" scenarios="1"/>
  <mergeCells count="88">
    <mergeCell ref="A66:A70"/>
    <mergeCell ref="E66:F66"/>
    <mergeCell ref="C67:D67"/>
    <mergeCell ref="C68:F68"/>
    <mergeCell ref="C69:F69"/>
    <mergeCell ref="C70:F70"/>
    <mergeCell ref="A60:A64"/>
    <mergeCell ref="E60:F60"/>
    <mergeCell ref="C61:D61"/>
    <mergeCell ref="C62:F62"/>
    <mergeCell ref="C63:F63"/>
    <mergeCell ref="C64:F64"/>
    <mergeCell ref="A54:A58"/>
    <mergeCell ref="E54:F54"/>
    <mergeCell ref="G54:J54"/>
    <mergeCell ref="C55:D55"/>
    <mergeCell ref="G55:J55"/>
    <mergeCell ref="C56:F56"/>
    <mergeCell ref="G56:J56"/>
    <mergeCell ref="C57:F57"/>
    <mergeCell ref="C58:F58"/>
    <mergeCell ref="G46:J46"/>
    <mergeCell ref="A48:A52"/>
    <mergeCell ref="E48:F48"/>
    <mergeCell ref="C49:D49"/>
    <mergeCell ref="C50:F50"/>
    <mergeCell ref="G50:J50"/>
    <mergeCell ref="C51:F51"/>
    <mergeCell ref="G51:J51"/>
    <mergeCell ref="C52:F52"/>
    <mergeCell ref="A42:A46"/>
    <mergeCell ref="E42:F42"/>
    <mergeCell ref="C43:D43"/>
    <mergeCell ref="C44:F44"/>
    <mergeCell ref="C45:F45"/>
    <mergeCell ref="C46:F46"/>
    <mergeCell ref="A36:A40"/>
    <mergeCell ref="E36:F36"/>
    <mergeCell ref="G36:J36"/>
    <mergeCell ref="C37:D37"/>
    <mergeCell ref="C38:F38"/>
    <mergeCell ref="C39:F39"/>
    <mergeCell ref="C40:F40"/>
    <mergeCell ref="G40:J40"/>
    <mergeCell ref="A30:A34"/>
    <mergeCell ref="E30:F30"/>
    <mergeCell ref="G30:J30"/>
    <mergeCell ref="C31:D31"/>
    <mergeCell ref="G31:J31"/>
    <mergeCell ref="C32:F32"/>
    <mergeCell ref="C33:F33"/>
    <mergeCell ref="G33:J33"/>
    <mergeCell ref="C34:F34"/>
    <mergeCell ref="G24:J24"/>
    <mergeCell ref="C25:D25"/>
    <mergeCell ref="G25:J25"/>
    <mergeCell ref="C26:F26"/>
    <mergeCell ref="C27:F27"/>
    <mergeCell ref="C28:F28"/>
    <mergeCell ref="A19:A20"/>
    <mergeCell ref="C19:F19"/>
    <mergeCell ref="C20:F20"/>
    <mergeCell ref="C21:F21"/>
    <mergeCell ref="C22:F22"/>
    <mergeCell ref="A24:A28"/>
    <mergeCell ref="E24:F24"/>
    <mergeCell ref="A15:F15"/>
    <mergeCell ref="A16:A17"/>
    <mergeCell ref="C16:F16"/>
    <mergeCell ref="C17:F17"/>
    <mergeCell ref="E18:F18"/>
    <mergeCell ref="G18:J18"/>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3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4D83-5A61-47B2-9DC9-BC58AC8515F0}">
  <sheetPr codeName="Sheet3">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127</v>
      </c>
      <c r="E2" s="83"/>
      <c r="F2" s="83"/>
      <c r="G2" s="83"/>
      <c r="H2" s="83"/>
      <c r="I2" s="83"/>
      <c r="J2" s="83"/>
      <c r="K2" s="84"/>
    </row>
    <row r="3" spans="1:24" ht="30" customHeight="1" x14ac:dyDescent="0.2">
      <c r="A3" s="85" t="s">
        <v>128</v>
      </c>
      <c r="B3" s="86"/>
      <c r="C3" s="86"/>
      <c r="D3" s="87">
        <f>VLOOKUP($D$2,交通空白!$B$2:$S$12,2,FALSE)</f>
        <v>38991</v>
      </c>
      <c r="E3" s="88"/>
      <c r="F3" s="88"/>
      <c r="G3" s="88"/>
      <c r="H3" s="88"/>
      <c r="I3" s="88"/>
      <c r="J3" s="88"/>
      <c r="K3" s="89"/>
    </row>
    <row r="4" spans="1:24" ht="30" customHeight="1" x14ac:dyDescent="0.2">
      <c r="A4" s="85" t="s">
        <v>129</v>
      </c>
      <c r="B4" s="86"/>
      <c r="C4" s="86"/>
      <c r="D4" s="87">
        <f>VLOOKUP($D$2,交通空白!$B$2:$S$12,3,FALSE)</f>
        <v>45198</v>
      </c>
      <c r="E4" s="88"/>
      <c r="F4" s="88"/>
      <c r="G4" s="88"/>
      <c r="H4" s="88"/>
      <c r="I4" s="88"/>
      <c r="J4" s="88"/>
      <c r="K4" s="89"/>
    </row>
    <row r="5" spans="1:24" ht="30" customHeight="1" x14ac:dyDescent="0.2">
      <c r="A5" s="85" t="s">
        <v>130</v>
      </c>
      <c r="B5" s="86"/>
      <c r="C5" s="86"/>
      <c r="D5" s="87">
        <f>VLOOKUP($D$2,交通空白!$B$2:$S$12,4,FALSE)</f>
        <v>46295</v>
      </c>
      <c r="E5" s="88"/>
      <c r="F5" s="88"/>
      <c r="G5" s="88"/>
      <c r="H5" s="88"/>
      <c r="I5" s="88"/>
      <c r="J5" s="88"/>
      <c r="K5" s="89"/>
    </row>
    <row r="6" spans="1:24" ht="30" customHeight="1" x14ac:dyDescent="0.2">
      <c r="A6" s="85" t="s">
        <v>131</v>
      </c>
      <c r="B6" s="86"/>
      <c r="C6" s="86"/>
      <c r="D6" s="87" t="str">
        <f>VLOOKUP($D$2,交通空白!$B$2:$S$12,5,FALSE)</f>
        <v>豊浦町</v>
      </c>
      <c r="E6" s="88"/>
      <c r="F6" s="88"/>
      <c r="G6" s="88"/>
      <c r="H6" s="88"/>
      <c r="I6" s="88"/>
      <c r="J6" s="88"/>
      <c r="K6" s="89"/>
    </row>
    <row r="7" spans="1:24" ht="30" customHeight="1" x14ac:dyDescent="0.2">
      <c r="A7" s="85" t="s">
        <v>132</v>
      </c>
      <c r="B7" s="86"/>
      <c r="C7" s="86"/>
      <c r="D7" s="87" t="str">
        <f>VLOOKUP($D$2,交通空白!$B$2:$S$12,6,FALSE)</f>
        <v>村井　洋一</v>
      </c>
      <c r="E7" s="88"/>
      <c r="F7" s="88"/>
      <c r="G7" s="88"/>
      <c r="H7" s="88"/>
      <c r="I7" s="88"/>
      <c r="J7" s="88"/>
      <c r="K7" s="89"/>
    </row>
    <row r="8" spans="1:24" ht="30" customHeight="1" x14ac:dyDescent="0.2">
      <c r="A8" s="85" t="s">
        <v>133</v>
      </c>
      <c r="B8" s="86"/>
      <c r="C8" s="86"/>
      <c r="D8" s="87" t="str">
        <f>VLOOKUP($D$2,交通空白!$B$2:$S$12,8,FALSE)</f>
        <v>虻田郡豊浦町字船見町１０番地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豊浦町</v>
      </c>
      <c r="E12" s="105"/>
      <c r="F12" s="106" t="str">
        <f>IFERROR(VLOOKUP($D$2,交通空白!$B$2:$S$12,10,FALSE),"")</f>
        <v>虻田郡豊浦町字船見町１０番地</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100" t="str">
        <f>VLOOKUP($D$2,交通空白!$B$2:$S$12,15,FALSE)</f>
        <v>路線・区域（豊浦町全域）</v>
      </c>
      <c r="E14" s="100"/>
      <c r="F14" s="100"/>
      <c r="G14" s="100"/>
      <c r="H14" s="100"/>
      <c r="I14" s="100"/>
      <c r="J14" s="100"/>
      <c r="K14" s="101"/>
      <c r="N14" s="110"/>
      <c r="W14" s="110"/>
      <c r="X14" s="111"/>
    </row>
    <row r="15" spans="1:24" ht="30" customHeight="1" x14ac:dyDescent="0.2">
      <c r="A15" s="97" t="s">
        <v>141</v>
      </c>
      <c r="B15" s="98"/>
      <c r="C15" s="98"/>
      <c r="D15" s="112" t="str">
        <f>VLOOKUP($D$2,交通空白!$B$2:$S$12,16,FALSE)</f>
        <v>豊浦町の地域住民又は観光旅客その他の当該地域を来訪する者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豊浦町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0</v>
      </c>
      <c r="J23" s="140">
        <f>IFERROR(VLOOKUP($D$2,交通空白!$B$2:$AG$12,29,FALSE),0)</f>
        <v>5</v>
      </c>
      <c r="K23" s="141">
        <f>SUM(E23:J23)</f>
        <v>5</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0</v>
      </c>
      <c r="J35" s="140">
        <f t="shared" si="0"/>
        <v>5</v>
      </c>
      <c r="K35" s="141">
        <f>SUM(E35:J35)</f>
        <v>5</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WF5fi1eAQRAbu9rmMKvSRYiEtQHRhK4sUS70HtrvCSndicsx5WFp5EkQ5D1sIUJV2WYmqRBKn83n4jST4yj9lQ==" saltValue="4gikrRyO8tDRIb2vf40jX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6D058D5B-C351-4F5C-A647-B258D60D702D}">
      <formula1>"○"</formula1>
    </dataValidation>
    <dataValidation type="list" allowBlank="1" showInputMessage="1" sqref="A22:B33" xr:uid="{AD8C6FB4-750E-4582-9E5D-3FCA59150066}">
      <formula1>"交通空白地有償運送,福祉有償運送"</formula1>
    </dataValidation>
    <dataValidation allowBlank="1" showInputMessage="1" sqref="D2:K2" xr:uid="{BA118BBC-DF98-40AD-896F-9DBC0861CC96}"/>
  </dataValidations>
  <hyperlinks>
    <hyperlink ref="N1:P1" location="交通空白!A1" display="目次へ" xr:uid="{A04B1390-9FA1-4F68-9F2F-8BF6B7F3B39F}"/>
  </hyperlinks>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54464-B42C-4677-BF26-4A47C1AA3427}">
  <sheetPr codeName="Sheet20">
    <tabColor theme="8" tint="0.59999389629810485"/>
  </sheetPr>
  <dimension ref="A1:X38"/>
  <sheetViews>
    <sheetView view="pageBreakPreview" topLeftCell="A3"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316</v>
      </c>
      <c r="E2" s="83"/>
      <c r="F2" s="83"/>
      <c r="G2" s="83"/>
      <c r="H2" s="83"/>
      <c r="I2" s="83"/>
      <c r="J2" s="83"/>
      <c r="K2" s="84"/>
    </row>
    <row r="3" spans="1:24" ht="30" customHeight="1" x14ac:dyDescent="0.2">
      <c r="A3" s="85" t="s">
        <v>128</v>
      </c>
      <c r="B3" s="86"/>
      <c r="C3" s="86"/>
      <c r="D3" s="87">
        <f>VLOOKUP($D$2,交通空白!$B$2:$S$14,2,FALSE)</f>
        <v>45380</v>
      </c>
      <c r="E3" s="88"/>
      <c r="F3" s="88"/>
      <c r="G3" s="88"/>
      <c r="H3" s="88"/>
      <c r="I3" s="88"/>
      <c r="J3" s="88"/>
      <c r="K3" s="89"/>
    </row>
    <row r="4" spans="1:24" ht="30" customHeight="1" x14ac:dyDescent="0.2">
      <c r="A4" s="85" t="s">
        <v>129</v>
      </c>
      <c r="B4" s="86"/>
      <c r="C4" s="86"/>
      <c r="D4" s="87" t="str">
        <f>VLOOKUP($D$2,交通空白!$B$2:$S$14,3,FALSE)</f>
        <v>-</v>
      </c>
      <c r="E4" s="88"/>
      <c r="F4" s="88"/>
      <c r="G4" s="88"/>
      <c r="H4" s="88"/>
      <c r="I4" s="88"/>
      <c r="J4" s="88"/>
      <c r="K4" s="89"/>
    </row>
    <row r="5" spans="1:24" ht="30" customHeight="1" x14ac:dyDescent="0.2">
      <c r="A5" s="85" t="s">
        <v>130</v>
      </c>
      <c r="B5" s="86"/>
      <c r="C5" s="86"/>
      <c r="D5" s="87">
        <f>VLOOKUP($D$2,交通空白!$B$2:$S$14,4,FALSE)</f>
        <v>46112</v>
      </c>
      <c r="E5" s="88"/>
      <c r="F5" s="88"/>
      <c r="G5" s="88"/>
      <c r="H5" s="88"/>
      <c r="I5" s="88"/>
      <c r="J5" s="88"/>
      <c r="K5" s="89"/>
    </row>
    <row r="6" spans="1:24" ht="30" customHeight="1" x14ac:dyDescent="0.2">
      <c r="A6" s="85" t="s">
        <v>131</v>
      </c>
      <c r="B6" s="86"/>
      <c r="C6" s="86"/>
      <c r="D6" s="87" t="str">
        <f>VLOOKUP($D$2,交通空白!$B$2:$S$14,5,FALSE)</f>
        <v>自家用有償旅客運送実施任意団体タキシー</v>
      </c>
      <c r="E6" s="88"/>
      <c r="F6" s="88"/>
      <c r="G6" s="88"/>
      <c r="H6" s="88"/>
      <c r="I6" s="88"/>
      <c r="J6" s="88"/>
      <c r="K6" s="89"/>
    </row>
    <row r="7" spans="1:24" ht="30" customHeight="1" x14ac:dyDescent="0.2">
      <c r="A7" s="85" t="s">
        <v>132</v>
      </c>
      <c r="B7" s="86"/>
      <c r="C7" s="86"/>
      <c r="D7" s="87" t="str">
        <f>VLOOKUP($D$2,交通空白!$B$2:$S$14,6,FALSE)</f>
        <v>宇井　尚</v>
      </c>
      <c r="E7" s="88"/>
      <c r="F7" s="88"/>
      <c r="G7" s="88"/>
      <c r="H7" s="88"/>
      <c r="I7" s="88"/>
      <c r="J7" s="88"/>
      <c r="K7" s="89"/>
    </row>
    <row r="8" spans="1:24" ht="30" customHeight="1" x14ac:dyDescent="0.2">
      <c r="A8" s="85" t="s">
        <v>133</v>
      </c>
      <c r="B8" s="86"/>
      <c r="C8" s="86"/>
      <c r="D8" s="87" t="str">
        <f>VLOOKUP($D$2,交通空白!$B$2:$S$14,8,FALSE)</f>
        <v>伊達市大滝区豊里町４９－１</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IFERROR(VLOOKUP($D$2,交通空白!$B$2:$S$14,9,FALSE),"")</f>
        <v>自家用有償旅客運送実施任意団体タキシー</v>
      </c>
      <c r="E12" s="105"/>
      <c r="F12" s="106" t="str">
        <f>IFERROR(VLOOKUP($D$2,交通空白!$B$2:$S$14,10,FALSE),"")</f>
        <v>伊達市大滝区豊里町４９－１</v>
      </c>
      <c r="G12" s="106"/>
      <c r="H12" s="105" t="str">
        <f>IFERROR(VLOOKUP($D$2&amp;"-3",交通空白!$B$2:$S$14,9,FALSE),"")</f>
        <v/>
      </c>
      <c r="I12" s="105"/>
      <c r="J12" s="106" t="str">
        <f>IFERROR(VLOOKUP($D$2&amp;"-3",交通空白!$B$2:$S$12,10,FALSE),"")</f>
        <v/>
      </c>
      <c r="K12" s="19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IFERROR(VLOOKUP($D$2&amp;"-4",交通空白!$B$2:$S$14,10,FALSE),"")</f>
        <v/>
      </c>
      <c r="K13" s="196"/>
      <c r="N13" s="110"/>
      <c r="W13" s="110"/>
    </row>
    <row r="14" spans="1:24" ht="30" customHeight="1" x14ac:dyDescent="0.2">
      <c r="A14" s="97" t="s">
        <v>140</v>
      </c>
      <c r="B14" s="98"/>
      <c r="C14" s="98"/>
      <c r="D14" s="100" t="str">
        <f>VLOOKUP($D$2,交通空白!$B$2:$S$14,15,FALSE)</f>
        <v>伊達市大滝区</v>
      </c>
      <c r="E14" s="100"/>
      <c r="F14" s="100"/>
      <c r="G14" s="100"/>
      <c r="H14" s="100"/>
      <c r="I14" s="100"/>
      <c r="J14" s="100"/>
      <c r="K14" s="101"/>
      <c r="N14" s="110"/>
      <c r="W14" s="110"/>
      <c r="X14" s="111"/>
    </row>
    <row r="15" spans="1:24" ht="30" customHeight="1" x14ac:dyDescent="0.2">
      <c r="A15" s="97" t="s">
        <v>141</v>
      </c>
      <c r="B15" s="98"/>
      <c r="C15" s="98"/>
      <c r="D15" s="112" t="str">
        <f>VLOOKUP($D$2,交通空白!$B$2:$S$14,16,FALSE)</f>
        <v>伊達市大滝区の住民及びその来訪者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自家用有償旅客運送実施任意団体タキシー</v>
      </c>
      <c r="D22" s="133"/>
      <c r="E22" s="134"/>
      <c r="F22" s="134"/>
      <c r="G22" s="134"/>
      <c r="H22" s="134"/>
      <c r="I22" s="134">
        <v>7</v>
      </c>
      <c r="J22" s="134"/>
      <c r="K22" s="135">
        <v>7</v>
      </c>
    </row>
    <row r="23" spans="1:23" ht="19.8" x14ac:dyDescent="0.2">
      <c r="A23" s="136"/>
      <c r="B23" s="137"/>
      <c r="C23" s="138"/>
      <c r="D23" s="139"/>
      <c r="E23" s="140">
        <f>IFERROR(VLOOKUP($D$2,交通空白!$B$2:$AG$14,19,FALSE),0)</f>
        <v>0</v>
      </c>
      <c r="F23" s="140">
        <f>IFERROR(VLOOKUP($D$2,交通空白!$B$2:$AG$14,21,FALSE),0)</f>
        <v>0</v>
      </c>
      <c r="G23" s="140">
        <f>IFERROR(VLOOKUP($D$2,交通空白!$B$2:$AG$14,23,FALSE),0)</f>
        <v>0</v>
      </c>
      <c r="H23" s="140">
        <f>IFERROR(VLOOKUP($D$2,交通空白!$B$2:$AG$14,25,FALSE),0)</f>
        <v>0</v>
      </c>
      <c r="I23" s="140">
        <f>IFERROR(VLOOKUP($D$2,交通空白!$B$2:$AG$14,27,FALSE),0)</f>
        <v>1</v>
      </c>
      <c r="J23" s="140">
        <f>IFERROR(VLOOKUP($D$2,交通空白!$B$2:$AG$14,29,FALSE),0)</f>
        <v>0</v>
      </c>
      <c r="K23" s="141">
        <f>SUM(E23:J23)</f>
        <v>1</v>
      </c>
    </row>
    <row r="24" spans="1:23" ht="19.8" x14ac:dyDescent="0.2">
      <c r="A24" s="136"/>
      <c r="B24" s="137"/>
      <c r="C24" s="142"/>
      <c r="D24" s="143"/>
      <c r="E24" s="144">
        <f>IFERROR(VLOOKUP($D$2,交通空白!$B$2:$AG$14,20,FALSE),0)</f>
        <v>0</v>
      </c>
      <c r="F24" s="145">
        <f>IFERROR(VLOOKUP($D$2,交通空白!$B$2:$AG$14,22,FALSE),0)</f>
        <v>0</v>
      </c>
      <c r="G24" s="145">
        <f>IFERROR(VLOOKUP($D$2,交通空白!$B$2:$AG$14,24,FALSE),0)</f>
        <v>0</v>
      </c>
      <c r="H24" s="145">
        <f>IFERROR(VLOOKUP($D$2,交通空白!$B$2:$AG$14,26,FALSE),0)</f>
        <v>0</v>
      </c>
      <c r="I24" s="145">
        <f>IFERROR(VLOOKUP($D$2,交通空白!$B$2:$AG$14,28,FALSE),0)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IFERROR(VLOOKUP($D$2&amp;"-2",交通空白!$B$2:$AG$14,19,FALSE),0)</f>
        <v>0</v>
      </c>
      <c r="F26" s="140">
        <f>IFERROR(VLOOKUP($D$2&amp;"-2",交通空白!$B$2:$AG$14,21,FALSE),0)</f>
        <v>0</v>
      </c>
      <c r="G26" s="140">
        <f>IFERROR(VLOOKUP($D$2&amp;"-2",交通空白!$B$2:$AG$14,23,FALSE),0)</f>
        <v>0</v>
      </c>
      <c r="H26" s="140">
        <f>IFERROR(VLOOKUP($D$2&amp;"-2",交通空白!$B$2:$AG$14,25,FALSE),0)</f>
        <v>0</v>
      </c>
      <c r="I26" s="140">
        <f>IFERROR(VLOOKUP($D$2&amp;"-2",交通空白!$B$2:$AG$14,27,FALSE),0)</f>
        <v>0</v>
      </c>
      <c r="J26" s="140">
        <f>IFERROR(VLOOKUP($D$2&amp;"-2",交通空白!$B$2:$AG$14,29,FALSE),0)</f>
        <v>0</v>
      </c>
      <c r="K26" s="141">
        <f>SUM(E26:J26)</f>
        <v>0</v>
      </c>
    </row>
    <row r="27" spans="1:23" ht="19.8" x14ac:dyDescent="0.2">
      <c r="A27" s="148"/>
      <c r="B27" s="149"/>
      <c r="C27" s="142"/>
      <c r="D27" s="143"/>
      <c r="E27" s="145">
        <f>IFERROR(VLOOKUP($D$2&amp;"-2",交通空白!$B$2:$AG$14,20,FALSE),0)</f>
        <v>0</v>
      </c>
      <c r="F27" s="145">
        <f>IFERROR(VLOOKUP($D$2&amp;"-2",交通空白!$B$2:$AG$14,22,FALSE),0)</f>
        <v>0</v>
      </c>
      <c r="G27" s="145">
        <f>IFERROR(VLOOKUP($D$2&amp;"-2",交通空白!$B$2:$AG$14,24,FALSE),0)</f>
        <v>0</v>
      </c>
      <c r="H27" s="145">
        <f>IFERROR(VLOOKUP($D$2&amp;"-2",交通空白!$B$2:$AG$14,26,FALSE),0)</f>
        <v>0</v>
      </c>
      <c r="I27" s="145">
        <f>IFERROR(VLOOKUP($D$2&amp;"-2",交通空白!$B$2:$AG$14,28,FALSE),0)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IFERROR(VLOOKUP($D$2&amp;"-3",交通空白!$B$2:$AG$14,19,FALSE),0)</f>
        <v>0</v>
      </c>
      <c r="F29" s="140">
        <f>IFERROR(VLOOKUP($D$2&amp;"-3",交通空白!$B$2:$AG$14,21,FALSE),0)</f>
        <v>0</v>
      </c>
      <c r="G29" s="140">
        <f>IFERROR(VLOOKUP($D$2&amp;"-3",交通空白!$B$2:$AG$14,23,FALSE),0)</f>
        <v>0</v>
      </c>
      <c r="H29" s="140">
        <f>IFERROR(VLOOKUP($D$2&amp;"-3",交通空白!$B$2:$AG$14,25,FALSE),0)</f>
        <v>0</v>
      </c>
      <c r="I29" s="140">
        <f>IFERROR(VLOOKUP($D$2&amp;"-3",交通空白!$B$2:$AG$14,27,FALSE),0)</f>
        <v>0</v>
      </c>
      <c r="J29" s="140">
        <f>IFERROR(VLOOKUP($D$2&amp;"-3",交通空白!$B$2:$AG$14,29,FALSE),0)</f>
        <v>0</v>
      </c>
      <c r="K29" s="141">
        <f>SUM(E29:J29)</f>
        <v>0</v>
      </c>
    </row>
    <row r="30" spans="1:23" ht="19.8" x14ac:dyDescent="0.2">
      <c r="A30" s="151"/>
      <c r="B30" s="152"/>
      <c r="C30" s="142"/>
      <c r="D30" s="143"/>
      <c r="E30" s="145">
        <f>IFERROR(VLOOKUP($D$2&amp;"-3",交通空白!$B$2:$AG$14,20,FALSE),0)</f>
        <v>0</v>
      </c>
      <c r="F30" s="145">
        <f>IFERROR(VLOOKUP($D$2&amp;"-3",交通空白!$B$2:$AG$14,22,FALSE),0)</f>
        <v>0</v>
      </c>
      <c r="G30" s="145">
        <f>IFERROR(VLOOKUP($D$2&amp;"-3",交通空白!$B$2:$AG$14,24,FALSE),0)</f>
        <v>0</v>
      </c>
      <c r="H30" s="145">
        <f>IFERROR(VLOOKUP($D$2&amp;"-3",交通空白!$B$2:$AG$14,26,FALSE),0)</f>
        <v>0</v>
      </c>
      <c r="I30" s="145">
        <f>IFERROR(VLOOKUP($D$2&amp;"-3",交通空白!$B$2:$AG$14,28,FALSE),0)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IFERROR(VLOOKUP($D$2&amp;"-4",交通空白!$B$2:$AG$14,19,FALSE),0)</f>
        <v>0</v>
      </c>
      <c r="F32" s="140">
        <f>IFERROR(VLOOKUP($D$2&amp;"-4",交通空白!$B$2:$AG$14,21,FALSE),0)</f>
        <v>0</v>
      </c>
      <c r="G32" s="140">
        <f>IFERROR(VLOOKUP($D$2&amp;"-4",交通空白!$B$2:$AG$14,23,FALSE),0)</f>
        <v>0</v>
      </c>
      <c r="H32" s="140">
        <f>IFERROR(VLOOKUP($D$2&amp;"-4",交通空白!$B$2:$AG$14,25,FALSE),0)</f>
        <v>0</v>
      </c>
      <c r="I32" s="140">
        <f>IFERROR(VLOOKUP($D$2&amp;"-4",交通空白!$B$2:$AG$14,27,FALSE),0)</f>
        <v>0</v>
      </c>
      <c r="J32" s="140">
        <f>IFERROR(VLOOKUP($D$2&amp;"-4",交通空白!$B$2:$AG$14,29,FALSE),0)</f>
        <v>0</v>
      </c>
      <c r="K32" s="141">
        <f>SUM(E32:J32)</f>
        <v>0</v>
      </c>
    </row>
    <row r="33" spans="1:11" ht="19.8" x14ac:dyDescent="0.2">
      <c r="A33" s="153"/>
      <c r="B33" s="154"/>
      <c r="C33" s="142"/>
      <c r="D33" s="143"/>
      <c r="E33" s="145">
        <f>IFERROR(VLOOKUP($D$2&amp;"-4",交通空白!$B$2:$AG$14,20,FALSE),0)</f>
        <v>0</v>
      </c>
      <c r="F33" s="145">
        <f>IFERROR(VLOOKUP($D$2&amp;"-4",交通空白!$B$2:$AG$14,22,FALSE),0)</f>
        <v>0</v>
      </c>
      <c r="G33" s="145">
        <f>IFERROR(VLOOKUP($D$2&amp;"-4",交通空白!$B$2:$AG$14,24,FALSE),0)</f>
        <v>0</v>
      </c>
      <c r="H33" s="145">
        <f>IFERROR(VLOOKUP($D$2&amp;"-4",交通空白!$B$2:$AG$14,26,FALSE),0)</f>
        <v>0</v>
      </c>
      <c r="I33" s="145">
        <f>IFERROR(VLOOKUP($D$2&amp;"-4",交通空白!$B$2:$AG$14,28,FALSE),0)</f>
        <v>0</v>
      </c>
      <c r="J33" s="146"/>
      <c r="K33" s="147">
        <f>SUM(E33:I33)</f>
        <v>0</v>
      </c>
    </row>
    <row r="34" spans="1:11" ht="19.8" x14ac:dyDescent="0.2">
      <c r="A34" s="155"/>
      <c r="B34" s="156"/>
      <c r="C34" s="118" t="s">
        <v>157</v>
      </c>
      <c r="D34" s="92"/>
      <c r="E34" s="134"/>
      <c r="F34" s="134"/>
      <c r="G34" s="134"/>
      <c r="H34" s="134"/>
      <c r="I34" s="134">
        <v>7</v>
      </c>
      <c r="J34" s="134"/>
      <c r="K34" s="135">
        <v>7</v>
      </c>
    </row>
    <row r="35" spans="1:11" ht="19.8" x14ac:dyDescent="0.2">
      <c r="A35" s="157"/>
      <c r="B35" s="158"/>
      <c r="C35" s="121"/>
      <c r="D35" s="96"/>
      <c r="E35" s="140">
        <f t="shared" ref="E35:J35" si="0">SUM(E23+E26+E29+E32)</f>
        <v>0</v>
      </c>
      <c r="F35" s="140">
        <f t="shared" si="0"/>
        <v>0</v>
      </c>
      <c r="G35" s="140">
        <f t="shared" si="0"/>
        <v>0</v>
      </c>
      <c r="H35" s="140">
        <f t="shared" si="0"/>
        <v>0</v>
      </c>
      <c r="I35" s="140">
        <f t="shared" si="0"/>
        <v>1</v>
      </c>
      <c r="J35" s="140">
        <f t="shared" si="0"/>
        <v>0</v>
      </c>
      <c r="K35" s="141">
        <f>SUM(E35:J35)</f>
        <v>1</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OQZIqTvVdVscF+JH8rKLMGfTJjwqzYISFv/OItlGJLkmMjB7CSr3ey3RjAWSjh37YqNqEShjoWNwwY9SkWYvGA==" saltValue="1W5rJ75L+uUPaXX1W3lA5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allowBlank="1" showInputMessage="1" sqref="D2:K2" xr:uid="{538E5535-44E0-43B0-BE91-C91703B85C26}"/>
    <dataValidation type="list" allowBlank="1" showInputMessage="1" sqref="A22:B33" xr:uid="{1D9E3856-9B20-4BB5-8729-A08584983122}">
      <formula1>"交通空白地有償運送,福祉有償運送"</formula1>
    </dataValidation>
    <dataValidation type="list" allowBlank="1" showInputMessage="1" sqref="D10" xr:uid="{83BD91A1-770D-427D-B941-C776930226D1}">
      <formula1>"○"</formula1>
    </dataValidation>
  </dataValidations>
  <hyperlinks>
    <hyperlink ref="N1:P1" location="交通空白!A1" display="目次へ" xr:uid="{DA880EC2-F227-494F-8472-0DEC3DB35A5B}"/>
  </hyperlinks>
  <pageMargins left="0.25" right="0.25" top="0.75" bottom="0.75" header="0.3" footer="0.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2BF3-4C8A-4ACF-91EB-B08680ED0A7B}">
  <sheetPr codeName="Sheet4">
    <tabColor theme="8" tint="0.59999389629810485"/>
  </sheetPr>
  <dimension ref="A1:J20"/>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194"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169" t="s">
        <v>159</v>
      </c>
      <c r="B2" s="169"/>
      <c r="C2" s="169"/>
      <c r="D2" s="169"/>
      <c r="E2" s="169"/>
      <c r="F2" s="169"/>
    </row>
    <row r="3" spans="1:10" ht="20.100000000000001" customHeight="1" x14ac:dyDescent="0.2">
      <c r="A3" s="170">
        <v>1</v>
      </c>
      <c r="B3" s="171" t="s">
        <v>160</v>
      </c>
      <c r="C3" s="172">
        <v>39153</v>
      </c>
      <c r="D3" s="171" t="s">
        <v>161</v>
      </c>
      <c r="E3" s="173">
        <v>39173</v>
      </c>
      <c r="F3" s="174"/>
    </row>
    <row r="4" spans="1:10" ht="20.100000000000001" customHeight="1" x14ac:dyDescent="0.2">
      <c r="A4" s="170"/>
      <c r="B4" s="175" t="s">
        <v>162</v>
      </c>
      <c r="C4" s="176" t="s">
        <v>163</v>
      </c>
      <c r="D4" s="176"/>
      <c r="E4" s="177">
        <v>16.8</v>
      </c>
      <c r="F4" s="178" t="s">
        <v>164</v>
      </c>
    </row>
    <row r="5" spans="1:10" ht="20.100000000000001" customHeight="1" x14ac:dyDescent="0.2">
      <c r="A5" s="170"/>
      <c r="B5" s="179" t="s">
        <v>165</v>
      </c>
      <c r="C5" s="180" t="s">
        <v>166</v>
      </c>
      <c r="D5" s="181"/>
      <c r="E5" s="181"/>
      <c r="F5" s="182"/>
    </row>
    <row r="6" spans="1:10" ht="20.100000000000001" customHeight="1" x14ac:dyDescent="0.2">
      <c r="A6" s="170"/>
      <c r="B6" s="179" t="s">
        <v>167</v>
      </c>
      <c r="C6" s="180" t="s">
        <v>168</v>
      </c>
      <c r="D6" s="181"/>
      <c r="E6" s="181"/>
      <c r="F6" s="182"/>
      <c r="G6" s="168"/>
      <c r="H6" s="168"/>
      <c r="I6" s="168"/>
      <c r="J6" s="168"/>
    </row>
    <row r="7" spans="1:10" ht="20.100000000000001" customHeight="1" x14ac:dyDescent="0.2">
      <c r="A7" s="170"/>
      <c r="B7" s="179" t="s">
        <v>169</v>
      </c>
      <c r="C7" s="180" t="s">
        <v>170</v>
      </c>
      <c r="D7" s="181"/>
      <c r="E7" s="181"/>
      <c r="F7" s="182"/>
    </row>
    <row r="8" spans="1:10" ht="20.100000000000001" customHeight="1" x14ac:dyDescent="0.2">
      <c r="B8" s="183"/>
      <c r="C8" s="184"/>
      <c r="D8" s="184"/>
      <c r="E8" s="185"/>
      <c r="F8" s="186"/>
    </row>
    <row r="9" spans="1:10" ht="20.100000000000001" customHeight="1" x14ac:dyDescent="0.2">
      <c r="A9" s="170">
        <v>2</v>
      </c>
      <c r="B9" s="171" t="s">
        <v>160</v>
      </c>
      <c r="C9" s="172">
        <v>39153</v>
      </c>
      <c r="D9" s="171" t="s">
        <v>161</v>
      </c>
      <c r="E9" s="173">
        <v>41785</v>
      </c>
      <c r="F9" s="174"/>
    </row>
    <row r="10" spans="1:10" ht="20.100000000000001" customHeight="1" x14ac:dyDescent="0.2">
      <c r="A10" s="170"/>
      <c r="B10" s="175" t="s">
        <v>162</v>
      </c>
      <c r="C10" s="176" t="s">
        <v>171</v>
      </c>
      <c r="D10" s="176"/>
      <c r="E10" s="177">
        <v>23.9</v>
      </c>
      <c r="F10" s="178" t="s">
        <v>164</v>
      </c>
    </row>
    <row r="11" spans="1:10" ht="20.100000000000001" customHeight="1" x14ac:dyDescent="0.2">
      <c r="A11" s="170"/>
      <c r="B11" s="179" t="s">
        <v>165</v>
      </c>
      <c r="C11" s="180" t="s">
        <v>172</v>
      </c>
      <c r="D11" s="181"/>
      <c r="E11" s="181"/>
      <c r="F11" s="182"/>
      <c r="G11" s="187"/>
      <c r="H11" s="187"/>
      <c r="I11" s="187"/>
      <c r="J11" s="187"/>
    </row>
    <row r="12" spans="1:10" ht="20.100000000000001" customHeight="1" x14ac:dyDescent="0.2">
      <c r="A12" s="170"/>
      <c r="B12" s="179" t="s">
        <v>167</v>
      </c>
      <c r="C12" s="180" t="s">
        <v>168</v>
      </c>
      <c r="D12" s="181"/>
      <c r="E12" s="181"/>
      <c r="F12" s="182"/>
      <c r="G12" s="188"/>
    </row>
    <row r="13" spans="1:10" ht="20.100000000000001" customHeight="1" x14ac:dyDescent="0.2">
      <c r="A13" s="170"/>
      <c r="B13" s="179" t="s">
        <v>169</v>
      </c>
      <c r="C13" s="180" t="s">
        <v>170</v>
      </c>
      <c r="D13" s="181"/>
      <c r="E13" s="181"/>
      <c r="F13" s="182"/>
    </row>
    <row r="14" spans="1:10" ht="20.100000000000001" customHeight="1" x14ac:dyDescent="0.2">
      <c r="A14" s="189"/>
      <c r="B14" s="183"/>
      <c r="C14" s="184"/>
      <c r="D14" s="184"/>
      <c r="E14" s="185"/>
      <c r="F14" s="186"/>
    </row>
    <row r="15" spans="1:10" ht="20.100000000000001" customHeight="1" x14ac:dyDescent="0.2">
      <c r="A15" s="170">
        <v>3</v>
      </c>
      <c r="B15" s="171" t="s">
        <v>160</v>
      </c>
      <c r="C15" s="172">
        <v>38991</v>
      </c>
      <c r="D15" s="171" t="s">
        <v>161</v>
      </c>
      <c r="E15" s="173">
        <v>42826</v>
      </c>
      <c r="F15" s="174"/>
    </row>
    <row r="16" spans="1:10" ht="20.100000000000001" customHeight="1" x14ac:dyDescent="0.2">
      <c r="A16" s="170"/>
      <c r="B16" s="175" t="s">
        <v>162</v>
      </c>
      <c r="C16" s="176" t="s">
        <v>173</v>
      </c>
      <c r="D16" s="176"/>
      <c r="E16" s="177">
        <v>25.9</v>
      </c>
      <c r="F16" s="178" t="s">
        <v>164</v>
      </c>
    </row>
    <row r="17" spans="1:10" ht="20.100000000000001" customHeight="1" x14ac:dyDescent="0.2">
      <c r="A17" s="170"/>
      <c r="B17" s="179" t="s">
        <v>165</v>
      </c>
      <c r="C17" s="180" t="s">
        <v>174</v>
      </c>
      <c r="D17" s="181"/>
      <c r="E17" s="181"/>
      <c r="F17" s="182"/>
      <c r="G17" s="187"/>
      <c r="H17" s="187"/>
      <c r="I17" s="187"/>
      <c r="J17" s="187"/>
    </row>
    <row r="18" spans="1:10" ht="20.100000000000001" customHeight="1" x14ac:dyDescent="0.2">
      <c r="A18" s="170"/>
      <c r="B18" s="179" t="s">
        <v>167</v>
      </c>
      <c r="C18" s="180" t="s">
        <v>175</v>
      </c>
      <c r="D18" s="181"/>
      <c r="E18" s="181"/>
      <c r="F18" s="182"/>
      <c r="G18" s="188"/>
    </row>
    <row r="19" spans="1:10" ht="20.100000000000001" customHeight="1" x14ac:dyDescent="0.2">
      <c r="A19" s="170"/>
      <c r="B19" s="179" t="s">
        <v>169</v>
      </c>
      <c r="C19" s="180" t="s">
        <v>176</v>
      </c>
      <c r="D19" s="181"/>
      <c r="E19" s="181"/>
      <c r="F19" s="182"/>
    </row>
    <row r="20" spans="1:10" ht="20.100000000000001" customHeight="1" x14ac:dyDescent="0.2">
      <c r="A20" s="189"/>
      <c r="B20" s="190"/>
      <c r="C20" s="191"/>
      <c r="D20" s="191"/>
      <c r="E20" s="192"/>
      <c r="F20" s="193"/>
    </row>
  </sheetData>
  <sheetProtection algorithmName="SHA-512" hashValue="fYPM7zLk1BCx114s7vINuO7mItpJaZdNGMj9vFwi0LCq9PLErHsOEIvd4UoF0bbgmL0+FFV0PZQyhsof/qco+w==" saltValue="KVftiRj63a/QtbkmpQ2uuA==" spinCount="100000" sheet="1" objects="1" scenarios="1"/>
  <mergeCells count="23">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91" top="0.74803149606299213" bottom="0.74803149606299213" header="0.31496062992125984" footer="0.31496062992125984"/>
  <pageSetup paperSize="9" scale="94"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C181F-995F-43B9-BF44-0A85F43A0CC6}">
  <sheetPr codeName="Sheet5">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177</v>
      </c>
      <c r="E2" s="83"/>
      <c r="F2" s="83"/>
      <c r="G2" s="83"/>
      <c r="H2" s="83"/>
      <c r="I2" s="83"/>
      <c r="J2" s="83"/>
      <c r="K2" s="84"/>
    </row>
    <row r="3" spans="1:24" ht="30" customHeight="1" x14ac:dyDescent="0.2">
      <c r="A3" s="85" t="s">
        <v>128</v>
      </c>
      <c r="B3" s="86"/>
      <c r="C3" s="86"/>
      <c r="D3" s="87">
        <f>VLOOKUP($D$2,交通空白!$B$2:$S$12,2,FALSE)</f>
        <v>38991</v>
      </c>
      <c r="E3" s="88"/>
      <c r="F3" s="88"/>
      <c r="G3" s="88"/>
      <c r="H3" s="88"/>
      <c r="I3" s="88"/>
      <c r="J3" s="88"/>
      <c r="K3" s="89"/>
    </row>
    <row r="4" spans="1:24" ht="30" customHeight="1" x14ac:dyDescent="0.2">
      <c r="A4" s="85" t="s">
        <v>129</v>
      </c>
      <c r="B4" s="86"/>
      <c r="C4" s="86"/>
      <c r="D4" s="87">
        <f>VLOOKUP($D$2,交通空白!$B$2:$S$12,3,FALSE)</f>
        <v>45181</v>
      </c>
      <c r="E4" s="88"/>
      <c r="F4" s="88"/>
      <c r="G4" s="88"/>
      <c r="H4" s="88"/>
      <c r="I4" s="88"/>
      <c r="J4" s="88"/>
      <c r="K4" s="89"/>
    </row>
    <row r="5" spans="1:24" ht="30" customHeight="1" x14ac:dyDescent="0.2">
      <c r="A5" s="85" t="s">
        <v>130</v>
      </c>
      <c r="B5" s="86"/>
      <c r="C5" s="86"/>
      <c r="D5" s="87">
        <f>VLOOKUP($D$2,交通空白!$B$2:$S$12,4,FALSE)</f>
        <v>47026</v>
      </c>
      <c r="E5" s="88"/>
      <c r="F5" s="88"/>
      <c r="G5" s="88"/>
      <c r="H5" s="88"/>
      <c r="I5" s="88"/>
      <c r="J5" s="88"/>
      <c r="K5" s="89"/>
    </row>
    <row r="6" spans="1:24" ht="30" customHeight="1" x14ac:dyDescent="0.2">
      <c r="A6" s="85" t="s">
        <v>131</v>
      </c>
      <c r="B6" s="86"/>
      <c r="C6" s="86"/>
      <c r="D6" s="87" t="str">
        <f>VLOOKUP($D$2,交通空白!$B$2:$S$12,5,FALSE)</f>
        <v>厚真町</v>
      </c>
      <c r="E6" s="88"/>
      <c r="F6" s="88"/>
      <c r="G6" s="88"/>
      <c r="H6" s="88"/>
      <c r="I6" s="88"/>
      <c r="J6" s="88"/>
      <c r="K6" s="89"/>
    </row>
    <row r="7" spans="1:24" ht="30" customHeight="1" x14ac:dyDescent="0.2">
      <c r="A7" s="85" t="s">
        <v>132</v>
      </c>
      <c r="B7" s="86"/>
      <c r="C7" s="86"/>
      <c r="D7" s="87" t="str">
        <f>VLOOKUP($D$2,交通空白!$B$2:$S$12,6,FALSE)</f>
        <v>宮坂　尚市朗</v>
      </c>
      <c r="E7" s="88"/>
      <c r="F7" s="88"/>
      <c r="G7" s="88"/>
      <c r="H7" s="88"/>
      <c r="I7" s="88"/>
      <c r="J7" s="88"/>
      <c r="K7" s="89"/>
    </row>
    <row r="8" spans="1:24" ht="30" customHeight="1" x14ac:dyDescent="0.2">
      <c r="A8" s="85" t="s">
        <v>133</v>
      </c>
      <c r="B8" s="86"/>
      <c r="C8" s="86"/>
      <c r="D8" s="87" t="str">
        <f>VLOOKUP($D$2,交通空白!$B$2:$S$12,8,FALSE)</f>
        <v>勇払郡厚真町京町１２０番地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厚真町</v>
      </c>
      <c r="E12" s="105"/>
      <c r="F12" s="106" t="str">
        <f>IFERROR(VLOOKUP($D$2,交通空白!$B$2:$S$12,10,FALSE),"")</f>
        <v>勇払郡厚真町京町１２０番地</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100" t="str">
        <f>VLOOKUP($D$2,交通空白!$B$2:$S$12,15,FALSE)</f>
        <v>厚真町</v>
      </c>
      <c r="E14" s="100"/>
      <c r="F14" s="100"/>
      <c r="G14" s="100"/>
      <c r="H14" s="100"/>
      <c r="I14" s="100"/>
      <c r="J14" s="100"/>
      <c r="K14" s="101"/>
      <c r="N14" s="110"/>
      <c r="W14" s="110"/>
      <c r="X14" s="111"/>
    </row>
    <row r="15" spans="1:24" ht="30" customHeight="1" x14ac:dyDescent="0.2">
      <c r="A15" s="97" t="s">
        <v>141</v>
      </c>
      <c r="B15" s="98"/>
      <c r="C15" s="98"/>
      <c r="D15" s="112" t="str">
        <f>VLOOKUP($D$2,交通空白!$B$2:$S$12,16,FALSE)</f>
        <v>厚真町内に在住する住民及びその親族、その他、当該地区に日常の用務を有する者等</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厚真町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1</v>
      </c>
      <c r="J23" s="140">
        <f>IFERROR(VLOOKUP($D$2,交通空白!$B$2:$AG$12,29,FALSE),0)</f>
        <v>2</v>
      </c>
      <c r="K23" s="141">
        <f>SUM(E23:J23)</f>
        <v>3</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1</v>
      </c>
      <c r="J35" s="140">
        <f t="shared" si="0"/>
        <v>2</v>
      </c>
      <c r="K35" s="141">
        <f>SUM(E35:J35)</f>
        <v>3</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NdgSsvaSuj5rJfDmI99XZZxMl8yOIm08y53V3va23eosknee1z7sKRWVyDexiIpLpRXNC0aMithVcVAStzDoJA==" saltValue="qpXsnAy18CczcxGiRuZ9h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allowBlank="1" showInputMessage="1" sqref="D2:K2" xr:uid="{D13CA468-E9BB-48EA-A17A-FD5F1752822B}"/>
    <dataValidation type="list" allowBlank="1" showInputMessage="1" sqref="A22:B33" xr:uid="{85C9C110-0266-4803-ADD1-AFFAE831C517}">
      <formula1>"交通空白地有償運送,福祉有償運送"</formula1>
    </dataValidation>
    <dataValidation type="list" allowBlank="1" showInputMessage="1" sqref="D10" xr:uid="{75650FF8-E95C-4141-831A-01C4FC83FACB}">
      <formula1>"○"</formula1>
    </dataValidation>
  </dataValidations>
  <hyperlinks>
    <hyperlink ref="N1:P1" location="交通空白!A1" display="目次へ" xr:uid="{1083604C-297E-43B9-96CA-373AA98E5D23}"/>
  </hyperlinks>
  <pageMargins left="0.25" right="0.25"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09A6F-1CED-46C1-9530-2A72C9D1AAB4}">
  <sheetPr codeName="Sheet7">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178</v>
      </c>
      <c r="E2" s="83"/>
      <c r="F2" s="83"/>
      <c r="G2" s="83"/>
      <c r="H2" s="83"/>
      <c r="I2" s="83"/>
      <c r="J2" s="83"/>
      <c r="K2" s="84"/>
    </row>
    <row r="3" spans="1:24" ht="30" customHeight="1" x14ac:dyDescent="0.2">
      <c r="A3" s="85" t="s">
        <v>128</v>
      </c>
      <c r="B3" s="86"/>
      <c r="C3" s="86"/>
      <c r="D3" s="87">
        <f>VLOOKUP($D$2,交通空白!$B$2:$S$12,2,FALSE)</f>
        <v>38991</v>
      </c>
      <c r="E3" s="88"/>
      <c r="F3" s="88"/>
      <c r="G3" s="88"/>
      <c r="H3" s="88"/>
      <c r="I3" s="88"/>
      <c r="J3" s="88"/>
      <c r="K3" s="89"/>
    </row>
    <row r="4" spans="1:24" ht="30" customHeight="1" x14ac:dyDescent="0.2">
      <c r="A4" s="85" t="s">
        <v>129</v>
      </c>
      <c r="B4" s="86"/>
      <c r="C4" s="86"/>
      <c r="D4" s="87">
        <f>VLOOKUP($D$2,交通空白!$B$2:$S$12,3,FALSE)</f>
        <v>45191</v>
      </c>
      <c r="E4" s="88"/>
      <c r="F4" s="88"/>
      <c r="G4" s="88"/>
      <c r="H4" s="88"/>
      <c r="I4" s="88"/>
      <c r="J4" s="88"/>
      <c r="K4" s="89"/>
    </row>
    <row r="5" spans="1:24" ht="30" customHeight="1" x14ac:dyDescent="0.2">
      <c r="A5" s="85" t="s">
        <v>130</v>
      </c>
      <c r="B5" s="86"/>
      <c r="C5" s="86"/>
      <c r="D5" s="87">
        <f>VLOOKUP($D$2,交通空白!$B$2:$S$12,4,FALSE)</f>
        <v>46295</v>
      </c>
      <c r="E5" s="88"/>
      <c r="F5" s="88"/>
      <c r="G5" s="88"/>
      <c r="H5" s="88"/>
      <c r="I5" s="88"/>
      <c r="J5" s="88"/>
      <c r="K5" s="89"/>
    </row>
    <row r="6" spans="1:24" ht="30" customHeight="1" x14ac:dyDescent="0.2">
      <c r="A6" s="85" t="s">
        <v>131</v>
      </c>
      <c r="B6" s="86"/>
      <c r="C6" s="86"/>
      <c r="D6" s="87" t="str">
        <f>VLOOKUP($D$2,交通空白!$B$2:$S$12,5,FALSE)</f>
        <v>むかわ町</v>
      </c>
      <c r="E6" s="88"/>
      <c r="F6" s="88"/>
      <c r="G6" s="88"/>
      <c r="H6" s="88"/>
      <c r="I6" s="88"/>
      <c r="J6" s="88"/>
      <c r="K6" s="89"/>
    </row>
    <row r="7" spans="1:24" ht="30" customHeight="1" x14ac:dyDescent="0.2">
      <c r="A7" s="85" t="s">
        <v>132</v>
      </c>
      <c r="B7" s="86"/>
      <c r="C7" s="86"/>
      <c r="D7" s="87" t="str">
        <f>VLOOKUP($D$2,交通空白!$B$2:$S$12,6,FALSE)</f>
        <v>竹中　喜之</v>
      </c>
      <c r="E7" s="88"/>
      <c r="F7" s="88"/>
      <c r="G7" s="88"/>
      <c r="H7" s="88"/>
      <c r="I7" s="88"/>
      <c r="J7" s="88"/>
      <c r="K7" s="89"/>
    </row>
    <row r="8" spans="1:24" ht="30" customHeight="1" x14ac:dyDescent="0.2">
      <c r="A8" s="85" t="s">
        <v>133</v>
      </c>
      <c r="B8" s="86"/>
      <c r="C8" s="86"/>
      <c r="D8" s="87" t="str">
        <f>VLOOKUP($D$2,交通空白!$B$2:$S$12,8,FALSE)</f>
        <v>勇払郡むかわ町美幸２丁目８８番地</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むかわ町</v>
      </c>
      <c r="E12" s="105"/>
      <c r="F12" s="106" t="str">
        <f>IFERROR(VLOOKUP($D$2,交通空白!$B$2:$S$12,10,FALSE),"")</f>
        <v>勇払郡むかわ町美幸２丁目８８番地</v>
      </c>
      <c r="G12" s="106"/>
      <c r="H12" s="105" t="str">
        <f>IFERROR(VLOOKUP($D$2&amp;"-3",交通空白!$B$2:$S$12,9,FALSE),"")</f>
        <v/>
      </c>
      <c r="I12" s="105"/>
      <c r="J12" s="106" t="str">
        <f>IFERROR(VLOOKUP($D$2&amp;"-3",交通空白!$B$2:$S$12,10,FALSE),"")</f>
        <v/>
      </c>
      <c r="K12" s="196"/>
    </row>
    <row r="13" spans="1:24" ht="50.1" customHeight="1" x14ac:dyDescent="0.2">
      <c r="A13" s="107"/>
      <c r="B13" s="108"/>
      <c r="C13" s="109"/>
      <c r="D13" s="105" t="str">
        <f>IFERROR(VLOOKUP($D$2&amp;"-2",交通空白!$B$2:$S$12,9,FALSE),"")</f>
        <v>むかわ町（穂別総合支所）</v>
      </c>
      <c r="E13" s="105"/>
      <c r="F13" s="106" t="str">
        <f>IFERROR(VLOOKUP($D$2&amp;"-2",交通空白!$B$2:$S$12,10,FALSE),"")</f>
        <v>勇払郡むかわ町穂別２番地１</v>
      </c>
      <c r="G13" s="106"/>
      <c r="H13" s="105" t="str">
        <f>IFERROR(VLOOKUP($D$2&amp;"-4",交通空白!$B$2:$S$12,9,FALSE),"")</f>
        <v/>
      </c>
      <c r="I13" s="105"/>
      <c r="J13" s="106" t="str">
        <f>IFERROR(VLOOKUP($D$2&amp;"-4",交通空白!$B$2:$S$12,10,FALSE),"")</f>
        <v/>
      </c>
      <c r="K13" s="196"/>
      <c r="N13" s="110"/>
      <c r="W13" s="110"/>
    </row>
    <row r="14" spans="1:24" ht="30" customHeight="1" x14ac:dyDescent="0.2">
      <c r="A14" s="97" t="s">
        <v>140</v>
      </c>
      <c r="B14" s="98"/>
      <c r="C14" s="98"/>
      <c r="D14" s="100" t="str">
        <f>VLOOKUP($D$2,交通空白!$B$2:$S$12,15,FALSE)</f>
        <v>路線・区域（むかわ町全域）</v>
      </c>
      <c r="E14" s="100"/>
      <c r="F14" s="100"/>
      <c r="G14" s="100"/>
      <c r="H14" s="100"/>
      <c r="I14" s="100"/>
      <c r="J14" s="100"/>
      <c r="K14" s="101"/>
      <c r="N14" s="110"/>
      <c r="W14" s="110"/>
      <c r="X14" s="111"/>
    </row>
    <row r="15" spans="1:24" ht="30" customHeight="1" x14ac:dyDescent="0.2">
      <c r="A15" s="97" t="s">
        <v>141</v>
      </c>
      <c r="B15" s="98"/>
      <c r="C15" s="98"/>
      <c r="D15" s="112" t="str">
        <f>VLOOKUP($D$2,交通空白!$B$2:$S$12,16,FALSE)</f>
        <v>地域住民又は観光旅客その他の当該地域を来訪しようとする者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むかわ町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0</v>
      </c>
      <c r="J23" s="140">
        <f>IFERROR(VLOOKUP($D$2,交通空白!$B$2:$AG$12,29,FALSE),0)</f>
        <v>7</v>
      </c>
      <c r="K23" s="141">
        <f>SUM(E23:J23)</f>
        <v>7</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むかわ町（穂別総合支所）</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1</v>
      </c>
      <c r="J26" s="140">
        <f>IFERROR(VLOOKUP($D$2&amp;"-2",交通空白!$B$2:$AG$12,29,FALSE),0)</f>
        <v>6</v>
      </c>
      <c r="K26" s="141">
        <f>SUM(E26:J26)</f>
        <v>7</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1</v>
      </c>
      <c r="J35" s="140">
        <f t="shared" si="0"/>
        <v>13</v>
      </c>
      <c r="K35" s="141">
        <f>SUM(E35:J35)</f>
        <v>14</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P9jVdwYNbgbyj6jhpHGfnZHOmNp7n6lUmsOAbCVAGXzmnSLG6Zq16RWCo+/jotjb0IUGJ8lLs+EpRpNL4dPUWg==" saltValue="oup0eUa9I0v8emnXH3IkM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147E3F7F-F478-406B-9958-64E755B470D4}">
      <formula1>"○"</formula1>
    </dataValidation>
    <dataValidation type="list" allowBlank="1" showInputMessage="1" sqref="A22:B33" xr:uid="{38470E08-BAB0-4B9C-9B45-D581763DB27B}">
      <formula1>"交通空白地有償運送,福祉有償運送"</formula1>
    </dataValidation>
    <dataValidation allowBlank="1" showInputMessage="1" sqref="D2:K2" xr:uid="{895A448E-5156-4298-B48A-6201D11E6339}"/>
  </dataValidations>
  <hyperlinks>
    <hyperlink ref="N1:P1" location="交通空白!A1" display="目次へ" xr:uid="{7E569BBD-C0FA-43C7-9FDE-64157321AC95}"/>
  </hyperlinks>
  <pageMargins left="0.25" right="0.25"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9F268-4CAF-452B-A163-735775C4008E}">
  <sheetPr codeName="Sheet8">
    <tabColor theme="8" tint="0.59999389629810485"/>
  </sheetPr>
  <dimension ref="A1:K61"/>
  <sheetViews>
    <sheetView view="pageBreakPreview" topLeftCell="A31"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201"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169" t="s">
        <v>159</v>
      </c>
      <c r="B2" s="169"/>
      <c r="C2" s="169"/>
      <c r="D2" s="169"/>
      <c r="E2" s="169"/>
      <c r="F2" s="169"/>
    </row>
    <row r="3" spans="1:10" ht="20.100000000000001" customHeight="1" x14ac:dyDescent="0.2">
      <c r="A3" s="170">
        <v>1</v>
      </c>
      <c r="B3" s="171" t="s">
        <v>160</v>
      </c>
      <c r="C3" s="172">
        <v>38991</v>
      </c>
      <c r="D3" s="171" t="s">
        <v>161</v>
      </c>
      <c r="E3" s="173"/>
      <c r="F3" s="174"/>
    </row>
    <row r="4" spans="1:10" ht="20.100000000000001" customHeight="1" x14ac:dyDescent="0.2">
      <c r="A4" s="170"/>
      <c r="B4" s="175" t="s">
        <v>162</v>
      </c>
      <c r="C4" s="176" t="s">
        <v>179</v>
      </c>
      <c r="D4" s="176"/>
      <c r="E4" s="177">
        <v>22.7</v>
      </c>
      <c r="F4" s="178" t="s">
        <v>164</v>
      </c>
    </row>
    <row r="5" spans="1:10" ht="20.100000000000001" customHeight="1" x14ac:dyDescent="0.2">
      <c r="A5" s="170"/>
      <c r="B5" s="179" t="s">
        <v>165</v>
      </c>
      <c r="C5" s="180" t="s">
        <v>180</v>
      </c>
      <c r="D5" s="181"/>
      <c r="E5" s="181"/>
      <c r="F5" s="182"/>
    </row>
    <row r="6" spans="1:10" ht="20.100000000000001" customHeight="1" x14ac:dyDescent="0.2">
      <c r="A6" s="170"/>
      <c r="B6" s="179" t="s">
        <v>167</v>
      </c>
      <c r="C6" s="180" t="s">
        <v>181</v>
      </c>
      <c r="D6" s="181"/>
      <c r="E6" s="181"/>
      <c r="F6" s="182"/>
      <c r="G6" s="168"/>
      <c r="H6" s="168"/>
      <c r="I6" s="168"/>
      <c r="J6" s="168"/>
    </row>
    <row r="7" spans="1:10" ht="20.100000000000001" customHeight="1" x14ac:dyDescent="0.2">
      <c r="A7" s="170"/>
      <c r="B7" s="179" t="s">
        <v>169</v>
      </c>
      <c r="C7" s="180" t="s">
        <v>182</v>
      </c>
      <c r="D7" s="181"/>
      <c r="E7" s="181"/>
      <c r="F7" s="182"/>
    </row>
    <row r="8" spans="1:10" ht="20.100000000000001" customHeight="1" x14ac:dyDescent="0.2">
      <c r="B8" s="183"/>
      <c r="C8" s="184"/>
      <c r="D8" s="184"/>
      <c r="E8" s="185"/>
      <c r="F8" s="186"/>
    </row>
    <row r="9" spans="1:10" ht="20.100000000000001" customHeight="1" x14ac:dyDescent="0.2">
      <c r="A9" s="170">
        <v>2</v>
      </c>
      <c r="B9" s="171" t="s">
        <v>160</v>
      </c>
      <c r="C9" s="172">
        <v>38991</v>
      </c>
      <c r="D9" s="171" t="s">
        <v>161</v>
      </c>
      <c r="E9" s="173">
        <v>40084</v>
      </c>
      <c r="F9" s="174"/>
    </row>
    <row r="10" spans="1:10" ht="20.100000000000001" customHeight="1" x14ac:dyDescent="0.2">
      <c r="A10" s="170"/>
      <c r="B10" s="175" t="s">
        <v>162</v>
      </c>
      <c r="C10" s="176" t="s">
        <v>183</v>
      </c>
      <c r="D10" s="176"/>
      <c r="E10" s="177">
        <v>43.2</v>
      </c>
      <c r="F10" s="178" t="s">
        <v>164</v>
      </c>
    </row>
    <row r="11" spans="1:10" ht="20.100000000000001" customHeight="1" x14ac:dyDescent="0.2">
      <c r="A11" s="170"/>
      <c r="B11" s="179" t="s">
        <v>165</v>
      </c>
      <c r="C11" s="180" t="s">
        <v>184</v>
      </c>
      <c r="D11" s="181"/>
      <c r="E11" s="181"/>
      <c r="F11" s="182"/>
      <c r="G11" s="187"/>
      <c r="H11" s="187"/>
      <c r="I11" s="187"/>
      <c r="J11" s="187"/>
    </row>
    <row r="12" spans="1:10" ht="20.100000000000001" customHeight="1" x14ac:dyDescent="0.2">
      <c r="A12" s="170"/>
      <c r="B12" s="179" t="s">
        <v>167</v>
      </c>
      <c r="C12" s="180" t="s">
        <v>181</v>
      </c>
      <c r="D12" s="181"/>
      <c r="E12" s="181"/>
      <c r="F12" s="182"/>
      <c r="G12" s="188"/>
    </row>
    <row r="13" spans="1:10" ht="20.100000000000001" customHeight="1" x14ac:dyDescent="0.2">
      <c r="A13" s="170"/>
      <c r="B13" s="179" t="s">
        <v>169</v>
      </c>
      <c r="C13" s="180" t="s">
        <v>185</v>
      </c>
      <c r="D13" s="181"/>
      <c r="E13" s="181"/>
      <c r="F13" s="182"/>
    </row>
    <row r="14" spans="1:10" ht="20.100000000000001" customHeight="1" x14ac:dyDescent="0.2">
      <c r="A14" s="189"/>
      <c r="B14" s="183"/>
      <c r="C14" s="184"/>
      <c r="D14" s="184"/>
      <c r="E14" s="185"/>
      <c r="F14" s="186"/>
    </row>
    <row r="15" spans="1:10" ht="20.100000000000001" customHeight="1" x14ac:dyDescent="0.2">
      <c r="A15" s="170">
        <v>3</v>
      </c>
      <c r="B15" s="171" t="s">
        <v>160</v>
      </c>
      <c r="C15" s="172">
        <v>38991</v>
      </c>
      <c r="D15" s="171" t="s">
        <v>161</v>
      </c>
      <c r="E15" s="173">
        <v>44284</v>
      </c>
      <c r="F15" s="174"/>
    </row>
    <row r="16" spans="1:10" ht="20.100000000000001" customHeight="1" x14ac:dyDescent="0.2">
      <c r="A16" s="170"/>
      <c r="B16" s="175" t="s">
        <v>162</v>
      </c>
      <c r="C16" s="176" t="s">
        <v>186</v>
      </c>
      <c r="D16" s="176"/>
      <c r="E16" s="177">
        <v>29.9</v>
      </c>
      <c r="F16" s="178" t="s">
        <v>164</v>
      </c>
    </row>
    <row r="17" spans="1:11" ht="20.100000000000001" customHeight="1" x14ac:dyDescent="0.2">
      <c r="A17" s="170"/>
      <c r="B17" s="179" t="s">
        <v>165</v>
      </c>
      <c r="C17" s="180" t="s">
        <v>187</v>
      </c>
      <c r="D17" s="181"/>
      <c r="E17" s="181"/>
      <c r="F17" s="182"/>
      <c r="G17" s="187"/>
      <c r="H17" s="187"/>
      <c r="I17" s="187"/>
      <c r="J17" s="187"/>
    </row>
    <row r="18" spans="1:11" ht="20.100000000000001" customHeight="1" x14ac:dyDescent="0.2">
      <c r="A18" s="170"/>
      <c r="B18" s="179" t="s">
        <v>167</v>
      </c>
      <c r="C18" s="180" t="s">
        <v>181</v>
      </c>
      <c r="D18" s="181"/>
      <c r="E18" s="181"/>
      <c r="F18" s="182"/>
      <c r="G18" s="188"/>
    </row>
    <row r="19" spans="1:11" ht="20.100000000000001" customHeight="1" x14ac:dyDescent="0.2">
      <c r="A19" s="170"/>
      <c r="B19" s="179" t="s">
        <v>169</v>
      </c>
      <c r="C19" s="180" t="s">
        <v>188</v>
      </c>
      <c r="D19" s="181"/>
      <c r="E19" s="181"/>
      <c r="F19" s="182"/>
    </row>
    <row r="20" spans="1:11" ht="20.100000000000001" customHeight="1" x14ac:dyDescent="0.2">
      <c r="A20" s="189"/>
      <c r="B20" s="183"/>
      <c r="C20" s="184"/>
      <c r="D20" s="184"/>
      <c r="E20" s="185"/>
      <c r="F20" s="186"/>
    </row>
    <row r="21" spans="1:11" ht="20.100000000000001" customHeight="1" x14ac:dyDescent="0.2">
      <c r="A21" s="170">
        <v>4</v>
      </c>
      <c r="B21" s="171" t="s">
        <v>160</v>
      </c>
      <c r="C21" s="172">
        <v>38991</v>
      </c>
      <c r="D21" s="171" t="s">
        <v>161</v>
      </c>
      <c r="E21" s="173">
        <v>39878</v>
      </c>
      <c r="F21" s="174"/>
    </row>
    <row r="22" spans="1:11" ht="20.100000000000001" customHeight="1" x14ac:dyDescent="0.2">
      <c r="A22" s="170"/>
      <c r="B22" s="175" t="s">
        <v>162</v>
      </c>
      <c r="C22" s="176" t="s">
        <v>189</v>
      </c>
      <c r="D22" s="176"/>
      <c r="E22" s="177">
        <v>20</v>
      </c>
      <c r="F22" s="178" t="s">
        <v>164</v>
      </c>
    </row>
    <row r="23" spans="1:11" ht="20.100000000000001" customHeight="1" x14ac:dyDescent="0.2">
      <c r="A23" s="170"/>
      <c r="B23" s="179" t="s">
        <v>165</v>
      </c>
      <c r="C23" s="180" t="s">
        <v>190</v>
      </c>
      <c r="D23" s="181"/>
      <c r="E23" s="181"/>
      <c r="F23" s="182"/>
      <c r="G23" s="187"/>
      <c r="H23" s="187"/>
      <c r="I23" s="187"/>
      <c r="J23" s="187"/>
    </row>
    <row r="24" spans="1:11" ht="20.100000000000001" customHeight="1" x14ac:dyDescent="0.2">
      <c r="A24" s="170"/>
      <c r="B24" s="179" t="s">
        <v>167</v>
      </c>
      <c r="C24" s="180" t="s">
        <v>191</v>
      </c>
      <c r="D24" s="181"/>
      <c r="E24" s="181"/>
      <c r="F24" s="182"/>
      <c r="G24" s="197"/>
      <c r="H24" s="197"/>
      <c r="I24" s="197"/>
      <c r="J24" s="197"/>
      <c r="K24" s="197"/>
    </row>
    <row r="25" spans="1:11" ht="20.100000000000001" customHeight="1" x14ac:dyDescent="0.2">
      <c r="A25" s="170"/>
      <c r="B25" s="179" t="s">
        <v>169</v>
      </c>
      <c r="C25" s="180" t="s">
        <v>192</v>
      </c>
      <c r="D25" s="181"/>
      <c r="E25" s="181"/>
      <c r="F25" s="182"/>
    </row>
    <row r="26" spans="1:11" ht="20.100000000000001" customHeight="1" x14ac:dyDescent="0.2">
      <c r="A26" s="189"/>
      <c r="B26" s="183"/>
      <c r="C26" s="184"/>
      <c r="D26" s="184"/>
      <c r="E26" s="185"/>
      <c r="F26" s="186"/>
    </row>
    <row r="27" spans="1:11" ht="20.100000000000001" customHeight="1" x14ac:dyDescent="0.2">
      <c r="A27" s="170">
        <v>5</v>
      </c>
      <c r="B27" s="171" t="s">
        <v>160</v>
      </c>
      <c r="C27" s="172">
        <v>39346</v>
      </c>
      <c r="D27" s="171" t="s">
        <v>161</v>
      </c>
      <c r="E27" s="173">
        <v>39356</v>
      </c>
      <c r="F27" s="174"/>
      <c r="G27" s="197"/>
      <c r="H27" s="197"/>
      <c r="I27" s="197"/>
      <c r="J27" s="197"/>
      <c r="K27" s="197"/>
    </row>
    <row r="28" spans="1:11" ht="20.100000000000001" customHeight="1" x14ac:dyDescent="0.2">
      <c r="A28" s="170"/>
      <c r="B28" s="175" t="s">
        <v>162</v>
      </c>
      <c r="C28" s="176" t="s">
        <v>193</v>
      </c>
      <c r="D28" s="176"/>
      <c r="E28" s="177">
        <v>22.9</v>
      </c>
      <c r="F28" s="178" t="s">
        <v>164</v>
      </c>
    </row>
    <row r="29" spans="1:11" ht="20.100000000000001" customHeight="1" x14ac:dyDescent="0.2">
      <c r="A29" s="170"/>
      <c r="B29" s="179" t="s">
        <v>165</v>
      </c>
      <c r="C29" s="180" t="s">
        <v>194</v>
      </c>
      <c r="D29" s="181"/>
      <c r="E29" s="181"/>
      <c r="F29" s="182"/>
    </row>
    <row r="30" spans="1:11" ht="20.100000000000001" customHeight="1" x14ac:dyDescent="0.2">
      <c r="A30" s="170"/>
      <c r="B30" s="179" t="s">
        <v>167</v>
      </c>
      <c r="C30" s="180" t="s">
        <v>181</v>
      </c>
      <c r="D30" s="181"/>
      <c r="E30" s="181"/>
      <c r="F30" s="182"/>
      <c r="G30" s="198"/>
      <c r="H30" s="198"/>
      <c r="I30" s="198"/>
      <c r="J30" s="198"/>
      <c r="K30" s="197"/>
    </row>
    <row r="31" spans="1:11" ht="20.100000000000001" customHeight="1" x14ac:dyDescent="0.2">
      <c r="A31" s="170"/>
      <c r="B31" s="179" t="s">
        <v>169</v>
      </c>
      <c r="C31" s="180" t="s">
        <v>195</v>
      </c>
      <c r="D31" s="181"/>
      <c r="E31" s="181"/>
      <c r="F31" s="182"/>
      <c r="G31" s="188"/>
    </row>
    <row r="32" spans="1:11" ht="20.100000000000001" customHeight="1" x14ac:dyDescent="0.2">
      <c r="A32" s="189"/>
      <c r="B32" s="183"/>
      <c r="C32" s="184"/>
      <c r="D32" s="184"/>
      <c r="E32" s="185"/>
      <c r="F32" s="186"/>
    </row>
    <row r="33" spans="1:11" ht="20.100000000000001" customHeight="1" x14ac:dyDescent="0.2">
      <c r="A33" s="170">
        <v>6</v>
      </c>
      <c r="B33" s="171" t="s">
        <v>160</v>
      </c>
      <c r="C33" s="172">
        <v>40084</v>
      </c>
      <c r="D33" s="171" t="s">
        <v>161</v>
      </c>
      <c r="E33" s="173">
        <v>41122</v>
      </c>
      <c r="F33" s="174"/>
      <c r="G33" s="199"/>
      <c r="H33" s="199"/>
      <c r="I33" s="199"/>
      <c r="J33" s="199"/>
      <c r="K33" s="197"/>
    </row>
    <row r="34" spans="1:11" ht="20.100000000000001" customHeight="1" x14ac:dyDescent="0.2">
      <c r="A34" s="170"/>
      <c r="B34" s="175" t="s">
        <v>162</v>
      </c>
      <c r="C34" s="176" t="s">
        <v>196</v>
      </c>
      <c r="D34" s="176"/>
      <c r="E34" s="177">
        <v>22.7</v>
      </c>
      <c r="F34" s="178" t="s">
        <v>164</v>
      </c>
    </row>
    <row r="35" spans="1:11" ht="20.100000000000001" customHeight="1" x14ac:dyDescent="0.2">
      <c r="A35" s="170"/>
      <c r="B35" s="179" t="s">
        <v>165</v>
      </c>
      <c r="C35" s="180" t="s">
        <v>197</v>
      </c>
      <c r="D35" s="181"/>
      <c r="E35" s="181"/>
      <c r="F35" s="182"/>
    </row>
    <row r="36" spans="1:11" ht="20.100000000000001" customHeight="1" x14ac:dyDescent="0.2">
      <c r="A36" s="170"/>
      <c r="B36" s="179" t="s">
        <v>167</v>
      </c>
      <c r="C36" s="180" t="s">
        <v>198</v>
      </c>
      <c r="D36" s="181"/>
      <c r="E36" s="181"/>
      <c r="F36" s="182"/>
      <c r="G36" s="187"/>
      <c r="H36" s="187"/>
      <c r="I36" s="187"/>
      <c r="J36" s="187"/>
    </row>
    <row r="37" spans="1:11" ht="20.100000000000001" customHeight="1" x14ac:dyDescent="0.2">
      <c r="A37" s="170"/>
      <c r="B37" s="179" t="s">
        <v>169</v>
      </c>
      <c r="C37" s="180" t="s">
        <v>199</v>
      </c>
      <c r="D37" s="181"/>
      <c r="E37" s="181"/>
      <c r="F37" s="182"/>
      <c r="G37" s="187"/>
      <c r="H37" s="187"/>
      <c r="I37" s="187"/>
      <c r="J37" s="187"/>
    </row>
    <row r="38" spans="1:11" ht="20.100000000000001" customHeight="1" x14ac:dyDescent="0.2">
      <c r="A38" s="189"/>
      <c r="B38" s="183"/>
      <c r="C38" s="184"/>
      <c r="D38" s="184"/>
      <c r="E38" s="185"/>
      <c r="F38" s="186"/>
    </row>
    <row r="39" spans="1:11" ht="20.100000000000001" customHeight="1" x14ac:dyDescent="0.2">
      <c r="A39" s="170">
        <v>7</v>
      </c>
      <c r="B39" s="171" t="s">
        <v>160</v>
      </c>
      <c r="C39" s="172">
        <v>40084</v>
      </c>
      <c r="D39" s="171" t="s">
        <v>161</v>
      </c>
      <c r="E39" s="173">
        <v>45373</v>
      </c>
      <c r="F39" s="174"/>
    </row>
    <row r="40" spans="1:11" ht="20.100000000000001" customHeight="1" x14ac:dyDescent="0.2">
      <c r="A40" s="170"/>
      <c r="B40" s="175" t="s">
        <v>162</v>
      </c>
      <c r="C40" s="176" t="s">
        <v>200</v>
      </c>
      <c r="D40" s="176"/>
      <c r="E40" s="177">
        <v>40</v>
      </c>
      <c r="F40" s="178" t="s">
        <v>164</v>
      </c>
    </row>
    <row r="41" spans="1:11" ht="20.100000000000001" customHeight="1" x14ac:dyDescent="0.2">
      <c r="A41" s="170"/>
      <c r="B41" s="179" t="s">
        <v>165</v>
      </c>
      <c r="C41" s="180" t="s">
        <v>201</v>
      </c>
      <c r="D41" s="181"/>
      <c r="E41" s="181"/>
      <c r="F41" s="182"/>
    </row>
    <row r="42" spans="1:11" ht="20.100000000000001" customHeight="1" x14ac:dyDescent="0.2">
      <c r="A42" s="170"/>
      <c r="B42" s="179" t="s">
        <v>167</v>
      </c>
      <c r="C42" s="180" t="s">
        <v>202</v>
      </c>
      <c r="D42" s="181"/>
      <c r="E42" s="181"/>
      <c r="F42" s="182"/>
      <c r="G42" s="187"/>
      <c r="H42" s="187"/>
      <c r="I42" s="187"/>
      <c r="J42" s="187"/>
    </row>
    <row r="43" spans="1:11" ht="20.100000000000001" customHeight="1" x14ac:dyDescent="0.2">
      <c r="A43" s="170"/>
      <c r="B43" s="179" t="s">
        <v>169</v>
      </c>
      <c r="C43" s="180" t="s">
        <v>203</v>
      </c>
      <c r="D43" s="181"/>
      <c r="E43" s="181"/>
      <c r="F43" s="182"/>
      <c r="G43" s="187"/>
      <c r="H43" s="187"/>
      <c r="I43" s="187"/>
      <c r="J43" s="187"/>
    </row>
    <row r="44" spans="1:11" ht="20.100000000000001" customHeight="1" x14ac:dyDescent="0.2">
      <c r="A44" s="189"/>
      <c r="B44" s="183"/>
      <c r="C44" s="184"/>
      <c r="D44" s="184"/>
      <c r="E44" s="185"/>
      <c r="F44" s="186"/>
    </row>
    <row r="45" spans="1:11" ht="20.100000000000001" customHeight="1" x14ac:dyDescent="0.2">
      <c r="A45" s="170">
        <v>8</v>
      </c>
      <c r="B45" s="171" t="s">
        <v>160</v>
      </c>
      <c r="C45" s="172">
        <v>40084</v>
      </c>
      <c r="D45" s="171" t="s">
        <v>161</v>
      </c>
      <c r="E45" s="173"/>
      <c r="F45" s="174"/>
      <c r="G45" s="187"/>
      <c r="H45" s="187"/>
      <c r="I45" s="187"/>
      <c r="J45" s="187"/>
    </row>
    <row r="46" spans="1:11" ht="20.100000000000001" customHeight="1" x14ac:dyDescent="0.2">
      <c r="A46" s="170"/>
      <c r="B46" s="175" t="s">
        <v>162</v>
      </c>
      <c r="C46" s="176" t="s">
        <v>204</v>
      </c>
      <c r="D46" s="176"/>
      <c r="E46" s="177">
        <v>26.7</v>
      </c>
      <c r="F46" s="178" t="s">
        <v>164</v>
      </c>
    </row>
    <row r="47" spans="1:11" ht="20.100000000000001" customHeight="1" x14ac:dyDescent="0.2">
      <c r="A47" s="170"/>
      <c r="B47" s="179" t="s">
        <v>165</v>
      </c>
      <c r="C47" s="180" t="s">
        <v>201</v>
      </c>
      <c r="D47" s="181"/>
      <c r="E47" s="181"/>
      <c r="F47" s="182"/>
    </row>
    <row r="48" spans="1:11" ht="20.100000000000001" customHeight="1" x14ac:dyDescent="0.2">
      <c r="A48" s="170"/>
      <c r="B48" s="179" t="s">
        <v>167</v>
      </c>
      <c r="C48" s="180" t="s">
        <v>205</v>
      </c>
      <c r="D48" s="181"/>
      <c r="E48" s="181"/>
      <c r="F48" s="182"/>
      <c r="G48" s="187"/>
      <c r="H48" s="187"/>
      <c r="I48" s="187"/>
      <c r="J48" s="187"/>
    </row>
    <row r="49" spans="1:10" ht="20.100000000000001" customHeight="1" x14ac:dyDescent="0.2">
      <c r="A49" s="170"/>
      <c r="B49" s="179" t="s">
        <v>169</v>
      </c>
      <c r="C49" s="180" t="s">
        <v>206</v>
      </c>
      <c r="D49" s="181"/>
      <c r="E49" s="181"/>
      <c r="F49" s="182"/>
      <c r="G49" s="188"/>
    </row>
    <row r="50" spans="1:10" ht="20.100000000000001" customHeight="1" x14ac:dyDescent="0.2">
      <c r="A50" s="189"/>
      <c r="B50" s="183"/>
      <c r="C50" s="184"/>
      <c r="D50" s="184"/>
      <c r="E50" s="185"/>
      <c r="F50" s="186"/>
    </row>
    <row r="51" spans="1:10" ht="20.100000000000001" customHeight="1" x14ac:dyDescent="0.2">
      <c r="A51" s="170">
        <v>9</v>
      </c>
      <c r="B51" s="171" t="s">
        <v>160</v>
      </c>
      <c r="C51" s="172">
        <v>40450</v>
      </c>
      <c r="D51" s="171" t="s">
        <v>161</v>
      </c>
      <c r="E51" s="173">
        <v>40452</v>
      </c>
      <c r="F51" s="174"/>
    </row>
    <row r="52" spans="1:10" ht="20.100000000000001" customHeight="1" x14ac:dyDescent="0.2">
      <c r="A52" s="170"/>
      <c r="B52" s="175" t="s">
        <v>162</v>
      </c>
      <c r="C52" s="176" t="s">
        <v>207</v>
      </c>
      <c r="D52" s="176"/>
      <c r="E52" s="177">
        <v>24.5</v>
      </c>
      <c r="F52" s="178" t="s">
        <v>164</v>
      </c>
      <c r="G52" s="187"/>
      <c r="H52" s="187"/>
      <c r="I52" s="187"/>
      <c r="J52" s="187"/>
    </row>
    <row r="53" spans="1:10" ht="20.100000000000001" customHeight="1" x14ac:dyDescent="0.2">
      <c r="A53" s="170"/>
      <c r="B53" s="179" t="s">
        <v>165</v>
      </c>
      <c r="C53" s="180" t="s">
        <v>180</v>
      </c>
      <c r="D53" s="181"/>
      <c r="E53" s="181"/>
      <c r="F53" s="182"/>
    </row>
    <row r="54" spans="1:10" ht="20.100000000000001" customHeight="1" x14ac:dyDescent="0.2">
      <c r="A54" s="170"/>
      <c r="B54" s="179" t="s">
        <v>167</v>
      </c>
      <c r="C54" s="180" t="s">
        <v>181</v>
      </c>
      <c r="D54" s="181"/>
      <c r="E54" s="181"/>
      <c r="F54" s="182"/>
    </row>
    <row r="55" spans="1:10" ht="20.100000000000001" customHeight="1" x14ac:dyDescent="0.2">
      <c r="A55" s="170"/>
      <c r="B55" s="179" t="s">
        <v>169</v>
      </c>
      <c r="C55" s="180"/>
      <c r="D55" s="181"/>
      <c r="E55" s="181"/>
      <c r="F55" s="182"/>
    </row>
    <row r="56" spans="1:10" ht="20.100000000000001" customHeight="1" x14ac:dyDescent="0.2">
      <c r="A56" s="200"/>
      <c r="B56" s="183"/>
      <c r="C56" s="184"/>
      <c r="D56" s="184"/>
      <c r="E56" s="185"/>
      <c r="F56" s="186"/>
    </row>
    <row r="57" spans="1:10" ht="20.100000000000001" customHeight="1" x14ac:dyDescent="0.2">
      <c r="A57" s="170">
        <v>10</v>
      </c>
      <c r="B57" s="171" t="s">
        <v>160</v>
      </c>
      <c r="C57" s="172">
        <v>40450</v>
      </c>
      <c r="D57" s="171" t="s">
        <v>161</v>
      </c>
      <c r="E57" s="173">
        <v>40452</v>
      </c>
      <c r="F57" s="174"/>
    </row>
    <row r="58" spans="1:10" ht="20.100000000000001" customHeight="1" x14ac:dyDescent="0.2">
      <c r="A58" s="170"/>
      <c r="B58" s="175" t="s">
        <v>162</v>
      </c>
      <c r="C58" s="176" t="s">
        <v>208</v>
      </c>
      <c r="D58" s="176"/>
      <c r="E58" s="177">
        <v>37.200000000000003</v>
      </c>
      <c r="F58" s="178" t="s">
        <v>164</v>
      </c>
      <c r="G58" s="187"/>
      <c r="H58" s="187"/>
      <c r="I58" s="187"/>
      <c r="J58" s="187"/>
    </row>
    <row r="59" spans="1:10" ht="20.100000000000001" customHeight="1" x14ac:dyDescent="0.2">
      <c r="A59" s="170"/>
      <c r="B59" s="179" t="s">
        <v>165</v>
      </c>
      <c r="C59" s="180" t="s">
        <v>184</v>
      </c>
      <c r="D59" s="181"/>
      <c r="E59" s="181"/>
      <c r="F59" s="182"/>
      <c r="G59" s="188"/>
    </row>
    <row r="60" spans="1:10" ht="20.100000000000001" customHeight="1" x14ac:dyDescent="0.2">
      <c r="A60" s="170"/>
      <c r="B60" s="179" t="s">
        <v>167</v>
      </c>
      <c r="C60" s="180" t="s">
        <v>181</v>
      </c>
      <c r="D60" s="181"/>
      <c r="E60" s="181"/>
      <c r="F60" s="182"/>
    </row>
    <row r="61" spans="1:10" ht="20.100000000000001" customHeight="1" x14ac:dyDescent="0.2">
      <c r="A61" s="170"/>
      <c r="B61" s="179" t="s">
        <v>169</v>
      </c>
      <c r="C61" s="180"/>
      <c r="D61" s="181"/>
      <c r="E61" s="181"/>
      <c r="F61" s="182"/>
    </row>
  </sheetData>
  <sheetProtection algorithmName="SHA-512" hashValue="YkGqS2BsKoLCHiHBczb7GEYPA8/BfTNtwjP5Ja2pna69NO8E4Oq2u4do/s23Vxwo2RnuP2ryWhONB2BxGmSJfA==" saltValue="0lxU3jeTKvLDDNs8nRdfVQ==" spinCount="100000" sheet="1" objects="1" scenarios="1"/>
  <mergeCells count="75">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9:A13"/>
    <mergeCell ref="E9:F9"/>
    <mergeCell ref="C10:D10"/>
    <mergeCell ref="C11:F11"/>
    <mergeCell ref="G11:J11"/>
    <mergeCell ref="C12:F12"/>
    <mergeCell ref="C13:F13"/>
    <mergeCell ref="E1:F1"/>
    <mergeCell ref="A2:F2"/>
    <mergeCell ref="A3:A7"/>
    <mergeCell ref="E3:F3"/>
    <mergeCell ref="C4:D4"/>
    <mergeCell ref="C5:F5"/>
    <mergeCell ref="C6:F6"/>
    <mergeCell ref="G6:J6"/>
    <mergeCell ref="C7:F7"/>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9295-05FF-4523-8E40-98B162666C24}">
  <sheetPr codeName="Sheet9">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209</v>
      </c>
      <c r="E2" s="83"/>
      <c r="F2" s="83"/>
      <c r="G2" s="83"/>
      <c r="H2" s="83"/>
      <c r="I2" s="83"/>
      <c r="J2" s="83"/>
      <c r="K2" s="84"/>
    </row>
    <row r="3" spans="1:24" ht="30" customHeight="1" x14ac:dyDescent="0.2">
      <c r="A3" s="85" t="s">
        <v>128</v>
      </c>
      <c r="B3" s="86"/>
      <c r="C3" s="86"/>
      <c r="D3" s="87">
        <f>VLOOKUP($D$2,交通空白!$B$2:$S$12,2,FALSE)</f>
        <v>38991</v>
      </c>
      <c r="E3" s="88"/>
      <c r="F3" s="88"/>
      <c r="G3" s="88"/>
      <c r="H3" s="88"/>
      <c r="I3" s="88"/>
      <c r="J3" s="88"/>
      <c r="K3" s="89"/>
    </row>
    <row r="4" spans="1:24" ht="30" customHeight="1" x14ac:dyDescent="0.2">
      <c r="A4" s="85" t="s">
        <v>129</v>
      </c>
      <c r="B4" s="86"/>
      <c r="C4" s="86"/>
      <c r="D4" s="87">
        <f>VLOOKUP($D$2,交通空白!$B$2:$S$12,3,FALSE)</f>
        <v>45200</v>
      </c>
      <c r="E4" s="88"/>
      <c r="F4" s="88"/>
      <c r="G4" s="88"/>
      <c r="H4" s="88"/>
      <c r="I4" s="88"/>
      <c r="J4" s="88"/>
      <c r="K4" s="89"/>
    </row>
    <row r="5" spans="1:24" ht="30" customHeight="1" x14ac:dyDescent="0.2">
      <c r="A5" s="85" t="s">
        <v>130</v>
      </c>
      <c r="B5" s="86"/>
      <c r="C5" s="86"/>
      <c r="D5" s="87">
        <f>VLOOKUP($D$2,交通空白!$B$2:$S$12,4,FALSE)</f>
        <v>46295</v>
      </c>
      <c r="E5" s="88"/>
      <c r="F5" s="88"/>
      <c r="G5" s="88"/>
      <c r="H5" s="88"/>
      <c r="I5" s="88"/>
      <c r="J5" s="88"/>
      <c r="K5" s="89"/>
    </row>
    <row r="6" spans="1:24" ht="30" customHeight="1" x14ac:dyDescent="0.2">
      <c r="A6" s="85" t="s">
        <v>131</v>
      </c>
      <c r="B6" s="86"/>
      <c r="C6" s="86"/>
      <c r="D6" s="87" t="str">
        <f>VLOOKUP($D$2,交通空白!$B$2:$S$12,5,FALSE)</f>
        <v>日高町</v>
      </c>
      <c r="E6" s="88"/>
      <c r="F6" s="88"/>
      <c r="G6" s="88"/>
      <c r="H6" s="88"/>
      <c r="I6" s="88"/>
      <c r="J6" s="88"/>
      <c r="K6" s="89"/>
    </row>
    <row r="7" spans="1:24" ht="30" customHeight="1" x14ac:dyDescent="0.2">
      <c r="A7" s="85" t="s">
        <v>132</v>
      </c>
      <c r="B7" s="86"/>
      <c r="C7" s="86"/>
      <c r="D7" s="87" t="str">
        <f>VLOOKUP($D$2,交通空白!$B$2:$S$12,6,FALSE)</f>
        <v>大鷹　千秋</v>
      </c>
      <c r="E7" s="88"/>
      <c r="F7" s="88"/>
      <c r="G7" s="88"/>
      <c r="H7" s="88"/>
      <c r="I7" s="88"/>
      <c r="J7" s="88"/>
      <c r="K7" s="89"/>
    </row>
    <row r="8" spans="1:24" ht="30" customHeight="1" x14ac:dyDescent="0.2">
      <c r="A8" s="85" t="s">
        <v>133</v>
      </c>
      <c r="B8" s="86"/>
      <c r="C8" s="86"/>
      <c r="D8" s="87" t="str">
        <f>VLOOKUP($D$2,交通空白!$B$2:$S$12,8,FALSE)</f>
        <v>沙流郡日高町門別本町２１０番地の１</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日高総合支所</v>
      </c>
      <c r="E12" s="105"/>
      <c r="F12" s="106" t="str">
        <f>IFERROR(VLOOKUP($D$2,交通空白!$B$2:$S$12,10,FALSE),"")</f>
        <v>沙流郡日高町本町東３丁目２９９番地の１</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日高町役場本庁</v>
      </c>
      <c r="E13" s="105"/>
      <c r="F13" s="106" t="str">
        <f>IFERROR(VLOOKUP($D$2&amp;"-2",交通空白!$B$2:$S$12,10,FALSE),"")</f>
        <v>沙流郡日高町門別本町２１０番地の１</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100" t="str">
        <f>VLOOKUP($D$2,交通空白!$B$2:$S$12,15,FALSE)</f>
        <v>路線・区域（日高町）</v>
      </c>
      <c r="E14" s="100"/>
      <c r="F14" s="100"/>
      <c r="G14" s="100"/>
      <c r="H14" s="100"/>
      <c r="I14" s="100"/>
      <c r="J14" s="100"/>
      <c r="K14" s="101"/>
      <c r="N14" s="110"/>
      <c r="W14" s="110"/>
      <c r="X14" s="111"/>
    </row>
    <row r="15" spans="1:24" ht="30" customHeight="1" x14ac:dyDescent="0.2">
      <c r="A15" s="97" t="s">
        <v>141</v>
      </c>
      <c r="B15" s="98"/>
      <c r="C15" s="98"/>
      <c r="D15" s="112" t="str">
        <f>VLOOKUP($D$2,交通空白!$B$2:$S$12,16,FALSE)</f>
        <v>地域住民又は観光旅客その他の当該地域を来訪する者</v>
      </c>
      <c r="E15" s="112"/>
      <c r="F15" s="112"/>
      <c r="G15" s="112"/>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日高総合支所</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1</v>
      </c>
      <c r="J23" s="140">
        <f>IFERROR(VLOOKUP($D$2,交通空白!$B$2:$AG$12,29,FALSE),0)</f>
        <v>3</v>
      </c>
      <c r="K23" s="141">
        <f>SUM(E23:J23)</f>
        <v>4</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日高町役場本庁</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5</v>
      </c>
      <c r="J26" s="140">
        <f>IFERROR(VLOOKUP($D$2&amp;"-2",交通空白!$B$2:$AG$12,29,FALSE),0)</f>
        <v>0</v>
      </c>
      <c r="K26" s="141">
        <f>SUM(E26:J26)</f>
        <v>5</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6</v>
      </c>
      <c r="J35" s="140">
        <f t="shared" si="0"/>
        <v>3</v>
      </c>
      <c r="K35" s="141">
        <f>SUM(E35:J35)</f>
        <v>9</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BGwBMANlJg7MZ0Wyle/IsDp6kfeO3bl57mkJ034qd/ezJpW5mQpzmhyE/IeUMy3m79slv1Wua4p4oslAsBX/0Q==" saltValue="Ls2tZjOAzvoDApTQGqz23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allowBlank="1" showInputMessage="1" sqref="D2:K2" xr:uid="{0B1D2973-BC17-44F5-B9C0-4A2519622BD9}"/>
    <dataValidation type="list" allowBlank="1" showInputMessage="1" sqref="A22:B33" xr:uid="{D04DE972-EF08-43AE-A351-C93CD3FA56B1}">
      <formula1>"交通空白地有償運送,福祉有償運送"</formula1>
    </dataValidation>
    <dataValidation type="list" allowBlank="1" showInputMessage="1" sqref="D10" xr:uid="{A9A4A7B9-B6F1-4D2A-88DF-DD48427660E7}">
      <formula1>"○"</formula1>
    </dataValidation>
  </dataValidations>
  <hyperlinks>
    <hyperlink ref="N1:P1" location="交通空白!A1" display="目次へ" xr:uid="{3F43E433-2673-493A-B4B6-6207A678CA53}"/>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8BD30-412C-4DB6-A9F1-68266E183F96}">
  <sheetPr codeName="Sheet10">
    <tabColor theme="8" tint="0.59999389629810485"/>
  </sheetPr>
  <dimension ref="A1:K56"/>
  <sheetViews>
    <sheetView view="pageBreakPreview" zoomScale="85" zoomScaleNormal="100" zoomScaleSheetLayoutView="85" workbookViewId="0">
      <selection activeCell="AA14" sqref="AA14"/>
    </sheetView>
  </sheetViews>
  <sheetFormatPr defaultColWidth="2.109375" defaultRowHeight="19.8" x14ac:dyDescent="0.2"/>
  <cols>
    <col min="1" max="1" width="3.6640625" style="167" customWidth="1"/>
    <col min="2" max="2" width="20.6640625" style="166" customWidth="1"/>
    <col min="3" max="3" width="23.6640625" style="166" customWidth="1"/>
    <col min="4" max="4" width="20.6640625" style="166" customWidth="1"/>
    <col min="5" max="5" width="20.6640625" style="201" customWidth="1"/>
    <col min="6" max="6" width="3.6640625" style="195" customWidth="1"/>
    <col min="7" max="11" width="0" style="166" hidden="1" customWidth="1"/>
    <col min="12" max="16384" width="2.109375" style="166"/>
  </cols>
  <sheetData>
    <row r="1" spans="1:10" ht="15" customHeight="1" x14ac:dyDescent="0.2">
      <c r="E1" s="168" t="s">
        <v>158</v>
      </c>
      <c r="F1" s="168"/>
    </row>
    <row r="2" spans="1:10" ht="24.9" customHeight="1" x14ac:dyDescent="0.2">
      <c r="A2" s="169" t="s">
        <v>159</v>
      </c>
      <c r="B2" s="169"/>
      <c r="C2" s="169"/>
      <c r="D2" s="169"/>
      <c r="E2" s="169"/>
      <c r="F2" s="169"/>
    </row>
    <row r="3" spans="1:10" ht="20.100000000000001" customHeight="1" x14ac:dyDescent="0.2">
      <c r="A3" s="170">
        <v>1</v>
      </c>
      <c r="B3" s="171" t="s">
        <v>160</v>
      </c>
      <c r="C3" s="172">
        <v>38991</v>
      </c>
      <c r="D3" s="171" t="s">
        <v>161</v>
      </c>
      <c r="E3" s="173"/>
      <c r="F3" s="174"/>
    </row>
    <row r="4" spans="1:10" ht="20.100000000000001" customHeight="1" x14ac:dyDescent="0.2">
      <c r="A4" s="170"/>
      <c r="B4" s="175" t="s">
        <v>162</v>
      </c>
      <c r="C4" s="176" t="s">
        <v>210</v>
      </c>
      <c r="D4" s="176"/>
      <c r="E4" s="177">
        <v>12.7</v>
      </c>
      <c r="F4" s="178" t="s">
        <v>164</v>
      </c>
    </row>
    <row r="5" spans="1:10" ht="20.100000000000001" customHeight="1" x14ac:dyDescent="0.2">
      <c r="A5" s="170"/>
      <c r="B5" s="179" t="s">
        <v>165</v>
      </c>
      <c r="C5" s="180" t="s">
        <v>211</v>
      </c>
      <c r="D5" s="181"/>
      <c r="E5" s="181"/>
      <c r="F5" s="182"/>
    </row>
    <row r="6" spans="1:10" ht="20.100000000000001" customHeight="1" x14ac:dyDescent="0.2">
      <c r="A6" s="170"/>
      <c r="B6" s="179" t="s">
        <v>167</v>
      </c>
      <c r="C6" s="180" t="s">
        <v>212</v>
      </c>
      <c r="D6" s="181"/>
      <c r="E6" s="181"/>
      <c r="F6" s="182"/>
      <c r="G6" s="168"/>
      <c r="H6" s="168"/>
      <c r="I6" s="168"/>
      <c r="J6" s="168"/>
    </row>
    <row r="7" spans="1:10" ht="20.100000000000001" customHeight="1" x14ac:dyDescent="0.2">
      <c r="A7" s="170"/>
      <c r="B7" s="179" t="s">
        <v>169</v>
      </c>
      <c r="C7" s="180" t="s">
        <v>213</v>
      </c>
      <c r="D7" s="181"/>
      <c r="E7" s="181"/>
      <c r="F7" s="182"/>
    </row>
    <row r="8" spans="1:10" ht="20.100000000000001" customHeight="1" x14ac:dyDescent="0.2">
      <c r="B8" s="183"/>
      <c r="C8" s="184"/>
      <c r="D8" s="184"/>
      <c r="E8" s="185"/>
      <c r="F8" s="186"/>
    </row>
    <row r="9" spans="1:10" ht="20.100000000000001" customHeight="1" x14ac:dyDescent="0.2">
      <c r="A9" s="170">
        <v>2</v>
      </c>
      <c r="B9" s="171" t="s">
        <v>160</v>
      </c>
      <c r="C9" s="172">
        <v>38991</v>
      </c>
      <c r="D9" s="171" t="s">
        <v>161</v>
      </c>
      <c r="E9" s="173"/>
      <c r="F9" s="174"/>
    </row>
    <row r="10" spans="1:10" ht="20.100000000000001" customHeight="1" x14ac:dyDescent="0.2">
      <c r="A10" s="170"/>
      <c r="B10" s="175" t="s">
        <v>162</v>
      </c>
      <c r="C10" s="176" t="s">
        <v>214</v>
      </c>
      <c r="D10" s="176"/>
      <c r="E10" s="177">
        <v>17.8</v>
      </c>
      <c r="F10" s="178" t="s">
        <v>164</v>
      </c>
    </row>
    <row r="11" spans="1:10" ht="20.100000000000001" customHeight="1" x14ac:dyDescent="0.2">
      <c r="A11" s="170"/>
      <c r="B11" s="179" t="s">
        <v>165</v>
      </c>
      <c r="C11" s="180" t="s">
        <v>211</v>
      </c>
      <c r="D11" s="181"/>
      <c r="E11" s="181"/>
      <c r="F11" s="182"/>
      <c r="G11" s="187"/>
      <c r="H11" s="187"/>
      <c r="I11" s="187"/>
      <c r="J11" s="187"/>
    </row>
    <row r="12" spans="1:10" ht="20.100000000000001" customHeight="1" x14ac:dyDescent="0.2">
      <c r="A12" s="170"/>
      <c r="B12" s="179" t="s">
        <v>167</v>
      </c>
      <c r="C12" s="180" t="s">
        <v>215</v>
      </c>
      <c r="D12" s="181"/>
      <c r="E12" s="181"/>
      <c r="F12" s="182"/>
      <c r="G12" s="188"/>
    </row>
    <row r="13" spans="1:10" ht="20.100000000000001" customHeight="1" x14ac:dyDescent="0.2">
      <c r="A13" s="170"/>
      <c r="B13" s="179" t="s">
        <v>169</v>
      </c>
      <c r="C13" s="180" t="s">
        <v>216</v>
      </c>
      <c r="D13" s="181"/>
      <c r="E13" s="181"/>
      <c r="F13" s="182"/>
    </row>
    <row r="14" spans="1:10" ht="20.100000000000001" customHeight="1" x14ac:dyDescent="0.2">
      <c r="A14" s="189"/>
      <c r="B14" s="183"/>
      <c r="C14" s="184"/>
      <c r="D14" s="184"/>
      <c r="E14" s="185"/>
      <c r="F14" s="186"/>
    </row>
    <row r="15" spans="1:10" ht="20.100000000000001" customHeight="1" x14ac:dyDescent="0.2">
      <c r="A15" s="170">
        <v>3</v>
      </c>
      <c r="B15" s="171" t="s">
        <v>160</v>
      </c>
      <c r="C15" s="172">
        <v>38991</v>
      </c>
      <c r="D15" s="171" t="s">
        <v>161</v>
      </c>
      <c r="E15" s="173"/>
      <c r="F15" s="174"/>
    </row>
    <row r="16" spans="1:10" ht="20.100000000000001" customHeight="1" x14ac:dyDescent="0.2">
      <c r="A16" s="170"/>
      <c r="B16" s="175" t="s">
        <v>162</v>
      </c>
      <c r="C16" s="176" t="s">
        <v>217</v>
      </c>
      <c r="D16" s="176"/>
      <c r="E16" s="177">
        <v>21.6</v>
      </c>
      <c r="F16" s="178" t="s">
        <v>164</v>
      </c>
    </row>
    <row r="17" spans="1:11" ht="20.100000000000001" customHeight="1" x14ac:dyDescent="0.2">
      <c r="A17" s="170"/>
      <c r="B17" s="179" t="s">
        <v>165</v>
      </c>
      <c r="C17" s="180" t="s">
        <v>211</v>
      </c>
      <c r="D17" s="181"/>
      <c r="E17" s="181"/>
      <c r="F17" s="182"/>
      <c r="G17" s="187"/>
      <c r="H17" s="187"/>
      <c r="I17" s="187"/>
      <c r="J17" s="187"/>
    </row>
    <row r="18" spans="1:11" ht="20.100000000000001" customHeight="1" x14ac:dyDescent="0.2">
      <c r="A18" s="170"/>
      <c r="B18" s="179" t="s">
        <v>167</v>
      </c>
      <c r="C18" s="180" t="s">
        <v>218</v>
      </c>
      <c r="D18" s="181"/>
      <c r="E18" s="181"/>
      <c r="F18" s="182"/>
      <c r="G18" s="188"/>
    </row>
    <row r="19" spans="1:11" ht="20.100000000000001" customHeight="1" x14ac:dyDescent="0.2">
      <c r="A19" s="170"/>
      <c r="B19" s="179" t="s">
        <v>169</v>
      </c>
      <c r="C19" s="180" t="s">
        <v>219</v>
      </c>
      <c r="D19" s="181"/>
      <c r="E19" s="181"/>
      <c r="F19" s="182"/>
    </row>
    <row r="20" spans="1:11" ht="20.100000000000001" customHeight="1" x14ac:dyDescent="0.2">
      <c r="A20" s="189"/>
      <c r="B20" s="183"/>
      <c r="C20" s="184"/>
      <c r="D20" s="184"/>
      <c r="E20" s="185"/>
      <c r="F20" s="186"/>
    </row>
    <row r="21" spans="1:11" ht="20.100000000000001" customHeight="1" x14ac:dyDescent="0.2">
      <c r="A21" s="170">
        <v>4</v>
      </c>
      <c r="B21" s="171" t="s">
        <v>160</v>
      </c>
      <c r="C21" s="172">
        <v>38991</v>
      </c>
      <c r="D21" s="171" t="s">
        <v>161</v>
      </c>
      <c r="E21" s="180"/>
      <c r="F21" s="182"/>
    </row>
    <row r="22" spans="1:11" ht="20.100000000000001" customHeight="1" x14ac:dyDescent="0.2">
      <c r="A22" s="170"/>
      <c r="B22" s="175" t="s">
        <v>162</v>
      </c>
      <c r="C22" s="176" t="s">
        <v>220</v>
      </c>
      <c r="D22" s="176"/>
      <c r="E22" s="177">
        <v>9</v>
      </c>
      <c r="F22" s="178" t="s">
        <v>164</v>
      </c>
    </row>
    <row r="23" spans="1:11" ht="20.100000000000001" customHeight="1" x14ac:dyDescent="0.2">
      <c r="A23" s="170"/>
      <c r="B23" s="179" t="s">
        <v>165</v>
      </c>
      <c r="C23" s="180" t="s">
        <v>211</v>
      </c>
      <c r="D23" s="181"/>
      <c r="E23" s="181"/>
      <c r="F23" s="182"/>
      <c r="G23" s="187"/>
      <c r="H23" s="187"/>
      <c r="I23" s="187"/>
      <c r="J23" s="187"/>
    </row>
    <row r="24" spans="1:11" ht="20.100000000000001" customHeight="1" x14ac:dyDescent="0.2">
      <c r="A24" s="170"/>
      <c r="B24" s="179" t="s">
        <v>167</v>
      </c>
      <c r="C24" s="180" t="s">
        <v>211</v>
      </c>
      <c r="D24" s="181"/>
      <c r="E24" s="181"/>
      <c r="F24" s="182"/>
      <c r="G24" s="197"/>
      <c r="H24" s="197"/>
      <c r="I24" s="197"/>
      <c r="J24" s="197"/>
      <c r="K24" s="197"/>
    </row>
    <row r="25" spans="1:11" ht="20.100000000000001" customHeight="1" x14ac:dyDescent="0.2">
      <c r="A25" s="170"/>
      <c r="B25" s="179" t="s">
        <v>169</v>
      </c>
      <c r="C25" s="180" t="s">
        <v>221</v>
      </c>
      <c r="D25" s="181"/>
      <c r="E25" s="181"/>
      <c r="F25" s="182"/>
    </row>
    <row r="26" spans="1:11" ht="20.100000000000001" customHeight="1" x14ac:dyDescent="0.2">
      <c r="A26" s="189"/>
      <c r="B26" s="183"/>
      <c r="C26" s="184"/>
      <c r="D26" s="184"/>
      <c r="E26" s="185"/>
      <c r="F26" s="186"/>
    </row>
    <row r="27" spans="1:11" ht="20.100000000000001" customHeight="1" x14ac:dyDescent="0.2">
      <c r="A27" s="170">
        <v>5</v>
      </c>
      <c r="B27" s="171" t="s">
        <v>160</v>
      </c>
      <c r="C27" s="172">
        <v>43139</v>
      </c>
      <c r="D27" s="171" t="s">
        <v>161</v>
      </c>
      <c r="E27" s="173">
        <v>43191</v>
      </c>
      <c r="F27" s="174"/>
      <c r="G27" s="197"/>
      <c r="H27" s="197"/>
      <c r="I27" s="197"/>
      <c r="J27" s="197"/>
      <c r="K27" s="197"/>
    </row>
    <row r="28" spans="1:11" ht="20.100000000000001" customHeight="1" x14ac:dyDescent="0.2">
      <c r="A28" s="170"/>
      <c r="B28" s="175" t="s">
        <v>162</v>
      </c>
      <c r="C28" s="176" t="s">
        <v>222</v>
      </c>
      <c r="D28" s="176"/>
      <c r="E28" s="177">
        <v>37.799999999999997</v>
      </c>
      <c r="F28" s="178" t="s">
        <v>164</v>
      </c>
    </row>
    <row r="29" spans="1:11" ht="20.100000000000001" customHeight="1" x14ac:dyDescent="0.2">
      <c r="A29" s="170"/>
      <c r="B29" s="179" t="s">
        <v>165</v>
      </c>
      <c r="C29" s="180" t="s">
        <v>223</v>
      </c>
      <c r="D29" s="181"/>
      <c r="E29" s="181"/>
      <c r="F29" s="182"/>
    </row>
    <row r="30" spans="1:11" ht="20.100000000000001" customHeight="1" x14ac:dyDescent="0.2">
      <c r="A30" s="170"/>
      <c r="B30" s="179" t="s">
        <v>167</v>
      </c>
      <c r="C30" s="180" t="s">
        <v>224</v>
      </c>
      <c r="D30" s="181"/>
      <c r="E30" s="181"/>
      <c r="F30" s="182"/>
      <c r="G30" s="198"/>
      <c r="H30" s="198"/>
      <c r="I30" s="198"/>
      <c r="J30" s="198"/>
      <c r="K30" s="197"/>
    </row>
    <row r="31" spans="1:11" ht="20.100000000000001" customHeight="1" x14ac:dyDescent="0.2">
      <c r="A31" s="170"/>
      <c r="B31" s="179" t="s">
        <v>169</v>
      </c>
      <c r="C31" s="180" t="s">
        <v>225</v>
      </c>
      <c r="D31" s="181"/>
      <c r="E31" s="181"/>
      <c r="F31" s="182"/>
      <c r="G31" s="188"/>
    </row>
    <row r="32" spans="1:11" ht="20.100000000000001" customHeight="1" x14ac:dyDescent="0.2">
      <c r="A32" s="189"/>
      <c r="B32" s="183"/>
      <c r="C32" s="184"/>
      <c r="D32" s="184"/>
      <c r="E32" s="185"/>
      <c r="F32" s="186"/>
    </row>
    <row r="33" spans="1:11" ht="20.100000000000001" customHeight="1" x14ac:dyDescent="0.2">
      <c r="A33" s="170">
        <v>6</v>
      </c>
      <c r="B33" s="171" t="s">
        <v>160</v>
      </c>
      <c r="C33" s="172">
        <v>40477</v>
      </c>
      <c r="D33" s="171" t="s">
        <v>161</v>
      </c>
      <c r="E33" s="180"/>
      <c r="F33" s="182"/>
      <c r="G33" s="199"/>
      <c r="H33" s="199"/>
      <c r="I33" s="199"/>
      <c r="J33" s="199"/>
      <c r="K33" s="197"/>
    </row>
    <row r="34" spans="1:11" ht="20.100000000000001" customHeight="1" x14ac:dyDescent="0.2">
      <c r="A34" s="170"/>
      <c r="B34" s="175" t="s">
        <v>162</v>
      </c>
      <c r="C34" s="176" t="s">
        <v>226</v>
      </c>
      <c r="D34" s="176"/>
      <c r="E34" s="177">
        <v>28.4</v>
      </c>
      <c r="F34" s="178" t="s">
        <v>164</v>
      </c>
    </row>
    <row r="35" spans="1:11" ht="20.100000000000001" customHeight="1" x14ac:dyDescent="0.2">
      <c r="A35" s="170"/>
      <c r="B35" s="179" t="s">
        <v>165</v>
      </c>
      <c r="C35" s="180" t="s">
        <v>227</v>
      </c>
      <c r="D35" s="181"/>
      <c r="E35" s="181"/>
      <c r="F35" s="182"/>
    </row>
    <row r="36" spans="1:11" ht="20.100000000000001" customHeight="1" x14ac:dyDescent="0.2">
      <c r="A36" s="170"/>
      <c r="B36" s="179" t="s">
        <v>167</v>
      </c>
      <c r="C36" s="180" t="s">
        <v>224</v>
      </c>
      <c r="D36" s="181"/>
      <c r="E36" s="181"/>
      <c r="F36" s="182"/>
      <c r="G36" s="187"/>
      <c r="H36" s="187"/>
      <c r="I36" s="187"/>
      <c r="J36" s="187"/>
    </row>
    <row r="37" spans="1:11" ht="20.100000000000001" customHeight="1" x14ac:dyDescent="0.2">
      <c r="A37" s="170"/>
      <c r="B37" s="179" t="s">
        <v>169</v>
      </c>
      <c r="C37" s="180" t="s">
        <v>228</v>
      </c>
      <c r="D37" s="181"/>
      <c r="E37" s="181"/>
      <c r="F37" s="182"/>
      <c r="G37" s="187"/>
      <c r="H37" s="187"/>
      <c r="I37" s="187"/>
      <c r="J37" s="187"/>
    </row>
    <row r="38" spans="1:11" ht="20.100000000000001" customHeight="1" x14ac:dyDescent="0.2">
      <c r="A38" s="189"/>
      <c r="B38" s="183"/>
      <c r="C38" s="184"/>
      <c r="D38" s="184"/>
      <c r="E38" s="185"/>
      <c r="F38" s="186"/>
    </row>
    <row r="39" spans="1:11" ht="20.100000000000001" customHeight="1" x14ac:dyDescent="0.2">
      <c r="A39" s="170">
        <v>7</v>
      </c>
      <c r="B39" s="171" t="s">
        <v>160</v>
      </c>
      <c r="C39" s="172">
        <v>41117</v>
      </c>
      <c r="D39" s="171" t="s">
        <v>161</v>
      </c>
      <c r="E39" s="202"/>
      <c r="F39" s="203"/>
    </row>
    <row r="40" spans="1:11" ht="20.100000000000001" customHeight="1" x14ac:dyDescent="0.2">
      <c r="A40" s="170"/>
      <c r="B40" s="175" t="s">
        <v>162</v>
      </c>
      <c r="C40" s="176" t="s">
        <v>229</v>
      </c>
      <c r="D40" s="176"/>
      <c r="E40" s="177">
        <v>28</v>
      </c>
      <c r="F40" s="178" t="s">
        <v>164</v>
      </c>
    </row>
    <row r="41" spans="1:11" ht="20.100000000000001" customHeight="1" x14ac:dyDescent="0.2">
      <c r="A41" s="170"/>
      <c r="B41" s="179" t="s">
        <v>165</v>
      </c>
      <c r="C41" s="180" t="s">
        <v>230</v>
      </c>
      <c r="D41" s="181"/>
      <c r="E41" s="181"/>
      <c r="F41" s="182"/>
    </row>
    <row r="42" spans="1:11" ht="20.100000000000001" customHeight="1" x14ac:dyDescent="0.2">
      <c r="A42" s="170"/>
      <c r="B42" s="179" t="s">
        <v>167</v>
      </c>
      <c r="C42" s="180" t="s">
        <v>231</v>
      </c>
      <c r="D42" s="181"/>
      <c r="E42" s="181"/>
      <c r="F42" s="182"/>
      <c r="G42" s="187"/>
      <c r="H42" s="187"/>
      <c r="I42" s="187"/>
      <c r="J42" s="187"/>
    </row>
    <row r="43" spans="1:11" ht="20.100000000000001" customHeight="1" x14ac:dyDescent="0.2">
      <c r="A43" s="170"/>
      <c r="B43" s="179" t="s">
        <v>169</v>
      </c>
      <c r="C43" s="180" t="s">
        <v>232</v>
      </c>
      <c r="D43" s="181"/>
      <c r="E43" s="181"/>
      <c r="F43" s="182"/>
      <c r="G43" s="187"/>
      <c r="H43" s="187"/>
      <c r="I43" s="187"/>
      <c r="J43" s="187"/>
    </row>
    <row r="44" spans="1:11" ht="20.100000000000001" customHeight="1" x14ac:dyDescent="0.2">
      <c r="A44" s="189"/>
      <c r="B44" s="183"/>
      <c r="C44" s="184"/>
      <c r="D44" s="184"/>
      <c r="E44" s="185"/>
      <c r="F44" s="186"/>
    </row>
    <row r="45" spans="1:11" ht="20.100000000000001" customHeight="1" x14ac:dyDescent="0.2">
      <c r="A45" s="170">
        <v>8</v>
      </c>
      <c r="B45" s="171" t="s">
        <v>160</v>
      </c>
      <c r="C45" s="172">
        <v>41360</v>
      </c>
      <c r="D45" s="171" t="s">
        <v>161</v>
      </c>
      <c r="E45" s="202"/>
      <c r="F45" s="203"/>
      <c r="G45" s="187"/>
      <c r="H45" s="187"/>
      <c r="I45" s="187"/>
      <c r="J45" s="187"/>
    </row>
    <row r="46" spans="1:11" ht="20.100000000000001" customHeight="1" x14ac:dyDescent="0.2">
      <c r="A46" s="170"/>
      <c r="B46" s="175" t="s">
        <v>162</v>
      </c>
      <c r="C46" s="176" t="s">
        <v>233</v>
      </c>
      <c r="D46" s="176"/>
      <c r="E46" s="177">
        <v>24</v>
      </c>
      <c r="F46" s="178" t="s">
        <v>164</v>
      </c>
    </row>
    <row r="47" spans="1:11" ht="20.100000000000001" customHeight="1" x14ac:dyDescent="0.2">
      <c r="A47" s="170"/>
      <c r="B47" s="179" t="s">
        <v>165</v>
      </c>
      <c r="C47" s="180" t="s">
        <v>234</v>
      </c>
      <c r="D47" s="181"/>
      <c r="E47" s="181"/>
      <c r="F47" s="182"/>
    </row>
    <row r="48" spans="1:11" ht="20.100000000000001" customHeight="1" x14ac:dyDescent="0.2">
      <c r="A48" s="170"/>
      <c r="B48" s="179" t="s">
        <v>167</v>
      </c>
      <c r="C48" s="180" t="s">
        <v>235</v>
      </c>
      <c r="D48" s="181"/>
      <c r="E48" s="181"/>
      <c r="F48" s="182"/>
      <c r="G48" s="187"/>
      <c r="H48" s="187"/>
      <c r="I48" s="187"/>
      <c r="J48" s="187"/>
    </row>
    <row r="49" spans="1:10" ht="20.100000000000001" customHeight="1" x14ac:dyDescent="0.2">
      <c r="A49" s="170"/>
      <c r="B49" s="179" t="s">
        <v>169</v>
      </c>
      <c r="C49" s="180" t="s">
        <v>236</v>
      </c>
      <c r="D49" s="181"/>
      <c r="E49" s="181"/>
      <c r="F49" s="182"/>
      <c r="G49" s="188"/>
    </row>
    <row r="50" spans="1:10" ht="20.100000000000001" customHeight="1" x14ac:dyDescent="0.2">
      <c r="A50" s="189"/>
      <c r="B50" s="183"/>
      <c r="C50" s="184"/>
      <c r="D50" s="184"/>
      <c r="E50" s="185"/>
      <c r="F50" s="186"/>
    </row>
    <row r="51" spans="1:10" ht="20.100000000000001" customHeight="1" x14ac:dyDescent="0.2">
      <c r="A51" s="170">
        <v>9</v>
      </c>
      <c r="B51" s="171" t="s">
        <v>160</v>
      </c>
      <c r="C51" s="172">
        <v>41360</v>
      </c>
      <c r="D51" s="171" t="s">
        <v>161</v>
      </c>
      <c r="E51" s="202"/>
      <c r="F51" s="203"/>
    </row>
    <row r="52" spans="1:10" ht="20.100000000000001" customHeight="1" x14ac:dyDescent="0.2">
      <c r="A52" s="170"/>
      <c r="B52" s="175" t="s">
        <v>162</v>
      </c>
      <c r="C52" s="176" t="s">
        <v>237</v>
      </c>
      <c r="D52" s="176"/>
      <c r="E52" s="177">
        <v>66.3</v>
      </c>
      <c r="F52" s="178" t="s">
        <v>164</v>
      </c>
      <c r="G52" s="187"/>
      <c r="H52" s="187"/>
      <c r="I52" s="187"/>
      <c r="J52" s="187"/>
    </row>
    <row r="53" spans="1:10" ht="20.100000000000001" customHeight="1" x14ac:dyDescent="0.2">
      <c r="A53" s="170"/>
      <c r="B53" s="179" t="s">
        <v>165</v>
      </c>
      <c r="C53" s="180" t="s">
        <v>211</v>
      </c>
      <c r="D53" s="181"/>
      <c r="E53" s="181"/>
      <c r="F53" s="182"/>
    </row>
    <row r="54" spans="1:10" ht="20.100000000000001" customHeight="1" x14ac:dyDescent="0.2">
      <c r="A54" s="170"/>
      <c r="B54" s="179" t="s">
        <v>167</v>
      </c>
      <c r="C54" s="180" t="s">
        <v>238</v>
      </c>
      <c r="D54" s="181"/>
      <c r="E54" s="181"/>
      <c r="F54" s="182"/>
    </row>
    <row r="55" spans="1:10" ht="20.100000000000001" customHeight="1" x14ac:dyDescent="0.2">
      <c r="A55" s="170"/>
      <c r="B55" s="179" t="s">
        <v>169</v>
      </c>
      <c r="C55" s="180" t="s">
        <v>239</v>
      </c>
      <c r="D55" s="181"/>
      <c r="E55" s="181"/>
      <c r="F55" s="182"/>
    </row>
    <row r="56" spans="1:10" ht="20.100000000000001" customHeight="1" x14ac:dyDescent="0.2">
      <c r="A56" s="200"/>
      <c r="B56" s="183"/>
      <c r="C56" s="184"/>
      <c r="D56" s="184"/>
      <c r="E56" s="185"/>
      <c r="F56" s="186"/>
    </row>
  </sheetData>
  <sheetProtection algorithmName="SHA-512" hashValue="fI9hbZt/1XapE952meY3dFLFe24yojZaW3gUyIjJBR5EWYzZNN+18/MDB4HHGPSnD+k87xFK6Z0vObAS9ceoMA==" saltValue="Psuv2k7Bs5nrqh9zV6J/mQ==" spinCount="100000" sheet="1" objects="1" scenarios="1"/>
  <mergeCells count="68">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3410E-4EA2-40F4-84E6-059E429A987D}">
  <sheetPr codeName="Sheet11">
    <tabColor theme="8" tint="0.59999389629810485"/>
  </sheetPr>
  <dimension ref="A1:X38"/>
  <sheetViews>
    <sheetView view="pageBreakPreview" zoomScale="70" zoomScaleNormal="100" zoomScaleSheetLayoutView="70" workbookViewId="0">
      <selection activeCell="AA14" sqref="AA14"/>
    </sheetView>
  </sheetViews>
  <sheetFormatPr defaultColWidth="9" defaultRowHeight="18" x14ac:dyDescent="0.2"/>
  <cols>
    <col min="1" max="11" width="9.6640625" style="76" customWidth="1"/>
    <col min="12" max="16384" width="9" style="76"/>
  </cols>
  <sheetData>
    <row r="1" spans="1:24" ht="30" customHeight="1" thickBot="1" x14ac:dyDescent="0.25">
      <c r="A1" s="74" t="s">
        <v>124</v>
      </c>
      <c r="B1" s="75"/>
      <c r="C1" s="75"/>
      <c r="D1" s="75"/>
      <c r="E1" s="75"/>
      <c r="F1" s="75"/>
      <c r="G1" s="75"/>
      <c r="H1" s="75"/>
      <c r="I1" s="75"/>
      <c r="J1" s="75"/>
      <c r="K1" s="75"/>
      <c r="N1" s="77" t="s">
        <v>125</v>
      </c>
      <c r="O1" s="78"/>
      <c r="P1" s="79"/>
    </row>
    <row r="2" spans="1:24" ht="30" customHeight="1" x14ac:dyDescent="0.2">
      <c r="A2" s="80" t="s">
        <v>126</v>
      </c>
      <c r="B2" s="81"/>
      <c r="C2" s="81"/>
      <c r="D2" s="82" t="s">
        <v>240</v>
      </c>
      <c r="E2" s="83"/>
      <c r="F2" s="83"/>
      <c r="G2" s="83"/>
      <c r="H2" s="83"/>
      <c r="I2" s="83"/>
      <c r="J2" s="83"/>
      <c r="K2" s="84"/>
    </row>
    <row r="3" spans="1:24" ht="30" customHeight="1" x14ac:dyDescent="0.2">
      <c r="A3" s="85" t="s">
        <v>128</v>
      </c>
      <c r="B3" s="86"/>
      <c r="C3" s="86"/>
      <c r="D3" s="87">
        <f>VLOOKUP($D$2,交通空白!$B$2:$S$12,2,FALSE)</f>
        <v>40528</v>
      </c>
      <c r="E3" s="88"/>
      <c r="F3" s="88"/>
      <c r="G3" s="88"/>
      <c r="H3" s="88"/>
      <c r="I3" s="88"/>
      <c r="J3" s="88"/>
      <c r="K3" s="89"/>
    </row>
    <row r="4" spans="1:24" ht="30" customHeight="1" x14ac:dyDescent="0.2">
      <c r="A4" s="85" t="s">
        <v>129</v>
      </c>
      <c r="B4" s="86"/>
      <c r="C4" s="86"/>
      <c r="D4" s="87">
        <f>VLOOKUP($D$2,交通空白!$B$2:$S$12,3,FALSE)</f>
        <v>44545</v>
      </c>
      <c r="E4" s="88"/>
      <c r="F4" s="88"/>
      <c r="G4" s="88"/>
      <c r="H4" s="88"/>
      <c r="I4" s="88"/>
      <c r="J4" s="88"/>
      <c r="K4" s="89"/>
    </row>
    <row r="5" spans="1:24" ht="30" customHeight="1" x14ac:dyDescent="0.2">
      <c r="A5" s="85" t="s">
        <v>130</v>
      </c>
      <c r="B5" s="86"/>
      <c r="C5" s="86"/>
      <c r="D5" s="87">
        <f>VLOOKUP($D$2,交通空白!$B$2:$S$12,4,FALSE)</f>
        <v>45641</v>
      </c>
      <c r="E5" s="88"/>
      <c r="F5" s="88"/>
      <c r="G5" s="88"/>
      <c r="H5" s="88"/>
      <c r="I5" s="88"/>
      <c r="J5" s="88"/>
      <c r="K5" s="89"/>
    </row>
    <row r="6" spans="1:24" ht="30" customHeight="1" x14ac:dyDescent="0.2">
      <c r="A6" s="85" t="s">
        <v>131</v>
      </c>
      <c r="B6" s="86"/>
      <c r="C6" s="86"/>
      <c r="D6" s="87" t="str">
        <f>VLOOKUP($D$2,交通空白!$B$2:$S$12,5,FALSE)</f>
        <v>新冠町</v>
      </c>
      <c r="E6" s="88"/>
      <c r="F6" s="88"/>
      <c r="G6" s="88"/>
      <c r="H6" s="88"/>
      <c r="I6" s="88"/>
      <c r="J6" s="88"/>
      <c r="K6" s="89"/>
    </row>
    <row r="7" spans="1:24" ht="30" customHeight="1" x14ac:dyDescent="0.2">
      <c r="A7" s="85" t="s">
        <v>132</v>
      </c>
      <c r="B7" s="86"/>
      <c r="C7" s="86"/>
      <c r="D7" s="87" t="str">
        <f>VLOOKUP($D$2,交通空白!$B$2:$S$12,6,FALSE)</f>
        <v>鳴海　修司</v>
      </c>
      <c r="E7" s="88"/>
      <c r="F7" s="88"/>
      <c r="G7" s="88"/>
      <c r="H7" s="88"/>
      <c r="I7" s="88"/>
      <c r="J7" s="88"/>
      <c r="K7" s="89"/>
    </row>
    <row r="8" spans="1:24" ht="30" customHeight="1" x14ac:dyDescent="0.2">
      <c r="A8" s="85" t="s">
        <v>133</v>
      </c>
      <c r="B8" s="86"/>
      <c r="C8" s="86"/>
      <c r="D8" s="87" t="str">
        <f>VLOOKUP($D$2,交通空白!$B$2:$S$12,8,FALSE)</f>
        <v>新冠郡新冠町字北星町３番地の２</v>
      </c>
      <c r="E8" s="88"/>
      <c r="F8" s="88"/>
      <c r="G8" s="88"/>
      <c r="H8" s="88"/>
      <c r="I8" s="88"/>
      <c r="J8" s="88"/>
      <c r="K8" s="89"/>
    </row>
    <row r="9" spans="1:24" ht="30" customHeight="1" x14ac:dyDescent="0.2">
      <c r="A9" s="90" t="s">
        <v>134</v>
      </c>
      <c r="B9" s="91"/>
      <c r="C9" s="92"/>
      <c r="D9" s="93" t="s">
        <v>135</v>
      </c>
      <c r="E9" s="88"/>
      <c r="F9" s="88"/>
      <c r="G9" s="88"/>
      <c r="H9" s="88"/>
      <c r="I9" s="88"/>
      <c r="J9" s="88"/>
      <c r="K9" s="89"/>
    </row>
    <row r="10" spans="1:24" ht="30" customHeight="1" x14ac:dyDescent="0.2">
      <c r="A10" s="94"/>
      <c r="B10" s="95"/>
      <c r="C10" s="96"/>
      <c r="D10" s="93" t="s">
        <v>136</v>
      </c>
      <c r="E10" s="88"/>
      <c r="F10" s="88"/>
      <c r="G10" s="88"/>
      <c r="H10" s="88"/>
      <c r="I10" s="88"/>
      <c r="J10" s="88"/>
      <c r="K10" s="89"/>
    </row>
    <row r="11" spans="1:24" ht="30" customHeight="1" x14ac:dyDescent="0.2">
      <c r="A11" s="97" t="s">
        <v>137</v>
      </c>
      <c r="B11" s="98"/>
      <c r="C11" s="99"/>
      <c r="D11" s="100" t="s">
        <v>138</v>
      </c>
      <c r="E11" s="100"/>
      <c r="F11" s="100" t="s">
        <v>139</v>
      </c>
      <c r="G11" s="100"/>
      <c r="H11" s="100" t="s">
        <v>138</v>
      </c>
      <c r="I11" s="100"/>
      <c r="J11" s="100" t="s">
        <v>139</v>
      </c>
      <c r="K11" s="101"/>
    </row>
    <row r="12" spans="1:24" ht="50.1" customHeight="1" x14ac:dyDescent="0.2">
      <c r="A12" s="102"/>
      <c r="B12" s="103"/>
      <c r="C12" s="104"/>
      <c r="D12" s="105" t="str">
        <f>IFERROR(VLOOKUP($D$2,交通空白!$B$2:$S$12,9,FALSE),"")</f>
        <v>新冠町</v>
      </c>
      <c r="E12" s="105"/>
      <c r="F12" s="106" t="str">
        <f>IFERROR(VLOOKUP($D$2,交通空白!$B$2:$S$12,10,FALSE),"")</f>
        <v>新冠郡新冠町字北星町３番地の２</v>
      </c>
      <c r="G12" s="106"/>
      <c r="H12" s="105" t="str">
        <f>IFERROR(VLOOKUP($D$2&amp;"-3",交通空白!$B$2:$S$12,9,FALSE),"")</f>
        <v/>
      </c>
      <c r="I12" s="105"/>
      <c r="J12" s="106" t="str">
        <f>IFERROR(VLOOKUP($D$2&amp;"-3",交通空白!$B$2:$S$12,10,FALSE),"")</f>
        <v/>
      </c>
      <c r="K12" s="106"/>
    </row>
    <row r="13" spans="1:24" ht="50.1" customHeight="1" x14ac:dyDescent="0.2">
      <c r="A13" s="107"/>
      <c r="B13" s="108"/>
      <c r="C13" s="109"/>
      <c r="D13" s="105" t="str">
        <f>IFERROR(VLOOKUP($D$2&amp;"-2",交通空白!$B$2:$S$12,9,FALSE),"")</f>
        <v/>
      </c>
      <c r="E13" s="105"/>
      <c r="F13" s="106" t="str">
        <f>IFERROR(VLOOKUP($D$2&amp;"-2",交通空白!$B$2:$S$12,10,FALSE),"")</f>
        <v/>
      </c>
      <c r="G13" s="106"/>
      <c r="H13" s="105" t="str">
        <f>IFERROR(VLOOKUP($D$2&amp;"-4",交通空白!$B$2:$S$12,9,FALSE),"")</f>
        <v/>
      </c>
      <c r="I13" s="105"/>
      <c r="J13" s="106" t="str">
        <f>IFERROR(VLOOKUP($D$2&amp;"-4",交通空白!$B$2:$S$12,10,FALSE),"")</f>
        <v/>
      </c>
      <c r="K13" s="106"/>
      <c r="N13" s="110"/>
      <c r="W13" s="110"/>
    </row>
    <row r="14" spans="1:24" ht="30" customHeight="1" x14ac:dyDescent="0.2">
      <c r="A14" s="97" t="s">
        <v>140</v>
      </c>
      <c r="B14" s="98"/>
      <c r="C14" s="98"/>
      <c r="D14" s="204" t="str">
        <f>VLOOKUP($D$2,交通空白!$B$2:$S$12,15,FALSE)</f>
        <v>路線・区域（西新冠地区及び日高町厚賀地区）</v>
      </c>
      <c r="E14" s="204"/>
      <c r="F14" s="204"/>
      <c r="G14" s="204"/>
      <c r="H14" s="100"/>
      <c r="I14" s="100"/>
      <c r="J14" s="100"/>
      <c r="K14" s="101"/>
      <c r="N14" s="110"/>
      <c r="W14" s="110"/>
      <c r="X14" s="111"/>
    </row>
    <row r="15" spans="1:24" ht="30" customHeight="1" x14ac:dyDescent="0.2">
      <c r="A15" s="97" t="s">
        <v>141</v>
      </c>
      <c r="B15" s="98"/>
      <c r="C15" s="98"/>
      <c r="D15" s="205" t="str">
        <f>VLOOKUP($D$2,交通空白!$B$2:$S$12,16,FALSE)</f>
        <v>新冠町及び新ひだか町並びに日高町に在住する住民及びその親族、その他、当該地区に日常の用務を有する者等</v>
      </c>
      <c r="E15" s="205"/>
      <c r="F15" s="205"/>
      <c r="G15" s="205"/>
      <c r="H15" s="100"/>
      <c r="I15" s="100"/>
      <c r="J15" s="100"/>
      <c r="K15" s="101"/>
      <c r="N15" s="110"/>
      <c r="W15" s="110"/>
    </row>
    <row r="16" spans="1:24" ht="30" customHeight="1" x14ac:dyDescent="0.2">
      <c r="A16" s="113" t="s">
        <v>142</v>
      </c>
      <c r="B16" s="114"/>
      <c r="C16" s="114"/>
      <c r="D16" s="100" t="s">
        <v>143</v>
      </c>
      <c r="E16" s="100"/>
      <c r="F16" s="100" t="s">
        <v>144</v>
      </c>
      <c r="G16" s="100"/>
      <c r="H16" s="100" t="s">
        <v>143</v>
      </c>
      <c r="I16" s="100"/>
      <c r="J16" s="100" t="s">
        <v>144</v>
      </c>
      <c r="K16" s="101"/>
      <c r="N16" s="110"/>
      <c r="O16" s="111"/>
      <c r="W16" s="110"/>
    </row>
    <row r="17" spans="1:23" ht="30" customHeight="1" x14ac:dyDescent="0.2">
      <c r="A17" s="113"/>
      <c r="B17" s="114"/>
      <c r="C17" s="114"/>
      <c r="D17" s="115"/>
      <c r="E17" s="116"/>
      <c r="F17" s="115"/>
      <c r="G17" s="116"/>
      <c r="H17" s="115"/>
      <c r="I17" s="116"/>
      <c r="J17" s="115"/>
      <c r="K17" s="117"/>
      <c r="N17" s="110"/>
      <c r="W17" s="110"/>
    </row>
    <row r="18" spans="1:23" ht="50.1" customHeight="1" x14ac:dyDescent="0.2">
      <c r="A18" s="85" t="s">
        <v>145</v>
      </c>
      <c r="B18" s="86"/>
      <c r="C18" s="86"/>
      <c r="D18" s="100"/>
      <c r="E18" s="100"/>
      <c r="F18" s="100"/>
      <c r="G18" s="100"/>
      <c r="H18" s="100"/>
      <c r="I18" s="100"/>
      <c r="J18" s="100"/>
      <c r="K18" s="101"/>
      <c r="N18" s="110"/>
      <c r="W18" s="110"/>
    </row>
    <row r="19" spans="1:23" ht="19.8" x14ac:dyDescent="0.2">
      <c r="A19" s="90" t="s">
        <v>134</v>
      </c>
      <c r="B19" s="92"/>
      <c r="C19" s="118" t="s">
        <v>146</v>
      </c>
      <c r="D19" s="92"/>
      <c r="E19" s="100" t="s">
        <v>147</v>
      </c>
      <c r="F19" s="119"/>
      <c r="G19" s="119"/>
      <c r="H19" s="119"/>
      <c r="I19" s="119"/>
      <c r="J19" s="119"/>
      <c r="K19" s="120"/>
      <c r="N19" s="110"/>
      <c r="W19" s="110"/>
    </row>
    <row r="20" spans="1:23" ht="19.8" x14ac:dyDescent="0.2">
      <c r="A20" s="94"/>
      <c r="B20" s="96"/>
      <c r="C20" s="121"/>
      <c r="D20" s="96"/>
      <c r="E20" s="122" t="s">
        <v>148</v>
      </c>
      <c r="F20" s="122" t="s">
        <v>149</v>
      </c>
      <c r="G20" s="122" t="s">
        <v>150</v>
      </c>
      <c r="H20" s="123" t="s">
        <v>151</v>
      </c>
      <c r="I20" s="122" t="s">
        <v>152</v>
      </c>
      <c r="J20" s="122" t="s">
        <v>153</v>
      </c>
      <c r="K20" s="124" t="s">
        <v>154</v>
      </c>
    </row>
    <row r="21" spans="1:23" ht="14.25" customHeight="1" x14ac:dyDescent="0.2">
      <c r="A21" s="125"/>
      <c r="B21" s="126"/>
      <c r="C21" s="127"/>
      <c r="D21" s="126"/>
      <c r="E21" s="128" t="s">
        <v>155</v>
      </c>
      <c r="F21" s="128" t="s">
        <v>155</v>
      </c>
      <c r="G21" s="128" t="s">
        <v>155</v>
      </c>
      <c r="H21" s="128" t="s">
        <v>155</v>
      </c>
      <c r="I21" s="128" t="s">
        <v>155</v>
      </c>
      <c r="J21" s="128"/>
      <c r="K21" s="129" t="s">
        <v>155</v>
      </c>
    </row>
    <row r="22" spans="1:23" ht="19.8" x14ac:dyDescent="0.2">
      <c r="A22" s="130" t="s">
        <v>156</v>
      </c>
      <c r="B22" s="131"/>
      <c r="C22" s="132" t="str">
        <f>D12</f>
        <v>新冠町</v>
      </c>
      <c r="D22" s="133"/>
      <c r="E22" s="134"/>
      <c r="F22" s="134"/>
      <c r="G22" s="134"/>
      <c r="H22" s="134"/>
      <c r="I22" s="134"/>
      <c r="J22" s="134"/>
      <c r="K22" s="135"/>
    </row>
    <row r="23" spans="1:23" ht="19.8" x14ac:dyDescent="0.2">
      <c r="A23" s="136"/>
      <c r="B23" s="137"/>
      <c r="C23" s="138"/>
      <c r="D23" s="139"/>
      <c r="E23" s="140">
        <f>IFERROR(VLOOKUP($D$2,交通空白!$B$2:$AG$12,19,FALSE),0)</f>
        <v>0</v>
      </c>
      <c r="F23" s="140">
        <f>IFERROR(VLOOKUP($D$2,交通空白!$B$2:$AG$12,21,FALSE),0)</f>
        <v>0</v>
      </c>
      <c r="G23" s="140">
        <f>IFERROR(VLOOKUP($D$2,交通空白!$B$2:$AG$12,23,FALSE),0)</f>
        <v>0</v>
      </c>
      <c r="H23" s="140">
        <f>IFERROR(VLOOKUP($D$2,交通空白!$B$2:$AG$12,25,FALSE),0)</f>
        <v>0</v>
      </c>
      <c r="I23" s="140">
        <f>IFERROR(VLOOKUP($D$2,交通空白!$B$2:$AG$12,27,FALSE),0)</f>
        <v>3</v>
      </c>
      <c r="J23" s="140">
        <f>IFERROR(VLOOKUP($D$2,交通空白!$B$2:$AG$12,29,FALSE),0)</f>
        <v>5</v>
      </c>
      <c r="K23" s="141">
        <f>SUM(E23:J23)</f>
        <v>8</v>
      </c>
    </row>
    <row r="24" spans="1:23" ht="19.8" x14ac:dyDescent="0.2">
      <c r="A24" s="136"/>
      <c r="B24" s="137"/>
      <c r="C24" s="142"/>
      <c r="D24" s="143"/>
      <c r="E24" s="144">
        <f>IFERROR(VLOOKUP($D$2,交通空白!$B$2:$AG$12,20,FALSE),0)</f>
        <v>0</v>
      </c>
      <c r="F24" s="145">
        <f>IFERROR(VLOOKUP($D$2,交通空白!$B$2:$AG$12,22,FALSE),0)</f>
        <v>0</v>
      </c>
      <c r="G24" s="145">
        <f>IFERROR(VLOOKUP($D$2,交通空白!$B$2:$AG$12,24,FALSE),0)</f>
        <v>0</v>
      </c>
      <c r="H24" s="145">
        <f>IFERROR(VLOOKUP($D$2,交通空白!$B$2:$AG$12,26,FALSE),0)</f>
        <v>0</v>
      </c>
      <c r="I24" s="145">
        <f>IFERROR(VLOOKUP($D$2,交通空白!$B$2:$AG$12,28,FALSE),0)</f>
        <v>0</v>
      </c>
      <c r="J24" s="146"/>
      <c r="K24" s="147">
        <f>SUM(E24:I24)</f>
        <v>0</v>
      </c>
    </row>
    <row r="25" spans="1:23" ht="19.8" x14ac:dyDescent="0.2">
      <c r="A25" s="136"/>
      <c r="B25" s="137"/>
      <c r="C25" s="132" t="str">
        <f>D13</f>
        <v/>
      </c>
      <c r="D25" s="133"/>
      <c r="E25" s="134"/>
      <c r="F25" s="134"/>
      <c r="G25" s="134"/>
      <c r="H25" s="134"/>
      <c r="I25" s="134"/>
      <c r="J25" s="134"/>
      <c r="K25" s="135"/>
    </row>
    <row r="26" spans="1:23" ht="19.8" x14ac:dyDescent="0.2">
      <c r="A26" s="136"/>
      <c r="B26" s="137"/>
      <c r="C26" s="138"/>
      <c r="D26" s="139"/>
      <c r="E26" s="140">
        <f>IFERROR(VLOOKUP($D$2&amp;"-2",交通空白!$B$2:$AG$12,19,FALSE),0)</f>
        <v>0</v>
      </c>
      <c r="F26" s="140">
        <f>IFERROR(VLOOKUP($D$2&amp;"-2",交通空白!$B$2:$AG$12,21,FALSE),0)</f>
        <v>0</v>
      </c>
      <c r="G26" s="140">
        <f>IFERROR(VLOOKUP($D$2&amp;"-2",交通空白!$B$2:$AG$12,23,FALSE),0)</f>
        <v>0</v>
      </c>
      <c r="H26" s="140">
        <f>IFERROR(VLOOKUP($D$2&amp;"-2",交通空白!$B$2:$AG$12,25,FALSE),0)</f>
        <v>0</v>
      </c>
      <c r="I26" s="140">
        <f>IFERROR(VLOOKUP($D$2&amp;"-2",交通空白!$B$2:$AG$12,27,FALSE),0)</f>
        <v>0</v>
      </c>
      <c r="J26" s="140">
        <f>IFERROR(VLOOKUP($D$2&amp;"-2",交通空白!$B$2:$AG$12,29,FALSE),0)</f>
        <v>0</v>
      </c>
      <c r="K26" s="141">
        <f>SUM(E26:J26)</f>
        <v>0</v>
      </c>
    </row>
    <row r="27" spans="1:23" ht="19.8" x14ac:dyDescent="0.2">
      <c r="A27" s="148"/>
      <c r="B27" s="149"/>
      <c r="C27" s="142"/>
      <c r="D27" s="143"/>
      <c r="E27" s="145">
        <f>IFERROR(VLOOKUP($D$2&amp;"-2",交通空白!$B$2:$AG$12,20,FALSE),0)</f>
        <v>0</v>
      </c>
      <c r="F27" s="145">
        <f>IFERROR(VLOOKUP($D$2&amp;"-2",交通空白!$B$2:$AG$12,22,FALSE),0)</f>
        <v>0</v>
      </c>
      <c r="G27" s="145">
        <f>IFERROR(VLOOKUP($D$2&amp;"-2",交通空白!$B$2:$AG$12,24,FALSE),0)</f>
        <v>0</v>
      </c>
      <c r="H27" s="145">
        <f>IFERROR(VLOOKUP($D$2&amp;"-2",交通空白!$B$2:$AG$12,26,FALSE),0)</f>
        <v>0</v>
      </c>
      <c r="I27" s="145">
        <f>IFERROR(VLOOKUP($D$2&amp;"-2",交通空白!$B$2:$AG$12,28,FALSE),0)</f>
        <v>0</v>
      </c>
      <c r="J27" s="146"/>
      <c r="K27" s="147">
        <f>SUM(E27:I27)</f>
        <v>0</v>
      </c>
    </row>
    <row r="28" spans="1:23" ht="19.8" x14ac:dyDescent="0.2">
      <c r="A28" s="150"/>
      <c r="B28" s="116"/>
      <c r="C28" s="132" t="str">
        <f>H12</f>
        <v/>
      </c>
      <c r="D28" s="133"/>
      <c r="E28" s="134"/>
      <c r="F28" s="134"/>
      <c r="G28" s="134"/>
      <c r="H28" s="134"/>
      <c r="I28" s="134"/>
      <c r="J28" s="134"/>
      <c r="K28" s="135"/>
    </row>
    <row r="29" spans="1:23" ht="19.8" x14ac:dyDescent="0.2">
      <c r="A29" s="151"/>
      <c r="B29" s="152"/>
      <c r="C29" s="138"/>
      <c r="D29" s="139"/>
      <c r="E29" s="140">
        <f>IFERROR(VLOOKUP($D$2&amp;"-3",交通空白!$B$2:$AG$12,19,FALSE),0)</f>
        <v>0</v>
      </c>
      <c r="F29" s="140">
        <f>IFERROR(VLOOKUP($D$2&amp;"-3",交通空白!$B$2:$AG$12,21,FALSE),0)</f>
        <v>0</v>
      </c>
      <c r="G29" s="140">
        <f>IFERROR(VLOOKUP($D$2&amp;"-3",交通空白!$B$2:$AG$12,23,FALSE),0)</f>
        <v>0</v>
      </c>
      <c r="H29" s="140">
        <f>IFERROR(VLOOKUP($D$2&amp;"-3",交通空白!$B$2:$AG$12,25,FALSE),0)</f>
        <v>0</v>
      </c>
      <c r="I29" s="140">
        <f>IFERROR(VLOOKUP($D$2&amp;"-3",交通空白!$B$2:$AG$12,27,FALSE),0)</f>
        <v>0</v>
      </c>
      <c r="J29" s="140">
        <f>IFERROR(VLOOKUP($D$2&amp;"-3",交通空白!$B$2:$AG$12,29,FALSE),0)</f>
        <v>0</v>
      </c>
      <c r="K29" s="141">
        <f>SUM(E29:J29)</f>
        <v>0</v>
      </c>
    </row>
    <row r="30" spans="1:23" ht="19.8" x14ac:dyDescent="0.2">
      <c r="A30" s="151"/>
      <c r="B30" s="152"/>
      <c r="C30" s="142"/>
      <c r="D30" s="143"/>
      <c r="E30" s="145">
        <f>IFERROR(VLOOKUP($D$2&amp;"-3",交通空白!$B$2:$AG$12,20,FALSE),0)</f>
        <v>0</v>
      </c>
      <c r="F30" s="145">
        <f>IFERROR(VLOOKUP($D$2&amp;"-3",交通空白!$B$2:$AG$12,22,FALSE),0)</f>
        <v>0</v>
      </c>
      <c r="G30" s="145">
        <f>IFERROR(VLOOKUP($D$2&amp;"-3",交通空白!$B$2:$AG$12,24,FALSE),0)</f>
        <v>0</v>
      </c>
      <c r="H30" s="145">
        <f>IFERROR(VLOOKUP($D$2&amp;"-3",交通空白!$B$2:$AG$12,26,FALSE),0)</f>
        <v>0</v>
      </c>
      <c r="I30" s="145">
        <f>IFERROR(VLOOKUP($D$2&amp;"-3",交通空白!$B$2:$AG$12,28,FALSE),0)</f>
        <v>0</v>
      </c>
      <c r="J30" s="146"/>
      <c r="K30" s="147">
        <f>SUM(E30:I30)</f>
        <v>0</v>
      </c>
    </row>
    <row r="31" spans="1:23" ht="19.8" x14ac:dyDescent="0.2">
      <c r="A31" s="151"/>
      <c r="B31" s="152"/>
      <c r="C31" s="132" t="str">
        <f>H13</f>
        <v/>
      </c>
      <c r="D31" s="133"/>
      <c r="E31" s="134"/>
      <c r="F31" s="134"/>
      <c r="G31" s="134"/>
      <c r="H31" s="134"/>
      <c r="I31" s="134"/>
      <c r="J31" s="134"/>
      <c r="K31" s="135"/>
    </row>
    <row r="32" spans="1:23" ht="19.8" x14ac:dyDescent="0.2">
      <c r="A32" s="151"/>
      <c r="B32" s="152"/>
      <c r="C32" s="138"/>
      <c r="D32" s="139"/>
      <c r="E32" s="140">
        <f>IFERROR(VLOOKUP($D$2&amp;"-4",交通空白!$B$2:$AG$12,19,FALSE),0)</f>
        <v>0</v>
      </c>
      <c r="F32" s="140">
        <f>IFERROR(VLOOKUP($D$2&amp;"-4",交通空白!$B$2:$AG$12,21,FALSE),0)</f>
        <v>0</v>
      </c>
      <c r="G32" s="140">
        <f>IFERROR(VLOOKUP($D$2&amp;"-4",交通空白!$B$2:$AG$12,23,FALSE),0)</f>
        <v>0</v>
      </c>
      <c r="H32" s="140">
        <f>IFERROR(VLOOKUP($D$2&amp;"-4",交通空白!$B$2:$AG$12,25,FALSE),0)</f>
        <v>0</v>
      </c>
      <c r="I32" s="140">
        <f>IFERROR(VLOOKUP($D$2&amp;"-4",交通空白!$B$2:$AG$12,27,FALSE),0)</f>
        <v>0</v>
      </c>
      <c r="J32" s="140">
        <f>IFERROR(VLOOKUP($D$2&amp;"-4",交通空白!$B$2:$AG$12,29,FALSE),0)</f>
        <v>0</v>
      </c>
      <c r="K32" s="141">
        <f>SUM(E32:J32)</f>
        <v>0</v>
      </c>
    </row>
    <row r="33" spans="1:11" ht="19.8" x14ac:dyDescent="0.2">
      <c r="A33" s="153"/>
      <c r="B33" s="154"/>
      <c r="C33" s="142"/>
      <c r="D33" s="143"/>
      <c r="E33" s="145">
        <f>IFERROR(VLOOKUP($D$2&amp;"-4",交通空白!$B$2:$AG$12,20,FALSE),0)</f>
        <v>0</v>
      </c>
      <c r="F33" s="145">
        <f>IFERROR(VLOOKUP($D$2&amp;"-4",交通空白!$B$2:$AG$12,22,FALSE),0)</f>
        <v>0</v>
      </c>
      <c r="G33" s="145">
        <f>IFERROR(VLOOKUP($D$2&amp;"-4",交通空白!$B$2:$AG$12,24,FALSE),0)</f>
        <v>0</v>
      </c>
      <c r="H33" s="145">
        <f>IFERROR(VLOOKUP($D$2&amp;"-4",交通空白!$B$2:$AG$12,26,FALSE),0)</f>
        <v>0</v>
      </c>
      <c r="I33" s="145">
        <f>IFERROR(VLOOKUP($D$2&amp;"-4",交通空白!$B$2:$AG$12,28,FALSE),0)</f>
        <v>0</v>
      </c>
      <c r="J33" s="146"/>
      <c r="K33" s="147">
        <f>SUM(E33:I33)</f>
        <v>0</v>
      </c>
    </row>
    <row r="34" spans="1:11" ht="19.8" x14ac:dyDescent="0.2">
      <c r="A34" s="155"/>
      <c r="B34" s="156"/>
      <c r="C34" s="118" t="s">
        <v>157</v>
      </c>
      <c r="D34" s="92"/>
      <c r="E34" s="134"/>
      <c r="F34" s="134"/>
      <c r="G34" s="134"/>
      <c r="H34" s="134"/>
      <c r="I34" s="134"/>
      <c r="J34" s="134"/>
      <c r="K34" s="135"/>
    </row>
    <row r="35" spans="1:11" ht="19.8" x14ac:dyDescent="0.2">
      <c r="A35" s="157"/>
      <c r="B35" s="158"/>
      <c r="C35" s="121"/>
      <c r="D35" s="96"/>
      <c r="E35" s="140">
        <f t="shared" ref="E35:J35" si="0">SUM(E23+E26+E29+E32)</f>
        <v>0</v>
      </c>
      <c r="F35" s="140">
        <f t="shared" si="0"/>
        <v>0</v>
      </c>
      <c r="G35" s="140">
        <f t="shared" si="0"/>
        <v>0</v>
      </c>
      <c r="H35" s="140">
        <f t="shared" si="0"/>
        <v>0</v>
      </c>
      <c r="I35" s="140">
        <f t="shared" si="0"/>
        <v>3</v>
      </c>
      <c r="J35" s="140">
        <f t="shared" si="0"/>
        <v>5</v>
      </c>
      <c r="K35" s="141">
        <f>SUM(E35:J35)</f>
        <v>8</v>
      </c>
    </row>
    <row r="36" spans="1:11" ht="20.399999999999999" thickBot="1" x14ac:dyDescent="0.25">
      <c r="A36" s="159"/>
      <c r="B36" s="160"/>
      <c r="C36" s="161"/>
      <c r="D36" s="162"/>
      <c r="E36" s="163">
        <f>SUM(E24+E27+E30+E33)</f>
        <v>0</v>
      </c>
      <c r="F36" s="163">
        <f>SUM(F24+F27+F30+F33)</f>
        <v>0</v>
      </c>
      <c r="G36" s="163">
        <f>SUM(G24+G27+G30+G33)</f>
        <v>0</v>
      </c>
      <c r="H36" s="163">
        <f>SUM(H24+H27+H30+H33)</f>
        <v>0</v>
      </c>
      <c r="I36" s="163">
        <f>SUM(I24+I27+I30+I33)</f>
        <v>0</v>
      </c>
      <c r="J36" s="164"/>
      <c r="K36" s="165">
        <f>SUM(E36:I36)</f>
        <v>0</v>
      </c>
    </row>
    <row r="37" spans="1:11" ht="19.8" x14ac:dyDescent="0.2">
      <c r="A37" s="166"/>
      <c r="B37" s="166"/>
      <c r="C37" s="166"/>
      <c r="D37" s="166"/>
      <c r="E37" s="166"/>
      <c r="F37" s="166"/>
      <c r="G37" s="166"/>
      <c r="H37" s="166"/>
      <c r="I37" s="166"/>
      <c r="J37" s="166"/>
    </row>
    <row r="38" spans="1:11" ht="19.8" x14ac:dyDescent="0.2">
      <c r="A38" s="166"/>
      <c r="B38" s="166"/>
      <c r="C38" s="166"/>
      <c r="D38" s="166"/>
      <c r="E38" s="166"/>
      <c r="F38" s="166"/>
      <c r="G38" s="166"/>
      <c r="H38" s="166"/>
      <c r="I38" s="166"/>
      <c r="J38" s="166"/>
    </row>
  </sheetData>
  <sheetProtection algorithmName="SHA-512" hashValue="IieymqyRQQOIC1w/Qg2krp0AwaQEQ+Ijw8dGAcbMuQkwNoFUrIMoYxDFYF3kOKrz4pn46GdCPdLMYEuq4ELhlw==" saltValue="TqLEJ94yPb0h7xFMedrHB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N1:P1"/>
    <mergeCell ref="A2:C2"/>
    <mergeCell ref="D2:K2"/>
    <mergeCell ref="A3:C3"/>
    <mergeCell ref="D3:K3"/>
  </mergeCells>
  <phoneticPr fontId="6"/>
  <dataValidations count="3">
    <dataValidation type="list" allowBlank="1" showInputMessage="1" sqref="D10" xr:uid="{90F8D9A3-B51A-43D6-8BDE-6E6A256D8EB3}">
      <formula1>"○"</formula1>
    </dataValidation>
    <dataValidation type="list" allowBlank="1" showInputMessage="1" sqref="A22:B33" xr:uid="{40C6B9D7-8AD3-43FA-9825-2F43038DDBBA}">
      <formula1>"交通空白地有償運送,福祉有償運送"</formula1>
    </dataValidation>
    <dataValidation allowBlank="1" showInputMessage="1" sqref="D2:K2" xr:uid="{F6D44BD1-805E-41AC-BCE5-0349820B1CAE}"/>
  </dataValidations>
  <hyperlinks>
    <hyperlink ref="N1:P1" location="交通空白!A1" display="目次へ" xr:uid="{E494AAD4-19B0-4662-B49B-F1EDBCD34522}"/>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交通空白</vt:lpstr>
      <vt:lpstr>市交1</vt:lpstr>
      <vt:lpstr>市交1別紙</vt:lpstr>
      <vt:lpstr>市交2</vt:lpstr>
      <vt:lpstr>市交3</vt:lpstr>
      <vt:lpstr>市交3別紙</vt:lpstr>
      <vt:lpstr>市交4</vt:lpstr>
      <vt:lpstr>市交4別紙</vt:lpstr>
      <vt:lpstr>市交6</vt:lpstr>
      <vt:lpstr>市交6別紙</vt:lpstr>
      <vt:lpstr>市交7</vt:lpstr>
      <vt:lpstr>市交7別紙</vt:lpstr>
      <vt:lpstr>市交8</vt:lpstr>
      <vt:lpstr>市交8別紙</vt:lpstr>
      <vt:lpstr>市交9</vt:lpstr>
      <vt:lpstr>市交9別紙 </vt:lpstr>
      <vt:lpstr>北室交1</vt:lpstr>
      <vt:lpstr>北室交２</vt:lpstr>
      <vt:lpstr>北室交２別紙</vt:lpstr>
      <vt:lpstr>北室交３</vt:lpstr>
      <vt:lpstr>交通空白!Print_Area</vt:lpstr>
      <vt:lpstr>市交1!Print_Area</vt:lpstr>
      <vt:lpstr>市交1別紙!Print_Area</vt:lpstr>
      <vt:lpstr>市交2!Print_Area</vt:lpstr>
      <vt:lpstr>市交3!Print_Area</vt:lpstr>
      <vt:lpstr>市交3別紙!Print_Area</vt:lpstr>
      <vt:lpstr>市交4!Print_Area</vt:lpstr>
      <vt:lpstr>市交4別紙!Print_Area</vt:lpstr>
      <vt:lpstr>市交6!Print_Area</vt:lpstr>
      <vt:lpstr>市交6別紙!Print_Area</vt:lpstr>
      <vt:lpstr>市交7!Print_Area</vt:lpstr>
      <vt:lpstr>市交7別紙!Print_Area</vt:lpstr>
      <vt:lpstr>市交8!Print_Area</vt:lpstr>
      <vt:lpstr>市交8別紙!Print_Area</vt:lpstr>
      <vt:lpstr>市交9!Print_Area</vt:lpstr>
      <vt:lpstr>'市交9別紙 '!Print_Area</vt:lpstr>
      <vt:lpstr>北室交1!Print_Area</vt:lpstr>
      <vt:lpstr>北室交２!Print_Area</vt:lpstr>
      <vt:lpstr>北室交２別紙!Print_Area</vt:lpstr>
      <vt:lpstr>北室交３!Print_Area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和宏</dc:creator>
  <cp:lastModifiedBy>上野 和宏</cp:lastModifiedBy>
  <dcterms:created xsi:type="dcterms:W3CDTF">2024-04-05T02:54:29Z</dcterms:created>
  <dcterms:modified xsi:type="dcterms:W3CDTF">2024-04-05T02:54:44Z</dcterms:modified>
</cp:coreProperties>
</file>