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0B15042D-42DA-45E9-A263-E05FC343A847}" xr6:coauthVersionLast="47" xr6:coauthVersionMax="47" xr10:uidLastSave="{00000000-0000-0000-0000-000000000000}"/>
  <bookViews>
    <workbookView xWindow="510" yWindow="1635" windowWidth="21600" windowHeight="11295" tabRatio="708" xr2:uid="{00000000-000D-0000-FFFF-FFFF00000000}"/>
  </bookViews>
  <sheets>
    <sheet name="入力" sheetId="5" r:id="rId1"/>
    <sheet name="【印刷用】自動認可運賃料金表" sheetId="7" r:id="rId2"/>
    <sheet name="【印刷用】適用方法" sheetId="2" r:id="rId3"/>
    <sheet name="札幌Ｃ" sheetId="9" r:id="rId4"/>
    <sheet name="札幌D" sheetId="15" r:id="rId5"/>
    <sheet name="札幌E" sheetId="11" r:id="rId6"/>
  </sheets>
  <definedNames>
    <definedName name="_1.28km">#REF!</definedName>
    <definedName name="_３０分">#REF!</definedName>
    <definedName name="A運賃">#REF!</definedName>
    <definedName name="B運賃">#REF!</definedName>
    <definedName name="C運賃">#REF!</definedName>
    <definedName name="Ｄ運賃">#REF!</definedName>
    <definedName name="E運賃">#REF!</definedName>
    <definedName name="F運賃">#REF!</definedName>
    <definedName name="G運賃">#REF!</definedName>
    <definedName name="H運賃">#REF!</definedName>
    <definedName name="m">#REF!</definedName>
    <definedName name="_xlnm.Print_Area" localSheetId="1">【印刷用】自動認可運賃料金表!$A$1:$L$48</definedName>
    <definedName name="_xlnm.Print_Area" localSheetId="2">【印刷用】適用方法!$A$1:$C$24</definedName>
    <definedName name="_xlnm.Print_Area" localSheetId="3">札幌Ｃ!$A$1:$V$37</definedName>
    <definedName name="_xlnm.Print_Area" localSheetId="4">札幌D!$A$1:$V$37</definedName>
    <definedName name="_xlnm.Print_Area" localSheetId="5">札幌E!$A$1:$V$41</definedName>
    <definedName name="_xlnm.Print_Area" localSheetId="0">入力!$A$1:$D$31</definedName>
    <definedName name="円">#REF!</definedName>
    <definedName name="下限運賃">#REF!</definedName>
    <definedName name="上限運賃">#REF!</definedName>
    <definedName name="特定大型車">#REF!</definedName>
    <definedName name="秒">#REF!</definedName>
    <definedName name="普通車">#REF!</definedName>
    <definedName name="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15" l="1"/>
  <c r="G37" i="15"/>
  <c r="B37" i="15"/>
  <c r="P36" i="15"/>
  <c r="G36" i="15"/>
  <c r="B36" i="15"/>
  <c r="P35" i="15"/>
  <c r="G35" i="15"/>
  <c r="C35" i="15"/>
  <c r="C36" i="15" s="1"/>
  <c r="B35" i="15"/>
  <c r="U34" i="15"/>
  <c r="P34" i="15"/>
  <c r="B34" i="15"/>
  <c r="P24" i="15"/>
  <c r="M24" i="15"/>
  <c r="G24" i="15"/>
  <c r="B24" i="15"/>
  <c r="P23" i="15"/>
  <c r="M23" i="15"/>
  <c r="G23" i="15"/>
  <c r="B23" i="15"/>
  <c r="P22" i="15"/>
  <c r="M22" i="15"/>
  <c r="G22" i="15"/>
  <c r="C22" i="15"/>
  <c r="Y22" i="15" s="1"/>
  <c r="X22" i="15" s="1"/>
  <c r="E22" i="15" s="1"/>
  <c r="AA22" i="15" s="1"/>
  <c r="Z22" i="15" s="1"/>
  <c r="K22" i="15" s="1"/>
  <c r="B22" i="15"/>
  <c r="U21" i="15"/>
  <c r="P21" i="15"/>
  <c r="B21" i="15"/>
  <c r="P10" i="15"/>
  <c r="M10" i="15"/>
  <c r="G10" i="15"/>
  <c r="B10" i="15"/>
  <c r="P9" i="15"/>
  <c r="M9" i="15"/>
  <c r="G9" i="15"/>
  <c r="B9" i="15"/>
  <c r="P8" i="15"/>
  <c r="M8" i="15"/>
  <c r="G8" i="15"/>
  <c r="C8" i="15"/>
  <c r="C9" i="15" s="1"/>
  <c r="B8" i="15"/>
  <c r="U7" i="15"/>
  <c r="P7" i="15"/>
  <c r="Y35" i="15" l="1"/>
  <c r="X35" i="15" s="1"/>
  <c r="E35" i="15" s="1"/>
  <c r="AA35" i="15" s="1"/>
  <c r="Z35" i="15" s="1"/>
  <c r="K35" i="15" s="1"/>
  <c r="C10" i="15"/>
  <c r="Y9" i="15"/>
  <c r="X9" i="15" s="1"/>
  <c r="E9" i="15" s="1"/>
  <c r="AA9" i="15" s="1"/>
  <c r="Z9" i="15" s="1"/>
  <c r="K9" i="15" s="1"/>
  <c r="Y8" i="15"/>
  <c r="X8" i="15" s="1"/>
  <c r="E8" i="15" s="1"/>
  <c r="AA8" i="15" s="1"/>
  <c r="Z8" i="15" s="1"/>
  <c r="K8" i="15" s="1"/>
  <c r="AC8" i="15"/>
  <c r="AB8" i="15" s="1"/>
  <c r="R8" i="15" s="1"/>
  <c r="Y36" i="15"/>
  <c r="X36" i="15" s="1"/>
  <c r="E36" i="15" s="1"/>
  <c r="AA36" i="15" s="1"/>
  <c r="Z36" i="15" s="1"/>
  <c r="K36" i="15" s="1"/>
  <c r="C37" i="15"/>
  <c r="AC36" i="15"/>
  <c r="AB36" i="15" s="1"/>
  <c r="R36" i="15" s="1"/>
  <c r="Y10" i="15"/>
  <c r="X10" i="15" s="1"/>
  <c r="E10" i="15" s="1"/>
  <c r="AA10" i="15" s="1"/>
  <c r="Z10" i="15" s="1"/>
  <c r="K10" i="15" s="1"/>
  <c r="AC10" i="15"/>
  <c r="AB10" i="15" s="1"/>
  <c r="R10" i="15" s="1"/>
  <c r="U10" i="15" s="1"/>
  <c r="W8" i="15"/>
  <c r="U8" i="15"/>
  <c r="C23" i="15"/>
  <c r="AC35" i="15"/>
  <c r="AB35" i="15" s="1"/>
  <c r="R35" i="15" s="1"/>
  <c r="AC9" i="15"/>
  <c r="AB9" i="15" s="1"/>
  <c r="R9" i="15" s="1"/>
  <c r="AC22" i="15"/>
  <c r="AB22" i="15" s="1"/>
  <c r="R22" i="15" s="1"/>
  <c r="W35" i="15" l="1"/>
  <c r="U35" i="15"/>
  <c r="W36" i="15"/>
  <c r="U36" i="15"/>
  <c r="W37" i="15"/>
  <c r="U9" i="15"/>
  <c r="W10" i="15"/>
  <c r="W22" i="15"/>
  <c r="W23" i="15"/>
  <c r="U22" i="15"/>
  <c r="Y23" i="15"/>
  <c r="X23" i="15" s="1"/>
  <c r="E23" i="15" s="1"/>
  <c r="AA23" i="15" s="1"/>
  <c r="Z23" i="15" s="1"/>
  <c r="K23" i="15" s="1"/>
  <c r="C24" i="15"/>
  <c r="AC23" i="15"/>
  <c r="AB23" i="15" s="1"/>
  <c r="R23" i="15" s="1"/>
  <c r="W9" i="15"/>
  <c r="AC37" i="15"/>
  <c r="AB37" i="15" s="1"/>
  <c r="R37" i="15" s="1"/>
  <c r="U37" i="15" s="1"/>
  <c r="Y37" i="15"/>
  <c r="X37" i="15" s="1"/>
  <c r="E37" i="15" s="1"/>
  <c r="AA37" i="15" s="1"/>
  <c r="Z37" i="15" s="1"/>
  <c r="K37" i="15" s="1"/>
  <c r="AC24" i="15" l="1"/>
  <c r="AB24" i="15" s="1"/>
  <c r="R24" i="15" s="1"/>
  <c r="U24" i="15" s="1"/>
  <c r="Y24" i="15"/>
  <c r="X24" i="15" s="1"/>
  <c r="E24" i="15" s="1"/>
  <c r="AA24" i="15" s="1"/>
  <c r="Z24" i="15" s="1"/>
  <c r="K24" i="15" s="1"/>
  <c r="U23" i="15"/>
  <c r="W24" i="15"/>
  <c r="E27" i="5" l="1"/>
  <c r="L6" i="5" a="1"/>
  <c r="E10" i="5" a="1"/>
  <c r="P18" i="5" a="1"/>
  <c r="L7" i="5" a="1"/>
  <c r="P7" i="5" a="1"/>
  <c r="N19" i="5" a="1"/>
  <c r="P19" i="5" a="1"/>
  <c r="L17" i="5" a="1"/>
  <c r="E23" i="5" a="1"/>
  <c r="E11" i="5" a="1"/>
  <c r="F23" i="5" a="1"/>
  <c r="N5" i="5" a="1"/>
  <c r="F5" i="5" a="1"/>
  <c r="N7" i="5" a="1"/>
  <c r="F24" i="5" a="1"/>
  <c r="F19" i="5" a="1"/>
  <c r="E19" i="5" a="1"/>
  <c r="F12" i="5" a="1"/>
  <c r="F17" i="5" a="1"/>
  <c r="E18" i="5" a="1"/>
  <c r="H6" i="5" a="1"/>
  <c r="H5" i="5" a="1"/>
  <c r="L5" i="5" a="1"/>
  <c r="E24" i="5" a="1"/>
  <c r="P6" i="5" a="1"/>
  <c r="F18" i="5" a="1"/>
  <c r="J7" i="5" a="1"/>
  <c r="E7" i="5" a="1"/>
  <c r="H18" i="5" a="1"/>
  <c r="F22" i="5" a="1"/>
  <c r="J6" i="5" a="1"/>
  <c r="H19" i="5" a="1"/>
  <c r="J19" i="5" a="1"/>
  <c r="H17" i="5" a="1"/>
  <c r="J18" i="5" a="1"/>
  <c r="P5" i="5" a="1"/>
  <c r="J17" i="5" a="1"/>
  <c r="J5" i="5" a="1"/>
  <c r="F7" i="5" a="1"/>
  <c r="E17" i="5" a="1"/>
  <c r="E12" i="5" a="1"/>
  <c r="N6" i="5" a="1"/>
  <c r="E22" i="5" a="1"/>
  <c r="N17" i="5" a="1"/>
  <c r="L19" i="5" a="1"/>
  <c r="F10" i="5" a="1"/>
  <c r="E5" i="5" a="1"/>
  <c r="E6" i="5" a="1"/>
  <c r="H7" i="5" a="1"/>
  <c r="F11" i="5" a="1"/>
  <c r="F6" i="5" a="1"/>
  <c r="N18" i="5" a="1"/>
  <c r="P17" i="5" a="1"/>
  <c r="L18" i="5" a="1"/>
  <c r="F5" i="5" l="1"/>
  <c r="F24" i="5"/>
  <c r="E24" i="5"/>
  <c r="F23" i="5"/>
  <c r="E23" i="5"/>
  <c r="F22" i="5"/>
  <c r="E22" i="5"/>
  <c r="P19" i="5"/>
  <c r="N19" i="5"/>
  <c r="L19" i="5"/>
  <c r="J19" i="5"/>
  <c r="K8" i="7" s="1"/>
  <c r="H19" i="5"/>
  <c r="I8" i="7" s="1"/>
  <c r="F19" i="5"/>
  <c r="E19" i="5"/>
  <c r="P18" i="5"/>
  <c r="N18" i="5"/>
  <c r="L18" i="5"/>
  <c r="J18" i="5"/>
  <c r="K7" i="7" s="1"/>
  <c r="H18" i="5"/>
  <c r="I7" i="7" s="1"/>
  <c r="F18" i="5"/>
  <c r="E18" i="5"/>
  <c r="P17" i="5"/>
  <c r="N17" i="5"/>
  <c r="L17" i="5"/>
  <c r="J17" i="5"/>
  <c r="H17" i="5"/>
  <c r="F17" i="5"/>
  <c r="E17" i="5"/>
  <c r="F12" i="5"/>
  <c r="E12" i="5"/>
  <c r="F11" i="5"/>
  <c r="E11" i="5"/>
  <c r="F10" i="5"/>
  <c r="E10" i="5"/>
  <c r="P7" i="5"/>
  <c r="N7" i="5"/>
  <c r="L7" i="5"/>
  <c r="J7" i="5"/>
  <c r="H7" i="5"/>
  <c r="F7" i="5"/>
  <c r="E7" i="5"/>
  <c r="P6" i="5"/>
  <c r="N6" i="5"/>
  <c r="L6" i="5"/>
  <c r="J6" i="5"/>
  <c r="H6" i="5"/>
  <c r="F6" i="5"/>
  <c r="E6" i="5"/>
  <c r="E5" i="5"/>
  <c r="P5" i="5"/>
  <c r="N5" i="5"/>
  <c r="L5" i="5"/>
  <c r="J5" i="5"/>
  <c r="H5" i="5"/>
  <c r="B17" i="2"/>
  <c r="B18" i="2"/>
  <c r="B25" i="7"/>
  <c r="B24" i="2" l="1"/>
  <c r="F26" i="5"/>
  <c r="E26" i="5"/>
  <c r="I1" i="7"/>
  <c r="G26" i="5" l="1"/>
  <c r="B20" i="2" s="1"/>
  <c r="F18" i="7"/>
  <c r="K18" i="7" s="1"/>
  <c r="I6" i="7"/>
  <c r="F20" i="7"/>
  <c r="F19" i="7"/>
  <c r="K19" i="7" s="1"/>
  <c r="I14" i="7"/>
  <c r="G14" i="7"/>
  <c r="K14" i="7"/>
  <c r="I13" i="7"/>
  <c r="G13" i="7"/>
  <c r="K13" i="7"/>
  <c r="B29" i="7" l="1"/>
  <c r="P41" i="11" l="1"/>
  <c r="G41" i="11"/>
  <c r="B41" i="11"/>
  <c r="P40" i="11"/>
  <c r="G40" i="11"/>
  <c r="B40" i="11"/>
  <c r="P39" i="11"/>
  <c r="G39" i="11"/>
  <c r="B39" i="11"/>
  <c r="P38" i="11"/>
  <c r="G38" i="11"/>
  <c r="B38" i="11"/>
  <c r="P37" i="11"/>
  <c r="G37" i="11"/>
  <c r="B37" i="11"/>
  <c r="P36" i="11"/>
  <c r="G36" i="11"/>
  <c r="B36" i="11"/>
  <c r="P35" i="11"/>
  <c r="G35" i="11"/>
  <c r="C35" i="11"/>
  <c r="C36" i="11" s="1"/>
  <c r="B35" i="11"/>
  <c r="U34" i="11"/>
  <c r="P34" i="11"/>
  <c r="B34" i="11"/>
  <c r="P29" i="11"/>
  <c r="M29" i="11"/>
  <c r="G29" i="11"/>
  <c r="B29" i="11"/>
  <c r="P28" i="11"/>
  <c r="M28" i="11"/>
  <c r="G28" i="11"/>
  <c r="B28" i="11"/>
  <c r="P27" i="11"/>
  <c r="M27" i="11"/>
  <c r="G27" i="11"/>
  <c r="B27" i="11"/>
  <c r="P26" i="11"/>
  <c r="M26" i="11"/>
  <c r="G26" i="11"/>
  <c r="B26" i="11"/>
  <c r="P25" i="11"/>
  <c r="M25" i="11"/>
  <c r="G25" i="11"/>
  <c r="B25" i="11"/>
  <c r="P24" i="11"/>
  <c r="M24" i="11"/>
  <c r="G24" i="11"/>
  <c r="B24" i="11"/>
  <c r="P23" i="11"/>
  <c r="M23" i="11"/>
  <c r="G23" i="11"/>
  <c r="C23" i="11"/>
  <c r="AC23" i="11" s="1"/>
  <c r="AB23" i="11" s="1"/>
  <c r="R23" i="11" s="1"/>
  <c r="B23" i="11"/>
  <c r="Y22" i="11"/>
  <c r="X22" i="11" s="1"/>
  <c r="E22" i="11" s="1"/>
  <c r="AA22" i="11" s="1"/>
  <c r="Z22" i="11" s="1"/>
  <c r="K22" i="11" s="1"/>
  <c r="P22" i="11"/>
  <c r="M22" i="11"/>
  <c r="G22" i="11"/>
  <c r="C22" i="11"/>
  <c r="AC22" i="11" s="1"/>
  <c r="AB22" i="11" s="1"/>
  <c r="R22" i="11" s="1"/>
  <c r="B22" i="11"/>
  <c r="U21" i="11"/>
  <c r="P21" i="11"/>
  <c r="B21" i="11"/>
  <c r="P16" i="11"/>
  <c r="M16" i="11"/>
  <c r="G16" i="11"/>
  <c r="B16" i="11"/>
  <c r="P15" i="11"/>
  <c r="M15" i="11"/>
  <c r="G15" i="11"/>
  <c r="B15" i="11"/>
  <c r="P14" i="11"/>
  <c r="M14" i="11"/>
  <c r="G14" i="11"/>
  <c r="B14" i="11"/>
  <c r="P13" i="11"/>
  <c r="M13" i="11"/>
  <c r="G13" i="11"/>
  <c r="B13" i="11"/>
  <c r="P12" i="11"/>
  <c r="M12" i="11"/>
  <c r="G12" i="11"/>
  <c r="B12" i="11"/>
  <c r="P11" i="11"/>
  <c r="M11" i="11"/>
  <c r="G11" i="11"/>
  <c r="B11" i="11"/>
  <c r="P10" i="11"/>
  <c r="M10" i="11"/>
  <c r="G10" i="11"/>
  <c r="B10" i="11"/>
  <c r="P9" i="11"/>
  <c r="M9" i="11"/>
  <c r="G9" i="11"/>
  <c r="C9" i="11"/>
  <c r="C10" i="11" s="1"/>
  <c r="B9" i="11"/>
  <c r="AC8" i="11"/>
  <c r="AB8" i="11"/>
  <c r="R8" i="11" s="1"/>
  <c r="Y8" i="11"/>
  <c r="X8" i="11" s="1"/>
  <c r="E8" i="11" s="1"/>
  <c r="AA8" i="11" s="1"/>
  <c r="Z8" i="11" s="1"/>
  <c r="K8" i="11" s="1"/>
  <c r="P8" i="11"/>
  <c r="M8" i="11"/>
  <c r="G8" i="11"/>
  <c r="C8" i="11"/>
  <c r="B8" i="11"/>
  <c r="U7" i="11"/>
  <c r="P7" i="11"/>
  <c r="P37" i="9"/>
  <c r="G37" i="9"/>
  <c r="B37" i="9"/>
  <c r="P36" i="9"/>
  <c r="G36" i="9"/>
  <c r="C36" i="9"/>
  <c r="C37" i="9" s="1"/>
  <c r="B36" i="9"/>
  <c r="AC35" i="9"/>
  <c r="AB35" i="9" s="1"/>
  <c r="R35" i="9" s="1"/>
  <c r="P35" i="9"/>
  <c r="G35" i="9"/>
  <c r="C35" i="9"/>
  <c r="Y35" i="9" s="1"/>
  <c r="X35" i="9" s="1"/>
  <c r="E35" i="9" s="1"/>
  <c r="AA35" i="9" s="1"/>
  <c r="Z35" i="9" s="1"/>
  <c r="K35" i="9" s="1"/>
  <c r="B35" i="9"/>
  <c r="U34" i="9"/>
  <c r="P34" i="9"/>
  <c r="B34" i="9"/>
  <c r="P25" i="9"/>
  <c r="M25" i="9"/>
  <c r="G25" i="9"/>
  <c r="B25" i="9"/>
  <c r="P24" i="9"/>
  <c r="M24" i="9"/>
  <c r="G24" i="9"/>
  <c r="B24" i="9"/>
  <c r="P23" i="9"/>
  <c r="M23" i="9"/>
  <c r="G23" i="9"/>
  <c r="B23" i="9"/>
  <c r="AC22" i="9"/>
  <c r="AB22" i="9" s="1"/>
  <c r="R22" i="9" s="1"/>
  <c r="Y22" i="9"/>
  <c r="X22" i="9"/>
  <c r="E22" i="9" s="1"/>
  <c r="AA22" i="9" s="1"/>
  <c r="Z22" i="9" s="1"/>
  <c r="K22" i="9" s="1"/>
  <c r="P22" i="9"/>
  <c r="M22" i="9"/>
  <c r="G22" i="9"/>
  <c r="C22" i="9"/>
  <c r="C23" i="9" s="1"/>
  <c r="Y23" i="9" s="1"/>
  <c r="X23" i="9" s="1"/>
  <c r="E23" i="9" s="1"/>
  <c r="AA23" i="9" s="1"/>
  <c r="Z23" i="9" s="1"/>
  <c r="K23" i="9" s="1"/>
  <c r="B22" i="9"/>
  <c r="U21" i="9"/>
  <c r="P21" i="9"/>
  <c r="B21" i="9"/>
  <c r="P11" i="9"/>
  <c r="M11" i="9"/>
  <c r="G11" i="9"/>
  <c r="B11" i="9"/>
  <c r="P10" i="9"/>
  <c r="M10" i="9"/>
  <c r="G10" i="9"/>
  <c r="B10" i="9"/>
  <c r="P9" i="9"/>
  <c r="M9" i="9"/>
  <c r="G9" i="9"/>
  <c r="B9" i="9"/>
  <c r="P8" i="9"/>
  <c r="M8" i="9"/>
  <c r="G8" i="9"/>
  <c r="C8" i="9"/>
  <c r="Y8" i="9" s="1"/>
  <c r="X8" i="9" s="1"/>
  <c r="E8" i="9" s="1"/>
  <c r="AA8" i="9" s="1"/>
  <c r="Z8" i="9" s="1"/>
  <c r="K8" i="9" s="1"/>
  <c r="B8" i="9"/>
  <c r="U7" i="9"/>
  <c r="P7" i="9"/>
  <c r="Y10" i="11" l="1"/>
  <c r="X10" i="11" s="1"/>
  <c r="E10" i="11" s="1"/>
  <c r="AA10" i="11" s="1"/>
  <c r="Z10" i="11" s="1"/>
  <c r="K10" i="11" s="1"/>
  <c r="C11" i="11"/>
  <c r="AC10" i="11"/>
  <c r="AB10" i="11" s="1"/>
  <c r="R10" i="11" s="1"/>
  <c r="W23" i="11"/>
  <c r="U22" i="11"/>
  <c r="W22" i="11"/>
  <c r="C37" i="11"/>
  <c r="AC36" i="11"/>
  <c r="AB36" i="11" s="1"/>
  <c r="R36" i="11" s="1"/>
  <c r="Y36" i="11"/>
  <c r="X36" i="11" s="1"/>
  <c r="E36" i="11" s="1"/>
  <c r="AA36" i="11" s="1"/>
  <c r="Z36" i="11" s="1"/>
  <c r="K36" i="11" s="1"/>
  <c r="W35" i="9"/>
  <c r="U35" i="9"/>
  <c r="U23" i="11"/>
  <c r="W22" i="9"/>
  <c r="U22" i="9"/>
  <c r="AC37" i="9"/>
  <c r="AB37" i="9" s="1"/>
  <c r="R37" i="9" s="1"/>
  <c r="U37" i="9" s="1"/>
  <c r="Y37" i="9"/>
  <c r="X37" i="9" s="1"/>
  <c r="E37" i="9" s="1"/>
  <c r="AA37" i="9" s="1"/>
  <c r="Z37" i="9" s="1"/>
  <c r="K37" i="9" s="1"/>
  <c r="W8" i="11"/>
  <c r="U8" i="11"/>
  <c r="C24" i="11"/>
  <c r="Y35" i="11"/>
  <c r="X35" i="11" s="1"/>
  <c r="E35" i="11" s="1"/>
  <c r="AA35" i="11" s="1"/>
  <c r="Z35" i="11" s="1"/>
  <c r="K35" i="11" s="1"/>
  <c r="AC23" i="9"/>
  <c r="AB23" i="9" s="1"/>
  <c r="R23" i="9" s="1"/>
  <c r="AC8" i="9"/>
  <c r="AB8" i="9" s="1"/>
  <c r="R8" i="9" s="1"/>
  <c r="Y36" i="9"/>
  <c r="X36" i="9" s="1"/>
  <c r="E36" i="9" s="1"/>
  <c r="AA36" i="9" s="1"/>
  <c r="Z36" i="9" s="1"/>
  <c r="K36" i="9" s="1"/>
  <c r="Y9" i="11"/>
  <c r="X9" i="11" s="1"/>
  <c r="E9" i="11" s="1"/>
  <c r="AA9" i="11" s="1"/>
  <c r="Z9" i="11" s="1"/>
  <c r="K9" i="11" s="1"/>
  <c r="AC35" i="11"/>
  <c r="AB35" i="11" s="1"/>
  <c r="R35" i="11" s="1"/>
  <c r="C9" i="9"/>
  <c r="Y23" i="11"/>
  <c r="X23" i="11" s="1"/>
  <c r="E23" i="11" s="1"/>
  <c r="AA23" i="11" s="1"/>
  <c r="Z23" i="11" s="1"/>
  <c r="K23" i="11" s="1"/>
  <c r="C24" i="9"/>
  <c r="AC36" i="9"/>
  <c r="AB36" i="9" s="1"/>
  <c r="R36" i="9" s="1"/>
  <c r="AC9" i="11"/>
  <c r="AB9" i="11" s="1"/>
  <c r="R9" i="11" s="1"/>
  <c r="W9" i="11" s="1"/>
  <c r="Y24" i="11" l="1"/>
  <c r="X24" i="11" s="1"/>
  <c r="E24" i="11" s="1"/>
  <c r="AA24" i="11" s="1"/>
  <c r="Z24" i="11" s="1"/>
  <c r="K24" i="11" s="1"/>
  <c r="C25" i="11"/>
  <c r="AC24" i="11"/>
  <c r="AB24" i="11" s="1"/>
  <c r="R24" i="11" s="1"/>
  <c r="W37" i="11"/>
  <c r="U36" i="11"/>
  <c r="AC37" i="11"/>
  <c r="AB37" i="11" s="1"/>
  <c r="R37" i="11" s="1"/>
  <c r="Y37" i="11"/>
  <c r="X37" i="11" s="1"/>
  <c r="E37" i="11" s="1"/>
  <c r="AA37" i="11" s="1"/>
  <c r="Z37" i="11" s="1"/>
  <c r="K37" i="11" s="1"/>
  <c r="C38" i="11"/>
  <c r="U36" i="9"/>
  <c r="W37" i="9"/>
  <c r="C10" i="9"/>
  <c r="AC9" i="9"/>
  <c r="AB9" i="9" s="1"/>
  <c r="R9" i="9" s="1"/>
  <c r="W9" i="9" s="1"/>
  <c r="Y9" i="9"/>
  <c r="X9" i="9" s="1"/>
  <c r="E9" i="9" s="1"/>
  <c r="AA9" i="9" s="1"/>
  <c r="Z9" i="9" s="1"/>
  <c r="K9" i="9" s="1"/>
  <c r="W35" i="11"/>
  <c r="U35" i="11"/>
  <c r="W36" i="11"/>
  <c r="W36" i="9"/>
  <c r="AC24" i="9"/>
  <c r="AB24" i="9" s="1"/>
  <c r="R24" i="9" s="1"/>
  <c r="C25" i="9"/>
  <c r="Y24" i="9"/>
  <c r="X24" i="9" s="1"/>
  <c r="E24" i="9" s="1"/>
  <c r="AA24" i="9" s="1"/>
  <c r="Z24" i="9" s="1"/>
  <c r="K24" i="9" s="1"/>
  <c r="U10" i="11"/>
  <c r="W10" i="11"/>
  <c r="U9" i="11"/>
  <c r="W8" i="9"/>
  <c r="U8" i="9"/>
  <c r="C12" i="11"/>
  <c r="AC11" i="11"/>
  <c r="AB11" i="11" s="1"/>
  <c r="R11" i="11" s="1"/>
  <c r="U11" i="11" s="1"/>
  <c r="Y11" i="11"/>
  <c r="X11" i="11" s="1"/>
  <c r="E11" i="11" s="1"/>
  <c r="AA11" i="11" s="1"/>
  <c r="Z11" i="11" s="1"/>
  <c r="K11" i="11" s="1"/>
  <c r="U23" i="9"/>
  <c r="W23" i="9"/>
  <c r="Y38" i="11" l="1"/>
  <c r="X38" i="11" s="1"/>
  <c r="E38" i="11" s="1"/>
  <c r="AA38" i="11" s="1"/>
  <c r="Z38" i="11" s="1"/>
  <c r="K38" i="11" s="1"/>
  <c r="C39" i="11"/>
  <c r="AC38" i="11"/>
  <c r="AB38" i="11" s="1"/>
  <c r="R38" i="11" s="1"/>
  <c r="U24" i="9"/>
  <c r="C13" i="11"/>
  <c r="AC12" i="11"/>
  <c r="AB12" i="11" s="1"/>
  <c r="R12" i="11" s="1"/>
  <c r="Y12" i="11"/>
  <c r="X12" i="11" s="1"/>
  <c r="E12" i="11" s="1"/>
  <c r="AA12" i="11" s="1"/>
  <c r="Z12" i="11" s="1"/>
  <c r="K12" i="11" s="1"/>
  <c r="W38" i="11"/>
  <c r="U37" i="11"/>
  <c r="U9" i="9"/>
  <c r="U24" i="11"/>
  <c r="W24" i="11"/>
  <c r="W24" i="9"/>
  <c r="C26" i="11"/>
  <c r="AC25" i="11"/>
  <c r="AB25" i="11" s="1"/>
  <c r="R25" i="11" s="1"/>
  <c r="Y25" i="11"/>
  <c r="X25" i="11" s="1"/>
  <c r="E25" i="11" s="1"/>
  <c r="AA25" i="11" s="1"/>
  <c r="Z25" i="11" s="1"/>
  <c r="K25" i="11" s="1"/>
  <c r="W11" i="11"/>
  <c r="AC10" i="9"/>
  <c r="AB10" i="9" s="1"/>
  <c r="R10" i="9" s="1"/>
  <c r="C11" i="9"/>
  <c r="Y10" i="9"/>
  <c r="X10" i="9" s="1"/>
  <c r="E10" i="9" s="1"/>
  <c r="AA10" i="9" s="1"/>
  <c r="Z10" i="9" s="1"/>
  <c r="K10" i="9" s="1"/>
  <c r="AC25" i="9"/>
  <c r="AB25" i="9" s="1"/>
  <c r="R25" i="9" s="1"/>
  <c r="U25" i="9" s="1"/>
  <c r="Y25" i="9"/>
  <c r="X25" i="9" s="1"/>
  <c r="E25" i="9" s="1"/>
  <c r="AA25" i="9" s="1"/>
  <c r="Z25" i="9" s="1"/>
  <c r="K25" i="9" s="1"/>
  <c r="U25" i="11" l="1"/>
  <c r="AC26" i="11"/>
  <c r="AB26" i="11" s="1"/>
  <c r="R26" i="11" s="1"/>
  <c r="Y26" i="11"/>
  <c r="X26" i="11" s="1"/>
  <c r="E26" i="11" s="1"/>
  <c r="AA26" i="11" s="1"/>
  <c r="Z26" i="11" s="1"/>
  <c r="K26" i="11" s="1"/>
  <c r="C27" i="11"/>
  <c r="U12" i="11"/>
  <c r="W12" i="11"/>
  <c r="AC13" i="11"/>
  <c r="AB13" i="11" s="1"/>
  <c r="R13" i="11" s="1"/>
  <c r="Y13" i="11"/>
  <c r="X13" i="11" s="1"/>
  <c r="E13" i="11" s="1"/>
  <c r="AA13" i="11" s="1"/>
  <c r="Z13" i="11" s="1"/>
  <c r="K13" i="11" s="1"/>
  <c r="C14" i="11"/>
  <c r="Y11" i="9"/>
  <c r="X11" i="9" s="1"/>
  <c r="E11" i="9" s="1"/>
  <c r="AA11" i="9" s="1"/>
  <c r="Z11" i="9" s="1"/>
  <c r="K11" i="9" s="1"/>
  <c r="AC11" i="9"/>
  <c r="AB11" i="9" s="1"/>
  <c r="R11" i="9" s="1"/>
  <c r="U11" i="9" s="1"/>
  <c r="C40" i="11"/>
  <c r="AC39" i="11"/>
  <c r="AB39" i="11" s="1"/>
  <c r="R39" i="11" s="1"/>
  <c r="Y39" i="11"/>
  <c r="X39" i="11" s="1"/>
  <c r="E39" i="11" s="1"/>
  <c r="AA39" i="11" s="1"/>
  <c r="Z39" i="11" s="1"/>
  <c r="K39" i="11" s="1"/>
  <c r="W25" i="9"/>
  <c r="W25" i="11"/>
  <c r="U10" i="9"/>
  <c r="W39" i="11"/>
  <c r="U38" i="11"/>
  <c r="W10" i="9"/>
  <c r="W11" i="9" l="1"/>
  <c r="C15" i="11"/>
  <c r="Y14" i="11"/>
  <c r="X14" i="11" s="1"/>
  <c r="E14" i="11" s="1"/>
  <c r="AA14" i="11" s="1"/>
  <c r="Z14" i="11" s="1"/>
  <c r="K14" i="11" s="1"/>
  <c r="AC14" i="11"/>
  <c r="AB14" i="11" s="1"/>
  <c r="R14" i="11" s="1"/>
  <c r="W14" i="11" s="1"/>
  <c r="U13" i="11"/>
  <c r="Y27" i="11"/>
  <c r="X27" i="11" s="1"/>
  <c r="E27" i="11" s="1"/>
  <c r="AA27" i="11" s="1"/>
  <c r="Z27" i="11" s="1"/>
  <c r="K27" i="11" s="1"/>
  <c r="C28" i="11"/>
  <c r="AC27" i="11"/>
  <c r="AB27" i="11" s="1"/>
  <c r="R27" i="11" s="1"/>
  <c r="W13" i="11"/>
  <c r="C41" i="11"/>
  <c r="AC40" i="11"/>
  <c r="AB40" i="11" s="1"/>
  <c r="R40" i="11" s="1"/>
  <c r="Y40" i="11"/>
  <c r="X40" i="11" s="1"/>
  <c r="E40" i="11" s="1"/>
  <c r="AA40" i="11" s="1"/>
  <c r="Z40" i="11" s="1"/>
  <c r="K40" i="11" s="1"/>
  <c r="U39" i="11"/>
  <c r="U26" i="11"/>
  <c r="W26" i="11"/>
  <c r="AC41" i="11" l="1"/>
  <c r="AB41" i="11" s="1"/>
  <c r="R41" i="11" s="1"/>
  <c r="U41" i="11" s="1"/>
  <c r="Y41" i="11"/>
  <c r="X41" i="11" s="1"/>
  <c r="E41" i="11" s="1"/>
  <c r="AA41" i="11" s="1"/>
  <c r="Z41" i="11" s="1"/>
  <c r="K41" i="11" s="1"/>
  <c r="U27" i="11"/>
  <c r="C29" i="11"/>
  <c r="AC28" i="11"/>
  <c r="AB28" i="11" s="1"/>
  <c r="R28" i="11" s="1"/>
  <c r="W28" i="11" s="1"/>
  <c r="Y28" i="11"/>
  <c r="X28" i="11" s="1"/>
  <c r="E28" i="11" s="1"/>
  <c r="AA28" i="11" s="1"/>
  <c r="Z28" i="11" s="1"/>
  <c r="K28" i="11" s="1"/>
  <c r="W41" i="11"/>
  <c r="U40" i="11"/>
  <c r="W27" i="11"/>
  <c r="U14" i="11"/>
  <c r="W15" i="11"/>
  <c r="W40" i="11"/>
  <c r="C16" i="11"/>
  <c r="AC15" i="11"/>
  <c r="AB15" i="11" s="1"/>
  <c r="R15" i="11" s="1"/>
  <c r="Y15" i="11"/>
  <c r="X15" i="11" s="1"/>
  <c r="E15" i="11" s="1"/>
  <c r="AA15" i="11" s="1"/>
  <c r="Z15" i="11" s="1"/>
  <c r="K15" i="11" s="1"/>
  <c r="U28" i="11" l="1"/>
  <c r="AC29" i="11"/>
  <c r="AB29" i="11" s="1"/>
  <c r="R29" i="11" s="1"/>
  <c r="U29" i="11" s="1"/>
  <c r="Y29" i="11"/>
  <c r="X29" i="11" s="1"/>
  <c r="E29" i="11" s="1"/>
  <c r="AA29" i="11" s="1"/>
  <c r="Z29" i="11" s="1"/>
  <c r="K29" i="11" s="1"/>
  <c r="U15" i="11"/>
  <c r="Y16" i="11"/>
  <c r="X16" i="11" s="1"/>
  <c r="E16" i="11" s="1"/>
  <c r="AA16" i="11" s="1"/>
  <c r="Z16" i="11" s="1"/>
  <c r="K16" i="11" s="1"/>
  <c r="AC16" i="11"/>
  <c r="AB16" i="11" s="1"/>
  <c r="R16" i="11" s="1"/>
  <c r="U16" i="11" s="1"/>
  <c r="W16" i="11" l="1"/>
  <c r="W29" i="11"/>
  <c r="D6" i="7" l="1"/>
  <c r="F7" i="7"/>
  <c r="F8" i="7"/>
  <c r="I35" i="7"/>
  <c r="E34" i="7"/>
  <c r="E35" i="7"/>
  <c r="C34" i="7"/>
  <c r="I34" i="7"/>
  <c r="C35" i="7"/>
  <c r="K20" i="7"/>
  <c r="D7" i="7" l="1"/>
  <c r="I12" i="7" l="1"/>
  <c r="E33" i="7" s="1"/>
  <c r="F6" i="7"/>
  <c r="K6" i="7" l="1"/>
  <c r="D8" i="7" l="1"/>
  <c r="K12" i="7" l="1"/>
  <c r="I33" i="7" s="1"/>
  <c r="G12" i="7" l="1"/>
  <c r="C33"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<sst xmlns="http://schemas.openxmlformats.org/spreadsheetml/2006/main" count="884" uniqueCount="110">
  <si>
    <t>１．運賃</t>
    <phoneticPr fontId="1"/>
  </si>
  <si>
    <t xml:space="preserve"> (1)　距離制運賃</t>
    <phoneticPr fontId="1"/>
  </si>
  <si>
    <t>(2)　時間距離併用制運賃</t>
    <phoneticPr fontId="1"/>
  </si>
  <si>
    <t>車種区分</t>
  </si>
  <si>
    <t>車種区分</t>
    <rPh sb="0" eb="2">
      <t>シャシュ</t>
    </rPh>
    <rPh sb="2" eb="4">
      <t>クブン</t>
    </rPh>
    <phoneticPr fontId="1"/>
  </si>
  <si>
    <t>大型車</t>
    <rPh sb="0" eb="3">
      <t>オオガタシャ</t>
    </rPh>
    <phoneticPr fontId="1"/>
  </si>
  <si>
    <t>普通車</t>
    <rPh sb="0" eb="3">
      <t>フツウシャ</t>
    </rPh>
    <phoneticPr fontId="1"/>
  </si>
  <si>
    <t>特定大型車</t>
  </si>
  <si>
    <t>特定大型車</t>
    <rPh sb="0" eb="2">
      <t>トクテイ</t>
    </rPh>
    <rPh sb="2" eb="5">
      <t>オオガタシャ</t>
    </rPh>
    <phoneticPr fontId="1"/>
  </si>
  <si>
    <t>初乗運賃</t>
    <rPh sb="0" eb="2">
      <t>ハツノ</t>
    </rPh>
    <rPh sb="2" eb="4">
      <t>ウンチン</t>
    </rPh>
    <phoneticPr fontId="1"/>
  </si>
  <si>
    <t>円</t>
    <rPh sb="0" eb="1">
      <t>エン</t>
    </rPh>
    <phoneticPr fontId="1"/>
  </si>
  <si>
    <t>mまでごとに</t>
    <phoneticPr fontId="1"/>
  </si>
  <si>
    <t>加算運賃</t>
    <rPh sb="0" eb="2">
      <t>カサン</t>
    </rPh>
    <rPh sb="2" eb="4">
      <t>ウンチン</t>
    </rPh>
    <phoneticPr fontId="1"/>
  </si>
  <si>
    <t>(3)　時間制運賃</t>
    <phoneticPr fontId="1"/>
  </si>
  <si>
    <t>(4)　運賃等の割増</t>
    <phoneticPr fontId="1"/>
  </si>
  <si>
    <t>(5)　運賃等の割引</t>
    <phoneticPr fontId="1"/>
  </si>
  <si>
    <t>２．料金</t>
    <phoneticPr fontId="1"/>
  </si>
  <si>
    <t>(1)　待料金</t>
    <phoneticPr fontId="1"/>
  </si>
  <si>
    <t>一般乗用旅客自動車運送事業運賃料金表</t>
    <phoneticPr fontId="1"/>
  </si>
  <si>
    <t>運賃及び料金の適用方法</t>
    <phoneticPr fontId="1"/>
  </si>
  <si>
    <t>１． 車種区分は次のとおりとする。</t>
    <phoneticPr fontId="1"/>
  </si>
  <si>
    <t>普　通　車</t>
  </si>
  <si>
    <t>自　動　車　の　大　き　さ　等</t>
    <phoneticPr fontId="1"/>
  </si>
  <si>
    <t>２．運賃の適用順位</t>
    <phoneticPr fontId="1"/>
  </si>
  <si>
    <t>３．運賃料金の適用方法</t>
    <phoneticPr fontId="1"/>
  </si>
  <si>
    <t>(7)　適用する営業区域</t>
    <phoneticPr fontId="1"/>
  </si>
  <si>
    <t>　普通自動車又は小型自動車のうち乗車定員７名以上のもの。
　ただし、特種車両（福祉）を除く。</t>
    <phoneticPr fontId="1"/>
  </si>
  <si>
    <t>　普通自動車のうち排気量２．５リットルを超えるもので、乗車定員６名以下のもの。
　特種車両（福祉）であって、乗車定員７名以上のもの。</t>
    <phoneticPr fontId="1"/>
  </si>
  <si>
    <t>　原則として距離制運賃を適用し、これにより難い場合は、特約により時間制運賃を適用するものとする。
　また、定額運賃を設定している場合は、定額運賃を適用することができるものとする。</t>
    <phoneticPr fontId="1"/>
  </si>
  <si>
    <t>２割増</t>
    <phoneticPr fontId="1"/>
  </si>
  <si>
    <t>１割引</t>
    <phoneticPr fontId="1"/>
  </si>
  <si>
    <t>分　　</t>
    <phoneticPr fontId="1"/>
  </si>
  <si>
    <t>　時速１０㎞以下の運行時間について</t>
    <rPh sb="1" eb="3">
      <t>ジソク</t>
    </rPh>
    <rPh sb="5" eb="8">
      <t>キロメートルイカ</t>
    </rPh>
    <rPh sb="9" eb="11">
      <t>ウンコウ</t>
    </rPh>
    <rPh sb="11" eb="13">
      <t>ジカン</t>
    </rPh>
    <phoneticPr fontId="1"/>
  </si>
  <si>
    <t>　最初の３０分まで</t>
    <rPh sb="1" eb="3">
      <t>サイショ</t>
    </rPh>
    <rPh sb="6" eb="7">
      <t>フン</t>
    </rPh>
    <phoneticPr fontId="1"/>
  </si>
  <si>
    <t>　３０分までごとに</t>
    <phoneticPr fontId="1"/>
  </si>
  <si>
    <t>　最初の</t>
    <rPh sb="1" eb="3">
      <t>サイショ</t>
    </rPh>
    <phoneticPr fontId="1"/>
  </si>
  <si>
    <t>　イ．寝台割増</t>
    <phoneticPr fontId="1"/>
  </si>
  <si>
    <t>　ア．障害者割引</t>
    <phoneticPr fontId="1"/>
  </si>
  <si>
    <t xml:space="preserve"> </t>
    <phoneticPr fontId="1"/>
  </si>
  <si>
    <t>① 特定大型車</t>
    <phoneticPr fontId="1"/>
  </si>
  <si>
    <t>距離制運賃</t>
    <rPh sb="0" eb="2">
      <t>キョリ</t>
    </rPh>
    <rPh sb="2" eb="3">
      <t>セイ</t>
    </rPh>
    <rPh sb="3" eb="5">
      <t>ウンチン</t>
    </rPh>
    <phoneticPr fontId="1"/>
  </si>
  <si>
    <t>時間距離併用制運賃
及び待料金</t>
    <rPh sb="0" eb="2">
      <t>ジカン</t>
    </rPh>
    <rPh sb="2" eb="4">
      <t>キョリ</t>
    </rPh>
    <rPh sb="4" eb="7">
      <t>ヘイヨウセイ</t>
    </rPh>
    <rPh sb="7" eb="9">
      <t>ウンチン</t>
    </rPh>
    <rPh sb="10" eb="11">
      <t>オヨ</t>
    </rPh>
    <rPh sb="12" eb="13">
      <t>マチ</t>
    </rPh>
    <rPh sb="13" eb="15">
      <t>リョウキン</t>
    </rPh>
    <phoneticPr fontId="1"/>
  </si>
  <si>
    <t>時間制運賃</t>
    <rPh sb="0" eb="2">
      <t>ジカン</t>
    </rPh>
    <rPh sb="2" eb="3">
      <t>セイ</t>
    </rPh>
    <rPh sb="3" eb="5">
      <t>ウンチン</t>
    </rPh>
    <phoneticPr fontId="1"/>
  </si>
  <si>
    <t>上限運賃</t>
    <rPh sb="0" eb="2">
      <t>ジョウゲン</t>
    </rPh>
    <rPh sb="2" eb="4">
      <t>ウンチン</t>
    </rPh>
    <phoneticPr fontId="1"/>
  </si>
  <si>
    <t>m</t>
    <phoneticPr fontId="1"/>
  </si>
  <si>
    <t>分</t>
    <rPh sb="0" eb="1">
      <t>プン</t>
    </rPh>
    <phoneticPr fontId="1"/>
  </si>
  <si>
    <t>秒</t>
    <rPh sb="0" eb="1">
      <t>ビョウ</t>
    </rPh>
    <phoneticPr fontId="1"/>
  </si>
  <si>
    <t>３０分</t>
    <rPh sb="2" eb="3">
      <t>フン</t>
    </rPh>
    <phoneticPr fontId="1"/>
  </si>
  <si>
    <t>A運賃</t>
    <rPh sb="1" eb="3">
      <t>ウンチン</t>
    </rPh>
    <phoneticPr fontId="1"/>
  </si>
  <si>
    <t>B運賃</t>
    <rPh sb="1" eb="3">
      <t>ウンチン</t>
    </rPh>
    <phoneticPr fontId="1"/>
  </si>
  <si>
    <t>C運賃</t>
    <rPh sb="1" eb="3">
      <t>ウンチン</t>
    </rPh>
    <phoneticPr fontId="1"/>
  </si>
  <si>
    <t>Ｄ運賃</t>
    <rPh sb="1" eb="3">
      <t>ウンチン</t>
    </rPh>
    <phoneticPr fontId="1"/>
  </si>
  <si>
    <t>E運賃</t>
    <rPh sb="1" eb="3">
      <t>ウンチン</t>
    </rPh>
    <phoneticPr fontId="1"/>
  </si>
  <si>
    <t>F運賃</t>
    <rPh sb="1" eb="3">
      <t>ウンチン</t>
    </rPh>
    <phoneticPr fontId="1"/>
  </si>
  <si>
    <t>G運賃</t>
    <rPh sb="1" eb="3">
      <t>ウンチン</t>
    </rPh>
    <phoneticPr fontId="1"/>
  </si>
  <si>
    <t>H運賃</t>
    <rPh sb="1" eb="3">
      <t>ウンチン</t>
    </rPh>
    <phoneticPr fontId="1"/>
  </si>
  <si>
    <t>下限運賃</t>
    <rPh sb="0" eb="2">
      <t>カゲン</t>
    </rPh>
    <rPh sb="2" eb="4">
      <t>ウンチン</t>
    </rPh>
    <phoneticPr fontId="1"/>
  </si>
  <si>
    <t>② 大型車</t>
    <phoneticPr fontId="1"/>
  </si>
  <si>
    <t>③ 普通車</t>
    <rPh sb="2" eb="5">
      <t>フツウシャ</t>
    </rPh>
    <phoneticPr fontId="1"/>
  </si>
  <si>
    <t>加算距離</t>
    <rPh sb="0" eb="2">
      <t>カサン</t>
    </rPh>
    <rPh sb="2" eb="4">
      <t>キョリ</t>
    </rPh>
    <phoneticPr fontId="1"/>
  </si>
  <si>
    <t>併用</t>
    <rPh sb="0" eb="2">
      <t>ヘイヨウ</t>
    </rPh>
    <phoneticPr fontId="1"/>
  </si>
  <si>
    <t>時間制</t>
    <rPh sb="0" eb="3">
      <t>ジカンセイ</t>
    </rPh>
    <phoneticPr fontId="1"/>
  </si>
  <si>
    <t>D運賃</t>
    <rPh sb="1" eb="3">
      <t>ウンチン</t>
    </rPh>
    <phoneticPr fontId="1"/>
  </si>
  <si>
    <t>時間制運賃</t>
    <rPh sb="0" eb="3">
      <t>ジカンセイ</t>
    </rPh>
    <rPh sb="3" eb="5">
      <t>ウンチン</t>
    </rPh>
    <phoneticPr fontId="1"/>
  </si>
  <si>
    <t>遠距離割引</t>
    <rPh sb="0" eb="3">
      <t>エンキョリ</t>
    </rPh>
    <rPh sb="3" eb="5">
      <t>ワリビキ</t>
    </rPh>
    <phoneticPr fontId="1"/>
  </si>
  <si>
    <t>なし</t>
    <phoneticPr fontId="1"/>
  </si>
  <si>
    <t>運賃適用地域</t>
    <rPh sb="0" eb="2">
      <t>ウンチン</t>
    </rPh>
    <rPh sb="2" eb="4">
      <t>テキヨウ</t>
    </rPh>
    <rPh sb="4" eb="6">
      <t>チイキ</t>
    </rPh>
    <phoneticPr fontId="1"/>
  </si>
  <si>
    <t>分</t>
    <rPh sb="0" eb="1">
      <t>フン</t>
    </rPh>
    <phoneticPr fontId="1"/>
  </si>
  <si>
    <t>秒までごとに</t>
    <phoneticPr fontId="1"/>
  </si>
  <si>
    <t>時間距離併用制運賃</t>
    <rPh sb="0" eb="2">
      <t>ジカン</t>
    </rPh>
    <rPh sb="2" eb="4">
      <t>キョリ</t>
    </rPh>
    <rPh sb="4" eb="6">
      <t>ヘイヨウ</t>
    </rPh>
    <rPh sb="6" eb="7">
      <t>セイ</t>
    </rPh>
    <rPh sb="7" eb="9">
      <t>ウンチン</t>
    </rPh>
    <phoneticPr fontId="1"/>
  </si>
  <si>
    <t>まで</t>
    <phoneticPr fontId="1"/>
  </si>
  <si>
    <t>公定幅運賃</t>
    <rPh sb="3" eb="5">
      <t>ウンチン</t>
    </rPh>
    <phoneticPr fontId="1"/>
  </si>
  <si>
    <t>自動認可運賃</t>
    <rPh sb="4" eb="6">
      <t>ウンチン</t>
    </rPh>
    <phoneticPr fontId="1"/>
  </si>
  <si>
    <t>1.4km</t>
    <phoneticPr fontId="1"/>
  </si>
  <si>
    <t>自動認可運賃・料金表（札幌Ｃ地区）</t>
    <rPh sb="0" eb="2">
      <t>ジドウ</t>
    </rPh>
    <rPh sb="2" eb="4">
      <t>ニンカ</t>
    </rPh>
    <rPh sb="4" eb="6">
      <t>ウンチン</t>
    </rPh>
    <rPh sb="7" eb="9">
      <t>リョウキン</t>
    </rPh>
    <rPh sb="9" eb="10">
      <t>ヒョウ</t>
    </rPh>
    <rPh sb="11" eb="13">
      <t>サッポロ</t>
    </rPh>
    <rPh sb="14" eb="16">
      <t>チク</t>
    </rPh>
    <phoneticPr fontId="1"/>
  </si>
  <si>
    <t>自動認可運賃・料金表（札幌D地区）</t>
    <rPh sb="0" eb="2">
      <t>ジドウ</t>
    </rPh>
    <rPh sb="2" eb="4">
      <t>ニンカ</t>
    </rPh>
    <rPh sb="4" eb="6">
      <t>ウンチン</t>
    </rPh>
    <rPh sb="7" eb="9">
      <t>リョウキン</t>
    </rPh>
    <rPh sb="9" eb="10">
      <t>ヒョウ</t>
    </rPh>
    <rPh sb="11" eb="13">
      <t>サッポロ</t>
    </rPh>
    <rPh sb="14" eb="16">
      <t>チク</t>
    </rPh>
    <phoneticPr fontId="1"/>
  </si>
  <si>
    <t>1.192km</t>
    <phoneticPr fontId="1"/>
  </si>
  <si>
    <t>自動認可運賃・料金表（札幌E地区）</t>
    <rPh sb="0" eb="2">
      <t>ジドウ</t>
    </rPh>
    <rPh sb="2" eb="4">
      <t>ニンカ</t>
    </rPh>
    <rPh sb="4" eb="6">
      <t>ウンチン</t>
    </rPh>
    <rPh sb="7" eb="9">
      <t>リョウキン</t>
    </rPh>
    <rPh sb="9" eb="10">
      <t>ヒョウ</t>
    </rPh>
    <rPh sb="11" eb="13">
      <t>サッポロ</t>
    </rPh>
    <rPh sb="14" eb="16">
      <t>チク</t>
    </rPh>
    <phoneticPr fontId="1"/>
  </si>
  <si>
    <t>千歳圏</t>
  </si>
  <si>
    <t>岩内余市圏</t>
  </si>
  <si>
    <t>倶知安圏</t>
  </si>
  <si>
    <t>岩見沢圏</t>
  </si>
  <si>
    <t>夕張圏</t>
  </si>
  <si>
    <t>美唄圏</t>
  </si>
  <si>
    <t>芦別圏</t>
  </si>
  <si>
    <t>滝川圏</t>
  </si>
  <si>
    <t>当別圏</t>
  </si>
  <si>
    <t>適用する営業区域</t>
    <rPh sb="0" eb="2">
      <t>テキヨウ</t>
    </rPh>
    <rPh sb="4" eb="6">
      <t>エイギョウ</t>
    </rPh>
    <rPh sb="6" eb="8">
      <t>クイキ</t>
    </rPh>
    <phoneticPr fontId="1"/>
  </si>
  <si>
    <t>札幌Ｃ</t>
    <rPh sb="0" eb="2">
      <t>サッポロ</t>
    </rPh>
    <phoneticPr fontId="1"/>
  </si>
  <si>
    <t>札幌Ｄ</t>
    <rPh sb="0" eb="2">
      <t>サッポロ</t>
    </rPh>
    <phoneticPr fontId="1"/>
  </si>
  <si>
    <t>札幌Ｅ</t>
    <rPh sb="0" eb="2">
      <t>サッポロ</t>
    </rPh>
    <phoneticPr fontId="1"/>
  </si>
  <si>
    <t>5,000円超え3割引</t>
    <rPh sb="5" eb="6">
      <t>エン</t>
    </rPh>
    <rPh sb="6" eb="7">
      <t>ゴ</t>
    </rPh>
    <rPh sb="9" eb="11">
      <t>ワリビキ</t>
    </rPh>
    <phoneticPr fontId="1"/>
  </si>
  <si>
    <t>7,000円超え1割引</t>
    <rPh sb="5" eb="6">
      <t>エン</t>
    </rPh>
    <rPh sb="6" eb="7">
      <t>ゴ</t>
    </rPh>
    <rPh sb="9" eb="11">
      <t>ワリビキ</t>
    </rPh>
    <phoneticPr fontId="1"/>
  </si>
  <si>
    <t>地区</t>
    <phoneticPr fontId="1"/>
  </si>
  <si>
    <t>　ア．深夜早朝割増</t>
    <phoneticPr fontId="1"/>
  </si>
  <si>
    <t>(5)　料　金
　　ア．料金は、距離制運賃による場合に適用する。
　　イ．待料金は、旅客の都合により車両を待機させた場合に限り適用することとし、待機に要した
　　　時間を加算距離換算し、距離制運賃に併算する。</t>
    <phoneticPr fontId="1"/>
  </si>
  <si>
    <t>冬期割増</t>
    <rPh sb="0" eb="2">
      <t>トウキ</t>
    </rPh>
    <rPh sb="2" eb="4">
      <t>ワリマシ</t>
    </rPh>
    <phoneticPr fontId="1"/>
  </si>
  <si>
    <t>あり</t>
    <phoneticPr fontId="1"/>
  </si>
  <si>
    <t>大　型　車</t>
    <phoneticPr fontId="1"/>
  </si>
  <si>
    <t>備　　　考</t>
    <phoneticPr fontId="1"/>
  </si>
  <si>
    <t>(1)　距離制運賃
　　ア．距離制運賃は、タクシーメーター器の表示額とする。
　　イ．距離制運賃は、旅客の乗車した地点から運送が終わった地点までの実車走行距離に応じて算
　　　定する。
　　ウ．時間距離併用制運賃は、一定速度(時速１０㎞)以下となった場合の運送に要した時間を加算
　　　距離に換算し、距離制メーターに併算する。
　　　　ただし、高速自動車国道を通行する場合及び事業者の責により生じた原因により、一定速度
　　　以下となった運送の場合は適用しない。
　　エ．距離制運賃の収受にあたっては、運送が終わった地点で停車後、直ちにタクシーメーター器
　　　を「支払」の位置に操作し、その表示額により行う。</t>
    <rPh sb="103" eb="104">
      <t>セイ</t>
    </rPh>
    <phoneticPr fontId="1"/>
  </si>
  <si>
    <t>(6)　実費の負担
　　ア．旅客の要求により有料道路、自動車航送船、有料駐車場等を利用した場合における当該利用
　　　の実費は、旅客の負担とする。
　　　　また、旅客から乗務員宿泊料など特別な負担を求められた場合における当実費は、旅客の負
　　　担とする。
　　イ．道路事情、交通規制等客観的な事情によるとき又は他に適当な方法がないためやむを得ず有
　　　料道路、自動車航送船を利用して往路若しくは復路が回送となる場合における当該利用の実費
　　　は、旅客の負担とする。</t>
    <phoneticPr fontId="1"/>
  </si>
  <si>
    <t>(2)　時間制運賃
　　ア．時間制運賃は、営業所（無線基地局を含む。）において、時間制運賃によるあらかじめの特
　　　約がある場合に適用する。
　　イ．時間制運賃は、旅客の要請によって最寄りの営業所等を出発したときから、旅客の運送を終
　　　了するまでの実拘束時間に応じて算定する。
　　ウ．時間制運賃は、初乗り３０分とし、加算運賃は３０分単位とする。３０分未満の端数が生じ
　　　た場合は３０分単位に切り上げるものとする。
　　エ．時間制運賃による契約の場合は、タクシーメーター器にカバーをし、前面に「貸切」の表示
　　　をする。
　　オ．時間制運賃による場合は、運賃の割増及び料金は適用しない。</t>
    <phoneticPr fontId="1"/>
  </si>
  <si>
    <t>　普通自動車のうち排気量２．５リットル以下のもので乗車定員６名以下のもの及び小型自動車で乗車定員６名以下のもの。
　普通自動車、小型自動車又は軽自動車のうち、電気自動車若しくは特種車両（
福祉）であって、乗車定員６名以下のもの。</t>
    <phoneticPr fontId="1"/>
  </si>
  <si>
    <t>黄色いセルに入力してください↓</t>
    <rPh sb="0" eb="2">
      <t>キイロ</t>
    </rPh>
    <rPh sb="6" eb="8">
      <t>ニュウリョク</t>
    </rPh>
    <phoneticPr fontId="1"/>
  </si>
  <si>
    <t>(3)　運賃等の割増
　　ア．深夜早朝割増は、午後１０時以降午前５時までの間における運送及び待料金に適用する。
　　イ．寝台割増は、寝台専用の固定した設備を有する車両に限り適用する。
　　ウ．運賃等の割増は、距離短縮方式とする。
　　エ．２以上の割増条件に該当する場合は、いずれか高い率を適用し、割増の重複はできないもの
　　　とする。</t>
    <phoneticPr fontId="1"/>
  </si>
  <si>
    <t>(4)　運賃等の割引
　　ア．運賃等の割引は、距離制運賃、時間制運賃及び待料金に適用する。
　　イ．障害者割引は、次による。
  　　(a)　障害者割引は、身体障害者福祉法（昭和２４年１２月２６日付け法律第２８３号）に基づ
　　　　 く身体障害者手帳、又は療育手帳制度（昭和４８年９月２７日付け厚生事務次官通知）に規
　　　　 定する知的障害者療育手帳の交付を受けている者を対象とし、当該手帳を提示したときに適
　　　　 用する。
　　　(b)　割引の対象区間は、障害者自身が乗車した区間又は時間に適用する。
  　　(c)　運賃料金の額は、距離制運賃及び待料金はタクシーメーター器表示額に、時間制運賃は別
　　　　途計算された額に０.９を乗じ１０円未満の端数を切り捨てた額とする。
  　　(d)　障害者割引は、重複して適用しない。</t>
    <phoneticPr fontId="1"/>
  </si>
  <si>
    <t>１．普通自動車、小型自動車、軽自動車は、道路運送車両法施行規則第２条の定
　めによる。
２．電気自動車とは、内燃機関を有しない電動機を有する自動車をいう。
３．特種車両（福祉）とは、寝台専用車、車椅子専用車及び寝台・車椅子兼用車
　をいう。</t>
    <phoneticPr fontId="1"/>
  </si>
  <si>
    <t>あり</t>
  </si>
  <si>
    <t>札幌運輸支局管内</t>
    <rPh sb="0" eb="2">
      <t>サッポロ</t>
    </rPh>
    <rPh sb="2" eb="4">
      <t>ウンユ</t>
    </rPh>
    <rPh sb="4" eb="6">
      <t>シキョク</t>
    </rPh>
    <rPh sb="6" eb="8">
      <t>カンナイ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</si>
</sst>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19" x14ac:knownFonts="1">
    <font>
      <sz val="11"/>
      <color theme="1"/>
      <name val="ＭＳ Ｐゴシック"/>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1"/>
      <name val="ＭＳ Ｐゴシック"/>
      <family val="3"/>
      <charset val="128"/>
    </font>
    <font>
      <b/>
      <sz val="9"/>
      <name val="ＭＳ Ｐゴシック"/>
      <family val="3"/>
      <charset val="128"/>
    </font>
    <font>
      <b/>
      <sz val="14"/>
      <name val="ＭＳ Ｐゴシック"/>
      <family val="3"/>
      <charset val="128"/>
    </font>
    <font>
      <sz val="14"/>
      <name val="ＭＳ 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3"/>
      <charset val="128"/>
    </font>
    <font>
      <sz val="14"/>
      <color theme="1"/>
      <name val="ＭＳ ゴシック"/>
      <family val="3"/>
      <charset val="128"/>
    </font>
    <font>
      <sz val="10"/>
      <color theme="1"/>
      <name val="ＭＳ ゴシック"/>
      <family val="3"/>
      <charset val="128"/>
    </font>
    <font>
      <sz val="10"/>
      <color rgb="FF00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149">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2" applyFont="1" applyAlignment="1">
      <alignment vertical="center"/>
    </xf>
    <xf numFmtId="0" fontId="8" fillId="0" borderId="0" xfId="2" applyFont="1" applyAlignment="1">
      <alignment vertical="center"/>
    </xf>
    <xf numFmtId="0" fontId="6" fillId="0" borderId="0" xfId="2" applyAlignment="1">
      <alignment vertical="center"/>
    </xf>
    <xf numFmtId="0" fontId="9" fillId="0" borderId="0" xfId="2" applyFont="1" applyAlignment="1">
      <alignment vertical="center"/>
    </xf>
    <xf numFmtId="0" fontId="8" fillId="0" borderId="0" xfId="2" applyFont="1" applyAlignment="1">
      <alignment horizontal="right" vertical="center"/>
    </xf>
    <xf numFmtId="0" fontId="10" fillId="0" borderId="0" xfId="2" applyFont="1" applyAlignment="1">
      <alignment vertical="center"/>
    </xf>
    <xf numFmtId="0" fontId="8" fillId="0" borderId="0" xfId="2" applyFont="1" applyAlignment="1">
      <alignment vertical="center" justifyLastLine="1"/>
    </xf>
    <xf numFmtId="0" fontId="8" fillId="0" borderId="0" xfId="2" applyFont="1" applyAlignment="1">
      <alignment horizontal="distributed" vertical="center"/>
    </xf>
    <xf numFmtId="0" fontId="6" fillId="0" borderId="0" xfId="2" applyAlignment="1">
      <alignment horizontal="distributed" vertical="center"/>
    </xf>
    <xf numFmtId="38" fontId="0" fillId="0" borderId="0" xfId="3" applyFont="1" applyAlignment="1">
      <alignment vertical="center"/>
    </xf>
    <xf numFmtId="0" fontId="11" fillId="0" borderId="0" xfId="2" applyFont="1" applyAlignment="1">
      <alignment vertical="center"/>
    </xf>
    <xf numFmtId="0" fontId="6" fillId="0" borderId="1" xfId="2" applyBorder="1" applyAlignment="1">
      <alignment horizontal="distributed" vertical="center" justifyLastLine="1"/>
    </xf>
    <xf numFmtId="0" fontId="12" fillId="0" borderId="11" xfId="2" applyFont="1" applyBorder="1" applyAlignment="1">
      <alignment horizontal="distributed" vertical="center"/>
    </xf>
    <xf numFmtId="0" fontId="10" fillId="0" borderId="12" xfId="2" applyFont="1" applyBorder="1" applyAlignment="1">
      <alignment vertical="center"/>
    </xf>
    <xf numFmtId="0" fontId="13" fillId="0" borderId="13" xfId="2" applyFont="1" applyBorder="1" applyAlignment="1">
      <alignment vertical="center"/>
    </xf>
    <xf numFmtId="0" fontId="10" fillId="0" borderId="11" xfId="2" applyFont="1" applyBorder="1" applyAlignment="1">
      <alignment vertical="center"/>
    </xf>
    <xf numFmtId="0" fontId="13" fillId="0" borderId="12" xfId="2" applyFont="1" applyBorder="1" applyAlignment="1">
      <alignment horizontal="center" vertical="center" wrapText="1" shrinkToFit="1"/>
    </xf>
    <xf numFmtId="0" fontId="13" fillId="0" borderId="13" xfId="2" applyFont="1" applyBorder="1" applyAlignment="1">
      <alignment horizontal="center" vertical="center"/>
    </xf>
    <xf numFmtId="0" fontId="13" fillId="0" borderId="12" xfId="2" applyFont="1" applyBorder="1" applyAlignment="1">
      <alignment horizontal="right" vertical="center"/>
    </xf>
    <xf numFmtId="0" fontId="13" fillId="0" borderId="12" xfId="2" applyFont="1" applyBorder="1" applyAlignment="1">
      <alignment vertical="center" wrapText="1"/>
    </xf>
    <xf numFmtId="0" fontId="13" fillId="0" borderId="0" xfId="2" applyFont="1" applyAlignment="1">
      <alignment vertical="center"/>
    </xf>
    <xf numFmtId="0" fontId="13" fillId="0" borderId="9" xfId="2" applyFont="1" applyBorder="1" applyAlignment="1">
      <alignment horizontal="center" vertical="center"/>
    </xf>
    <xf numFmtId="38" fontId="10" fillId="0" borderId="12" xfId="3" applyFont="1" applyFill="1" applyBorder="1" applyAlignment="1">
      <alignment vertical="center"/>
    </xf>
    <xf numFmtId="0" fontId="13" fillId="0" borderId="11" xfId="2" applyFont="1" applyBorder="1" applyAlignment="1">
      <alignment horizontal="center" vertical="center"/>
    </xf>
    <xf numFmtId="38" fontId="6" fillId="0" borderId="0" xfId="2" applyNumberFormat="1" applyAlignment="1">
      <alignment vertical="center"/>
    </xf>
    <xf numFmtId="176" fontId="6" fillId="0" borderId="0" xfId="2" applyNumberFormat="1" applyAlignment="1">
      <alignment vertical="center"/>
    </xf>
    <xf numFmtId="0" fontId="6" fillId="0" borderId="7" xfId="2" applyBorder="1" applyAlignment="1">
      <alignment horizontal="distributed" vertical="center" justifyLastLine="1"/>
    </xf>
    <xf numFmtId="0" fontId="6" fillId="0" borderId="7" xfId="2" applyBorder="1" applyAlignment="1">
      <alignment horizontal="distributed" vertical="center"/>
    </xf>
    <xf numFmtId="0" fontId="10" fillId="0" borderId="7" xfId="2" applyFont="1" applyBorder="1" applyAlignment="1">
      <alignment vertical="center"/>
    </xf>
    <xf numFmtId="0" fontId="13" fillId="0" borderId="7" xfId="2" applyFont="1" applyBorder="1" applyAlignment="1">
      <alignment vertical="center"/>
    </xf>
    <xf numFmtId="0" fontId="13" fillId="0" borderId="7" xfId="2" applyFont="1" applyBorder="1" applyAlignment="1">
      <alignment horizontal="center" vertical="center" wrapText="1" shrinkToFit="1"/>
    </xf>
    <xf numFmtId="0" fontId="13" fillId="0" borderId="7" xfId="2" applyFont="1" applyBorder="1" applyAlignment="1">
      <alignment horizontal="center" vertical="center"/>
    </xf>
    <xf numFmtId="0" fontId="13" fillId="0" borderId="7" xfId="2" applyFont="1" applyBorder="1" applyAlignment="1">
      <alignment horizontal="right" vertical="center"/>
    </xf>
    <xf numFmtId="0" fontId="13" fillId="0" borderId="7" xfId="2" applyFont="1" applyBorder="1" applyAlignment="1">
      <alignment vertical="center" wrapText="1"/>
    </xf>
    <xf numFmtId="38" fontId="10" fillId="0" borderId="7" xfId="3" applyFont="1" applyBorder="1" applyAlignment="1">
      <alignment vertical="center"/>
    </xf>
    <xf numFmtId="3" fontId="10" fillId="0" borderId="12" xfId="2" applyNumberFormat="1" applyFont="1" applyBorder="1" applyAlignment="1">
      <alignment horizontal="right" vertical="center"/>
    </xf>
    <xf numFmtId="3" fontId="6" fillId="0" borderId="0" xfId="2" applyNumberFormat="1" applyAlignment="1">
      <alignment vertical="center"/>
    </xf>
    <xf numFmtId="0" fontId="6" fillId="0" borderId="0" xfId="2" applyAlignment="1">
      <alignment horizontal="distributed" vertical="center" justifyLastLine="1"/>
    </xf>
    <xf numFmtId="0" fontId="12" fillId="0" borderId="0" xfId="2" applyFont="1" applyAlignment="1">
      <alignment horizontal="distributed" vertical="center"/>
    </xf>
    <xf numFmtId="0" fontId="13" fillId="0" borderId="0" xfId="2" applyFont="1" applyAlignment="1">
      <alignment horizontal="center" vertical="center" wrapText="1" shrinkToFit="1"/>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vertical="center" wrapText="1"/>
    </xf>
    <xf numFmtId="3" fontId="10" fillId="0" borderId="0" xfId="2" applyNumberFormat="1" applyFont="1" applyAlignment="1">
      <alignment horizontal="right" vertical="center"/>
    </xf>
    <xf numFmtId="38" fontId="10" fillId="0" borderId="0" xfId="3" applyFont="1" applyFill="1" applyBorder="1" applyAlignment="1">
      <alignment vertical="center"/>
    </xf>
    <xf numFmtId="0" fontId="13" fillId="0" borderId="10" xfId="2" applyFont="1" applyBorder="1" applyAlignment="1">
      <alignment horizontal="center" vertical="center"/>
    </xf>
    <xf numFmtId="0" fontId="8" fillId="0" borderId="0" xfId="2" applyFont="1" applyAlignment="1">
      <alignment horizontal="distributed" vertical="center" justifyLastLine="1"/>
    </xf>
    <xf numFmtId="0" fontId="0" fillId="0" borderId="0" xfId="0" applyAlignment="1">
      <alignment horizontal="left" vertical="center"/>
    </xf>
    <xf numFmtId="0" fontId="3" fillId="0" borderId="0" xfId="0" applyFont="1" applyFill="1">
      <alignment vertical="center"/>
    </xf>
    <xf numFmtId="0" fontId="2" fillId="0" borderId="0" xfId="0" applyFont="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9" xfId="0" applyFont="1" applyFill="1" applyBorder="1">
      <alignment vertical="center"/>
    </xf>
    <xf numFmtId="0" fontId="3" fillId="0" borderId="0" xfId="0" applyFont="1" applyFill="1" applyBorder="1" applyAlignment="1">
      <alignment vertical="center" shrinkToFit="1"/>
    </xf>
    <xf numFmtId="0" fontId="3" fillId="0" borderId="3" xfId="0" applyFont="1" applyFill="1" applyBorder="1">
      <alignment vertical="center"/>
    </xf>
    <xf numFmtId="0" fontId="3" fillId="0" borderId="11"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2" xfId="0" applyFont="1" applyFill="1" applyBorder="1">
      <alignment vertical="center"/>
    </xf>
    <xf numFmtId="0" fontId="3" fillId="0" borderId="13" xfId="0" applyFont="1" applyFill="1" applyBorder="1">
      <alignment vertical="center"/>
    </xf>
    <xf numFmtId="0" fontId="3" fillId="0" borderId="11" xfId="0" applyFont="1" applyFill="1" applyBorder="1">
      <alignment vertical="center"/>
    </xf>
    <xf numFmtId="0" fontId="3" fillId="0" borderId="12" xfId="0" applyFont="1" applyFill="1" applyBorder="1" applyAlignment="1">
      <alignment vertical="center" shrinkToFit="1"/>
    </xf>
    <xf numFmtId="0" fontId="3" fillId="0" borderId="2" xfId="0" applyFont="1" applyFill="1" applyBorder="1" applyAlignment="1">
      <alignment horizontal="distributed" vertical="center"/>
    </xf>
    <xf numFmtId="0" fontId="3" fillId="0" borderId="6" xfId="0" applyFont="1" applyFill="1" applyBorder="1">
      <alignment vertical="center"/>
    </xf>
    <xf numFmtId="0" fontId="3" fillId="0" borderId="7" xfId="0" applyFont="1" applyFill="1" applyBorder="1">
      <alignment vertical="center"/>
    </xf>
    <xf numFmtId="0" fontId="3" fillId="0" borderId="0" xfId="0" applyFont="1" applyFill="1" applyAlignment="1">
      <alignment vertical="center" shrinkToFit="1"/>
    </xf>
    <xf numFmtId="0" fontId="3" fillId="0" borderId="8" xfId="0" applyFont="1" applyFill="1" applyBorder="1">
      <alignment vertical="center"/>
    </xf>
    <xf numFmtId="0" fontId="3" fillId="0" borderId="10"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Alignment="1">
      <alignment horizontal="right" vertical="center"/>
    </xf>
    <xf numFmtId="38" fontId="3" fillId="0" borderId="0" xfId="1"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2" fillId="0" borderId="0" xfId="0" applyFont="1" applyAlignment="1">
      <alignment horizontal="left" vertical="center"/>
    </xf>
    <xf numFmtId="3" fontId="2" fillId="0" borderId="0" xfId="0" applyNumberFormat="1" applyFont="1">
      <alignment vertical="center"/>
    </xf>
    <xf numFmtId="0" fontId="13" fillId="0" borderId="0" xfId="2" applyFont="1" applyBorder="1" applyAlignment="1">
      <alignment horizontal="center" vertical="center"/>
    </xf>
    <xf numFmtId="0" fontId="6" fillId="0" borderId="0" xfId="2" applyBorder="1" applyAlignment="1">
      <alignment horizontal="distributed" vertical="center" justifyLastLine="1"/>
    </xf>
    <xf numFmtId="0" fontId="6" fillId="0" borderId="0" xfId="2" applyBorder="1" applyAlignment="1">
      <alignment horizontal="distributed" vertical="center"/>
    </xf>
    <xf numFmtId="0" fontId="10" fillId="0" borderId="0" xfId="2" applyFont="1" applyBorder="1" applyAlignment="1">
      <alignment vertical="center"/>
    </xf>
    <xf numFmtId="0" fontId="13" fillId="0" borderId="0" xfId="2" applyFont="1" applyBorder="1" applyAlignment="1">
      <alignment vertical="center"/>
    </xf>
    <xf numFmtId="0" fontId="13" fillId="0" borderId="0" xfId="2" applyFont="1" applyBorder="1" applyAlignment="1">
      <alignment horizontal="center" vertical="center" wrapText="1" shrinkToFit="1"/>
    </xf>
    <xf numFmtId="0" fontId="13" fillId="0" borderId="0" xfId="2" applyFont="1" applyBorder="1" applyAlignment="1">
      <alignment horizontal="right" vertical="center"/>
    </xf>
    <xf numFmtId="0" fontId="13" fillId="0" borderId="0" xfId="2" applyFont="1" applyBorder="1" applyAlignment="1">
      <alignment vertical="center" wrapText="1"/>
    </xf>
    <xf numFmtId="38" fontId="10" fillId="0" borderId="0" xfId="3" applyFont="1" applyBorder="1" applyAlignment="1">
      <alignment vertical="center"/>
    </xf>
    <xf numFmtId="0" fontId="12" fillId="0" borderId="0" xfId="2" applyFont="1" applyBorder="1" applyAlignment="1">
      <alignment horizontal="distributed" vertical="center"/>
    </xf>
    <xf numFmtId="3" fontId="10" fillId="0" borderId="0" xfId="2" applyNumberFormat="1" applyFont="1" applyBorder="1" applyAlignment="1">
      <alignment horizontal="right" vertical="center"/>
    </xf>
    <xf numFmtId="3" fontId="2" fillId="0" borderId="0" xfId="0" applyNumberFormat="1" applyFont="1" applyAlignment="1">
      <alignment horizontal="left" vertical="center"/>
    </xf>
    <xf numFmtId="0" fontId="4" fillId="0" borderId="0" xfId="0" applyFont="1" applyFill="1" applyAlignment="1">
      <alignment horizontal="left" vertical="center"/>
    </xf>
    <xf numFmtId="3" fontId="3" fillId="0" borderId="0" xfId="0" applyNumberFormat="1" applyFont="1" applyFill="1" applyAlignment="1">
      <alignment horizontal="center" vertical="center"/>
    </xf>
    <xf numFmtId="177" fontId="2" fillId="0" borderId="0" xfId="0" applyNumberFormat="1" applyFont="1" applyAlignment="1">
      <alignment horizontal="left" vertical="center"/>
    </xf>
    <xf numFmtId="0" fontId="16" fillId="0" borderId="0" xfId="0" applyFont="1">
      <alignmen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0" xfId="0" applyFont="1" applyAlignment="1">
      <alignment horizontal="left" vertical="center"/>
    </xf>
    <xf numFmtId="38" fontId="3" fillId="0" borderId="12" xfId="1" applyFont="1" applyFill="1" applyBorder="1">
      <alignment vertical="center"/>
    </xf>
    <xf numFmtId="38" fontId="3" fillId="0" borderId="0" xfId="1" applyFont="1" applyFill="1" applyBorder="1">
      <alignment vertical="center"/>
    </xf>
    <xf numFmtId="38" fontId="3" fillId="0" borderId="4" xfId="1" applyFont="1" applyFill="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3"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vertical="center"/>
      <protection locked="0"/>
    </xf>
    <xf numFmtId="0" fontId="2" fillId="3"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0" borderId="0" xfId="0" applyFont="1" applyAlignment="1" applyProtection="1">
      <alignment horizontal="left" vertical="center"/>
      <protection locked="0"/>
    </xf>
    <xf numFmtId="0" fontId="2" fillId="4"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3" fontId="2" fillId="2" borderId="0" xfId="0" applyNumberFormat="1" applyFont="1" applyFill="1" applyAlignment="1" applyProtection="1">
      <alignment horizontal="center" vertical="center" shrinkToFit="1"/>
      <protection locked="0"/>
    </xf>
    <xf numFmtId="0" fontId="8" fillId="0" borderId="0" xfId="2" applyFont="1" applyAlignment="1">
      <alignment horizontal="distributed" vertical="center" justifyLastLine="1"/>
    </xf>
    <xf numFmtId="0" fontId="2" fillId="0" borderId="0" xfId="0" applyFont="1" applyAlignment="1">
      <alignment horizontal="center" vertical="center"/>
    </xf>
    <xf numFmtId="0" fontId="0" fillId="0" borderId="0" xfId="0" applyAlignment="1">
      <alignment horizontal="center" vertical="center"/>
    </xf>
    <xf numFmtId="0" fontId="14" fillId="2" borderId="0" xfId="0" applyFont="1" applyFill="1" applyAlignment="1" applyProtection="1">
      <alignment horizontal="left" vertical="top" wrapText="1"/>
      <protection locked="0"/>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18" fillId="0" borderId="0" xfId="0" applyFont="1" applyAlignment="1">
      <alignment horizontal="left" vertical="center" wrapText="1"/>
    </xf>
    <xf numFmtId="0" fontId="16" fillId="0" borderId="0" xfId="0" applyFont="1" applyFill="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16" fillId="0" borderId="0" xfId="0" applyFont="1" applyFill="1" applyAlignment="1">
      <alignment horizontal="left" vertical="top" wrapText="1"/>
    </xf>
    <xf numFmtId="0" fontId="8" fillId="0" borderId="0" xfId="2" applyFont="1" applyAlignment="1">
      <alignment horizontal="distributed" vertical="center" justifyLastLine="1"/>
    </xf>
    <xf numFmtId="0" fontId="6" fillId="0" borderId="1" xfId="2" applyBorder="1" applyAlignment="1">
      <alignment horizontal="center" vertical="center"/>
    </xf>
    <xf numFmtId="0" fontId="6" fillId="0" borderId="6" xfId="2" applyBorder="1" applyAlignment="1">
      <alignment horizontal="center" vertical="center" wrapText="1"/>
    </xf>
    <xf numFmtId="0" fontId="6" fillId="0" borderId="7" xfId="2" applyBorder="1" applyAlignment="1">
      <alignment horizontal="center" vertical="center" wrapText="1"/>
    </xf>
    <xf numFmtId="0" fontId="6" fillId="0" borderId="8" xfId="2" applyBorder="1" applyAlignment="1">
      <alignment horizontal="center" vertical="center" wrapText="1"/>
    </xf>
    <xf numFmtId="0" fontId="6" fillId="0" borderId="10" xfId="2" applyBorder="1" applyAlignment="1">
      <alignment horizontal="center" vertical="center" wrapText="1"/>
    </xf>
    <xf numFmtId="0" fontId="6" fillId="0" borderId="4" xfId="2" applyBorder="1" applyAlignment="1">
      <alignment horizontal="center" vertical="center" wrapText="1"/>
    </xf>
    <xf numFmtId="0" fontId="6" fillId="0" borderId="5" xfId="2" applyBorder="1" applyAlignment="1">
      <alignment horizontal="center" vertical="center" wrapText="1"/>
    </xf>
    <xf numFmtId="0" fontId="6" fillId="0" borderId="11" xfId="2" applyBorder="1" applyAlignment="1">
      <alignment horizontal="center" vertical="center"/>
    </xf>
    <xf numFmtId="0" fontId="6" fillId="0" borderId="12" xfId="2" applyBorder="1" applyAlignment="1">
      <alignment horizontal="center" vertical="center"/>
    </xf>
    <xf numFmtId="0" fontId="6" fillId="0" borderId="13" xfId="2" applyBorder="1" applyAlignment="1">
      <alignment horizontal="center" vertical="center"/>
    </xf>
    <xf numFmtId="0" fontId="6" fillId="0" borderId="10" xfId="2" applyBorder="1" applyAlignment="1">
      <alignment horizontal="center" vertical="center"/>
    </xf>
    <xf numFmtId="0" fontId="6" fillId="0" borderId="4" xfId="2" applyBorder="1" applyAlignment="1">
      <alignment horizontal="center" vertical="center"/>
    </xf>
    <xf numFmtId="0" fontId="6" fillId="0" borderId="5" xfId="2" applyBorder="1" applyAlignment="1">
      <alignment horizontal="center" vertical="center"/>
    </xf>
  </cellXfs>
  <cellStyles count="4">
    <cellStyle name="桁区切り" xfId="1" builtinId="6"/>
    <cellStyle name="桁区切り 2" xfId="3" xr:uid="{A37FF82E-F4E9-4105-8393-5F3627C7CEC4}"/>
    <cellStyle name="標準" xfId="0" builtinId="0"/>
    <cellStyle name="標準 2" xfId="2" xr:uid="{7DB80E07-33D5-4977-893B-53BDDE6E3C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metadata.xml" Type="http://schemas.openxmlformats.org/officeDocument/2006/relationships/sheetMetadata"/><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D279-5A3F-4899-96CE-6F8F1492BC05}">
  <sheetPr>
    <tabColor rgb="FFFFFF00"/>
  </sheetPr>
  <dimension ref="A1:AB31"/>
  <sheetViews>
    <sheetView tabSelected="1" view="pageBreakPreview" zoomScale="115" zoomScaleNormal="115" zoomScaleSheetLayoutView="115" workbookViewId="0">
      <selection activeCell="E24" sqref="E24"/>
    </sheetView>
  </sheetViews>
  <sheetFormatPr defaultRowHeight="13.5" x14ac:dyDescent="0.15"/>
  <cols>
    <col min="1" max="1" width="2.625" customWidth="1"/>
    <col min="2" max="2" width="18.625" customWidth="1"/>
    <col min="3" max="3" width="17.375" customWidth="1"/>
    <col min="4" max="4" width="3.375" customWidth="1"/>
    <col min="5" max="5" width="6.375" customWidth="1"/>
    <col min="6" max="6" width="5.875" customWidth="1"/>
    <col min="7" max="7" width="3.875" customWidth="1"/>
    <col min="8" max="8" width="4.5" customWidth="1"/>
    <col min="9" max="9" width="2.875" customWidth="1"/>
    <col min="10" max="10" width="4.5" customWidth="1"/>
    <col min="11" max="11" width="3.375" customWidth="1"/>
    <col min="12" max="12" width="4.625" customWidth="1"/>
    <col min="13" max="13" width="3.375" customWidth="1"/>
    <col min="14" max="14" width="3.5" customWidth="1"/>
    <col min="15" max="15" width="3.375" customWidth="1"/>
    <col min="16" max="16" width="6.25" customWidth="1"/>
    <col min="17" max="17" width="3.375" customWidth="1"/>
    <col min="18" max="18" width="5.375" customWidth="1"/>
    <col min="19" max="19" width="10" customWidth="1"/>
    <col min="20" max="20" width="9.875" customWidth="1"/>
    <col min="21" max="21" width="8.75" customWidth="1"/>
    <col min="22" max="22" width="15" customWidth="1"/>
    <col min="23" max="23" width="7.875" customWidth="1"/>
    <col min="24" max="24" width="4.5" customWidth="1"/>
    <col min="26" max="26" width="10.25" customWidth="1"/>
    <col min="27" max="27" width="4.5" customWidth="1"/>
    <col min="28" max="28" width="17.75" customWidth="1"/>
  </cols>
  <sheetData>
    <row r="1" spans="1:28" ht="30.75" customHeight="1" x14ac:dyDescent="0.15">
      <c r="C1" s="107" t="s">
        <v>104</v>
      </c>
    </row>
    <row r="2" spans="1:28" hidden="1" x14ac:dyDescent="0.15">
      <c r="A2" s="110"/>
      <c r="B2" s="110"/>
      <c r="C2" s="111" t="s">
        <v>66</v>
      </c>
      <c r="D2" s="112"/>
    </row>
    <row r="3" spans="1:28" hidden="1" x14ac:dyDescent="0.15">
      <c r="A3" s="110"/>
      <c r="B3" s="113" t="s">
        <v>71</v>
      </c>
      <c r="C3" s="114"/>
      <c r="D3" s="110"/>
      <c r="S3" s="1"/>
      <c r="T3" s="2" t="s">
        <v>88</v>
      </c>
      <c r="U3" s="1" t="s">
        <v>65</v>
      </c>
      <c r="V3" s="83" t="s">
        <v>65</v>
      </c>
      <c r="W3" s="1" t="s">
        <v>78</v>
      </c>
      <c r="X3" s="1"/>
      <c r="AA3" s="1"/>
      <c r="AB3" s="1"/>
    </row>
    <row r="4" spans="1:28" hidden="1" x14ac:dyDescent="0.15">
      <c r="A4" s="110"/>
      <c r="B4" s="113" t="s">
        <v>40</v>
      </c>
      <c r="C4" s="110"/>
      <c r="D4" s="115"/>
      <c r="E4" s="52"/>
      <c r="F4" s="52"/>
      <c r="G4" s="52"/>
      <c r="H4" s="124"/>
      <c r="I4" s="125"/>
      <c r="J4" s="125"/>
      <c r="K4" s="125"/>
      <c r="L4" s="124"/>
      <c r="M4" s="125"/>
      <c r="N4" s="125"/>
      <c r="O4" s="125"/>
      <c r="P4" s="125"/>
      <c r="Q4" s="125"/>
      <c r="S4" s="1"/>
      <c r="T4" s="2" t="s">
        <v>89</v>
      </c>
      <c r="U4" s="50" t="s">
        <v>43</v>
      </c>
      <c r="V4" s="96" t="s">
        <v>91</v>
      </c>
      <c r="W4" s="1" t="s">
        <v>79</v>
      </c>
      <c r="X4" s="1"/>
      <c r="AB4" s="1"/>
    </row>
    <row r="5" spans="1:28" hidden="1" x14ac:dyDescent="0.15">
      <c r="A5" s="110"/>
      <c r="B5" s="116" t="s">
        <v>8</v>
      </c>
      <c r="C5" s="114"/>
      <c r="D5" s="110"/>
      <c r="E5" s="109" t="str" cm="1">
        <f t="array" aca="1" ref="E5" ca="1">IFERROR((_xlfn.XLOOKUP($C5,INDIRECT($C$3&amp;"!$A7:A16"),INDIRECT($C$3&amp;"!B7:B16"))),"")</f>
        <v/>
      </c>
      <c r="F5" s="109" t="str" cm="1">
        <f t="array" aca="1" ref="F5" ca="1">IFERROR((_xlfn.XLOOKUP($C5,INDIRECT($C$3&amp;"!$A7:A16"),INDIRECT($C$3&amp;"!C7:C16"))),"")</f>
        <v/>
      </c>
      <c r="G5" s="108" t="s">
        <v>10</v>
      </c>
      <c r="H5" s="109" t="str" cm="1">
        <f t="array" aca="1" ref="H5" ca="1">IFERROR((_xlfn.XLOOKUP($C5,INDIRECT($C$3&amp;"!$A7:A16"),INDIRECT($C$3&amp;"!E7:E16"))),"")</f>
        <v/>
      </c>
      <c r="I5" s="108" t="s">
        <v>44</v>
      </c>
      <c r="J5" s="109" t="str" cm="1">
        <f t="array" aca="1" ref="J5" ca="1">IFERROR((_xlfn.XLOOKUP($C5,INDIRECT($C$3&amp;"!$A7:A16"),INDIRECT($C$3&amp;"!G7:G16"))),"")</f>
        <v/>
      </c>
      <c r="K5" s="108" t="s">
        <v>10</v>
      </c>
      <c r="L5" s="109" t="str" cm="1">
        <f t="array" aca="1" ref="L5" ca="1">IFERROR((_xlfn.XLOOKUP($C5,INDIRECT($C$3&amp;"!$A7:A16"),INDIRECT($C$3&amp;"!I7:I16"))),"")</f>
        <v/>
      </c>
      <c r="M5" s="108" t="s">
        <v>67</v>
      </c>
      <c r="N5" s="109" t="str" cm="1">
        <f t="array" aca="1" ref="N5" ca="1">IFERROR((_xlfn.XLOOKUP($C5,INDIRECT($C$3&amp;"!$A7:A16"),INDIRECT($C$3&amp;"!K7:K16"))),"")</f>
        <v/>
      </c>
      <c r="O5" s="108" t="s">
        <v>46</v>
      </c>
      <c r="P5" s="109" t="str" cm="1">
        <f t="array" aca="1" ref="P5" ca="1">IFERROR((_xlfn.XLOOKUP($C5,INDIRECT($C$3&amp;"!$A7:A16"),INDIRECT($C$3&amp;"!M7:M16"))),"")</f>
        <v/>
      </c>
      <c r="Q5" s="108" t="s">
        <v>10</v>
      </c>
      <c r="R5" s="109"/>
      <c r="S5" s="109"/>
      <c r="T5" s="2" t="s">
        <v>90</v>
      </c>
      <c r="U5" s="50" t="s">
        <v>48</v>
      </c>
      <c r="V5" s="96" t="s">
        <v>92</v>
      </c>
      <c r="W5" s="1" t="s">
        <v>80</v>
      </c>
      <c r="AB5" s="1"/>
    </row>
    <row r="6" spans="1:28" hidden="1" x14ac:dyDescent="0.15">
      <c r="A6" s="110"/>
      <c r="B6" s="116" t="s">
        <v>5</v>
      </c>
      <c r="C6" s="114"/>
      <c r="D6" s="110"/>
      <c r="E6" s="109" t="str" cm="1">
        <f t="array" aca="1" ref="E6" ca="1">IFERROR((_xlfn.XLOOKUP($C6,INDIRECT($C$3&amp;"!$A21:A29"),INDIRECT($C$3&amp;"!B21:B29"))),"")</f>
        <v/>
      </c>
      <c r="F6" s="109" t="str" cm="1">
        <f t="array" aca="1" ref="F6" ca="1">IFERROR((_xlfn.XLOOKUP($C6,INDIRECT($C$3&amp;"!$A21:A29"),INDIRECT($C$3&amp;"!C21:C29"))),"")</f>
        <v/>
      </c>
      <c r="G6" s="108" t="s">
        <v>10</v>
      </c>
      <c r="H6" s="109" t="str" cm="1">
        <f t="array" aca="1" ref="H6" ca="1">IFERROR((_xlfn.XLOOKUP($C6,INDIRECT($C$3&amp;"!$A21:A29"),INDIRECT($C$3&amp;"!E21:E29"))),"")</f>
        <v/>
      </c>
      <c r="I6" s="108" t="s">
        <v>44</v>
      </c>
      <c r="J6" s="109" t="str" cm="1">
        <f t="array" aca="1" ref="J6" ca="1">IFERROR((_xlfn.XLOOKUP($C6,INDIRECT($C$3&amp;"!$A21:A29"),INDIRECT($C$3&amp;"!G21:G29"))),"")</f>
        <v/>
      </c>
      <c r="K6" s="108" t="s">
        <v>10</v>
      </c>
      <c r="L6" s="109" t="str" cm="1">
        <f t="array" aca="1" ref="L6" ca="1">IFERROR((_xlfn.XLOOKUP($C6,INDIRECT($C$3&amp;"!$A21:A29"),INDIRECT($C$3&amp;"!I21:I29"))),"")</f>
        <v/>
      </c>
      <c r="M6" s="108" t="s">
        <v>67</v>
      </c>
      <c r="N6" s="109" t="str" cm="1">
        <f t="array" aca="1" ref="N6" ca="1">IFERROR((_xlfn.XLOOKUP($C6,INDIRECT($C$3&amp;"!$A21:A29"),INDIRECT($C$3&amp;"!K21:K29"))),"")</f>
        <v/>
      </c>
      <c r="O6" s="108" t="s">
        <v>46</v>
      </c>
      <c r="P6" s="109" t="str" cm="1">
        <f t="array" aca="1" ref="P6" ca="1">IFERROR((_xlfn.XLOOKUP($C6,INDIRECT($C$3&amp;"!$A21:A29"),INDIRECT($C$3&amp;"!M21:M29"))),"")</f>
        <v/>
      </c>
      <c r="Q6" s="108" t="s">
        <v>10</v>
      </c>
      <c r="R6" s="109"/>
      <c r="S6" s="109"/>
      <c r="U6" s="50" t="s">
        <v>49</v>
      </c>
      <c r="W6" s="1" t="s">
        <v>81</v>
      </c>
      <c r="Z6" s="84"/>
      <c r="AA6" s="1"/>
      <c r="AB6" s="1"/>
    </row>
    <row r="7" spans="1:28" hidden="1" x14ac:dyDescent="0.15">
      <c r="A7" s="110"/>
      <c r="B7" s="116" t="s">
        <v>6</v>
      </c>
      <c r="C7" s="114"/>
      <c r="D7" s="110"/>
      <c r="E7" s="109" t="str" cm="1">
        <f t="array" aca="1" ref="E7" ca="1">IFERROR((_xlfn.XLOOKUP($C7,INDIRECT($C$3&amp;"!$A34:A40"),INDIRECT($C$3&amp;"!B34:B40"))),"")</f>
        <v/>
      </c>
      <c r="F7" s="109" t="str" cm="1">
        <f t="array" aca="1" ref="F7" ca="1">IFERROR((_xlfn.XLOOKUP($C7,INDIRECT($C$3&amp;"!$A34:A40"),INDIRECT($C$3&amp;"!C34:C40"))),"")</f>
        <v/>
      </c>
      <c r="G7" s="108" t="s">
        <v>10</v>
      </c>
      <c r="H7" s="109" t="str" cm="1">
        <f t="array" aca="1" ref="H7" ca="1">IFERROR((_xlfn.XLOOKUP($C7,INDIRECT($C$3&amp;"!$A34:A40"),INDIRECT($C$3&amp;"!E34:E40"))),"")</f>
        <v/>
      </c>
      <c r="I7" s="108" t="s">
        <v>44</v>
      </c>
      <c r="J7" s="109" t="str" cm="1">
        <f t="array" aca="1" ref="J7" ca="1">IFERROR((_xlfn.XLOOKUP($C7,INDIRECT($C$3&amp;"!$A34:A40"),INDIRECT($C$3&amp;"!G34:G40"))),"")</f>
        <v/>
      </c>
      <c r="K7" s="108" t="s">
        <v>10</v>
      </c>
      <c r="L7" s="109" t="str" cm="1">
        <f t="array" aca="1" ref="L7" ca="1">IFERROR((_xlfn.XLOOKUP($C7,INDIRECT($C$3&amp;"!$A34:A40"),INDIRECT($C$3&amp;"!I34:I40"))),"")</f>
        <v/>
      </c>
      <c r="M7" s="108" t="s">
        <v>67</v>
      </c>
      <c r="N7" s="109" t="str" cm="1">
        <f t="array" aca="1" ref="N7" ca="1">IFERROR((_xlfn.XLOOKUP($C7,INDIRECT($C$3&amp;"!$A34:A40"),INDIRECT($C$3&amp;"!K34:K40"))),"")</f>
        <v/>
      </c>
      <c r="O7" s="108" t="s">
        <v>46</v>
      </c>
      <c r="P7" s="109" t="str" cm="1">
        <f t="array" aca="1" ref="P7" ca="1">IFERROR((_xlfn.XLOOKUP($C7,INDIRECT($C$3&amp;"!$A34:A40"),INDIRECT($C$3&amp;"!M34:M40"))),"")</f>
        <v/>
      </c>
      <c r="Q7" s="108" t="s">
        <v>10</v>
      </c>
      <c r="R7" s="109"/>
      <c r="S7" s="109"/>
      <c r="U7" s="50" t="s">
        <v>50</v>
      </c>
      <c r="V7" s="1" t="s">
        <v>65</v>
      </c>
      <c r="W7" s="1" t="s">
        <v>82</v>
      </c>
    </row>
    <row r="8" spans="1:28" hidden="1" x14ac:dyDescent="0.15">
      <c r="A8" s="110"/>
      <c r="B8" s="117"/>
      <c r="C8" s="112"/>
      <c r="D8" s="110"/>
      <c r="I8" s="50"/>
      <c r="R8" s="109"/>
      <c r="S8" s="109"/>
      <c r="T8" s="2"/>
      <c r="U8" s="50" t="s">
        <v>51</v>
      </c>
      <c r="V8" s="1" t="s">
        <v>97</v>
      </c>
      <c r="W8" s="1" t="s">
        <v>83</v>
      </c>
    </row>
    <row r="9" spans="1:28" hidden="1" x14ac:dyDescent="0.15">
      <c r="A9" s="110"/>
      <c r="B9" s="113" t="s">
        <v>63</v>
      </c>
      <c r="C9" s="110"/>
      <c r="D9" s="110"/>
      <c r="T9" s="2"/>
      <c r="U9" s="50" t="s">
        <v>52</v>
      </c>
      <c r="W9" s="1" t="s">
        <v>84</v>
      </c>
    </row>
    <row r="10" spans="1:28" hidden="1" x14ac:dyDescent="0.15">
      <c r="A10" s="110"/>
      <c r="B10" s="116" t="s">
        <v>8</v>
      </c>
      <c r="C10" s="114"/>
      <c r="D10" s="110"/>
      <c r="E10" s="109" t="str" cm="1">
        <f t="array" aca="1" ref="E10" ca="1">IFERROR((_xlfn.XLOOKUP($C10,INDIRECT($C$3&amp;"!$A7:A16"),INDIRECT($C$3&amp;"!Q7:Q16"))),"")</f>
        <v/>
      </c>
      <c r="F10" s="109" t="str" cm="1">
        <f t="array" aca="1" ref="F10" ca="1">IFERROR((_xlfn.XLOOKUP($C10,INDIRECT($C$3&amp;"!$A7:A16"),INDIRECT($C$3&amp;"!R7:R16"))),"")</f>
        <v/>
      </c>
      <c r="G10" s="108" t="s">
        <v>10</v>
      </c>
      <c r="T10" s="2"/>
      <c r="U10" s="50" t="s">
        <v>53</v>
      </c>
      <c r="W10" s="1" t="s">
        <v>85</v>
      </c>
    </row>
    <row r="11" spans="1:28" hidden="1" x14ac:dyDescent="0.15">
      <c r="A11" s="110"/>
      <c r="B11" s="116" t="s">
        <v>5</v>
      </c>
      <c r="C11" s="114"/>
      <c r="D11" s="110"/>
      <c r="E11" s="109" t="str" cm="1">
        <f t="array" aca="1" ref="E11" ca="1">IFERROR((_xlfn.XLOOKUP($C11,INDIRECT($C$3&amp;"!$A21:A29"),INDIRECT($C$3&amp;"!Q21:Q29"))),"")</f>
        <v/>
      </c>
      <c r="F11" s="109" t="str" cm="1">
        <f t="array" aca="1" ref="F11" ca="1">IFERROR((_xlfn.XLOOKUP($C11,INDIRECT($C$3&amp;"!$A21:A29"),INDIRECT($C$3&amp;"!R21:R29"))),"")</f>
        <v/>
      </c>
      <c r="G11" s="108" t="s">
        <v>10</v>
      </c>
      <c r="T11" s="2"/>
      <c r="U11" s="50" t="s">
        <v>54</v>
      </c>
      <c r="W11" s="1" t="s">
        <v>86</v>
      </c>
    </row>
    <row r="12" spans="1:28" hidden="1" x14ac:dyDescent="0.15">
      <c r="A12" s="110"/>
      <c r="B12" s="116" t="s">
        <v>6</v>
      </c>
      <c r="C12" s="114"/>
      <c r="D12" s="110"/>
      <c r="E12" s="109" t="str" cm="1">
        <f t="array" aca="1" ref="E12" ca="1">IFERROR((_xlfn.XLOOKUP($C12,INDIRECT($C$3&amp;"!$A34:A40"),INDIRECT($C$3&amp;"!Q34:Q40"))),"")</f>
        <v/>
      </c>
      <c r="F12" s="109" t="str" cm="1">
        <f t="array" aca="1" ref="F12" ca="1">IFERROR((_xlfn.XLOOKUP($C12,INDIRECT($C$3&amp;"!$A34:A40"),INDIRECT($C$3&amp;"!R34:R40"))),"")</f>
        <v/>
      </c>
      <c r="G12" s="108" t="s">
        <v>10</v>
      </c>
      <c r="T12" s="2"/>
      <c r="U12" s="50" t="s">
        <v>55</v>
      </c>
      <c r="W12" s="1" t="s">
        <v>109</v>
      </c>
    </row>
    <row r="13" spans="1:28" hidden="1" x14ac:dyDescent="0.15">
      <c r="A13" s="110"/>
      <c r="B13" s="117"/>
      <c r="C13" s="112"/>
      <c r="D13" s="110"/>
      <c r="T13" s="2"/>
      <c r="U13" s="50" t="s">
        <v>56</v>
      </c>
    </row>
    <row r="14" spans="1:28" x14ac:dyDescent="0.15">
      <c r="A14" s="110"/>
      <c r="B14" s="110"/>
      <c r="C14" s="111" t="s">
        <v>66</v>
      </c>
      <c r="D14" s="110"/>
      <c r="T14" s="2"/>
    </row>
    <row r="15" spans="1:28" x14ac:dyDescent="0.15">
      <c r="A15" s="110"/>
      <c r="B15" s="118" t="s">
        <v>72</v>
      </c>
      <c r="C15" s="114" t="s">
        <v>88</v>
      </c>
      <c r="D15" s="119"/>
      <c r="E15" s="108"/>
      <c r="F15" s="108"/>
      <c r="G15" s="52"/>
      <c r="H15" s="52"/>
      <c r="T15" s="2"/>
    </row>
    <row r="16" spans="1:28" x14ac:dyDescent="0.15">
      <c r="A16" s="110"/>
      <c r="B16" s="118" t="s">
        <v>40</v>
      </c>
      <c r="C16" s="110"/>
      <c r="D16" s="111"/>
      <c r="E16" s="108"/>
      <c r="F16" s="108"/>
      <c r="G16" s="108"/>
      <c r="H16" s="108"/>
      <c r="I16" s="109"/>
      <c r="J16" s="109"/>
      <c r="K16" s="109"/>
      <c r="L16" s="108"/>
      <c r="M16" s="109"/>
      <c r="N16" s="109"/>
      <c r="O16" s="109"/>
      <c r="P16" s="109"/>
      <c r="Q16" s="109"/>
      <c r="T16" s="2"/>
    </row>
    <row r="17" spans="1:24" x14ac:dyDescent="0.15">
      <c r="A17" s="110"/>
      <c r="B17" s="120" t="s">
        <v>8</v>
      </c>
      <c r="C17" s="114" t="s">
        <v>43</v>
      </c>
      <c r="D17" s="110"/>
      <c r="E17" s="109" t="str" cm="1">
        <f t="array" aca="1" ref="E17" ca="1">IFERROR((_xlfn.XLOOKUP($C17,INDIRECT($C$15&amp;"!$A7:A16"),INDIRECT($C$15&amp;"!B7:B16"))),"")</f>
        <v>1.4km</v>
      </c>
      <c r="F17" s="109" cm="1">
        <f t="array" aca="1" ref="F17" ca="1">IFERROR((_xlfn.XLOOKUP($C17,INDIRECT($C$15&amp;"!$A7:A16"),INDIRECT($C$15&amp;"!C7:C16"))),"")</f>
        <v>740</v>
      </c>
      <c r="G17" s="108" t="s">
        <v>10</v>
      </c>
      <c r="H17" s="109" cm="1">
        <f t="array" aca="1" ref="H17" ca="1">IFERROR((_xlfn.XLOOKUP($C17,INDIRECT($C$15&amp;"!$A7:A16"),INDIRECT($C$15&amp;"!E7:E16"))),"")</f>
        <v>262</v>
      </c>
      <c r="I17" s="108" t="s">
        <v>44</v>
      </c>
      <c r="J17" s="109" cm="1">
        <f t="array" aca="1" ref="J17" ca="1">IFERROR((_xlfn.XLOOKUP($C17,INDIRECT($C$15&amp;"!$A7:A16"),INDIRECT($C$15&amp;"!G7:G16"))),"")</f>
        <v>110</v>
      </c>
      <c r="K17" s="108" t="s">
        <v>10</v>
      </c>
      <c r="L17" s="109" cm="1">
        <f t="array" aca="1" ref="L17" ca="1">IFERROR((_xlfn.XLOOKUP($C17,INDIRECT($C$15&amp;"!$A7:A16"),INDIRECT($C$15&amp;"!I7:I16"))),"")</f>
        <v>1</v>
      </c>
      <c r="M17" s="108" t="s">
        <v>67</v>
      </c>
      <c r="N17" s="109" cm="1">
        <f t="array" aca="1" ref="N17" ca="1">IFERROR((_xlfn.XLOOKUP($C17,INDIRECT($C$15&amp;"!$A7:A16"),INDIRECT($C$15&amp;"!K7:K16"))),"")</f>
        <v>35</v>
      </c>
      <c r="O17" s="108" t="s">
        <v>46</v>
      </c>
      <c r="P17" s="109" cm="1">
        <f t="array" aca="1" ref="P17" ca="1">IFERROR((_xlfn.XLOOKUP($C17,INDIRECT($C$15&amp;"!$A7:A16"),INDIRECT($C$15&amp;"!M7:M16"))),"")</f>
        <v>110</v>
      </c>
      <c r="Q17" s="108" t="s">
        <v>10</v>
      </c>
      <c r="R17" s="109"/>
      <c r="S17" s="109"/>
      <c r="T17" s="2"/>
    </row>
    <row r="18" spans="1:24" x14ac:dyDescent="0.15">
      <c r="A18" s="110"/>
      <c r="B18" s="120" t="s">
        <v>5</v>
      </c>
      <c r="C18" s="114" t="s">
        <v>43</v>
      </c>
      <c r="D18" s="110"/>
      <c r="E18" s="109" t="str" cm="1">
        <f t="array" aca="1" ref="E18" ca="1">IFERROR((_xlfn.XLOOKUP($C18,INDIRECT($C$15&amp;"!$A21:A29"),INDIRECT($C$15&amp;"!B21:B29"))),"")</f>
        <v>1.4km</v>
      </c>
      <c r="F18" s="109" cm="1">
        <f t="array" aca="1" ref="F18" ca="1">IFERROR((_xlfn.XLOOKUP($C18,INDIRECT($C$15&amp;"!$A21:A29"),INDIRECT($C$15&amp;"!C21:C29"))),"")</f>
        <v>700</v>
      </c>
      <c r="G18" s="108" t="s">
        <v>10</v>
      </c>
      <c r="H18" s="109" cm="1">
        <f t="array" aca="1" ref="H18" ca="1">IFERROR((_xlfn.XLOOKUP($C18,INDIRECT($C$15&amp;"!$A21:A29"),INDIRECT($C$15&amp;"!E21:E29"))),"")</f>
        <v>239</v>
      </c>
      <c r="I18" s="108" t="s">
        <v>44</v>
      </c>
      <c r="J18" s="109" cm="1">
        <f t="array" aca="1" ref="J18" ca="1">IFERROR((_xlfn.XLOOKUP($C18,INDIRECT($C$15&amp;"!$A21:A29"),INDIRECT($C$15&amp;"!G21:G29"))),"")</f>
        <v>100</v>
      </c>
      <c r="K18" s="108" t="s">
        <v>10</v>
      </c>
      <c r="L18" s="109" cm="1">
        <f t="array" aca="1" ref="L18" ca="1">IFERROR((_xlfn.XLOOKUP($C18,INDIRECT($C$15&amp;"!$A21:A29"),INDIRECT($C$15&amp;"!I21:I29"))),"")</f>
        <v>1</v>
      </c>
      <c r="M18" s="108" t="s">
        <v>67</v>
      </c>
      <c r="N18" s="109" cm="1">
        <f t="array" aca="1" ref="N18" ca="1">IFERROR((_xlfn.XLOOKUP($C18,INDIRECT($C$15&amp;"!$A21:A29"),INDIRECT($C$15&amp;"!K21:K29"))),"")</f>
        <v>30</v>
      </c>
      <c r="O18" s="108" t="s">
        <v>46</v>
      </c>
      <c r="P18" s="109" cm="1">
        <f t="array" aca="1" ref="P18" ca="1">IFERROR((_xlfn.XLOOKUP($C18,INDIRECT($C$15&amp;"!$A21:A29"),INDIRECT($C$15&amp;"!M21:M29"))),"")</f>
        <v>100</v>
      </c>
      <c r="Q18" s="108" t="s">
        <v>10</v>
      </c>
      <c r="T18" s="2"/>
    </row>
    <row r="19" spans="1:24" x14ac:dyDescent="0.15">
      <c r="A19" s="110"/>
      <c r="B19" s="120" t="s">
        <v>6</v>
      </c>
      <c r="C19" s="114" t="s">
        <v>43</v>
      </c>
      <c r="D19" s="110"/>
      <c r="E19" s="109" t="str" cm="1">
        <f t="array" aca="1" ref="E19" ca="1">IFERROR((_xlfn.XLOOKUP($C19,INDIRECT($C$15&amp;"!$A34:A40"),INDIRECT($C$15&amp;"!B34:B40"))),"")</f>
        <v>1.4km</v>
      </c>
      <c r="F19" s="109" cm="1">
        <f t="array" aca="1" ref="F19" ca="1">IFERROR((_xlfn.XLOOKUP($C19,INDIRECT($C$15&amp;"!$A34:A40"),INDIRECT($C$15&amp;"!C34:C40"))),"")</f>
        <v>620</v>
      </c>
      <c r="G19" s="108" t="s">
        <v>10</v>
      </c>
      <c r="H19" s="109" cm="1">
        <f t="array" aca="1" ref="H19" ca="1">IFERROR((_xlfn.XLOOKUP($C19,INDIRECT($C$15&amp;"!$A34:A40"),INDIRECT($C$15&amp;"!E34:E40"))),"")</f>
        <v>277</v>
      </c>
      <c r="I19" s="108" t="s">
        <v>44</v>
      </c>
      <c r="J19" s="109" cm="1">
        <f t="array" aca="1" ref="J19" ca="1">IFERROR((_xlfn.XLOOKUP($C19,INDIRECT($C$15&amp;"!$A34:A40"),INDIRECT($C$15&amp;"!G34:G40"))),"")</f>
        <v>80</v>
      </c>
      <c r="K19" s="108" t="s">
        <v>10</v>
      </c>
      <c r="L19" s="109" cm="1">
        <f t="array" aca="1" ref="L19" ca="1">IFERROR((_xlfn.XLOOKUP($C19,INDIRECT($C$15&amp;"!$A34:A40"),INDIRECT($C$15&amp;"!I34:I40"))),"")</f>
        <v>1</v>
      </c>
      <c r="M19" s="108" t="s">
        <v>67</v>
      </c>
      <c r="N19" s="109" cm="1">
        <f t="array" aca="1" ref="N19" ca="1">IFERROR((_xlfn.XLOOKUP($C19,INDIRECT($C$15&amp;"!$A34:A40"),INDIRECT($C$15&amp;"!K34:K40"))),"")</f>
        <v>40</v>
      </c>
      <c r="O19" s="108" t="s">
        <v>46</v>
      </c>
      <c r="P19" s="109" cm="1">
        <f t="array" aca="1" ref="P19" ca="1">IFERROR((_xlfn.XLOOKUP($C19,INDIRECT($C$15&amp;"!$A34:A40"),INDIRECT($C$15&amp;"!M34:M40"))),"")</f>
        <v>80</v>
      </c>
      <c r="Q19" s="108" t="s">
        <v>10</v>
      </c>
      <c r="X19" s="2"/>
    </row>
    <row r="20" spans="1:24" x14ac:dyDescent="0.15">
      <c r="A20" s="110"/>
      <c r="B20" s="121"/>
      <c r="C20" s="112"/>
      <c r="D20" s="110"/>
      <c r="I20" s="50"/>
    </row>
    <row r="21" spans="1:24" x14ac:dyDescent="0.15">
      <c r="A21" s="110"/>
      <c r="B21" s="118" t="s">
        <v>63</v>
      </c>
      <c r="C21" s="110"/>
      <c r="D21" s="110"/>
    </row>
    <row r="22" spans="1:24" x14ac:dyDescent="0.15">
      <c r="A22" s="110"/>
      <c r="B22" s="120" t="s">
        <v>8</v>
      </c>
      <c r="C22" s="114" t="s">
        <v>43</v>
      </c>
      <c r="D22" s="110"/>
      <c r="E22" s="109" t="str" cm="1">
        <f t="array" aca="1" ref="E22" ca="1">IFERROR((_xlfn.XLOOKUP($C22,INDIRECT($C$15&amp;"!$A7:A16"),INDIRECT($C$15&amp;"!Q7:Q16"))),"")</f>
        <v>３０分</v>
      </c>
      <c r="F22" s="109" cm="1">
        <f t="array" aca="1" ref="F22" ca="1">IFERROR((_xlfn.XLOOKUP($C22,INDIRECT($C$15&amp;"!$A7:A16"),INDIRECT($C$15&amp;"!R7:R16"))),"")</f>
        <v>4350</v>
      </c>
      <c r="G22" s="108" t="s">
        <v>10</v>
      </c>
    </row>
    <row r="23" spans="1:24" x14ac:dyDescent="0.15">
      <c r="A23" s="110"/>
      <c r="B23" s="120" t="s">
        <v>5</v>
      </c>
      <c r="C23" s="114" t="s">
        <v>43</v>
      </c>
      <c r="D23" s="110"/>
      <c r="E23" s="109" t="str" cm="1">
        <f t="array" aca="1" ref="E23" ca="1">IFERROR((_xlfn.XLOOKUP($C23,INDIRECT($C$15&amp;"!$A21:A29"),INDIRECT($C$15&amp;"!Q21:Q29"))),"")</f>
        <v>３０分</v>
      </c>
      <c r="F23" s="109" cm="1">
        <f t="array" aca="1" ref="F23" ca="1">IFERROR((_xlfn.XLOOKUP($C23,INDIRECT($C$15&amp;"!$A21:A29"),INDIRECT($C$15&amp;"!R21:R29"))),"")</f>
        <v>4290</v>
      </c>
      <c r="G23" s="108" t="s">
        <v>10</v>
      </c>
    </row>
    <row r="24" spans="1:24" x14ac:dyDescent="0.15">
      <c r="A24" s="110"/>
      <c r="B24" s="120" t="s">
        <v>6</v>
      </c>
      <c r="C24" s="114" t="s">
        <v>43</v>
      </c>
      <c r="D24" s="110"/>
      <c r="E24" s="109" t="str" cm="1">
        <f t="array" aca="1" ref="E24" ca="1">IFERROR((_xlfn.XLOOKUP($C24,INDIRECT($C$15&amp;"!$A34:A40"),INDIRECT($C$15&amp;"!Q34:Q40"))),"")</f>
        <v>３０分</v>
      </c>
      <c r="F24" s="109" cm="1">
        <f t="array" aca="1" ref="F24" ca="1">IFERROR((_xlfn.XLOOKUP($C24,INDIRECT($C$15&amp;"!$A34:A40"),INDIRECT($C$15&amp;"!R34:R40"))),"")</f>
        <v>3060</v>
      </c>
      <c r="G24" s="108" t="s">
        <v>10</v>
      </c>
    </row>
    <row r="25" spans="1:24" x14ac:dyDescent="0.15">
      <c r="A25" s="110"/>
      <c r="B25" s="111"/>
      <c r="C25" s="110"/>
      <c r="D25" s="110"/>
    </row>
    <row r="26" spans="1:24" x14ac:dyDescent="0.15">
      <c r="A26" s="110"/>
      <c r="B26" s="111" t="s">
        <v>64</v>
      </c>
      <c r="C26" s="122" t="s">
        <v>92</v>
      </c>
      <c r="D26" s="112"/>
      <c r="E26" s="109" t="str">
        <f>MID(C26,1,5)</f>
        <v>7,000</v>
      </c>
      <c r="F26" s="109" t="str">
        <f>MID(C26,9,3)</f>
        <v>1割引</v>
      </c>
      <c r="G26" s="99">
        <f>1-VALUE(LEFT(F26,1))/10</f>
        <v>0.9</v>
      </c>
    </row>
    <row r="27" spans="1:24" x14ac:dyDescent="0.15">
      <c r="A27" s="110"/>
      <c r="B27" s="111" t="s">
        <v>96</v>
      </c>
      <c r="C27" s="114" t="s">
        <v>108</v>
      </c>
      <c r="D27" s="110"/>
      <c r="E27" t="b">
        <f>IF(C27="なし","")</f>
        <v>0</v>
      </c>
    </row>
    <row r="28" spans="1:24" ht="13.5" customHeight="1" x14ac:dyDescent="0.15">
      <c r="A28" s="110"/>
      <c r="B28" s="111" t="s">
        <v>87</v>
      </c>
      <c r="C28" s="126" t="s">
        <v>78</v>
      </c>
      <c r="D28" s="110"/>
    </row>
    <row r="29" spans="1:24" x14ac:dyDescent="0.15">
      <c r="A29" s="110"/>
      <c r="B29" s="110"/>
      <c r="C29" s="126"/>
      <c r="D29" s="110"/>
    </row>
    <row r="30" spans="1:24" x14ac:dyDescent="0.15">
      <c r="A30" s="110"/>
      <c r="B30" s="110"/>
      <c r="C30" s="126"/>
      <c r="D30" s="110"/>
    </row>
    <row r="31" spans="1:24" x14ac:dyDescent="0.15">
      <c r="A31" s="110"/>
      <c r="B31" s="110"/>
      <c r="C31" s="126"/>
      <c r="D31" s="110"/>
    </row>
  </sheetData>
  <sheetProtection algorithmName="SHA-512" hashValue="BeZzEVsx4pHfqAg+BF2vTLHIYi2b6rsu7l5gPjcHOI+i2IHK4WQASENi+fRbh0Cnj6kQ+L3lnl3gL01dY4G6wg==" saltValue="EkwYtDiWaf3SEHgsx4nVXQ==" spinCount="100000" sheet="1" objects="1" scenarios="1"/>
  <mergeCells count="3">
    <mergeCell ref="H4:K4"/>
    <mergeCell ref="L4:Q4"/>
    <mergeCell ref="C28:C31"/>
  </mergeCells>
  <phoneticPr fontId="1"/>
  <dataValidations count="7">
    <dataValidation type="list" allowBlank="1" showInputMessage="1" showErrorMessage="1" sqref="C3" xr:uid="{A0853C9A-AE7E-41F9-B7B4-FE6A9F4A583F}">
      <formula1>$S$3:$S$4</formula1>
    </dataValidation>
    <dataValidation type="list" allowBlank="1" showInputMessage="1" showErrorMessage="1" sqref="C26" xr:uid="{6DD4727C-2AB3-4B31-B0BA-60510E586487}">
      <formula1>$V$3:$V$5</formula1>
    </dataValidation>
    <dataValidation type="list" allowBlank="1" showInputMessage="1" showErrorMessage="1" sqref="C27" xr:uid="{BB25F72D-A253-4B1E-AFF2-D1C7731DE702}">
      <formula1>$V$7:$V$8</formula1>
    </dataValidation>
    <dataValidation type="list" allowBlank="1" showInputMessage="1" showErrorMessage="1" sqref="C13 C8 C20" xr:uid="{4BEC0104-3A18-4A40-99D3-89CFC344CEA4}">
      <formula1>$U$4:$U$13</formula1>
    </dataValidation>
    <dataValidation type="list" allowBlank="1" showInputMessage="1" showErrorMessage="1" sqref="C5:C7 C10:C12 C17:C19 C22:C24" xr:uid="{4EF81B39-C11D-4FDB-8D21-54571F1985E5}">
      <formula1>$U$3:$U$13</formula1>
    </dataValidation>
    <dataValidation type="list" allowBlank="1" showInputMessage="1" sqref="C15" xr:uid="{3BE68BD8-2A2E-402A-89B3-66A9469496F2}">
      <formula1>$T$3:$T$5</formula1>
    </dataValidation>
    <dataValidation type="list" allowBlank="1" showInputMessage="1" showErrorMessage="1" sqref="C28:C31" xr:uid="{980A6D0E-BB11-4FD1-9CE8-CAC031D554EF}">
      <formula1>$W$3:$W$12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A8D2-E323-4D4A-AC62-D1F537BD252E}">
  <sheetPr>
    <tabColor theme="8" tint="0.59999389629810485"/>
  </sheetPr>
  <dimension ref="A1:P35"/>
  <sheetViews>
    <sheetView view="pageBreakPreview" zoomScaleNormal="100" zoomScaleSheetLayoutView="100" workbookViewId="0">
      <selection activeCell="H6" sqref="H5:H6"/>
    </sheetView>
  </sheetViews>
  <sheetFormatPr defaultRowHeight="13.5" x14ac:dyDescent="0.15"/>
  <cols>
    <col min="1" max="1" width="4.125" style="51" customWidth="1"/>
    <col min="2" max="2" width="12.75" style="51" customWidth="1"/>
    <col min="3" max="6" width="9" style="51"/>
    <col min="7" max="7" width="4" style="51" customWidth="1"/>
    <col min="8" max="8" width="3.375" style="51" customWidth="1"/>
    <col min="9" max="16384" width="9" style="51"/>
  </cols>
  <sheetData>
    <row r="1" spans="1:12" s="53" customFormat="1" ht="17.25" x14ac:dyDescent="0.15">
      <c r="B1" s="54"/>
      <c r="C1" s="54"/>
      <c r="D1" s="54"/>
      <c r="E1" s="54"/>
      <c r="F1" s="54"/>
      <c r="G1" s="55" t="s">
        <v>18</v>
      </c>
      <c r="H1" s="55"/>
      <c r="I1" s="55" t="str">
        <f>入力!C15</f>
        <v>札幌Ｃ</v>
      </c>
      <c r="J1" s="97" t="s">
        <v>93</v>
      </c>
      <c r="K1" s="54"/>
      <c r="L1" s="54"/>
    </row>
    <row r="3" spans="1:12" ht="15" customHeight="1" x14ac:dyDescent="0.15">
      <c r="A3" s="51" t="s">
        <v>0</v>
      </c>
    </row>
    <row r="4" spans="1:12" ht="15" customHeight="1" x14ac:dyDescent="0.15">
      <c r="B4" s="51" t="s">
        <v>1</v>
      </c>
    </row>
    <row r="5" spans="1:12" ht="15" customHeight="1" x14ac:dyDescent="0.15">
      <c r="B5" s="56" t="s">
        <v>4</v>
      </c>
      <c r="C5" s="127" t="s">
        <v>9</v>
      </c>
      <c r="D5" s="127"/>
      <c r="E5" s="127"/>
      <c r="F5" s="127"/>
      <c r="G5" s="128"/>
      <c r="H5" s="57"/>
      <c r="I5" s="127" t="s">
        <v>12</v>
      </c>
      <c r="J5" s="127"/>
      <c r="K5" s="127"/>
      <c r="L5" s="127"/>
    </row>
    <row r="6" spans="1:12" ht="15" customHeight="1" x14ac:dyDescent="0.15">
      <c r="B6" s="58" t="s">
        <v>8</v>
      </c>
      <c r="C6" s="59" t="s">
        <v>35</v>
      </c>
      <c r="D6" s="60" t="str">
        <f ca="1">入力!E17</f>
        <v>1.4km</v>
      </c>
      <c r="E6" s="61" t="s">
        <v>70</v>
      </c>
      <c r="F6" s="61">
        <f ca="1">入力!F17</f>
        <v>740</v>
      </c>
      <c r="G6" s="61" t="s">
        <v>10</v>
      </c>
      <c r="H6" s="61"/>
      <c r="I6" s="62">
        <f ca="1">入力!H17</f>
        <v>262</v>
      </c>
      <c r="J6" s="63" t="s">
        <v>11</v>
      </c>
      <c r="K6" s="61">
        <f ca="1">入力!J17</f>
        <v>110</v>
      </c>
      <c r="L6" s="64" t="s">
        <v>10</v>
      </c>
    </row>
    <row r="7" spans="1:12" ht="15" customHeight="1" x14ac:dyDescent="0.15">
      <c r="B7" s="58" t="s">
        <v>5</v>
      </c>
      <c r="C7" s="65" t="s">
        <v>35</v>
      </c>
      <c r="D7" s="66" t="str">
        <f ca="1">入力!E18</f>
        <v>1.4km</v>
      </c>
      <c r="E7" s="67" t="s">
        <v>70</v>
      </c>
      <c r="F7" s="67">
        <f ca="1">入力!F18</f>
        <v>700</v>
      </c>
      <c r="G7" s="67" t="s">
        <v>10</v>
      </c>
      <c r="H7" s="68"/>
      <c r="I7" s="69">
        <f ca="1">入力!H18</f>
        <v>239</v>
      </c>
      <c r="J7" s="70" t="s">
        <v>11</v>
      </c>
      <c r="K7" s="67">
        <f ca="1">入力!J18</f>
        <v>100</v>
      </c>
      <c r="L7" s="68" t="s">
        <v>10</v>
      </c>
    </row>
    <row r="8" spans="1:12" ht="15" customHeight="1" x14ac:dyDescent="0.15">
      <c r="B8" s="58" t="s">
        <v>6</v>
      </c>
      <c r="C8" s="65" t="s">
        <v>35</v>
      </c>
      <c r="D8" s="66" t="str">
        <f ca="1">入力!E19</f>
        <v>1.4km</v>
      </c>
      <c r="E8" s="67" t="s">
        <v>70</v>
      </c>
      <c r="F8" s="67">
        <f ca="1">入力!F19</f>
        <v>620</v>
      </c>
      <c r="G8" s="67" t="s">
        <v>10</v>
      </c>
      <c r="H8" s="68"/>
      <c r="I8" s="69">
        <f ca="1">入力!H19</f>
        <v>277</v>
      </c>
      <c r="J8" s="70" t="s">
        <v>11</v>
      </c>
      <c r="K8" s="67">
        <f ca="1">入力!J19</f>
        <v>80</v>
      </c>
      <c r="L8" s="78" t="s">
        <v>10</v>
      </c>
    </row>
    <row r="9" spans="1:12" ht="15" customHeight="1" x14ac:dyDescent="0.15"/>
    <row r="10" spans="1:12" ht="15" customHeight="1" x14ac:dyDescent="0.15">
      <c r="B10" s="51" t="s">
        <v>2</v>
      </c>
    </row>
    <row r="11" spans="1:12" ht="15" customHeight="1" x14ac:dyDescent="0.15">
      <c r="B11" s="56" t="s">
        <v>4</v>
      </c>
      <c r="C11" s="127" t="s">
        <v>69</v>
      </c>
      <c r="D11" s="127"/>
      <c r="E11" s="127"/>
      <c r="F11" s="127"/>
      <c r="G11" s="127"/>
      <c r="H11" s="127"/>
      <c r="I11" s="127"/>
      <c r="J11" s="127"/>
      <c r="K11" s="127"/>
      <c r="L11" s="127"/>
    </row>
    <row r="12" spans="1:12" ht="15" customHeight="1" x14ac:dyDescent="0.15">
      <c r="B12" s="71" t="s">
        <v>8</v>
      </c>
      <c r="C12" s="72" t="s">
        <v>32</v>
      </c>
      <c r="D12" s="73"/>
      <c r="E12" s="73"/>
      <c r="F12" s="73"/>
      <c r="G12" s="73">
        <f ca="1">入力!L17</f>
        <v>1</v>
      </c>
      <c r="H12" s="73" t="s">
        <v>67</v>
      </c>
      <c r="I12" s="73">
        <f ca="1">入力!N17</f>
        <v>35</v>
      </c>
      <c r="J12" s="74" t="s">
        <v>68</v>
      </c>
      <c r="K12" s="73">
        <f ca="1">入力!P17</f>
        <v>110</v>
      </c>
      <c r="L12" s="75" t="s">
        <v>10</v>
      </c>
    </row>
    <row r="13" spans="1:12" ht="15" customHeight="1" x14ac:dyDescent="0.15">
      <c r="B13" s="58" t="s">
        <v>5</v>
      </c>
      <c r="C13" s="69" t="s">
        <v>32</v>
      </c>
      <c r="D13" s="67"/>
      <c r="E13" s="67"/>
      <c r="F13" s="67"/>
      <c r="G13" s="67">
        <f ca="1">入力!L18</f>
        <v>1</v>
      </c>
      <c r="H13" s="67" t="s">
        <v>67</v>
      </c>
      <c r="I13" s="67">
        <f ca="1">入力!N18</f>
        <v>30</v>
      </c>
      <c r="J13" s="70" t="s">
        <v>68</v>
      </c>
      <c r="K13" s="73">
        <f ca="1">入力!P18</f>
        <v>100</v>
      </c>
      <c r="L13" s="68" t="s">
        <v>10</v>
      </c>
    </row>
    <row r="14" spans="1:12" ht="15" customHeight="1" x14ac:dyDescent="0.15">
      <c r="B14" s="58" t="s">
        <v>6</v>
      </c>
      <c r="C14" s="76" t="s">
        <v>32</v>
      </c>
      <c r="D14" s="77"/>
      <c r="E14" s="77"/>
      <c r="F14" s="77"/>
      <c r="G14" s="77">
        <f ca="1">入力!L19</f>
        <v>1</v>
      </c>
      <c r="H14" s="77" t="s">
        <v>67</v>
      </c>
      <c r="I14" s="77">
        <f ca="1">入力!N19</f>
        <v>40</v>
      </c>
      <c r="J14" s="70" t="s">
        <v>68</v>
      </c>
      <c r="K14" s="67">
        <f ca="1">入力!P19</f>
        <v>80</v>
      </c>
      <c r="L14" s="78" t="s">
        <v>10</v>
      </c>
    </row>
    <row r="15" spans="1:12" ht="15" customHeight="1" x14ac:dyDescent="0.15"/>
    <row r="16" spans="1:12" ht="15" customHeight="1" x14ac:dyDescent="0.15">
      <c r="B16" s="51" t="s">
        <v>13</v>
      </c>
    </row>
    <row r="17" spans="1:16" ht="15" customHeight="1" x14ac:dyDescent="0.15">
      <c r="B17" s="56" t="s">
        <v>4</v>
      </c>
      <c r="C17" s="127" t="s">
        <v>9</v>
      </c>
      <c r="D17" s="127"/>
      <c r="E17" s="127"/>
      <c r="F17" s="127"/>
      <c r="G17" s="128"/>
      <c r="H17" s="57"/>
      <c r="I17" s="127" t="s">
        <v>12</v>
      </c>
      <c r="J17" s="127"/>
      <c r="K17" s="127"/>
      <c r="L17" s="127"/>
    </row>
    <row r="18" spans="1:16" ht="15" customHeight="1" x14ac:dyDescent="0.15">
      <c r="B18" s="58" t="s">
        <v>8</v>
      </c>
      <c r="C18" s="61" t="s">
        <v>33</v>
      </c>
      <c r="D18" s="61"/>
      <c r="E18" s="61"/>
      <c r="F18" s="104">
        <f ca="1">入力!F22</f>
        <v>4350</v>
      </c>
      <c r="G18" s="61" t="s">
        <v>10</v>
      </c>
      <c r="H18" s="61"/>
      <c r="I18" s="62" t="s">
        <v>34</v>
      </c>
      <c r="J18" s="61"/>
      <c r="K18" s="105">
        <f ca="1">F18</f>
        <v>4350</v>
      </c>
      <c r="L18" s="64" t="s">
        <v>10</v>
      </c>
    </row>
    <row r="19" spans="1:16" ht="15" customHeight="1" x14ac:dyDescent="0.15">
      <c r="B19" s="58" t="s">
        <v>5</v>
      </c>
      <c r="C19" s="72" t="s">
        <v>33</v>
      </c>
      <c r="D19" s="73"/>
      <c r="E19" s="73"/>
      <c r="F19" s="104">
        <f ca="1">入力!F23</f>
        <v>4290</v>
      </c>
      <c r="G19" s="73" t="s">
        <v>10</v>
      </c>
      <c r="H19" s="73"/>
      <c r="I19" s="69" t="s">
        <v>34</v>
      </c>
      <c r="J19" s="67"/>
      <c r="K19" s="104">
        <f ca="1">F19</f>
        <v>4290</v>
      </c>
      <c r="L19" s="68" t="s">
        <v>10</v>
      </c>
    </row>
    <row r="20" spans="1:16" ht="15" customHeight="1" x14ac:dyDescent="0.15">
      <c r="B20" s="58" t="s">
        <v>6</v>
      </c>
      <c r="C20" s="69" t="s">
        <v>33</v>
      </c>
      <c r="D20" s="67"/>
      <c r="E20" s="67"/>
      <c r="F20" s="104">
        <f ca="1">入力!F24</f>
        <v>3060</v>
      </c>
      <c r="G20" s="67" t="s">
        <v>10</v>
      </c>
      <c r="H20" s="68"/>
      <c r="I20" s="69" t="s">
        <v>34</v>
      </c>
      <c r="J20" s="77"/>
      <c r="K20" s="106">
        <f ca="1">F20</f>
        <v>3060</v>
      </c>
      <c r="L20" s="78" t="s">
        <v>10</v>
      </c>
    </row>
    <row r="21" spans="1:16" ht="15" customHeight="1" x14ac:dyDescent="0.15">
      <c r="C21" s="61"/>
    </row>
    <row r="22" spans="1:16" ht="15" customHeight="1" x14ac:dyDescent="0.15">
      <c r="B22" s="51" t="s">
        <v>14</v>
      </c>
    </row>
    <row r="23" spans="1:16" ht="15" customHeight="1" x14ac:dyDescent="0.15">
      <c r="B23" s="51" t="s">
        <v>94</v>
      </c>
      <c r="D23" s="51" t="s">
        <v>29</v>
      </c>
    </row>
    <row r="24" spans="1:16" ht="15" customHeight="1" x14ac:dyDescent="0.15">
      <c r="B24" s="51" t="s">
        <v>36</v>
      </c>
      <c r="D24" s="51" t="s">
        <v>29</v>
      </c>
    </row>
    <row r="25" spans="1:16" ht="15" customHeight="1" x14ac:dyDescent="0.15">
      <c r="B25" s="51" t="str">
        <f>IF(入力!E27="","","　ウ．冬期割増 　　　　　　 ２割増　")</f>
        <v>　ウ．冬期割増 　　　　　　 ２割増　</v>
      </c>
    </row>
    <row r="26" spans="1:16" ht="15" customHeight="1" x14ac:dyDescent="0.15"/>
    <row r="27" spans="1:16" ht="15" customHeight="1" x14ac:dyDescent="0.15">
      <c r="B27" s="51" t="s">
        <v>15</v>
      </c>
    </row>
    <row r="28" spans="1:16" ht="15" customHeight="1" x14ac:dyDescent="0.15">
      <c r="B28" s="51" t="s">
        <v>37</v>
      </c>
      <c r="I28" s="51" t="s">
        <v>30</v>
      </c>
    </row>
    <row r="29" spans="1:16" ht="15" customHeight="1" x14ac:dyDescent="0.15">
      <c r="B29" s="51" t="str">
        <f>IF(【印刷用】適用方法!B20="","","　イ．遠距離割引　距離制運賃で"&amp;DBCS(TEXT(入力!E26,"#,000円"))&amp;"を超える金額について "&amp;DBCS(入力!F26))</f>
        <v>　イ．遠距離割引　距離制運賃で７，０００円を超える金額について １割引</v>
      </c>
      <c r="D29" s="79"/>
      <c r="E29" s="98"/>
      <c r="N29" s="80"/>
      <c r="O29" s="81"/>
      <c r="P29" s="81"/>
    </row>
    <row r="30" spans="1:16" ht="15" customHeight="1" x14ac:dyDescent="0.15">
      <c r="N30" s="80"/>
      <c r="O30" s="81"/>
    </row>
    <row r="31" spans="1:16" ht="15" customHeight="1" x14ac:dyDescent="0.15">
      <c r="A31" s="51" t="s">
        <v>16</v>
      </c>
    </row>
    <row r="32" spans="1:16" ht="15" customHeight="1" x14ac:dyDescent="0.15">
      <c r="B32" s="51" t="s">
        <v>17</v>
      </c>
    </row>
    <row r="33" spans="2:10" ht="15" customHeight="1" x14ac:dyDescent="0.15">
      <c r="B33" s="82" t="s">
        <v>8</v>
      </c>
      <c r="C33" s="51">
        <f ca="1">G12</f>
        <v>1</v>
      </c>
      <c r="D33" s="51" t="s">
        <v>31</v>
      </c>
      <c r="E33" s="51">
        <f ca="1">I12</f>
        <v>35</v>
      </c>
      <c r="F33" s="74" t="s">
        <v>68</v>
      </c>
      <c r="I33" s="51">
        <f ca="1">K12</f>
        <v>110</v>
      </c>
      <c r="J33" s="51" t="s">
        <v>10</v>
      </c>
    </row>
    <row r="34" spans="2:10" ht="15" customHeight="1" x14ac:dyDescent="0.15">
      <c r="B34" s="82" t="s">
        <v>5</v>
      </c>
      <c r="C34" s="51">
        <f ca="1">G13</f>
        <v>1</v>
      </c>
      <c r="D34" s="51" t="s">
        <v>31</v>
      </c>
      <c r="E34" s="51">
        <f ca="1">I13</f>
        <v>30</v>
      </c>
      <c r="F34" s="74" t="s">
        <v>68</v>
      </c>
      <c r="I34" s="51">
        <f ca="1">K13</f>
        <v>100</v>
      </c>
      <c r="J34" s="51" t="s">
        <v>10</v>
      </c>
    </row>
    <row r="35" spans="2:10" ht="15" customHeight="1" x14ac:dyDescent="0.15">
      <c r="B35" s="82" t="s">
        <v>6</v>
      </c>
      <c r="C35" s="51">
        <f ca="1">G14</f>
        <v>1</v>
      </c>
      <c r="D35" s="51" t="s">
        <v>31</v>
      </c>
      <c r="E35" s="51">
        <f ca="1">I14</f>
        <v>40</v>
      </c>
      <c r="F35" s="74" t="s">
        <v>68</v>
      </c>
      <c r="I35" s="51">
        <f ca="1">K14</f>
        <v>80</v>
      </c>
      <c r="J35" s="51" t="s">
        <v>10</v>
      </c>
    </row>
  </sheetData>
  <mergeCells count="5">
    <mergeCell ref="C5:G5"/>
    <mergeCell ref="I5:L5"/>
    <mergeCell ref="C11:L11"/>
    <mergeCell ref="C17:G17"/>
    <mergeCell ref="I17:L17"/>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view="pageBreakPreview" zoomScaleNormal="115" zoomScaleSheetLayoutView="100" workbookViewId="0">
      <selection activeCell="C5" sqref="C5"/>
    </sheetView>
  </sheetViews>
  <sheetFormatPr defaultRowHeight="12" x14ac:dyDescent="0.15"/>
  <cols>
    <col min="1" max="1" width="4" style="100" customWidth="1"/>
    <col min="2" max="2" width="17.25" style="100" customWidth="1"/>
    <col min="3" max="3" width="67.25" style="100" customWidth="1"/>
    <col min="4" max="4" width="9" style="100"/>
    <col min="5" max="5" width="11.125" style="100" customWidth="1"/>
    <col min="6" max="8" width="9" style="100"/>
    <col min="9" max="9" width="79.625" style="100" customWidth="1"/>
    <col min="10" max="16384" width="9" style="100"/>
  </cols>
  <sheetData>
    <row r="1" spans="1:3" ht="17.25" x14ac:dyDescent="0.15">
      <c r="A1" s="131" t="s">
        <v>19</v>
      </c>
      <c r="B1" s="131"/>
      <c r="C1" s="131"/>
    </row>
    <row r="3" spans="1:3" ht="20.100000000000001" customHeight="1" x14ac:dyDescent="0.15">
      <c r="A3" s="100" t="s">
        <v>20</v>
      </c>
    </row>
    <row r="4" spans="1:3" ht="27" customHeight="1" x14ac:dyDescent="0.15">
      <c r="B4" s="101" t="s">
        <v>3</v>
      </c>
      <c r="C4" s="101" t="s">
        <v>22</v>
      </c>
    </row>
    <row r="5" spans="1:3" ht="33" customHeight="1" x14ac:dyDescent="0.15">
      <c r="B5" s="101" t="s">
        <v>7</v>
      </c>
      <c r="C5" s="102" t="s">
        <v>26</v>
      </c>
    </row>
    <row r="6" spans="1:3" ht="48.75" customHeight="1" x14ac:dyDescent="0.15">
      <c r="B6" s="101" t="s">
        <v>98</v>
      </c>
      <c r="C6" s="102" t="s">
        <v>27</v>
      </c>
    </row>
    <row r="7" spans="1:3" ht="62.25" customHeight="1" x14ac:dyDescent="0.15">
      <c r="B7" s="101" t="s">
        <v>21</v>
      </c>
      <c r="C7" s="102" t="s">
        <v>103</v>
      </c>
    </row>
    <row r="8" spans="1:3" ht="81.75" customHeight="1" x14ac:dyDescent="0.15">
      <c r="B8" s="101" t="s">
        <v>99</v>
      </c>
      <c r="C8" s="102" t="s">
        <v>107</v>
      </c>
    </row>
    <row r="9" spans="1:3" x14ac:dyDescent="0.15">
      <c r="B9" s="133"/>
      <c r="C9" s="133"/>
    </row>
    <row r="10" spans="1:3" ht="20.100000000000001" customHeight="1" x14ac:dyDescent="0.15">
      <c r="A10" s="100" t="s">
        <v>23</v>
      </c>
    </row>
    <row r="11" spans="1:3" ht="45" customHeight="1" x14ac:dyDescent="0.15">
      <c r="B11" s="132" t="s">
        <v>28</v>
      </c>
      <c r="C11" s="132"/>
    </row>
    <row r="13" spans="1:3" ht="20.100000000000001" customHeight="1" x14ac:dyDescent="0.15">
      <c r="A13" s="100" t="s">
        <v>24</v>
      </c>
    </row>
    <row r="14" spans="1:3" ht="136.5" customHeight="1" x14ac:dyDescent="0.15">
      <c r="B14" s="132" t="s">
        <v>100</v>
      </c>
      <c r="C14" s="132"/>
    </row>
    <row r="15" spans="1:3" ht="138" customHeight="1" x14ac:dyDescent="0.15">
      <c r="B15" s="132" t="s">
        <v>102</v>
      </c>
      <c r="C15" s="132"/>
    </row>
    <row r="16" spans="1:3" ht="78" customHeight="1" x14ac:dyDescent="0.15">
      <c r="B16" s="132" t="s">
        <v>105</v>
      </c>
      <c r="C16" s="132"/>
    </row>
    <row r="17" spans="2:9" ht="39" customHeight="1" x14ac:dyDescent="0.15">
      <c r="B17" s="134" t="str">
        <f>IF(入力!E27="","","　　オ．冬期割増は、距離制運賃を適用する場合で、次に定める期間及び地域の営業所に配置されて
　　　いる車両に限り適用するものとする。
　　　(a)　１２月１０日から翌年３月２６日まで冬期割増を適用する地域は、")</f>
        <v>　　オ．冬期割増は、距離制運賃を適用する場合で、次に定める期間及び地域の営業所に配置されて
　　　いる車両に限り適用するものとする。
　　　(a)　１２月１０日から翌年３月２６日まで冬期割増を適用する地域は、</v>
      </c>
      <c r="C17" s="134"/>
    </row>
    <row r="18" spans="2:9" ht="74.25" customHeight="1" x14ac:dyDescent="0.15">
      <c r="B18" s="134" t="str">
        <f>IF(入力!E27="","","　　　石狩市（ただし、平成１７年１０月１日に編入された旧厚田村、旧浜益村の区域に限る。）、
　　　夕張市、岩見沢市、美唄市、芦別市、赤平市、三笠市、滝川市、砂川市、歌志内市、当別町、
　　　新篠津村、島牧村、寿都町、黒松内町、蘭越町、ニセコ町、真狩村、留寿都村、喜茂別町、京
　　　極町、倶知安町、共和町、岩内町、泊村、神恵内村、積丹町、古平町、仁木町、余市町、赤井
　　　川村、南幌町、奈井江町、上砂川町、由仁町、長沼町、栗山町、月形町、浦臼町、新十津川町
　　　とする。")</f>
        <v>　　　石狩市（ただし、平成１７年１０月１日に編入された旧厚田村、旧浜益村の区域に限る。）、
　　　夕張市、岩見沢市、美唄市、芦別市、赤平市、三笠市、滝川市、砂川市、歌志内市、当別町、
　　　新篠津村、島牧村、寿都町、黒松内町、蘭越町、ニセコ町、真狩村、留寿都村、喜茂別町、京
　　　極町、倶知安町、共和町、岩内町、泊村、神恵内村、積丹町、古平町、仁木町、余市町、赤井
　　　川村、南幌町、奈井江町、上砂川町、由仁町、長沼町、栗山町、月形町、浦臼町、新十津川町
　　　とする。</v>
      </c>
      <c r="C18" s="134"/>
    </row>
    <row r="19" spans="2:9" s="103" customFormat="1" ht="142.5" customHeight="1" x14ac:dyDescent="0.15">
      <c r="B19" s="132" t="s">
        <v>106</v>
      </c>
      <c r="C19" s="132"/>
    </row>
    <row r="20" spans="2:9" ht="80.25" customHeight="1" x14ac:dyDescent="0.15">
      <c r="B20" s="134" t="str">
        <f>IFERROR("　　ウ．遠距離割引は、次による。
　　　(a)　遠距離割引は、距離制運賃及び待料金に適用し、この場合の運賃料金の額は、タクシーメ
　　　　 ーター器表示額のうち、"&amp;DBCS(TEXT(入力!E26,"#,000円"))&amp;"を超える額に"&amp;DBCS(入力!G26)&amp;"を乗じ、１０円未満の端数を切り
　　　　捨てた額と"&amp;DBCS(TEXT(入力!E26,"#,000円"))&amp;"との合計額とする。
　　エ．障害者割引と遠距離割引とは重複して適用するものとし、この場合の運賃料金の額は、各制
　　　度で求められる割引額の合計額をタクシーメーター器表示額から減じた額とする。","")</f>
        <v>　　ウ．遠距離割引は、次による。
　　　(a)　遠距離割引は、距離制運賃及び待料金に適用し、この場合の運賃料金の額は、タクシーメ
　　　　 ーター器表示額のうち、７，０００円を超える額に０．９を乗じ、１０円未満の端数を切り
　　　　捨てた額と７，０００円との合計額とする。
　　エ．障害者割引と遠距離割引とは重複して適用するものとし、この場合の運賃料金の額は、各制
　　　度で求められる割引額の合計額をタクシーメーター器表示額から減じた額とする。</v>
      </c>
      <c r="C20" s="134"/>
      <c r="H20" s="129"/>
      <c r="I20" s="129"/>
    </row>
    <row r="21" spans="2:9" ht="72" customHeight="1" x14ac:dyDescent="0.15">
      <c r="B21" s="132" t="s">
        <v>95</v>
      </c>
      <c r="C21" s="132"/>
      <c r="H21" s="129"/>
      <c r="I21" s="129"/>
    </row>
    <row r="22" spans="2:9" ht="129" customHeight="1" x14ac:dyDescent="0.15">
      <c r="B22" s="132" t="s">
        <v>101</v>
      </c>
      <c r="C22" s="132"/>
    </row>
    <row r="23" spans="2:9" ht="20.100000000000001" customHeight="1" x14ac:dyDescent="0.15">
      <c r="B23" s="100" t="s">
        <v>25</v>
      </c>
    </row>
    <row r="24" spans="2:9" ht="51" customHeight="1" x14ac:dyDescent="0.15">
      <c r="B24" s="130" t="str">
        <f>入力!C28</f>
        <v>千歳圏</v>
      </c>
      <c r="C24" s="130"/>
    </row>
  </sheetData>
  <mergeCells count="14">
    <mergeCell ref="H20:I21"/>
    <mergeCell ref="B24:C24"/>
    <mergeCell ref="A1:C1"/>
    <mergeCell ref="B14:C14"/>
    <mergeCell ref="B15:C15"/>
    <mergeCell ref="B16:C16"/>
    <mergeCell ref="B19:C19"/>
    <mergeCell ref="B21:C21"/>
    <mergeCell ref="B22:C22"/>
    <mergeCell ref="B9:C9"/>
    <mergeCell ref="B11:C11"/>
    <mergeCell ref="B20:C20"/>
    <mergeCell ref="B18:C18"/>
    <mergeCell ref="B17:C17"/>
  </mergeCells>
  <phoneticPr fontId="1"/>
  <pageMargins left="0.70866141732283472" right="0.70866141732283472" top="0.74803149606299213" bottom="0.74803149606299213" header="0.31496062992125984" footer="0.31496062992125984"/>
  <pageSetup paperSize="9" orientation="portrait" r:id="rId1"/>
  <rowBreaks count="1" manualBreakCount="1">
    <brk id="1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4261-6360-43E9-8590-065FFCAA8CE9}">
  <sheetPr>
    <tabColor theme="8" tint="0.59999389629810485"/>
    <pageSetUpPr fitToPage="1"/>
  </sheetPr>
  <dimension ref="A1:AC37"/>
  <sheetViews>
    <sheetView topLeftCell="A13" zoomScale="85" zoomScaleNormal="85" workbookViewId="0">
      <selection activeCell="X26" sqref="X26"/>
    </sheetView>
  </sheetViews>
  <sheetFormatPr defaultRowHeight="13.5" x14ac:dyDescent="0.15"/>
  <cols>
    <col min="1" max="1" width="9" style="5" customWidth="1"/>
    <col min="2" max="2" width="5.62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4" style="5"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16384" width="9" style="5"/>
  </cols>
  <sheetData>
    <row r="1" spans="1:29" ht="22.5" customHeight="1" x14ac:dyDescent="0.15">
      <c r="A1" s="3"/>
      <c r="B1" s="4"/>
      <c r="C1" s="4"/>
      <c r="D1" s="4"/>
      <c r="E1" s="4"/>
      <c r="F1" s="4"/>
      <c r="G1" s="4"/>
      <c r="H1" s="4"/>
      <c r="I1" s="4"/>
      <c r="J1" s="4"/>
      <c r="K1" s="4"/>
      <c r="L1" s="4"/>
      <c r="M1" s="4"/>
      <c r="N1" s="4"/>
      <c r="O1" s="4"/>
      <c r="P1" s="4"/>
      <c r="Q1" s="4"/>
      <c r="R1" s="4"/>
      <c r="T1" s="6"/>
      <c r="V1" s="7"/>
    </row>
    <row r="2" spans="1:29" ht="22.5" customHeight="1" x14ac:dyDescent="0.15">
      <c r="A2" s="4" t="s">
        <v>38</v>
      </c>
      <c r="B2" s="8"/>
      <c r="C2" s="135" t="s">
        <v>74</v>
      </c>
      <c r="D2" s="135"/>
      <c r="E2" s="135"/>
      <c r="F2" s="135"/>
      <c r="G2" s="135"/>
      <c r="H2" s="135"/>
      <c r="I2" s="135"/>
      <c r="J2" s="135"/>
      <c r="K2" s="135"/>
      <c r="L2" s="135"/>
      <c r="M2" s="135"/>
      <c r="N2" s="135"/>
      <c r="O2" s="135"/>
      <c r="P2" s="135"/>
      <c r="Q2" s="135"/>
      <c r="R2" s="135"/>
      <c r="T2" s="9"/>
      <c r="U2" s="9"/>
      <c r="V2" s="9"/>
    </row>
    <row r="3" spans="1:29" ht="22.5" customHeight="1" x14ac:dyDescent="0.15">
      <c r="A3" s="4"/>
      <c r="B3" s="8"/>
      <c r="C3" s="10"/>
      <c r="D3" s="11"/>
      <c r="E3" s="11"/>
      <c r="F3" s="11"/>
      <c r="G3" s="11"/>
      <c r="H3" s="11"/>
      <c r="I3" s="11"/>
      <c r="J3" s="11"/>
      <c r="K3" s="11"/>
      <c r="L3" s="11"/>
      <c r="M3" s="11"/>
      <c r="N3" s="11"/>
      <c r="O3" s="11"/>
      <c r="P3" s="11"/>
      <c r="T3" s="49"/>
      <c r="U3" s="49"/>
      <c r="V3" s="49"/>
    </row>
    <row r="4" spans="1:29" ht="24.75" customHeight="1" x14ac:dyDescent="0.15">
      <c r="A4" s="13" t="s">
        <v>39</v>
      </c>
      <c r="B4" s="8"/>
    </row>
    <row r="5" spans="1:29" ht="24.75" customHeight="1" x14ac:dyDescent="0.15">
      <c r="A5" s="136"/>
      <c r="B5" s="136" t="s">
        <v>40</v>
      </c>
      <c r="C5" s="136"/>
      <c r="D5" s="136"/>
      <c r="E5" s="136"/>
      <c r="F5" s="136"/>
      <c r="G5" s="136"/>
      <c r="H5" s="136"/>
      <c r="I5" s="137" t="s">
        <v>41</v>
      </c>
      <c r="J5" s="138"/>
      <c r="K5" s="138"/>
      <c r="L5" s="138"/>
      <c r="M5" s="138"/>
      <c r="N5" s="139"/>
      <c r="P5" s="136"/>
      <c r="Q5" s="143" t="s">
        <v>42</v>
      </c>
      <c r="R5" s="144"/>
      <c r="S5" s="144"/>
      <c r="T5" s="144"/>
      <c r="U5" s="144"/>
      <c r="V5" s="145"/>
    </row>
    <row r="6" spans="1:29" ht="24.75" customHeight="1" x14ac:dyDescent="0.15">
      <c r="A6" s="136"/>
      <c r="B6" s="136" t="s">
        <v>9</v>
      </c>
      <c r="C6" s="136"/>
      <c r="D6" s="136"/>
      <c r="E6" s="136" t="s">
        <v>12</v>
      </c>
      <c r="F6" s="136"/>
      <c r="G6" s="136"/>
      <c r="H6" s="136"/>
      <c r="I6" s="140"/>
      <c r="J6" s="141"/>
      <c r="K6" s="141"/>
      <c r="L6" s="141"/>
      <c r="M6" s="141"/>
      <c r="N6" s="142"/>
      <c r="P6" s="136"/>
      <c r="Q6" s="143" t="s">
        <v>9</v>
      </c>
      <c r="R6" s="144"/>
      <c r="S6" s="145"/>
      <c r="T6" s="146" t="s">
        <v>12</v>
      </c>
      <c r="U6" s="147"/>
      <c r="V6" s="148"/>
    </row>
    <row r="7" spans="1:29" ht="24.75" customHeight="1" x14ac:dyDescent="0.15">
      <c r="A7" s="14" t="s">
        <v>43</v>
      </c>
      <c r="B7" s="15" t="s">
        <v>73</v>
      </c>
      <c r="C7" s="16">
        <v>740</v>
      </c>
      <c r="D7" s="17" t="s">
        <v>10</v>
      </c>
      <c r="E7" s="18">
        <v>262</v>
      </c>
      <c r="F7" s="19" t="s">
        <v>44</v>
      </c>
      <c r="G7" s="16">
        <v>110</v>
      </c>
      <c r="H7" s="20" t="s">
        <v>10</v>
      </c>
      <c r="I7" s="18">
        <v>1</v>
      </c>
      <c r="J7" s="21" t="s">
        <v>45</v>
      </c>
      <c r="K7" s="16">
        <v>35</v>
      </c>
      <c r="L7" s="22" t="s">
        <v>46</v>
      </c>
      <c r="M7" s="16">
        <v>110</v>
      </c>
      <c r="N7" s="17" t="s">
        <v>10</v>
      </c>
      <c r="O7" s="23"/>
      <c r="P7" s="14" t="str">
        <f>A7</f>
        <v>上限運賃</v>
      </c>
      <c r="Q7" s="24" t="s">
        <v>47</v>
      </c>
      <c r="R7" s="25">
        <v>4350</v>
      </c>
      <c r="S7" s="17" t="s">
        <v>10</v>
      </c>
      <c r="T7" s="24" t="s">
        <v>47</v>
      </c>
      <c r="U7" s="25">
        <f>R7</f>
        <v>4350</v>
      </c>
      <c r="V7" s="17" t="s">
        <v>10</v>
      </c>
    </row>
    <row r="8" spans="1:29" ht="24.75" customHeight="1" x14ac:dyDescent="0.15">
      <c r="A8" s="14" t="s">
        <v>48</v>
      </c>
      <c r="B8" s="15" t="str">
        <f>B$7</f>
        <v>1.4km</v>
      </c>
      <c r="C8" s="16">
        <f t="shared" ref="C8:C10" si="0">C7-10</f>
        <v>730</v>
      </c>
      <c r="D8" s="17" t="s">
        <v>10</v>
      </c>
      <c r="E8" s="18">
        <f>X8</f>
        <v>266</v>
      </c>
      <c r="F8" s="19" t="s">
        <v>44</v>
      </c>
      <c r="G8" s="16">
        <f>G$7</f>
        <v>110</v>
      </c>
      <c r="H8" s="20" t="s">
        <v>10</v>
      </c>
      <c r="I8" s="18">
        <v>1</v>
      </c>
      <c r="J8" s="21" t="s">
        <v>45</v>
      </c>
      <c r="K8" s="16">
        <f>Z8-60</f>
        <v>35</v>
      </c>
      <c r="L8" s="22" t="s">
        <v>46</v>
      </c>
      <c r="M8" s="16">
        <f>M$7</f>
        <v>110</v>
      </c>
      <c r="N8" s="17" t="s">
        <v>10</v>
      </c>
      <c r="P8" s="14" t="str">
        <f t="shared" ref="P8:P11" si="1">A8</f>
        <v>A運賃</v>
      </c>
      <c r="Q8" s="26" t="s">
        <v>47</v>
      </c>
      <c r="R8" s="25">
        <f t="shared" ref="R8:R10" si="2">AB8</f>
        <v>4290</v>
      </c>
      <c r="S8" s="17" t="s">
        <v>10</v>
      </c>
      <c r="T8" s="26" t="s">
        <v>47</v>
      </c>
      <c r="U8" s="25">
        <f t="shared" ref="U8:U11" si="3">R8</f>
        <v>4290</v>
      </c>
      <c r="V8" s="17" t="s">
        <v>10</v>
      </c>
      <c r="W8" s="27">
        <f t="shared" ref="W8:W9" si="4">R7-R8</f>
        <v>60</v>
      </c>
      <c r="X8" s="5">
        <f t="shared" ref="X8:X11" si="5">ROUND(Y8,0)</f>
        <v>266</v>
      </c>
      <c r="Y8" s="28">
        <f t="shared" ref="Y8:Y11" si="6">E$7/C8*C$7</f>
        <v>265.58904109589042</v>
      </c>
      <c r="Z8" s="5">
        <f t="shared" ref="Z8:Z11" si="7">IF(MROUND(AA8,5)&lt;AA8,MROUND(AA8,5)+5,MROUND(AA8,5))</f>
        <v>95</v>
      </c>
      <c r="AA8" s="5">
        <f t="shared" ref="AA8:AA11" si="8">ROUNDDOWN(E8/10000*3600,0)</f>
        <v>95</v>
      </c>
      <c r="AB8" s="5">
        <f t="shared" ref="AB8:AB10" si="9">ROUND(AC8,-1)</f>
        <v>4290</v>
      </c>
      <c r="AC8" s="5">
        <f t="shared" ref="AC8:AC10" si="10">R$7*C8/C$7</f>
        <v>4291.2162162162158</v>
      </c>
    </row>
    <row r="9" spans="1:29" ht="24.75" customHeight="1" x14ac:dyDescent="0.15">
      <c r="A9" s="14" t="s">
        <v>49</v>
      </c>
      <c r="B9" s="15" t="str">
        <f t="shared" ref="B9:B11" si="11">B$7</f>
        <v>1.4km</v>
      </c>
      <c r="C9" s="16">
        <f t="shared" si="0"/>
        <v>720</v>
      </c>
      <c r="D9" s="17" t="s">
        <v>10</v>
      </c>
      <c r="E9" s="18">
        <f t="shared" ref="E9:E11" si="12">X9</f>
        <v>269</v>
      </c>
      <c r="F9" s="19" t="s">
        <v>44</v>
      </c>
      <c r="G9" s="16">
        <f t="shared" ref="G9:G11" si="13">G$7</f>
        <v>110</v>
      </c>
      <c r="H9" s="20" t="s">
        <v>10</v>
      </c>
      <c r="I9" s="18">
        <v>1</v>
      </c>
      <c r="J9" s="21" t="s">
        <v>45</v>
      </c>
      <c r="K9" s="16">
        <f t="shared" ref="K9:K11" si="14">Z9-60</f>
        <v>40</v>
      </c>
      <c r="L9" s="22" t="s">
        <v>46</v>
      </c>
      <c r="M9" s="16">
        <f t="shared" ref="M9:M11" si="15">M$7</f>
        <v>110</v>
      </c>
      <c r="N9" s="17" t="s">
        <v>10</v>
      </c>
      <c r="P9" s="14" t="str">
        <f t="shared" si="1"/>
        <v>B運賃</v>
      </c>
      <c r="Q9" s="26" t="s">
        <v>47</v>
      </c>
      <c r="R9" s="25">
        <f t="shared" si="2"/>
        <v>4230</v>
      </c>
      <c r="S9" s="17" t="s">
        <v>10</v>
      </c>
      <c r="T9" s="26" t="s">
        <v>47</v>
      </c>
      <c r="U9" s="25">
        <f t="shared" si="3"/>
        <v>4230</v>
      </c>
      <c r="V9" s="17" t="s">
        <v>10</v>
      </c>
      <c r="W9" s="27">
        <f t="shared" si="4"/>
        <v>60</v>
      </c>
      <c r="X9" s="5">
        <f t="shared" si="5"/>
        <v>269</v>
      </c>
      <c r="Y9" s="28">
        <f t="shared" si="6"/>
        <v>269.27777777777777</v>
      </c>
      <c r="Z9" s="5">
        <f t="shared" si="7"/>
        <v>100</v>
      </c>
      <c r="AA9" s="5">
        <f t="shared" si="8"/>
        <v>96</v>
      </c>
      <c r="AB9" s="5">
        <f t="shared" si="9"/>
        <v>4230</v>
      </c>
      <c r="AC9" s="5">
        <f t="shared" si="10"/>
        <v>4232.4324324324325</v>
      </c>
    </row>
    <row r="10" spans="1:29" ht="24.75" customHeight="1" x14ac:dyDescent="0.15">
      <c r="A10" s="14" t="s">
        <v>50</v>
      </c>
      <c r="B10" s="15" t="str">
        <f t="shared" si="11"/>
        <v>1.4km</v>
      </c>
      <c r="C10" s="16">
        <f t="shared" si="0"/>
        <v>710</v>
      </c>
      <c r="D10" s="17" t="s">
        <v>10</v>
      </c>
      <c r="E10" s="18">
        <f t="shared" si="12"/>
        <v>273</v>
      </c>
      <c r="F10" s="19" t="s">
        <v>44</v>
      </c>
      <c r="G10" s="16">
        <f t="shared" si="13"/>
        <v>110</v>
      </c>
      <c r="H10" s="20" t="s">
        <v>10</v>
      </c>
      <c r="I10" s="18">
        <v>1</v>
      </c>
      <c r="J10" s="21" t="s">
        <v>45</v>
      </c>
      <c r="K10" s="16">
        <f t="shared" si="14"/>
        <v>40</v>
      </c>
      <c r="L10" s="22" t="s">
        <v>46</v>
      </c>
      <c r="M10" s="16">
        <f t="shared" si="15"/>
        <v>110</v>
      </c>
      <c r="N10" s="17" t="s">
        <v>10</v>
      </c>
      <c r="P10" s="14" t="str">
        <f t="shared" si="1"/>
        <v>C運賃</v>
      </c>
      <c r="Q10" s="26" t="s">
        <v>47</v>
      </c>
      <c r="R10" s="25">
        <f t="shared" si="2"/>
        <v>4170</v>
      </c>
      <c r="S10" s="17" t="s">
        <v>10</v>
      </c>
      <c r="T10" s="26" t="s">
        <v>47</v>
      </c>
      <c r="U10" s="25">
        <f t="shared" si="3"/>
        <v>4170</v>
      </c>
      <c r="V10" s="17" t="s">
        <v>10</v>
      </c>
      <c r="W10" s="27">
        <f>R9-R10</f>
        <v>60</v>
      </c>
      <c r="X10" s="5">
        <f t="shared" si="5"/>
        <v>273</v>
      </c>
      <c r="Y10" s="28">
        <f t="shared" si="6"/>
        <v>273.07042253521126</v>
      </c>
      <c r="Z10" s="5">
        <f t="shared" si="7"/>
        <v>100</v>
      </c>
      <c r="AA10" s="5">
        <f t="shared" si="8"/>
        <v>98</v>
      </c>
      <c r="AB10" s="5">
        <f t="shared" si="9"/>
        <v>4170</v>
      </c>
      <c r="AC10" s="5">
        <f t="shared" si="10"/>
        <v>4173.6486486486483</v>
      </c>
    </row>
    <row r="11" spans="1:29" ht="24.75" customHeight="1" x14ac:dyDescent="0.15">
      <c r="A11" s="14" t="s">
        <v>56</v>
      </c>
      <c r="B11" s="15" t="str">
        <f t="shared" si="11"/>
        <v>1.4km</v>
      </c>
      <c r="C11" s="16">
        <f>C10-10</f>
        <v>700</v>
      </c>
      <c r="D11" s="17" t="s">
        <v>10</v>
      </c>
      <c r="E11" s="18">
        <f t="shared" si="12"/>
        <v>277</v>
      </c>
      <c r="F11" s="19" t="s">
        <v>44</v>
      </c>
      <c r="G11" s="16">
        <f t="shared" si="13"/>
        <v>110</v>
      </c>
      <c r="H11" s="20" t="s">
        <v>10</v>
      </c>
      <c r="I11" s="18">
        <v>1</v>
      </c>
      <c r="J11" s="21" t="s">
        <v>45</v>
      </c>
      <c r="K11" s="16">
        <f t="shared" si="14"/>
        <v>40</v>
      </c>
      <c r="L11" s="22" t="s">
        <v>46</v>
      </c>
      <c r="M11" s="16">
        <f t="shared" si="15"/>
        <v>110</v>
      </c>
      <c r="N11" s="17" t="s">
        <v>10</v>
      </c>
      <c r="P11" s="14" t="str">
        <f t="shared" si="1"/>
        <v>下限運賃</v>
      </c>
      <c r="Q11" s="26" t="s">
        <v>47</v>
      </c>
      <c r="R11" s="25">
        <f>AB11</f>
        <v>4110</v>
      </c>
      <c r="S11" s="17" t="s">
        <v>10</v>
      </c>
      <c r="T11" s="26" t="s">
        <v>47</v>
      </c>
      <c r="U11" s="25">
        <f t="shared" si="3"/>
        <v>4110</v>
      </c>
      <c r="V11" s="17" t="s">
        <v>10</v>
      </c>
      <c r="W11" s="27">
        <f>R10-R11</f>
        <v>60</v>
      </c>
      <c r="X11" s="5">
        <f t="shared" si="5"/>
        <v>277</v>
      </c>
      <c r="Y11" s="28">
        <f t="shared" si="6"/>
        <v>276.97142857142859</v>
      </c>
      <c r="Z11" s="5">
        <f t="shared" si="7"/>
        <v>100</v>
      </c>
      <c r="AA11" s="5">
        <f t="shared" si="8"/>
        <v>99</v>
      </c>
      <c r="AB11" s="5">
        <f>ROUND(AC11,-1)</f>
        <v>4110</v>
      </c>
      <c r="AC11" s="5">
        <f>R$7*C11/C$7</f>
        <v>4114.864864864865</v>
      </c>
    </row>
    <row r="12" spans="1:29" ht="24.75" customHeight="1" x14ac:dyDescent="0.15">
      <c r="A12" s="29"/>
      <c r="B12" s="30"/>
      <c r="C12" s="31"/>
      <c r="D12" s="32"/>
      <c r="E12" s="31"/>
      <c r="F12" s="33"/>
      <c r="G12" s="31"/>
      <c r="H12" s="34"/>
      <c r="I12" s="31"/>
      <c r="J12" s="35"/>
      <c r="K12" s="31"/>
      <c r="L12" s="36"/>
      <c r="M12" s="31"/>
      <c r="N12" s="32"/>
      <c r="P12" s="29"/>
      <c r="Q12" s="34"/>
      <c r="R12" s="37"/>
      <c r="S12" s="32"/>
      <c r="T12" s="34"/>
      <c r="U12" s="37"/>
      <c r="V12" s="32"/>
      <c r="Y12" s="28"/>
    </row>
    <row r="13" spans="1:29" ht="24.75" customHeight="1" x14ac:dyDescent="0.15">
      <c r="A13" s="86"/>
      <c r="B13" s="87"/>
      <c r="C13" s="88"/>
      <c r="D13" s="89"/>
      <c r="E13" s="88"/>
      <c r="F13" s="90"/>
      <c r="G13" s="88"/>
      <c r="H13" s="85"/>
      <c r="I13" s="88"/>
      <c r="J13" s="91"/>
      <c r="K13" s="88"/>
      <c r="L13" s="92"/>
      <c r="M13" s="88"/>
      <c r="N13" s="89"/>
      <c r="P13" s="86"/>
      <c r="Q13" s="85"/>
      <c r="R13" s="93"/>
      <c r="S13" s="89"/>
      <c r="T13" s="85"/>
      <c r="U13" s="93"/>
      <c r="V13" s="89"/>
      <c r="Y13" s="28"/>
    </row>
    <row r="14" spans="1:29" ht="24.75" customHeight="1" x14ac:dyDescent="0.15">
      <c r="A14" s="86"/>
      <c r="B14" s="87"/>
      <c r="C14" s="88"/>
      <c r="D14" s="89"/>
      <c r="E14" s="88"/>
      <c r="F14" s="90"/>
      <c r="G14" s="88"/>
      <c r="H14" s="85"/>
      <c r="I14" s="88"/>
      <c r="J14" s="91"/>
      <c r="K14" s="88"/>
      <c r="L14" s="92"/>
      <c r="M14" s="88"/>
      <c r="N14" s="89"/>
      <c r="P14" s="86"/>
      <c r="Q14" s="85"/>
      <c r="R14" s="93"/>
      <c r="S14" s="89"/>
      <c r="T14" s="85"/>
      <c r="U14" s="93"/>
      <c r="V14" s="89"/>
      <c r="Y14" s="28"/>
    </row>
    <row r="15" spans="1:29" ht="24.75" customHeight="1" x14ac:dyDescent="0.15">
      <c r="A15" s="86"/>
      <c r="B15" s="87"/>
      <c r="C15" s="88"/>
      <c r="D15" s="89"/>
      <c r="E15" s="88"/>
      <c r="F15" s="90"/>
      <c r="G15" s="88"/>
      <c r="H15" s="85"/>
      <c r="I15" s="88"/>
      <c r="J15" s="91"/>
      <c r="K15" s="88"/>
      <c r="L15" s="92"/>
      <c r="M15" s="88"/>
      <c r="N15" s="89"/>
      <c r="P15" s="86"/>
      <c r="Q15" s="85"/>
      <c r="R15" s="93"/>
      <c r="S15" s="89"/>
      <c r="T15" s="85"/>
      <c r="U15" s="93"/>
      <c r="V15" s="89"/>
      <c r="Y15" s="28"/>
    </row>
    <row r="16" spans="1:29" ht="24.75" customHeight="1" x14ac:dyDescent="0.15">
      <c r="A16" s="86"/>
      <c r="B16" s="87"/>
      <c r="C16" s="88"/>
      <c r="D16" s="89"/>
      <c r="E16" s="88"/>
      <c r="F16" s="90"/>
      <c r="G16" s="88"/>
      <c r="H16" s="85"/>
      <c r="I16" s="88"/>
      <c r="J16" s="91"/>
      <c r="K16" s="88"/>
      <c r="L16" s="92"/>
      <c r="M16" s="88"/>
      <c r="N16" s="89"/>
      <c r="P16" s="86"/>
      <c r="Q16" s="85"/>
      <c r="R16" s="93"/>
      <c r="S16" s="89"/>
      <c r="T16" s="85"/>
      <c r="U16" s="93"/>
      <c r="V16" s="89"/>
      <c r="Y16" s="28"/>
    </row>
    <row r="17" spans="1:29" ht="24.75" customHeight="1" x14ac:dyDescent="0.15">
      <c r="A17" s="86"/>
      <c r="B17" s="87"/>
      <c r="C17" s="88"/>
      <c r="D17" s="89"/>
      <c r="E17" s="88"/>
      <c r="F17" s="90"/>
      <c r="G17" s="88"/>
      <c r="H17" s="85"/>
      <c r="I17" s="88"/>
      <c r="J17" s="91"/>
      <c r="K17" s="88"/>
      <c r="L17" s="92"/>
      <c r="M17" s="88"/>
      <c r="N17" s="89"/>
      <c r="P17" s="86"/>
      <c r="Q17" s="85"/>
      <c r="R17" s="93"/>
      <c r="S17" s="89"/>
      <c r="T17" s="85"/>
      <c r="U17" s="93"/>
      <c r="V17" s="89"/>
      <c r="Y17" s="28"/>
    </row>
    <row r="18" spans="1:29" ht="24.75" customHeight="1" x14ac:dyDescent="0.15">
      <c r="A18" s="13" t="s">
        <v>57</v>
      </c>
      <c r="B18" s="8"/>
      <c r="Y18" s="28"/>
    </row>
    <row r="19" spans="1:29" ht="24.75" customHeight="1" x14ac:dyDescent="0.15">
      <c r="A19" s="136"/>
      <c r="B19" s="136" t="s">
        <v>40</v>
      </c>
      <c r="C19" s="136"/>
      <c r="D19" s="136"/>
      <c r="E19" s="136"/>
      <c r="F19" s="136"/>
      <c r="G19" s="136"/>
      <c r="H19" s="136"/>
      <c r="I19" s="137" t="s">
        <v>41</v>
      </c>
      <c r="J19" s="138"/>
      <c r="K19" s="138"/>
      <c r="L19" s="138"/>
      <c r="M19" s="138"/>
      <c r="N19" s="139"/>
      <c r="P19" s="136"/>
      <c r="Q19" s="143" t="s">
        <v>42</v>
      </c>
      <c r="R19" s="144"/>
      <c r="S19" s="144"/>
      <c r="T19" s="144"/>
      <c r="U19" s="144"/>
      <c r="V19" s="145"/>
      <c r="Y19" s="28"/>
    </row>
    <row r="20" spans="1:29" ht="24.75" customHeight="1" x14ac:dyDescent="0.15">
      <c r="A20" s="136"/>
      <c r="B20" s="136" t="s">
        <v>9</v>
      </c>
      <c r="C20" s="136"/>
      <c r="D20" s="136"/>
      <c r="E20" s="136" t="s">
        <v>12</v>
      </c>
      <c r="F20" s="136"/>
      <c r="G20" s="136"/>
      <c r="H20" s="136"/>
      <c r="I20" s="140"/>
      <c r="J20" s="141"/>
      <c r="K20" s="141"/>
      <c r="L20" s="141"/>
      <c r="M20" s="141"/>
      <c r="N20" s="142"/>
      <c r="P20" s="136"/>
      <c r="Q20" s="143" t="s">
        <v>9</v>
      </c>
      <c r="R20" s="144"/>
      <c r="S20" s="145"/>
      <c r="T20" s="146" t="s">
        <v>12</v>
      </c>
      <c r="U20" s="147"/>
      <c r="V20" s="148"/>
      <c r="Y20" s="28"/>
    </row>
    <row r="21" spans="1:29" ht="24.75" customHeight="1" x14ac:dyDescent="0.15">
      <c r="A21" s="14" t="s">
        <v>43</v>
      </c>
      <c r="B21" s="15" t="str">
        <f>B$7</f>
        <v>1.4km</v>
      </c>
      <c r="C21" s="16">
        <v>700</v>
      </c>
      <c r="D21" s="17" t="s">
        <v>10</v>
      </c>
      <c r="E21" s="18">
        <v>239</v>
      </c>
      <c r="F21" s="19" t="s">
        <v>44</v>
      </c>
      <c r="G21" s="16">
        <v>100</v>
      </c>
      <c r="H21" s="20" t="s">
        <v>10</v>
      </c>
      <c r="I21" s="18">
        <v>1</v>
      </c>
      <c r="J21" s="21" t="s">
        <v>45</v>
      </c>
      <c r="K21" s="16">
        <v>30</v>
      </c>
      <c r="L21" s="22" t="s">
        <v>46</v>
      </c>
      <c r="M21" s="16">
        <v>100</v>
      </c>
      <c r="N21" s="17" t="s">
        <v>10</v>
      </c>
      <c r="O21" s="23"/>
      <c r="P21" s="14" t="str">
        <f t="shared" ref="P21:P25" si="16">A21</f>
        <v>上限運賃</v>
      </c>
      <c r="Q21" s="26" t="s">
        <v>47</v>
      </c>
      <c r="R21" s="38">
        <v>4290</v>
      </c>
      <c r="S21" s="17" t="s">
        <v>10</v>
      </c>
      <c r="T21" s="26" t="s">
        <v>47</v>
      </c>
      <c r="U21" s="25">
        <f t="shared" ref="U21:U25" si="17">R21</f>
        <v>4290</v>
      </c>
      <c r="V21" s="17" t="s">
        <v>10</v>
      </c>
      <c r="Y21" s="28"/>
    </row>
    <row r="22" spans="1:29" ht="24.75" customHeight="1" x14ac:dyDescent="0.15">
      <c r="A22" s="14" t="s">
        <v>48</v>
      </c>
      <c r="B22" s="15" t="str">
        <f t="shared" ref="B22:B25" si="18">B$7</f>
        <v>1.4km</v>
      </c>
      <c r="C22" s="16">
        <f t="shared" ref="C22:C25" si="19">C21-10</f>
        <v>690</v>
      </c>
      <c r="D22" s="17" t="s">
        <v>10</v>
      </c>
      <c r="E22" s="18">
        <f t="shared" ref="E22:E25" si="20">X22</f>
        <v>242</v>
      </c>
      <c r="F22" s="19" t="s">
        <v>44</v>
      </c>
      <c r="G22" s="16">
        <f>G$21</f>
        <v>100</v>
      </c>
      <c r="H22" s="20" t="s">
        <v>10</v>
      </c>
      <c r="I22" s="18">
        <v>1</v>
      </c>
      <c r="J22" s="21" t="s">
        <v>45</v>
      </c>
      <c r="K22" s="16">
        <f t="shared" ref="K22:K25" si="21">Z22-60</f>
        <v>30</v>
      </c>
      <c r="L22" s="22" t="s">
        <v>46</v>
      </c>
      <c r="M22" s="16">
        <f>M$21</f>
        <v>100</v>
      </c>
      <c r="N22" s="17" t="s">
        <v>10</v>
      </c>
      <c r="P22" s="14" t="str">
        <f t="shared" si="16"/>
        <v>A運賃</v>
      </c>
      <c r="Q22" s="26" t="s">
        <v>47</v>
      </c>
      <c r="R22" s="38">
        <f t="shared" ref="R22:R25" si="22">AB22</f>
        <v>4230</v>
      </c>
      <c r="S22" s="17" t="s">
        <v>10</v>
      </c>
      <c r="T22" s="26" t="s">
        <v>47</v>
      </c>
      <c r="U22" s="25">
        <f t="shared" si="17"/>
        <v>4230</v>
      </c>
      <c r="V22" s="17" t="s">
        <v>10</v>
      </c>
      <c r="W22" s="39">
        <f t="shared" ref="W22:W25" si="23">R21-R22</f>
        <v>60</v>
      </c>
      <c r="X22" s="5">
        <f t="shared" ref="X22:X25" si="24">ROUND(Y22,0)</f>
        <v>242</v>
      </c>
      <c r="Y22" s="28">
        <f>E$21/C22*C$21</f>
        <v>242.46376811594203</v>
      </c>
      <c r="Z22" s="5">
        <f t="shared" ref="Z22:Z25" si="25">IF(MROUND(AA22,5)&lt;AA22,MROUND(AA22,5)+5,MROUND(AA22,5))</f>
        <v>90</v>
      </c>
      <c r="AA22" s="5">
        <f>ROUNDDOWN(E22/10000*3600,0)</f>
        <v>87</v>
      </c>
      <c r="AB22" s="5">
        <f t="shared" ref="AB22:AB25" si="26">ROUND(AC22,-1)</f>
        <v>4230</v>
      </c>
      <c r="AC22" s="5">
        <f t="shared" ref="AC22:AC25" si="27">R$21*C22/C$21</f>
        <v>4228.7142857142853</v>
      </c>
    </row>
    <row r="23" spans="1:29" ht="24.75" customHeight="1" x14ac:dyDescent="0.15">
      <c r="A23" s="14" t="s">
        <v>49</v>
      </c>
      <c r="B23" s="15" t="str">
        <f t="shared" si="18"/>
        <v>1.4km</v>
      </c>
      <c r="C23" s="16">
        <f t="shared" si="19"/>
        <v>680</v>
      </c>
      <c r="D23" s="17" t="s">
        <v>10</v>
      </c>
      <c r="E23" s="18">
        <f t="shared" si="20"/>
        <v>246</v>
      </c>
      <c r="F23" s="19" t="s">
        <v>44</v>
      </c>
      <c r="G23" s="16">
        <f t="shared" ref="G23:G25" si="28">G$21</f>
        <v>100</v>
      </c>
      <c r="H23" s="20" t="s">
        <v>10</v>
      </c>
      <c r="I23" s="18">
        <v>1</v>
      </c>
      <c r="J23" s="21" t="s">
        <v>45</v>
      </c>
      <c r="K23" s="16">
        <f t="shared" si="21"/>
        <v>30</v>
      </c>
      <c r="L23" s="22" t="s">
        <v>46</v>
      </c>
      <c r="M23" s="16">
        <f t="shared" ref="M23:M25" si="29">M$21</f>
        <v>100</v>
      </c>
      <c r="N23" s="17" t="s">
        <v>10</v>
      </c>
      <c r="P23" s="14" t="str">
        <f t="shared" si="16"/>
        <v>B運賃</v>
      </c>
      <c r="Q23" s="26" t="s">
        <v>47</v>
      </c>
      <c r="R23" s="38">
        <f t="shared" si="22"/>
        <v>4170</v>
      </c>
      <c r="S23" s="17" t="s">
        <v>10</v>
      </c>
      <c r="T23" s="26" t="s">
        <v>47</v>
      </c>
      <c r="U23" s="25">
        <f t="shared" si="17"/>
        <v>4170</v>
      </c>
      <c r="V23" s="17" t="s">
        <v>10</v>
      </c>
      <c r="W23" s="39">
        <f t="shared" si="23"/>
        <v>60</v>
      </c>
      <c r="X23" s="5">
        <f t="shared" si="24"/>
        <v>246</v>
      </c>
      <c r="Y23" s="28">
        <f>E$21/C23*C$21</f>
        <v>246.02941176470586</v>
      </c>
      <c r="Z23" s="5">
        <f t="shared" si="25"/>
        <v>90</v>
      </c>
      <c r="AA23" s="5">
        <f t="shared" ref="AA23:AA25" si="30">ROUNDDOWN(E23/10000*3600,0)</f>
        <v>88</v>
      </c>
      <c r="AB23" s="5">
        <f t="shared" si="26"/>
        <v>4170</v>
      </c>
      <c r="AC23" s="5">
        <f t="shared" si="27"/>
        <v>4167.4285714285716</v>
      </c>
    </row>
    <row r="24" spans="1:29" ht="24.75" customHeight="1" x14ac:dyDescent="0.15">
      <c r="A24" s="14" t="s">
        <v>50</v>
      </c>
      <c r="B24" s="15" t="str">
        <f t="shared" si="18"/>
        <v>1.4km</v>
      </c>
      <c r="C24" s="16">
        <f t="shared" si="19"/>
        <v>670</v>
      </c>
      <c r="D24" s="17" t="s">
        <v>10</v>
      </c>
      <c r="E24" s="18">
        <f t="shared" si="20"/>
        <v>250</v>
      </c>
      <c r="F24" s="19" t="s">
        <v>44</v>
      </c>
      <c r="G24" s="16">
        <f t="shared" si="28"/>
        <v>100</v>
      </c>
      <c r="H24" s="20" t="s">
        <v>10</v>
      </c>
      <c r="I24" s="18">
        <v>1</v>
      </c>
      <c r="J24" s="21" t="s">
        <v>45</v>
      </c>
      <c r="K24" s="16">
        <f t="shared" si="21"/>
        <v>30</v>
      </c>
      <c r="L24" s="22" t="s">
        <v>46</v>
      </c>
      <c r="M24" s="16">
        <f t="shared" si="29"/>
        <v>100</v>
      </c>
      <c r="N24" s="17" t="s">
        <v>10</v>
      </c>
      <c r="P24" s="14" t="str">
        <f t="shared" si="16"/>
        <v>C運賃</v>
      </c>
      <c r="Q24" s="26" t="s">
        <v>47</v>
      </c>
      <c r="R24" s="38">
        <f t="shared" si="22"/>
        <v>4110</v>
      </c>
      <c r="S24" s="17" t="s">
        <v>10</v>
      </c>
      <c r="T24" s="26" t="s">
        <v>47</v>
      </c>
      <c r="U24" s="25">
        <f t="shared" si="17"/>
        <v>4110</v>
      </c>
      <c r="V24" s="17" t="s">
        <v>10</v>
      </c>
      <c r="W24" s="39">
        <f t="shared" si="23"/>
        <v>60</v>
      </c>
      <c r="X24" s="5">
        <f t="shared" si="24"/>
        <v>250</v>
      </c>
      <c r="Y24" s="28">
        <f>E$21/C24*C$21</f>
        <v>249.70149253731344</v>
      </c>
      <c r="Z24" s="5">
        <f t="shared" si="25"/>
        <v>90</v>
      </c>
      <c r="AA24" s="5">
        <f t="shared" si="30"/>
        <v>90</v>
      </c>
      <c r="AB24" s="5">
        <f t="shared" si="26"/>
        <v>4110</v>
      </c>
      <c r="AC24" s="5">
        <f t="shared" si="27"/>
        <v>4106.1428571428569</v>
      </c>
    </row>
    <row r="25" spans="1:29" ht="24.75" customHeight="1" x14ac:dyDescent="0.15">
      <c r="A25" s="14" t="s">
        <v>56</v>
      </c>
      <c r="B25" s="15" t="str">
        <f t="shared" si="18"/>
        <v>1.4km</v>
      </c>
      <c r="C25" s="16">
        <f t="shared" si="19"/>
        <v>660</v>
      </c>
      <c r="D25" s="17" t="s">
        <v>10</v>
      </c>
      <c r="E25" s="18">
        <f t="shared" si="20"/>
        <v>253</v>
      </c>
      <c r="F25" s="19" t="s">
        <v>44</v>
      </c>
      <c r="G25" s="16">
        <f t="shared" si="28"/>
        <v>100</v>
      </c>
      <c r="H25" s="20" t="s">
        <v>10</v>
      </c>
      <c r="I25" s="18">
        <v>1</v>
      </c>
      <c r="J25" s="21" t="s">
        <v>45</v>
      </c>
      <c r="K25" s="16">
        <f t="shared" si="21"/>
        <v>35</v>
      </c>
      <c r="L25" s="22" t="s">
        <v>46</v>
      </c>
      <c r="M25" s="16">
        <f t="shared" si="29"/>
        <v>100</v>
      </c>
      <c r="N25" s="17" t="s">
        <v>10</v>
      </c>
      <c r="P25" s="14" t="str">
        <f t="shared" si="16"/>
        <v>下限運賃</v>
      </c>
      <c r="Q25" s="26" t="s">
        <v>47</v>
      </c>
      <c r="R25" s="38">
        <f t="shared" si="22"/>
        <v>4040</v>
      </c>
      <c r="S25" s="17" t="s">
        <v>10</v>
      </c>
      <c r="T25" s="26" t="s">
        <v>47</v>
      </c>
      <c r="U25" s="25">
        <f t="shared" si="17"/>
        <v>4040</v>
      </c>
      <c r="V25" s="17" t="s">
        <v>10</v>
      </c>
      <c r="W25" s="39">
        <f t="shared" si="23"/>
        <v>70</v>
      </c>
      <c r="X25" s="5">
        <f t="shared" si="24"/>
        <v>253</v>
      </c>
      <c r="Y25" s="28">
        <f>E$21/C25*C$21</f>
        <v>253.4848484848485</v>
      </c>
      <c r="Z25" s="5">
        <f t="shared" si="25"/>
        <v>95</v>
      </c>
      <c r="AA25" s="5">
        <f t="shared" si="30"/>
        <v>91</v>
      </c>
      <c r="AB25" s="5">
        <f t="shared" si="26"/>
        <v>4040</v>
      </c>
      <c r="AC25" s="5">
        <f t="shared" si="27"/>
        <v>4044.8571428571427</v>
      </c>
    </row>
    <row r="26" spans="1:29" ht="24.75" customHeight="1" x14ac:dyDescent="0.15">
      <c r="A26" s="86"/>
      <c r="B26" s="94"/>
      <c r="C26" s="88"/>
      <c r="D26" s="89"/>
      <c r="E26" s="88"/>
      <c r="F26" s="90"/>
      <c r="G26" s="88"/>
      <c r="H26" s="85"/>
      <c r="I26" s="88"/>
      <c r="J26" s="91"/>
      <c r="K26" s="88"/>
      <c r="L26" s="92"/>
      <c r="M26" s="88"/>
      <c r="N26" s="89"/>
      <c r="P26" s="86"/>
      <c r="Q26" s="34"/>
      <c r="R26" s="95"/>
      <c r="S26" s="89"/>
      <c r="T26" s="85"/>
      <c r="U26" s="47"/>
      <c r="V26" s="89"/>
      <c r="W26" s="39"/>
      <c r="Y26" s="28"/>
    </row>
    <row r="27" spans="1:29" ht="24.75" customHeight="1" x14ac:dyDescent="0.15">
      <c r="A27" s="86"/>
      <c r="B27" s="94"/>
      <c r="C27" s="88"/>
      <c r="D27" s="89"/>
      <c r="E27" s="88"/>
      <c r="F27" s="90"/>
      <c r="G27" s="88"/>
      <c r="H27" s="85"/>
      <c r="I27" s="88"/>
      <c r="J27" s="91"/>
      <c r="K27" s="88"/>
      <c r="L27" s="92"/>
      <c r="M27" s="88"/>
      <c r="N27" s="89"/>
      <c r="P27" s="86"/>
      <c r="Q27" s="85"/>
      <c r="R27" s="95"/>
      <c r="S27" s="89"/>
      <c r="T27" s="85"/>
      <c r="U27" s="47"/>
      <c r="V27" s="89"/>
      <c r="W27" s="39"/>
      <c r="Y27" s="28"/>
    </row>
    <row r="28" spans="1:29" ht="24.75" customHeight="1" x14ac:dyDescent="0.15">
      <c r="A28" s="86"/>
      <c r="B28" s="94"/>
      <c r="C28" s="88"/>
      <c r="D28" s="89"/>
      <c r="E28" s="88"/>
      <c r="F28" s="90"/>
      <c r="G28" s="88"/>
      <c r="H28" s="85"/>
      <c r="I28" s="88"/>
      <c r="J28" s="91"/>
      <c r="K28" s="88"/>
      <c r="L28" s="92"/>
      <c r="M28" s="88"/>
      <c r="N28" s="89"/>
      <c r="P28" s="86"/>
      <c r="Q28" s="85"/>
      <c r="R28" s="95"/>
      <c r="S28" s="89"/>
      <c r="T28" s="85"/>
      <c r="U28" s="47"/>
      <c r="V28" s="89"/>
      <c r="W28" s="39"/>
      <c r="Y28" s="28"/>
    </row>
    <row r="29" spans="1:29" ht="24.75" customHeight="1" x14ac:dyDescent="0.15">
      <c r="A29" s="86"/>
      <c r="B29" s="94"/>
      <c r="C29" s="88"/>
      <c r="D29" s="89"/>
      <c r="E29" s="88"/>
      <c r="F29" s="90"/>
      <c r="G29" s="88"/>
      <c r="H29" s="85"/>
      <c r="I29" s="88"/>
      <c r="J29" s="91"/>
      <c r="K29" s="88"/>
      <c r="L29" s="92"/>
      <c r="M29" s="88"/>
      <c r="N29" s="89"/>
      <c r="P29" s="86"/>
      <c r="Q29" s="85"/>
      <c r="R29" s="95"/>
      <c r="S29" s="89"/>
      <c r="T29" s="85"/>
      <c r="U29" s="47"/>
      <c r="V29" s="89"/>
      <c r="W29" s="39"/>
      <c r="Y29" s="28"/>
    </row>
    <row r="30" spans="1:29" ht="24.75" customHeight="1" x14ac:dyDescent="0.15">
      <c r="A30" s="40"/>
      <c r="B30" s="41"/>
      <c r="C30" s="8"/>
      <c r="D30" s="23"/>
      <c r="E30" s="8"/>
      <c r="F30" s="42"/>
      <c r="G30" s="8"/>
      <c r="H30" s="43"/>
      <c r="I30" s="8"/>
      <c r="J30" s="44"/>
      <c r="K30" s="8"/>
      <c r="L30" s="45"/>
      <c r="M30" s="8"/>
      <c r="N30" s="23"/>
      <c r="P30" s="40"/>
      <c r="Q30" s="85"/>
      <c r="R30" s="46"/>
      <c r="S30" s="23"/>
      <c r="T30" s="43"/>
      <c r="U30" s="47"/>
      <c r="V30" s="23"/>
      <c r="Y30" s="28"/>
    </row>
    <row r="31" spans="1:29" ht="24.75" customHeight="1" x14ac:dyDescent="0.15">
      <c r="A31" s="13" t="s">
        <v>58</v>
      </c>
      <c r="B31" s="8"/>
      <c r="Y31" s="28"/>
    </row>
    <row r="32" spans="1:29" ht="24.75" customHeight="1" x14ac:dyDescent="0.15">
      <c r="A32" s="136"/>
      <c r="B32" s="136" t="s">
        <v>40</v>
      </c>
      <c r="C32" s="136"/>
      <c r="D32" s="136"/>
      <c r="E32" s="136"/>
      <c r="F32" s="136"/>
      <c r="G32" s="136"/>
      <c r="H32" s="136"/>
      <c r="I32" s="137" t="s">
        <v>41</v>
      </c>
      <c r="J32" s="138"/>
      <c r="K32" s="138"/>
      <c r="L32" s="138"/>
      <c r="M32" s="138"/>
      <c r="N32" s="139"/>
      <c r="P32" s="136"/>
      <c r="Q32" s="143" t="s">
        <v>42</v>
      </c>
      <c r="R32" s="144"/>
      <c r="S32" s="144"/>
      <c r="T32" s="144"/>
      <c r="U32" s="144"/>
      <c r="V32" s="145"/>
      <c r="X32" s="5" t="s">
        <v>59</v>
      </c>
      <c r="Y32" s="28"/>
      <c r="Z32" s="5" t="s">
        <v>60</v>
      </c>
      <c r="AB32" s="5" t="s">
        <v>61</v>
      </c>
    </row>
    <row r="33" spans="1:29" ht="24.75" customHeight="1" x14ac:dyDescent="0.15">
      <c r="A33" s="136"/>
      <c r="B33" s="136" t="s">
        <v>9</v>
      </c>
      <c r="C33" s="136"/>
      <c r="D33" s="136"/>
      <c r="E33" s="136" t="s">
        <v>12</v>
      </c>
      <c r="F33" s="136"/>
      <c r="G33" s="136"/>
      <c r="H33" s="136"/>
      <c r="I33" s="140"/>
      <c r="J33" s="141"/>
      <c r="K33" s="141"/>
      <c r="L33" s="141"/>
      <c r="M33" s="141"/>
      <c r="N33" s="142"/>
      <c r="P33" s="136"/>
      <c r="Q33" s="143" t="s">
        <v>9</v>
      </c>
      <c r="R33" s="144"/>
      <c r="S33" s="145"/>
      <c r="T33" s="146" t="s">
        <v>12</v>
      </c>
      <c r="U33" s="147"/>
      <c r="V33" s="148"/>
      <c r="Y33" s="28"/>
    </row>
    <row r="34" spans="1:29" ht="24.75" customHeight="1" x14ac:dyDescent="0.15">
      <c r="A34" s="14" t="s">
        <v>43</v>
      </c>
      <c r="B34" s="15" t="str">
        <f t="shared" ref="B34:B37" si="31">B$7</f>
        <v>1.4km</v>
      </c>
      <c r="C34" s="16">
        <v>620</v>
      </c>
      <c r="D34" s="17" t="s">
        <v>10</v>
      </c>
      <c r="E34" s="18">
        <v>277</v>
      </c>
      <c r="F34" s="19" t="s">
        <v>44</v>
      </c>
      <c r="G34" s="16">
        <v>80</v>
      </c>
      <c r="H34" s="20" t="s">
        <v>10</v>
      </c>
      <c r="I34" s="18">
        <v>1</v>
      </c>
      <c r="J34" s="21" t="s">
        <v>45</v>
      </c>
      <c r="K34" s="16">
        <v>40</v>
      </c>
      <c r="L34" s="22" t="s">
        <v>46</v>
      </c>
      <c r="M34" s="16">
        <v>80</v>
      </c>
      <c r="N34" s="17" t="s">
        <v>10</v>
      </c>
      <c r="O34" s="23"/>
      <c r="P34" s="14" t="str">
        <f t="shared" ref="P34:P37" si="32">A34</f>
        <v>上限運賃</v>
      </c>
      <c r="Q34" s="48" t="s">
        <v>47</v>
      </c>
      <c r="R34" s="25">
        <v>3060</v>
      </c>
      <c r="S34" s="17" t="s">
        <v>10</v>
      </c>
      <c r="T34" s="48" t="s">
        <v>47</v>
      </c>
      <c r="U34" s="25">
        <f t="shared" ref="U34:U37" si="33">R34</f>
        <v>3060</v>
      </c>
      <c r="V34" s="17" t="s">
        <v>10</v>
      </c>
      <c r="Y34" s="28"/>
    </row>
    <row r="35" spans="1:29" ht="24.75" customHeight="1" x14ac:dyDescent="0.15">
      <c r="A35" s="14" t="s">
        <v>48</v>
      </c>
      <c r="B35" s="15" t="str">
        <f t="shared" si="31"/>
        <v>1.4km</v>
      </c>
      <c r="C35" s="16">
        <f>C34-10</f>
        <v>610</v>
      </c>
      <c r="D35" s="17" t="s">
        <v>10</v>
      </c>
      <c r="E35" s="18">
        <f>X35</f>
        <v>282</v>
      </c>
      <c r="F35" s="19" t="s">
        <v>44</v>
      </c>
      <c r="G35" s="16">
        <f>G$34</f>
        <v>80</v>
      </c>
      <c r="H35" s="20" t="s">
        <v>10</v>
      </c>
      <c r="I35" s="18">
        <v>1</v>
      </c>
      <c r="J35" s="21" t="s">
        <v>45</v>
      </c>
      <c r="K35" s="16">
        <f>Z35-60</f>
        <v>45</v>
      </c>
      <c r="L35" s="22" t="s">
        <v>46</v>
      </c>
      <c r="M35" s="16">
        <v>80</v>
      </c>
      <c r="N35" s="17" t="s">
        <v>10</v>
      </c>
      <c r="P35" s="14" t="str">
        <f t="shared" si="32"/>
        <v>A運賃</v>
      </c>
      <c r="Q35" s="26" t="s">
        <v>47</v>
      </c>
      <c r="R35" s="25">
        <f>AB35</f>
        <v>3010</v>
      </c>
      <c r="S35" s="17" t="s">
        <v>10</v>
      </c>
      <c r="T35" s="26" t="s">
        <v>47</v>
      </c>
      <c r="U35" s="25">
        <f t="shared" si="33"/>
        <v>3010</v>
      </c>
      <c r="V35" s="17" t="s">
        <v>10</v>
      </c>
      <c r="W35" s="27">
        <f>R34-R35</f>
        <v>50</v>
      </c>
      <c r="X35" s="5">
        <f>ROUND(Y35,0)</f>
        <v>282</v>
      </c>
      <c r="Y35" s="28">
        <f>E$34/C35*C$34</f>
        <v>281.5409836065574</v>
      </c>
      <c r="Z35" s="5">
        <f>IF(MROUND(AA35,5)&lt;AA35,MROUND(AA35,5)+5,MROUND(AA35,5))</f>
        <v>105</v>
      </c>
      <c r="AA35" s="5">
        <f>ROUNDDOWN(E35/10000*3600,0)</f>
        <v>101</v>
      </c>
      <c r="AB35" s="5">
        <f>ROUND(AC35,-1)</f>
        <v>3010</v>
      </c>
      <c r="AC35" s="5">
        <f>R$34*C35/C$34</f>
        <v>3010.6451612903224</v>
      </c>
    </row>
    <row r="36" spans="1:29" ht="24.75" customHeight="1" x14ac:dyDescent="0.15">
      <c r="A36" s="14" t="s">
        <v>49</v>
      </c>
      <c r="B36" s="15" t="str">
        <f t="shared" si="31"/>
        <v>1.4km</v>
      </c>
      <c r="C36" s="16">
        <f t="shared" ref="C36" si="34">C35-10</f>
        <v>600</v>
      </c>
      <c r="D36" s="17" t="s">
        <v>10</v>
      </c>
      <c r="E36" s="18">
        <f>X36</f>
        <v>286</v>
      </c>
      <c r="F36" s="19" t="s">
        <v>44</v>
      </c>
      <c r="G36" s="16">
        <f t="shared" ref="G36:G37" si="35">G$34</f>
        <v>80</v>
      </c>
      <c r="H36" s="20" t="s">
        <v>10</v>
      </c>
      <c r="I36" s="18">
        <v>1</v>
      </c>
      <c r="J36" s="21" t="s">
        <v>45</v>
      </c>
      <c r="K36" s="16">
        <f>Z36-60</f>
        <v>45</v>
      </c>
      <c r="L36" s="22" t="s">
        <v>46</v>
      </c>
      <c r="M36" s="16">
        <v>80</v>
      </c>
      <c r="N36" s="17" t="s">
        <v>10</v>
      </c>
      <c r="P36" s="14" t="str">
        <f t="shared" si="32"/>
        <v>B運賃</v>
      </c>
      <c r="Q36" s="26" t="s">
        <v>47</v>
      </c>
      <c r="R36" s="25">
        <f>AB36</f>
        <v>2960</v>
      </c>
      <c r="S36" s="17" t="s">
        <v>10</v>
      </c>
      <c r="T36" s="26" t="s">
        <v>47</v>
      </c>
      <c r="U36" s="25">
        <f t="shared" si="33"/>
        <v>2960</v>
      </c>
      <c r="V36" s="17" t="s">
        <v>10</v>
      </c>
      <c r="W36" s="27">
        <f t="shared" ref="W36" si="36">R35-R36</f>
        <v>50</v>
      </c>
      <c r="X36" s="5">
        <f>ROUND(Y36,0)</f>
        <v>286</v>
      </c>
      <c r="Y36" s="28">
        <f>E$34/C36*C$34</f>
        <v>286.23333333333335</v>
      </c>
      <c r="Z36" s="5">
        <f>IF(MROUND(AA36,5)&lt;AA36,MROUND(AA36,5)+5,MROUND(AA36,5))</f>
        <v>105</v>
      </c>
      <c r="AA36" s="5">
        <f>ROUNDDOWN(E36/10000*3600,0)</f>
        <v>102</v>
      </c>
      <c r="AB36" s="5">
        <f>ROUND(AC36,-1)</f>
        <v>2960</v>
      </c>
      <c r="AC36" s="5">
        <f>R$34*C36/C$34</f>
        <v>2961.2903225806454</v>
      </c>
    </row>
    <row r="37" spans="1:29" ht="24.75" customHeight="1" x14ac:dyDescent="0.15">
      <c r="A37" s="14" t="s">
        <v>56</v>
      </c>
      <c r="B37" s="15" t="str">
        <f t="shared" si="31"/>
        <v>1.4km</v>
      </c>
      <c r="C37" s="16">
        <f>C36-10</f>
        <v>590</v>
      </c>
      <c r="D37" s="17" t="s">
        <v>10</v>
      </c>
      <c r="E37" s="18">
        <f>X37</f>
        <v>291</v>
      </c>
      <c r="F37" s="19" t="s">
        <v>44</v>
      </c>
      <c r="G37" s="16">
        <f t="shared" si="35"/>
        <v>80</v>
      </c>
      <c r="H37" s="20" t="s">
        <v>10</v>
      </c>
      <c r="I37" s="18">
        <v>1</v>
      </c>
      <c r="J37" s="21" t="s">
        <v>45</v>
      </c>
      <c r="K37" s="16">
        <f>Z37-60</f>
        <v>45</v>
      </c>
      <c r="L37" s="22" t="s">
        <v>46</v>
      </c>
      <c r="M37" s="16">
        <v>80</v>
      </c>
      <c r="N37" s="17" t="s">
        <v>10</v>
      </c>
      <c r="P37" s="14" t="str">
        <f t="shared" si="32"/>
        <v>下限運賃</v>
      </c>
      <c r="Q37" s="26" t="s">
        <v>47</v>
      </c>
      <c r="R37" s="25">
        <f>AB37</f>
        <v>2910</v>
      </c>
      <c r="S37" s="17" t="s">
        <v>10</v>
      </c>
      <c r="T37" s="26" t="s">
        <v>47</v>
      </c>
      <c r="U37" s="25">
        <f t="shared" si="33"/>
        <v>2910</v>
      </c>
      <c r="V37" s="17" t="s">
        <v>10</v>
      </c>
      <c r="W37" s="27">
        <f>R36-R37</f>
        <v>50</v>
      </c>
      <c r="X37" s="5">
        <f>ROUND(Y37,0)</f>
        <v>291</v>
      </c>
      <c r="Y37" s="28">
        <f>E$34/C37*C$34</f>
        <v>291.08474576271186</v>
      </c>
      <c r="Z37" s="5">
        <f>IF(MROUND(AA37,5)&lt;AA37,MROUND(AA37,5)+5,MROUND(AA37,5))</f>
        <v>105</v>
      </c>
      <c r="AA37" s="5">
        <f>ROUNDDOWN(E37/10000*3600,0)</f>
        <v>104</v>
      </c>
      <c r="AB37" s="5">
        <f>ROUND(AC37,-1)</f>
        <v>2910</v>
      </c>
      <c r="AC37" s="5">
        <f>R$34*C37/C$34</f>
        <v>2911.9354838709678</v>
      </c>
    </row>
  </sheetData>
  <mergeCells count="28">
    <mergeCell ref="A32:A33"/>
    <mergeCell ref="B32:H32"/>
    <mergeCell ref="I32:N33"/>
    <mergeCell ref="P32:P33"/>
    <mergeCell ref="Q32:V32"/>
    <mergeCell ref="B33:D33"/>
    <mergeCell ref="E33:H33"/>
    <mergeCell ref="Q33:S33"/>
    <mergeCell ref="T33:V33"/>
    <mergeCell ref="A19:A20"/>
    <mergeCell ref="B19:H19"/>
    <mergeCell ref="I19:N20"/>
    <mergeCell ref="P19:P20"/>
    <mergeCell ref="Q19:V19"/>
    <mergeCell ref="B20:D20"/>
    <mergeCell ref="E20:H20"/>
    <mergeCell ref="Q20:S20"/>
    <mergeCell ref="T20:V20"/>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8F03-4CA8-484A-A02F-9CC83AEA3C12}">
  <sheetPr>
    <tabColor theme="8" tint="0.59999389629810485"/>
    <pageSetUpPr fitToPage="1"/>
  </sheetPr>
  <dimension ref="A1:AC37"/>
  <sheetViews>
    <sheetView zoomScaleNormal="100" workbookViewId="0">
      <selection activeCell="Q14" sqref="Q14"/>
    </sheetView>
  </sheetViews>
  <sheetFormatPr defaultRowHeight="13.5" x14ac:dyDescent="0.15"/>
  <cols>
    <col min="1" max="1" width="9" style="5" customWidth="1"/>
    <col min="2" max="2" width="7.37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4" style="5"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16384" width="9" style="5"/>
  </cols>
  <sheetData>
    <row r="1" spans="1:29" ht="22.5" customHeight="1" x14ac:dyDescent="0.15">
      <c r="A1" s="3"/>
      <c r="B1" s="4"/>
      <c r="C1" s="4"/>
      <c r="D1" s="4"/>
      <c r="E1" s="4"/>
      <c r="F1" s="4"/>
      <c r="G1" s="4"/>
      <c r="H1" s="4"/>
      <c r="I1" s="4"/>
      <c r="J1" s="4"/>
      <c r="K1" s="4"/>
      <c r="L1" s="4"/>
      <c r="M1" s="4"/>
      <c r="N1" s="4"/>
      <c r="O1" s="4"/>
      <c r="P1" s="4"/>
      <c r="Q1" s="4"/>
      <c r="R1" s="4"/>
      <c r="T1" s="6"/>
      <c r="V1" s="7"/>
    </row>
    <row r="2" spans="1:29" ht="36.75" customHeight="1" x14ac:dyDescent="0.15">
      <c r="A2" s="4" t="s">
        <v>38</v>
      </c>
      <c r="B2" s="8"/>
      <c r="C2" s="135" t="s">
        <v>75</v>
      </c>
      <c r="D2" s="135"/>
      <c r="E2" s="135"/>
      <c r="F2" s="135"/>
      <c r="G2" s="135"/>
      <c r="H2" s="135"/>
      <c r="I2" s="135"/>
      <c r="J2" s="135"/>
      <c r="K2" s="135"/>
      <c r="L2" s="135"/>
      <c r="M2" s="135"/>
      <c r="N2" s="135"/>
      <c r="O2" s="135"/>
      <c r="P2" s="135"/>
      <c r="Q2" s="135"/>
      <c r="R2" s="135"/>
      <c r="T2" s="9"/>
      <c r="U2" s="9"/>
      <c r="V2" s="9"/>
    </row>
    <row r="3" spans="1:29" ht="22.5" customHeight="1" x14ac:dyDescent="0.15">
      <c r="A3" s="4"/>
      <c r="B3" s="8"/>
      <c r="C3" s="10"/>
      <c r="D3" s="11"/>
      <c r="E3" s="11"/>
      <c r="F3" s="11"/>
      <c r="G3" s="11"/>
      <c r="H3" s="11"/>
      <c r="I3" s="11"/>
      <c r="J3" s="11"/>
      <c r="K3" s="11"/>
      <c r="L3" s="11"/>
      <c r="M3" s="11"/>
      <c r="N3" s="11"/>
      <c r="O3" s="11"/>
      <c r="P3" s="11"/>
      <c r="T3" s="123"/>
      <c r="U3" s="123"/>
      <c r="V3" s="123"/>
    </row>
    <row r="4" spans="1:29" ht="24.75" customHeight="1" x14ac:dyDescent="0.15">
      <c r="A4" s="13" t="s">
        <v>39</v>
      </c>
      <c r="B4" s="8"/>
    </row>
    <row r="5" spans="1:29" ht="24.75" customHeight="1" x14ac:dyDescent="0.15">
      <c r="A5" s="136"/>
      <c r="B5" s="136" t="s">
        <v>40</v>
      </c>
      <c r="C5" s="136"/>
      <c r="D5" s="136"/>
      <c r="E5" s="136"/>
      <c r="F5" s="136"/>
      <c r="G5" s="136"/>
      <c r="H5" s="136"/>
      <c r="I5" s="137" t="s">
        <v>41</v>
      </c>
      <c r="J5" s="138"/>
      <c r="K5" s="138"/>
      <c r="L5" s="138"/>
      <c r="M5" s="138"/>
      <c r="N5" s="139"/>
      <c r="P5" s="136"/>
      <c r="Q5" s="143" t="s">
        <v>42</v>
      </c>
      <c r="R5" s="144"/>
      <c r="S5" s="144"/>
      <c r="T5" s="144"/>
      <c r="U5" s="144"/>
      <c r="V5" s="145"/>
    </row>
    <row r="6" spans="1:29" ht="24.75" customHeight="1" x14ac:dyDescent="0.15">
      <c r="A6" s="136"/>
      <c r="B6" s="136" t="s">
        <v>9</v>
      </c>
      <c r="C6" s="136"/>
      <c r="D6" s="136"/>
      <c r="E6" s="136" t="s">
        <v>12</v>
      </c>
      <c r="F6" s="136"/>
      <c r="G6" s="136"/>
      <c r="H6" s="136"/>
      <c r="I6" s="140"/>
      <c r="J6" s="141"/>
      <c r="K6" s="141"/>
      <c r="L6" s="141"/>
      <c r="M6" s="141"/>
      <c r="N6" s="142"/>
      <c r="P6" s="136"/>
      <c r="Q6" s="143" t="s">
        <v>9</v>
      </c>
      <c r="R6" s="144"/>
      <c r="S6" s="145"/>
      <c r="T6" s="146" t="s">
        <v>12</v>
      </c>
      <c r="U6" s="147"/>
      <c r="V6" s="148"/>
    </row>
    <row r="7" spans="1:29" ht="24.75" customHeight="1" x14ac:dyDescent="0.15">
      <c r="A7" s="14" t="s">
        <v>43</v>
      </c>
      <c r="B7" s="15" t="s">
        <v>76</v>
      </c>
      <c r="C7" s="16">
        <v>700</v>
      </c>
      <c r="D7" s="17" t="s">
        <v>10</v>
      </c>
      <c r="E7" s="18">
        <v>222</v>
      </c>
      <c r="F7" s="19" t="s">
        <v>44</v>
      </c>
      <c r="G7" s="16">
        <v>110</v>
      </c>
      <c r="H7" s="20" t="s">
        <v>10</v>
      </c>
      <c r="I7" s="18">
        <v>1</v>
      </c>
      <c r="J7" s="21" t="s">
        <v>45</v>
      </c>
      <c r="K7" s="16">
        <v>20</v>
      </c>
      <c r="L7" s="22" t="s">
        <v>46</v>
      </c>
      <c r="M7" s="16">
        <v>110</v>
      </c>
      <c r="N7" s="17" t="s">
        <v>10</v>
      </c>
      <c r="O7" s="23"/>
      <c r="P7" s="14" t="str">
        <f>A7</f>
        <v>上限運賃</v>
      </c>
      <c r="Q7" s="24" t="s">
        <v>47</v>
      </c>
      <c r="R7" s="25">
        <v>5040</v>
      </c>
      <c r="S7" s="17" t="s">
        <v>10</v>
      </c>
      <c r="T7" s="24" t="s">
        <v>47</v>
      </c>
      <c r="U7" s="25">
        <f>R7</f>
        <v>5040</v>
      </c>
      <c r="V7" s="17" t="s">
        <v>10</v>
      </c>
    </row>
    <row r="8" spans="1:29" ht="24.75" customHeight="1" x14ac:dyDescent="0.15">
      <c r="A8" s="14" t="s">
        <v>48</v>
      </c>
      <c r="B8" s="15" t="str">
        <f>B$7</f>
        <v>1.192km</v>
      </c>
      <c r="C8" s="16">
        <f t="shared" ref="C8:C9" si="0">C7-10</f>
        <v>690</v>
      </c>
      <c r="D8" s="17" t="s">
        <v>10</v>
      </c>
      <c r="E8" s="18">
        <f t="shared" ref="E8:E10" si="1">X8</f>
        <v>225</v>
      </c>
      <c r="F8" s="19" t="s">
        <v>44</v>
      </c>
      <c r="G8" s="16">
        <f>G$7</f>
        <v>110</v>
      </c>
      <c r="H8" s="20" t="s">
        <v>10</v>
      </c>
      <c r="I8" s="18">
        <v>1</v>
      </c>
      <c r="J8" s="21" t="s">
        <v>45</v>
      </c>
      <c r="K8" s="16">
        <f t="shared" ref="K8:K10" si="2">Z8-60</f>
        <v>25</v>
      </c>
      <c r="L8" s="22" t="s">
        <v>46</v>
      </c>
      <c r="M8" s="16">
        <f>M$7</f>
        <v>110</v>
      </c>
      <c r="N8" s="17" t="s">
        <v>10</v>
      </c>
      <c r="P8" s="14" t="str">
        <f t="shared" ref="P8:P10" si="3">A8</f>
        <v>A運賃</v>
      </c>
      <c r="Q8" s="26" t="s">
        <v>47</v>
      </c>
      <c r="R8" s="25">
        <f t="shared" ref="R8:R10" si="4">AB8</f>
        <v>4970</v>
      </c>
      <c r="S8" s="17" t="s">
        <v>10</v>
      </c>
      <c r="T8" s="26" t="s">
        <v>47</v>
      </c>
      <c r="U8" s="25">
        <f t="shared" ref="U8:U10" si="5">R8</f>
        <v>4970</v>
      </c>
      <c r="V8" s="17" t="s">
        <v>10</v>
      </c>
      <c r="W8" s="27">
        <f t="shared" ref="W8:W9" si="6">R7-R8</f>
        <v>70</v>
      </c>
      <c r="X8" s="5">
        <f t="shared" ref="X8:X10" si="7">ROUND(Y8,0)</f>
        <v>225</v>
      </c>
      <c r="Y8" s="28">
        <f t="shared" ref="Y8:Y10" si="8">E$7/C8*C$7</f>
        <v>225.21739130434781</v>
      </c>
      <c r="Z8" s="5">
        <f t="shared" ref="Z8:Z10" si="9">IF(MROUND(AA8,5)&lt;AA8,MROUND(AA8,5)+5,MROUND(AA8,5))</f>
        <v>85</v>
      </c>
      <c r="AA8" s="5">
        <f t="shared" ref="AA8:AA10" si="10">ROUNDDOWN(E8/10000*3600,0)</f>
        <v>81</v>
      </c>
      <c r="AB8" s="5">
        <f t="shared" ref="AB8:AB10" si="11">ROUND(AC8,-1)</f>
        <v>4970</v>
      </c>
      <c r="AC8" s="5">
        <f t="shared" ref="AC8:AC10" si="12">R$7*C8/C$7</f>
        <v>4968</v>
      </c>
    </row>
    <row r="9" spans="1:29" ht="24.75" customHeight="1" x14ac:dyDescent="0.15">
      <c r="A9" s="14" t="s">
        <v>49</v>
      </c>
      <c r="B9" s="15" t="str">
        <f t="shared" ref="B9:B10" si="13">B$7</f>
        <v>1.192km</v>
      </c>
      <c r="C9" s="16">
        <f t="shared" si="0"/>
        <v>680</v>
      </c>
      <c r="D9" s="17" t="s">
        <v>10</v>
      </c>
      <c r="E9" s="18">
        <f t="shared" si="1"/>
        <v>229</v>
      </c>
      <c r="F9" s="19" t="s">
        <v>44</v>
      </c>
      <c r="G9" s="16">
        <f t="shared" ref="G9:G10" si="14">G$7</f>
        <v>110</v>
      </c>
      <c r="H9" s="20" t="s">
        <v>10</v>
      </c>
      <c r="I9" s="18">
        <v>1</v>
      </c>
      <c r="J9" s="21" t="s">
        <v>45</v>
      </c>
      <c r="K9" s="16">
        <f t="shared" si="2"/>
        <v>25</v>
      </c>
      <c r="L9" s="22" t="s">
        <v>46</v>
      </c>
      <c r="M9" s="16">
        <f t="shared" ref="M9:M10" si="15">M$7</f>
        <v>110</v>
      </c>
      <c r="N9" s="17" t="s">
        <v>10</v>
      </c>
      <c r="P9" s="14" t="str">
        <f t="shared" si="3"/>
        <v>B運賃</v>
      </c>
      <c r="Q9" s="26" t="s">
        <v>47</v>
      </c>
      <c r="R9" s="25">
        <f t="shared" si="4"/>
        <v>4900</v>
      </c>
      <c r="S9" s="17" t="s">
        <v>10</v>
      </c>
      <c r="T9" s="26" t="s">
        <v>47</v>
      </c>
      <c r="U9" s="25">
        <f t="shared" si="5"/>
        <v>4900</v>
      </c>
      <c r="V9" s="17" t="s">
        <v>10</v>
      </c>
      <c r="W9" s="27">
        <f t="shared" si="6"/>
        <v>70</v>
      </c>
      <c r="X9" s="5">
        <f t="shared" si="7"/>
        <v>229</v>
      </c>
      <c r="Y9" s="28">
        <f t="shared" si="8"/>
        <v>228.52941176470588</v>
      </c>
      <c r="Z9" s="5">
        <f t="shared" si="9"/>
        <v>85</v>
      </c>
      <c r="AA9" s="5">
        <f t="shared" si="10"/>
        <v>82</v>
      </c>
      <c r="AB9" s="5">
        <f t="shared" si="11"/>
        <v>4900</v>
      </c>
      <c r="AC9" s="5">
        <f t="shared" si="12"/>
        <v>4896</v>
      </c>
    </row>
    <row r="10" spans="1:29" ht="24.75" customHeight="1" x14ac:dyDescent="0.15">
      <c r="A10" s="14" t="s">
        <v>56</v>
      </c>
      <c r="B10" s="15" t="str">
        <f t="shared" si="13"/>
        <v>1.192km</v>
      </c>
      <c r="C10" s="16">
        <f>C9-10</f>
        <v>670</v>
      </c>
      <c r="D10" s="17" t="s">
        <v>10</v>
      </c>
      <c r="E10" s="18">
        <f t="shared" si="1"/>
        <v>232</v>
      </c>
      <c r="F10" s="19" t="s">
        <v>44</v>
      </c>
      <c r="G10" s="16">
        <f t="shared" si="14"/>
        <v>110</v>
      </c>
      <c r="H10" s="20" t="s">
        <v>10</v>
      </c>
      <c r="I10" s="18">
        <v>1</v>
      </c>
      <c r="J10" s="21" t="s">
        <v>45</v>
      </c>
      <c r="K10" s="16">
        <f t="shared" si="2"/>
        <v>25</v>
      </c>
      <c r="L10" s="22" t="s">
        <v>46</v>
      </c>
      <c r="M10" s="16">
        <f t="shared" si="15"/>
        <v>110</v>
      </c>
      <c r="N10" s="17" t="s">
        <v>10</v>
      </c>
      <c r="P10" s="14" t="str">
        <f t="shared" si="3"/>
        <v>下限運賃</v>
      </c>
      <c r="Q10" s="26" t="s">
        <v>47</v>
      </c>
      <c r="R10" s="25">
        <f t="shared" si="4"/>
        <v>4820</v>
      </c>
      <c r="S10" s="17" t="s">
        <v>10</v>
      </c>
      <c r="T10" s="26" t="s">
        <v>47</v>
      </c>
      <c r="U10" s="25">
        <f t="shared" si="5"/>
        <v>4820</v>
      </c>
      <c r="V10" s="17" t="s">
        <v>10</v>
      </c>
      <c r="W10" s="27">
        <f>R9-R10</f>
        <v>80</v>
      </c>
      <c r="X10" s="5">
        <f t="shared" si="7"/>
        <v>232</v>
      </c>
      <c r="Y10" s="28">
        <f t="shared" si="8"/>
        <v>231.94029850746267</v>
      </c>
      <c r="Z10" s="5">
        <f t="shared" si="9"/>
        <v>85</v>
      </c>
      <c r="AA10" s="5">
        <f t="shared" si="10"/>
        <v>83</v>
      </c>
      <c r="AB10" s="5">
        <f t="shared" si="11"/>
        <v>4820</v>
      </c>
      <c r="AC10" s="5">
        <f t="shared" si="12"/>
        <v>4824</v>
      </c>
    </row>
    <row r="11" spans="1:29" ht="24.75" customHeight="1" x14ac:dyDescent="0.15">
      <c r="A11" s="29"/>
      <c r="B11" s="30"/>
      <c r="C11" s="31"/>
      <c r="D11" s="32"/>
      <c r="E11" s="31"/>
      <c r="F11" s="33"/>
      <c r="G11" s="31"/>
      <c r="H11" s="34"/>
      <c r="I11" s="31"/>
      <c r="J11" s="35"/>
      <c r="K11" s="31"/>
      <c r="L11" s="36"/>
      <c r="M11" s="31"/>
      <c r="N11" s="32"/>
      <c r="P11" s="29"/>
      <c r="Q11" s="34"/>
      <c r="R11" s="37"/>
      <c r="S11" s="32"/>
      <c r="T11" s="34"/>
      <c r="U11" s="37"/>
      <c r="V11" s="32"/>
      <c r="Y11" s="28"/>
    </row>
    <row r="12" spans="1:29" ht="24.75" customHeight="1" x14ac:dyDescent="0.15">
      <c r="A12" s="86"/>
      <c r="B12" s="87"/>
      <c r="C12" s="88"/>
      <c r="D12" s="89"/>
      <c r="E12" s="88"/>
      <c r="F12" s="90"/>
      <c r="G12" s="88"/>
      <c r="H12" s="85"/>
      <c r="I12" s="88"/>
      <c r="J12" s="91"/>
      <c r="K12" s="88"/>
      <c r="L12" s="92"/>
      <c r="M12" s="88"/>
      <c r="N12" s="89"/>
      <c r="P12" s="86"/>
      <c r="Q12" s="85"/>
      <c r="R12" s="93"/>
      <c r="S12" s="89"/>
      <c r="T12" s="85"/>
      <c r="U12" s="93"/>
      <c r="V12" s="89"/>
      <c r="Y12" s="28"/>
    </row>
    <row r="13" spans="1:29" ht="24.75" customHeight="1" x14ac:dyDescent="0.15">
      <c r="A13" s="86"/>
      <c r="B13" s="87"/>
      <c r="C13" s="88"/>
      <c r="D13" s="89"/>
      <c r="E13" s="88"/>
      <c r="F13" s="90"/>
      <c r="G13" s="88"/>
      <c r="H13" s="85"/>
      <c r="I13" s="88"/>
      <c r="J13" s="91"/>
      <c r="K13" s="88"/>
      <c r="L13" s="92"/>
      <c r="M13" s="88"/>
      <c r="N13" s="89"/>
      <c r="P13" s="86"/>
      <c r="Q13" s="85"/>
      <c r="R13" s="93"/>
      <c r="S13" s="89"/>
      <c r="T13" s="85"/>
      <c r="U13" s="93"/>
      <c r="V13" s="89"/>
      <c r="Y13" s="28"/>
    </row>
    <row r="14" spans="1:29" ht="24.75" customHeight="1" x14ac:dyDescent="0.15">
      <c r="A14" s="86"/>
      <c r="B14" s="87"/>
      <c r="C14" s="88"/>
      <c r="D14" s="89"/>
      <c r="E14" s="88"/>
      <c r="F14" s="90"/>
      <c r="G14" s="88"/>
      <c r="H14" s="85"/>
      <c r="I14" s="88"/>
      <c r="J14" s="91"/>
      <c r="K14" s="88"/>
      <c r="L14" s="92"/>
      <c r="M14" s="88"/>
      <c r="N14" s="89"/>
      <c r="P14" s="86"/>
      <c r="Q14" s="85"/>
      <c r="R14" s="93"/>
      <c r="S14" s="89"/>
      <c r="T14" s="85"/>
      <c r="U14" s="93"/>
      <c r="V14" s="89"/>
      <c r="Y14" s="28"/>
    </row>
    <row r="15" spans="1:29" ht="24.75" customHeight="1" x14ac:dyDescent="0.15">
      <c r="A15" s="86"/>
      <c r="B15" s="87"/>
      <c r="C15" s="88"/>
      <c r="D15" s="89"/>
      <c r="E15" s="88"/>
      <c r="F15" s="90"/>
      <c r="G15" s="88"/>
      <c r="H15" s="85"/>
      <c r="I15" s="88"/>
      <c r="J15" s="91"/>
      <c r="K15" s="88"/>
      <c r="L15" s="92"/>
      <c r="M15" s="88"/>
      <c r="N15" s="89"/>
      <c r="P15" s="86"/>
      <c r="Q15" s="85"/>
      <c r="R15" s="93"/>
      <c r="S15" s="89"/>
      <c r="T15" s="85"/>
      <c r="U15" s="93"/>
      <c r="V15" s="89"/>
      <c r="Y15" s="28"/>
    </row>
    <row r="16" spans="1:29" ht="24.75" customHeight="1" x14ac:dyDescent="0.15">
      <c r="A16" s="86"/>
      <c r="B16" s="87"/>
      <c r="C16" s="88"/>
      <c r="D16" s="89"/>
      <c r="E16" s="88"/>
      <c r="F16" s="90"/>
      <c r="G16" s="88"/>
      <c r="H16" s="85"/>
      <c r="I16" s="88"/>
      <c r="J16" s="91"/>
      <c r="K16" s="88"/>
      <c r="L16" s="92"/>
      <c r="M16" s="88"/>
      <c r="N16" s="89"/>
      <c r="P16" s="86"/>
      <c r="Q16" s="85"/>
      <c r="R16" s="93"/>
      <c r="S16" s="89"/>
      <c r="T16" s="85"/>
      <c r="U16" s="93"/>
      <c r="V16" s="89"/>
      <c r="Y16" s="28"/>
    </row>
    <row r="17" spans="1:29" ht="24.75" customHeight="1" x14ac:dyDescent="0.15">
      <c r="A17" s="86"/>
      <c r="B17" s="87"/>
      <c r="C17" s="88"/>
      <c r="D17" s="89"/>
      <c r="E17" s="88"/>
      <c r="F17" s="90"/>
      <c r="G17" s="88"/>
      <c r="H17" s="85"/>
      <c r="I17" s="88"/>
      <c r="J17" s="91"/>
      <c r="K17" s="88"/>
      <c r="L17" s="92"/>
      <c r="M17" s="88"/>
      <c r="N17" s="89"/>
      <c r="P17" s="86"/>
      <c r="Q17" s="85"/>
      <c r="R17" s="93"/>
      <c r="S17" s="89"/>
      <c r="T17" s="85"/>
      <c r="U17" s="93"/>
      <c r="V17" s="89"/>
      <c r="Y17" s="28"/>
    </row>
    <row r="18" spans="1:29" ht="24.75" customHeight="1" x14ac:dyDescent="0.15">
      <c r="A18" s="13" t="s">
        <v>57</v>
      </c>
      <c r="B18" s="8"/>
      <c r="Y18" s="28"/>
    </row>
    <row r="19" spans="1:29" ht="24.75" customHeight="1" x14ac:dyDescent="0.15">
      <c r="A19" s="136"/>
      <c r="B19" s="136" t="s">
        <v>40</v>
      </c>
      <c r="C19" s="136"/>
      <c r="D19" s="136"/>
      <c r="E19" s="136"/>
      <c r="F19" s="136"/>
      <c r="G19" s="136"/>
      <c r="H19" s="136"/>
      <c r="I19" s="137" t="s">
        <v>41</v>
      </c>
      <c r="J19" s="138"/>
      <c r="K19" s="138"/>
      <c r="L19" s="138"/>
      <c r="M19" s="138"/>
      <c r="N19" s="139"/>
      <c r="P19" s="136"/>
      <c r="Q19" s="143" t="s">
        <v>42</v>
      </c>
      <c r="R19" s="144"/>
      <c r="S19" s="144"/>
      <c r="T19" s="144"/>
      <c r="U19" s="144"/>
      <c r="V19" s="145"/>
      <c r="Y19" s="28"/>
    </row>
    <row r="20" spans="1:29" ht="24.75" customHeight="1" x14ac:dyDescent="0.15">
      <c r="A20" s="136"/>
      <c r="B20" s="136" t="s">
        <v>9</v>
      </c>
      <c r="C20" s="136"/>
      <c r="D20" s="136"/>
      <c r="E20" s="136" t="s">
        <v>12</v>
      </c>
      <c r="F20" s="136"/>
      <c r="G20" s="136"/>
      <c r="H20" s="136"/>
      <c r="I20" s="140"/>
      <c r="J20" s="141"/>
      <c r="K20" s="141"/>
      <c r="L20" s="141"/>
      <c r="M20" s="141"/>
      <c r="N20" s="142"/>
      <c r="P20" s="136"/>
      <c r="Q20" s="143" t="s">
        <v>9</v>
      </c>
      <c r="R20" s="144"/>
      <c r="S20" s="145"/>
      <c r="T20" s="146" t="s">
        <v>12</v>
      </c>
      <c r="U20" s="147"/>
      <c r="V20" s="148"/>
      <c r="Y20" s="28"/>
    </row>
    <row r="21" spans="1:29" ht="24.75" customHeight="1" x14ac:dyDescent="0.15">
      <c r="A21" s="14" t="s">
        <v>43</v>
      </c>
      <c r="B21" s="15" t="str">
        <f>B$7</f>
        <v>1.192km</v>
      </c>
      <c r="C21" s="16">
        <v>700</v>
      </c>
      <c r="D21" s="17" t="s">
        <v>10</v>
      </c>
      <c r="E21" s="18">
        <v>204</v>
      </c>
      <c r="F21" s="19" t="s">
        <v>44</v>
      </c>
      <c r="G21" s="16">
        <v>100</v>
      </c>
      <c r="H21" s="20" t="s">
        <v>10</v>
      </c>
      <c r="I21" s="18">
        <v>1</v>
      </c>
      <c r="J21" s="21" t="s">
        <v>45</v>
      </c>
      <c r="K21" s="16">
        <v>15</v>
      </c>
      <c r="L21" s="22" t="s">
        <v>46</v>
      </c>
      <c r="M21" s="16">
        <v>100</v>
      </c>
      <c r="N21" s="17" t="s">
        <v>10</v>
      </c>
      <c r="O21" s="23"/>
      <c r="P21" s="14" t="str">
        <f t="shared" ref="P21:P24" si="16">A21</f>
        <v>上限運賃</v>
      </c>
      <c r="Q21" s="26" t="s">
        <v>47</v>
      </c>
      <c r="R21" s="38">
        <v>4970</v>
      </c>
      <c r="S21" s="17" t="s">
        <v>10</v>
      </c>
      <c r="T21" s="26" t="s">
        <v>47</v>
      </c>
      <c r="U21" s="25">
        <f t="shared" ref="U21:U24" si="17">R21</f>
        <v>4970</v>
      </c>
      <c r="V21" s="17" t="s">
        <v>10</v>
      </c>
      <c r="Y21" s="28"/>
    </row>
    <row r="22" spans="1:29" ht="24.75" customHeight="1" x14ac:dyDescent="0.15">
      <c r="A22" s="14" t="s">
        <v>48</v>
      </c>
      <c r="B22" s="15" t="str">
        <f t="shared" ref="B22:B24" si="18">B$7</f>
        <v>1.192km</v>
      </c>
      <c r="C22" s="16">
        <f t="shared" ref="C22:C23" si="19">C21-10</f>
        <v>690</v>
      </c>
      <c r="D22" s="17" t="s">
        <v>10</v>
      </c>
      <c r="E22" s="18">
        <f t="shared" ref="E22:E24" si="20">X22</f>
        <v>207</v>
      </c>
      <c r="F22" s="19" t="s">
        <v>44</v>
      </c>
      <c r="G22" s="16">
        <f>G$21</f>
        <v>100</v>
      </c>
      <c r="H22" s="20" t="s">
        <v>10</v>
      </c>
      <c r="I22" s="18">
        <v>1</v>
      </c>
      <c r="J22" s="21" t="s">
        <v>45</v>
      </c>
      <c r="K22" s="16">
        <f t="shared" ref="K22:K24" si="21">Z22-60</f>
        <v>15</v>
      </c>
      <c r="L22" s="22" t="s">
        <v>46</v>
      </c>
      <c r="M22" s="16">
        <f>M$21</f>
        <v>100</v>
      </c>
      <c r="N22" s="17" t="s">
        <v>10</v>
      </c>
      <c r="P22" s="14" t="str">
        <f t="shared" si="16"/>
        <v>A運賃</v>
      </c>
      <c r="Q22" s="26" t="s">
        <v>47</v>
      </c>
      <c r="R22" s="38">
        <f t="shared" ref="R22:R24" si="22">AB22</f>
        <v>4900</v>
      </c>
      <c r="S22" s="17" t="s">
        <v>10</v>
      </c>
      <c r="T22" s="26" t="s">
        <v>47</v>
      </c>
      <c r="U22" s="25">
        <f t="shared" si="17"/>
        <v>4900</v>
      </c>
      <c r="V22" s="17" t="s">
        <v>10</v>
      </c>
      <c r="W22" s="39">
        <f t="shared" ref="W22:W23" si="23">R21-R22</f>
        <v>70</v>
      </c>
      <c r="X22" s="5">
        <f t="shared" ref="X22:X24" si="24">ROUND(Y22,0)</f>
        <v>207</v>
      </c>
      <c r="Y22" s="28">
        <f t="shared" ref="Y22:Y24" si="25">E$21/C22*C$21</f>
        <v>206.95652173913044</v>
      </c>
      <c r="Z22" s="5">
        <f t="shared" ref="Z22:Z24" si="26">IF(MROUND(AA22,5)&lt;AA22,MROUND(AA22,5)+5,MROUND(AA22,5))</f>
        <v>75</v>
      </c>
      <c r="AA22" s="5">
        <f>ROUNDDOWN(E22/10000*3600,0)</f>
        <v>74</v>
      </c>
      <c r="AB22" s="5">
        <f t="shared" ref="AB22:AB24" si="27">ROUND(AC22,-1)</f>
        <v>4900</v>
      </c>
      <c r="AC22" s="5">
        <f t="shared" ref="AC22:AC24" si="28">R$21*C22/C$21</f>
        <v>4899</v>
      </c>
    </row>
    <row r="23" spans="1:29" ht="24.75" customHeight="1" x14ac:dyDescent="0.15">
      <c r="A23" s="14" t="s">
        <v>49</v>
      </c>
      <c r="B23" s="15" t="str">
        <f t="shared" si="18"/>
        <v>1.192km</v>
      </c>
      <c r="C23" s="16">
        <f t="shared" si="19"/>
        <v>680</v>
      </c>
      <c r="D23" s="17" t="s">
        <v>10</v>
      </c>
      <c r="E23" s="18">
        <f t="shared" si="20"/>
        <v>210</v>
      </c>
      <c r="F23" s="19" t="s">
        <v>44</v>
      </c>
      <c r="G23" s="16">
        <f t="shared" ref="G23:G24" si="29">G$21</f>
        <v>100</v>
      </c>
      <c r="H23" s="20" t="s">
        <v>10</v>
      </c>
      <c r="I23" s="18">
        <v>1</v>
      </c>
      <c r="J23" s="21" t="s">
        <v>45</v>
      </c>
      <c r="K23" s="16">
        <f t="shared" si="21"/>
        <v>15</v>
      </c>
      <c r="L23" s="22" t="s">
        <v>46</v>
      </c>
      <c r="M23" s="16">
        <f t="shared" ref="M23:M24" si="30">M$21</f>
        <v>100</v>
      </c>
      <c r="N23" s="17" t="s">
        <v>10</v>
      </c>
      <c r="P23" s="14" t="str">
        <f t="shared" si="16"/>
        <v>B運賃</v>
      </c>
      <c r="Q23" s="26" t="s">
        <v>47</v>
      </c>
      <c r="R23" s="38">
        <f t="shared" si="22"/>
        <v>4830</v>
      </c>
      <c r="S23" s="17" t="s">
        <v>10</v>
      </c>
      <c r="T23" s="26" t="s">
        <v>47</v>
      </c>
      <c r="U23" s="25">
        <f t="shared" si="17"/>
        <v>4830</v>
      </c>
      <c r="V23" s="17" t="s">
        <v>10</v>
      </c>
      <c r="W23" s="39">
        <f t="shared" si="23"/>
        <v>70</v>
      </c>
      <c r="X23" s="5">
        <f t="shared" si="24"/>
        <v>210</v>
      </c>
      <c r="Y23" s="28">
        <f t="shared" si="25"/>
        <v>210</v>
      </c>
      <c r="Z23" s="5">
        <f t="shared" si="26"/>
        <v>75</v>
      </c>
      <c r="AA23" s="5">
        <f t="shared" ref="AA23:AA24" si="31">ROUNDDOWN(E23/10000*3600,0)</f>
        <v>75</v>
      </c>
      <c r="AB23" s="5">
        <f t="shared" si="27"/>
        <v>4830</v>
      </c>
      <c r="AC23" s="5">
        <f t="shared" si="28"/>
        <v>4828</v>
      </c>
    </row>
    <row r="24" spans="1:29" ht="24.75" customHeight="1" x14ac:dyDescent="0.15">
      <c r="A24" s="14" t="s">
        <v>56</v>
      </c>
      <c r="B24" s="15" t="str">
        <f t="shared" si="18"/>
        <v>1.192km</v>
      </c>
      <c r="C24" s="16">
        <f>C23-10</f>
        <v>670</v>
      </c>
      <c r="D24" s="17" t="s">
        <v>10</v>
      </c>
      <c r="E24" s="18">
        <f t="shared" si="20"/>
        <v>213</v>
      </c>
      <c r="F24" s="19" t="s">
        <v>44</v>
      </c>
      <c r="G24" s="16">
        <f t="shared" si="29"/>
        <v>100</v>
      </c>
      <c r="H24" s="20" t="s">
        <v>10</v>
      </c>
      <c r="I24" s="18">
        <v>1</v>
      </c>
      <c r="J24" s="21" t="s">
        <v>45</v>
      </c>
      <c r="K24" s="16">
        <f t="shared" si="21"/>
        <v>20</v>
      </c>
      <c r="L24" s="22" t="s">
        <v>46</v>
      </c>
      <c r="M24" s="16">
        <f t="shared" si="30"/>
        <v>100</v>
      </c>
      <c r="N24" s="17" t="s">
        <v>10</v>
      </c>
      <c r="P24" s="14" t="str">
        <f t="shared" si="16"/>
        <v>下限運賃</v>
      </c>
      <c r="Q24" s="26" t="s">
        <v>47</v>
      </c>
      <c r="R24" s="38">
        <f t="shared" si="22"/>
        <v>4760</v>
      </c>
      <c r="S24" s="17" t="s">
        <v>10</v>
      </c>
      <c r="T24" s="26" t="s">
        <v>47</v>
      </c>
      <c r="U24" s="25">
        <f t="shared" si="17"/>
        <v>4760</v>
      </c>
      <c r="V24" s="17" t="s">
        <v>10</v>
      </c>
      <c r="W24" s="39">
        <f>R23-R24</f>
        <v>70</v>
      </c>
      <c r="X24" s="5">
        <f t="shared" si="24"/>
        <v>213</v>
      </c>
      <c r="Y24" s="28">
        <f t="shared" si="25"/>
        <v>213.13432835820893</v>
      </c>
      <c r="Z24" s="5">
        <f t="shared" si="26"/>
        <v>80</v>
      </c>
      <c r="AA24" s="5">
        <f t="shared" si="31"/>
        <v>76</v>
      </c>
      <c r="AB24" s="5">
        <f t="shared" si="27"/>
        <v>4760</v>
      </c>
      <c r="AC24" s="5">
        <f t="shared" si="28"/>
        <v>4757</v>
      </c>
    </row>
    <row r="25" spans="1:29" ht="24.75" customHeight="1" x14ac:dyDescent="0.15">
      <c r="A25" s="40"/>
      <c r="B25" s="41"/>
      <c r="C25" s="8"/>
      <c r="D25" s="23"/>
      <c r="E25" s="8"/>
      <c r="F25" s="42"/>
      <c r="G25" s="8"/>
      <c r="H25" s="43"/>
      <c r="I25" s="8"/>
      <c r="J25" s="44"/>
      <c r="K25" s="8"/>
      <c r="L25" s="45"/>
      <c r="M25" s="8"/>
      <c r="N25" s="23"/>
      <c r="P25" s="40"/>
      <c r="Q25" s="34"/>
      <c r="R25" s="46"/>
      <c r="S25" s="23"/>
      <c r="T25" s="43"/>
      <c r="U25" s="47"/>
      <c r="V25" s="23"/>
      <c r="Y25" s="28"/>
    </row>
    <row r="26" spans="1:29" ht="24.75" customHeight="1" x14ac:dyDescent="0.15">
      <c r="A26" s="40"/>
      <c r="B26" s="41"/>
      <c r="C26" s="8"/>
      <c r="D26" s="23"/>
      <c r="E26" s="8"/>
      <c r="F26" s="42"/>
      <c r="G26" s="8"/>
      <c r="H26" s="43"/>
      <c r="I26" s="8"/>
      <c r="J26" s="44"/>
      <c r="K26" s="8"/>
      <c r="L26" s="45"/>
      <c r="M26" s="8"/>
      <c r="N26" s="23"/>
      <c r="P26" s="40"/>
      <c r="Q26" s="85"/>
      <c r="R26" s="46"/>
      <c r="S26" s="23"/>
      <c r="T26" s="43"/>
      <c r="U26" s="47"/>
      <c r="V26" s="23"/>
      <c r="Y26" s="28"/>
    </row>
    <row r="27" spans="1:29" ht="24.75" customHeight="1" x14ac:dyDescent="0.15">
      <c r="A27" s="40"/>
      <c r="B27" s="41"/>
      <c r="C27" s="8"/>
      <c r="D27" s="23"/>
      <c r="E27" s="8"/>
      <c r="F27" s="42"/>
      <c r="G27" s="8"/>
      <c r="H27" s="43"/>
      <c r="I27" s="8"/>
      <c r="J27" s="44"/>
      <c r="K27" s="8"/>
      <c r="L27" s="45"/>
      <c r="M27" s="8"/>
      <c r="N27" s="23"/>
      <c r="P27" s="40"/>
      <c r="Q27" s="85"/>
      <c r="R27" s="46"/>
      <c r="S27" s="23"/>
      <c r="T27" s="43"/>
      <c r="U27" s="47"/>
      <c r="V27" s="23"/>
      <c r="Y27" s="28"/>
    </row>
    <row r="28" spans="1:29" ht="24.75" customHeight="1" x14ac:dyDescent="0.15">
      <c r="A28" s="40"/>
      <c r="B28" s="41"/>
      <c r="C28" s="8"/>
      <c r="D28" s="23"/>
      <c r="E28" s="8"/>
      <c r="F28" s="42"/>
      <c r="G28" s="8"/>
      <c r="H28" s="43"/>
      <c r="I28" s="8"/>
      <c r="J28" s="44"/>
      <c r="K28" s="8"/>
      <c r="L28" s="45"/>
      <c r="M28" s="8"/>
      <c r="N28" s="23"/>
      <c r="P28" s="40"/>
      <c r="Q28" s="85"/>
      <c r="R28" s="46"/>
      <c r="S28" s="23"/>
      <c r="T28" s="43"/>
      <c r="U28" s="47"/>
      <c r="V28" s="23"/>
      <c r="Y28" s="28"/>
    </row>
    <row r="29" spans="1:29" ht="24.75" customHeight="1" x14ac:dyDescent="0.15">
      <c r="A29" s="40"/>
      <c r="B29" s="41"/>
      <c r="C29" s="8"/>
      <c r="D29" s="23"/>
      <c r="E29" s="8"/>
      <c r="F29" s="42"/>
      <c r="G29" s="8"/>
      <c r="H29" s="43"/>
      <c r="I29" s="8"/>
      <c r="J29" s="44"/>
      <c r="K29" s="8"/>
      <c r="L29" s="45"/>
      <c r="M29" s="8"/>
      <c r="N29" s="23"/>
      <c r="P29" s="40"/>
      <c r="Q29" s="85"/>
      <c r="R29" s="46"/>
      <c r="S29" s="23"/>
      <c r="T29" s="43"/>
      <c r="U29" s="47"/>
      <c r="V29" s="23"/>
      <c r="Y29" s="28"/>
    </row>
    <row r="30" spans="1:29" ht="24.75" customHeight="1" x14ac:dyDescent="0.15">
      <c r="A30" s="40"/>
      <c r="B30" s="41"/>
      <c r="C30" s="8"/>
      <c r="D30" s="23"/>
      <c r="E30" s="8"/>
      <c r="F30" s="42"/>
      <c r="G30" s="8"/>
      <c r="H30" s="43"/>
      <c r="I30" s="8"/>
      <c r="J30" s="44"/>
      <c r="K30" s="8"/>
      <c r="L30" s="45"/>
      <c r="M30" s="8"/>
      <c r="N30" s="23"/>
      <c r="P30" s="40"/>
      <c r="Q30" s="85"/>
      <c r="R30" s="46"/>
      <c r="S30" s="23"/>
      <c r="T30" s="43"/>
      <c r="U30" s="47"/>
      <c r="V30" s="23"/>
      <c r="Y30" s="28"/>
    </row>
    <row r="31" spans="1:29" ht="24.75" customHeight="1" x14ac:dyDescent="0.15">
      <c r="A31" s="13" t="s">
        <v>58</v>
      </c>
      <c r="B31" s="8"/>
      <c r="Y31" s="28"/>
    </row>
    <row r="32" spans="1:29" ht="24.75" customHeight="1" x14ac:dyDescent="0.15">
      <c r="A32" s="136"/>
      <c r="B32" s="136" t="s">
        <v>40</v>
      </c>
      <c r="C32" s="136"/>
      <c r="D32" s="136"/>
      <c r="E32" s="136"/>
      <c r="F32" s="136"/>
      <c r="G32" s="136"/>
      <c r="H32" s="136"/>
      <c r="I32" s="137" t="s">
        <v>41</v>
      </c>
      <c r="J32" s="138"/>
      <c r="K32" s="138"/>
      <c r="L32" s="138"/>
      <c r="M32" s="138"/>
      <c r="N32" s="139"/>
      <c r="P32" s="136"/>
      <c r="Q32" s="143" t="s">
        <v>42</v>
      </c>
      <c r="R32" s="144"/>
      <c r="S32" s="144"/>
      <c r="T32" s="144"/>
      <c r="U32" s="144"/>
      <c r="V32" s="145"/>
      <c r="X32" s="5" t="s">
        <v>59</v>
      </c>
      <c r="Y32" s="28"/>
      <c r="Z32" s="5" t="s">
        <v>60</v>
      </c>
      <c r="AB32" s="5" t="s">
        <v>61</v>
      </c>
    </row>
    <row r="33" spans="1:29" ht="24.75" customHeight="1" x14ac:dyDescent="0.15">
      <c r="A33" s="136"/>
      <c r="B33" s="136" t="s">
        <v>9</v>
      </c>
      <c r="C33" s="136"/>
      <c r="D33" s="136"/>
      <c r="E33" s="136" t="s">
        <v>12</v>
      </c>
      <c r="F33" s="136"/>
      <c r="G33" s="136"/>
      <c r="H33" s="136"/>
      <c r="I33" s="140"/>
      <c r="J33" s="141"/>
      <c r="K33" s="141"/>
      <c r="L33" s="141"/>
      <c r="M33" s="141"/>
      <c r="N33" s="142"/>
      <c r="P33" s="136"/>
      <c r="Q33" s="143" t="s">
        <v>9</v>
      </c>
      <c r="R33" s="144"/>
      <c r="S33" s="145"/>
      <c r="T33" s="146" t="s">
        <v>12</v>
      </c>
      <c r="U33" s="147"/>
      <c r="V33" s="148"/>
      <c r="Y33" s="28"/>
    </row>
    <row r="34" spans="1:29" ht="24.75" customHeight="1" x14ac:dyDescent="0.15">
      <c r="A34" s="14" t="s">
        <v>43</v>
      </c>
      <c r="B34" s="15" t="str">
        <f t="shared" ref="B34:B37" si="32">B$7</f>
        <v>1.192km</v>
      </c>
      <c r="C34" s="16">
        <v>600</v>
      </c>
      <c r="D34" s="17" t="s">
        <v>10</v>
      </c>
      <c r="E34" s="18">
        <v>294</v>
      </c>
      <c r="F34" s="19" t="s">
        <v>44</v>
      </c>
      <c r="G34" s="16">
        <v>100</v>
      </c>
      <c r="H34" s="20" t="s">
        <v>10</v>
      </c>
      <c r="I34" s="18">
        <v>1</v>
      </c>
      <c r="J34" s="21" t="s">
        <v>45</v>
      </c>
      <c r="K34" s="16">
        <v>50</v>
      </c>
      <c r="L34" s="22" t="s">
        <v>46</v>
      </c>
      <c r="M34" s="16">
        <v>100</v>
      </c>
      <c r="N34" s="17" t="s">
        <v>10</v>
      </c>
      <c r="O34" s="23"/>
      <c r="P34" s="14" t="str">
        <f t="shared" ref="P34:P37" si="33">A34</f>
        <v>上限運賃</v>
      </c>
      <c r="Q34" s="48" t="s">
        <v>47</v>
      </c>
      <c r="R34" s="25">
        <v>3610</v>
      </c>
      <c r="S34" s="17" t="s">
        <v>10</v>
      </c>
      <c r="T34" s="48" t="s">
        <v>47</v>
      </c>
      <c r="U34" s="25">
        <f t="shared" ref="U34:U37" si="34">R34</f>
        <v>3610</v>
      </c>
      <c r="V34" s="17" t="s">
        <v>10</v>
      </c>
      <c r="Y34" s="28"/>
    </row>
    <row r="35" spans="1:29" ht="24.75" customHeight="1" x14ac:dyDescent="0.15">
      <c r="A35" s="14" t="s">
        <v>48</v>
      </c>
      <c r="B35" s="15" t="str">
        <f t="shared" si="32"/>
        <v>1.192km</v>
      </c>
      <c r="C35" s="16">
        <f>C34-10</f>
        <v>590</v>
      </c>
      <c r="D35" s="17" t="s">
        <v>10</v>
      </c>
      <c r="E35" s="18">
        <f>X35</f>
        <v>299</v>
      </c>
      <c r="F35" s="19" t="s">
        <v>44</v>
      </c>
      <c r="G35" s="16">
        <f>G$34</f>
        <v>100</v>
      </c>
      <c r="H35" s="20" t="s">
        <v>10</v>
      </c>
      <c r="I35" s="18">
        <v>1</v>
      </c>
      <c r="J35" s="21" t="s">
        <v>45</v>
      </c>
      <c r="K35" s="16">
        <f>Z35-60</f>
        <v>50</v>
      </c>
      <c r="L35" s="22" t="s">
        <v>46</v>
      </c>
      <c r="M35" s="16">
        <v>100</v>
      </c>
      <c r="N35" s="17" t="s">
        <v>10</v>
      </c>
      <c r="P35" s="14" t="str">
        <f t="shared" si="33"/>
        <v>A運賃</v>
      </c>
      <c r="Q35" s="26" t="s">
        <v>47</v>
      </c>
      <c r="R35" s="25">
        <f>AB35</f>
        <v>3550</v>
      </c>
      <c r="S35" s="17" t="s">
        <v>10</v>
      </c>
      <c r="T35" s="26" t="s">
        <v>47</v>
      </c>
      <c r="U35" s="25">
        <f t="shared" si="34"/>
        <v>3550</v>
      </c>
      <c r="V35" s="17" t="s">
        <v>10</v>
      </c>
      <c r="W35" s="27">
        <f>R34-R35</f>
        <v>60</v>
      </c>
      <c r="X35" s="5">
        <f>ROUND(Y35,0)</f>
        <v>299</v>
      </c>
      <c r="Y35" s="28">
        <f>E$34/C35*C$34</f>
        <v>298.98305084745766</v>
      </c>
      <c r="Z35" s="5">
        <f>IF(MROUND(AA35,5)&lt;AA35,MROUND(AA35,5)+5,MROUND(AA35,5))</f>
        <v>110</v>
      </c>
      <c r="AA35" s="5">
        <f>ROUNDDOWN(E35/10000*3600,0)</f>
        <v>107</v>
      </c>
      <c r="AB35" s="5">
        <f>ROUND(AC35,-1)</f>
        <v>3550</v>
      </c>
      <c r="AC35" s="5">
        <f>R$34*C35/C$34</f>
        <v>3549.8333333333335</v>
      </c>
    </row>
    <row r="36" spans="1:29" ht="24.75" customHeight="1" x14ac:dyDescent="0.15">
      <c r="A36" s="14" t="s">
        <v>49</v>
      </c>
      <c r="B36" s="15" t="str">
        <f t="shared" si="32"/>
        <v>1.192km</v>
      </c>
      <c r="C36" s="16">
        <f t="shared" ref="C36:C37" si="35">C35-10</f>
        <v>580</v>
      </c>
      <c r="D36" s="17" t="s">
        <v>10</v>
      </c>
      <c r="E36" s="18">
        <f>X36</f>
        <v>304</v>
      </c>
      <c r="F36" s="19" t="s">
        <v>44</v>
      </c>
      <c r="G36" s="16">
        <f t="shared" ref="G36:G37" si="36">G$34</f>
        <v>100</v>
      </c>
      <c r="H36" s="20" t="s">
        <v>10</v>
      </c>
      <c r="I36" s="18">
        <v>1</v>
      </c>
      <c r="J36" s="21" t="s">
        <v>45</v>
      </c>
      <c r="K36" s="16">
        <f>Z36-60</f>
        <v>50</v>
      </c>
      <c r="L36" s="22" t="s">
        <v>46</v>
      </c>
      <c r="M36" s="16">
        <v>100</v>
      </c>
      <c r="N36" s="17" t="s">
        <v>10</v>
      </c>
      <c r="P36" s="14" t="str">
        <f t="shared" si="33"/>
        <v>B運賃</v>
      </c>
      <c r="Q36" s="26" t="s">
        <v>47</v>
      </c>
      <c r="R36" s="25">
        <f>AB36</f>
        <v>3490</v>
      </c>
      <c r="S36" s="17" t="s">
        <v>10</v>
      </c>
      <c r="T36" s="26" t="s">
        <v>47</v>
      </c>
      <c r="U36" s="25">
        <f t="shared" si="34"/>
        <v>3490</v>
      </c>
      <c r="V36" s="17" t="s">
        <v>10</v>
      </c>
      <c r="W36" s="27">
        <f t="shared" ref="W36:W37" si="37">R35-R36</f>
        <v>60</v>
      </c>
      <c r="X36" s="5">
        <f>ROUND(Y36,0)</f>
        <v>304</v>
      </c>
      <c r="Y36" s="28">
        <f>E$34/C36*C$34</f>
        <v>304.13793103448279</v>
      </c>
      <c r="Z36" s="5">
        <f>IF(MROUND(AA36,5)&lt;AA36,MROUND(AA36,5)+5,MROUND(AA36,5))</f>
        <v>110</v>
      </c>
      <c r="AA36" s="5">
        <f>ROUNDDOWN(E36/10000*3600,0)</f>
        <v>109</v>
      </c>
      <c r="AB36" s="5">
        <f>ROUND(AC36,-1)</f>
        <v>3490</v>
      </c>
      <c r="AC36" s="5">
        <f>R$34*C36/C$34</f>
        <v>3489.6666666666665</v>
      </c>
    </row>
    <row r="37" spans="1:29" ht="24.75" customHeight="1" x14ac:dyDescent="0.15">
      <c r="A37" s="14" t="s">
        <v>56</v>
      </c>
      <c r="B37" s="15" t="str">
        <f t="shared" si="32"/>
        <v>1.192km</v>
      </c>
      <c r="C37" s="16">
        <f t="shared" si="35"/>
        <v>570</v>
      </c>
      <c r="D37" s="17" t="s">
        <v>10</v>
      </c>
      <c r="E37" s="18">
        <f>X37</f>
        <v>309</v>
      </c>
      <c r="F37" s="19" t="s">
        <v>44</v>
      </c>
      <c r="G37" s="16">
        <f t="shared" si="36"/>
        <v>100</v>
      </c>
      <c r="H37" s="20" t="s">
        <v>10</v>
      </c>
      <c r="I37" s="18">
        <v>1</v>
      </c>
      <c r="J37" s="21" t="s">
        <v>45</v>
      </c>
      <c r="K37" s="16">
        <f>Z37-60</f>
        <v>55</v>
      </c>
      <c r="L37" s="22" t="s">
        <v>46</v>
      </c>
      <c r="M37" s="16">
        <v>100</v>
      </c>
      <c r="N37" s="17" t="s">
        <v>10</v>
      </c>
      <c r="P37" s="14" t="str">
        <f t="shared" si="33"/>
        <v>下限運賃</v>
      </c>
      <c r="Q37" s="26" t="s">
        <v>47</v>
      </c>
      <c r="R37" s="25">
        <f>AB37</f>
        <v>3430</v>
      </c>
      <c r="S37" s="17" t="s">
        <v>10</v>
      </c>
      <c r="T37" s="26" t="s">
        <v>47</v>
      </c>
      <c r="U37" s="25">
        <f t="shared" si="34"/>
        <v>3430</v>
      </c>
      <c r="V37" s="17" t="s">
        <v>10</v>
      </c>
      <c r="W37" s="27">
        <f t="shared" si="37"/>
        <v>60</v>
      </c>
      <c r="X37" s="5">
        <f>ROUND(Y37,0)</f>
        <v>309</v>
      </c>
      <c r="Y37" s="28">
        <f>E$34/C37*C$34</f>
        <v>309.47368421052636</v>
      </c>
      <c r="Z37" s="5">
        <f>IF(MROUND(AA37,5)&lt;AA37,MROUND(AA37,5)+5,MROUND(AA37,5))</f>
        <v>115</v>
      </c>
      <c r="AA37" s="5">
        <f>ROUNDDOWN(E37/10000*3600,0)</f>
        <v>111</v>
      </c>
      <c r="AB37" s="5">
        <f>ROUND(AC37,-1)</f>
        <v>3430</v>
      </c>
      <c r="AC37" s="5">
        <f>R$34*C37/C$34</f>
        <v>3429.5</v>
      </c>
    </row>
  </sheetData>
  <mergeCells count="28">
    <mergeCell ref="A32:A33"/>
    <mergeCell ref="B32:H32"/>
    <mergeCell ref="I32:N33"/>
    <mergeCell ref="P32:P33"/>
    <mergeCell ref="Q32:V32"/>
    <mergeCell ref="B33:D33"/>
    <mergeCell ref="E33:H33"/>
    <mergeCell ref="Q33:S33"/>
    <mergeCell ref="T33:V33"/>
    <mergeCell ref="A19:A20"/>
    <mergeCell ref="B19:H19"/>
    <mergeCell ref="I19:N20"/>
    <mergeCell ref="P19:P20"/>
    <mergeCell ref="Q19:V19"/>
    <mergeCell ref="B20:D20"/>
    <mergeCell ref="E20:H20"/>
    <mergeCell ref="Q20:S20"/>
    <mergeCell ref="T20:V20"/>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F8F12-072E-4722-AA86-2A96D3039E8D}">
  <sheetPr>
    <tabColor theme="8" tint="0.59999389629810485"/>
    <pageSetUpPr fitToPage="1"/>
  </sheetPr>
  <dimension ref="A1:AC41"/>
  <sheetViews>
    <sheetView zoomScale="85" zoomScaleNormal="85" workbookViewId="0">
      <selection activeCell="A29" sqref="A29"/>
    </sheetView>
  </sheetViews>
  <sheetFormatPr defaultRowHeight="13.5" x14ac:dyDescent="0.15"/>
  <cols>
    <col min="1" max="1" width="9" style="5" customWidth="1"/>
    <col min="2" max="2" width="7.37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2.875" style="5" bestFit="1"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16384" width="9" style="5"/>
  </cols>
  <sheetData>
    <row r="1" spans="1:29" ht="22.5" customHeight="1" x14ac:dyDescent="0.15">
      <c r="A1" s="3"/>
      <c r="B1" s="4"/>
      <c r="C1" s="4"/>
      <c r="D1" s="4"/>
      <c r="E1" s="4"/>
      <c r="F1" s="4"/>
      <c r="G1" s="4"/>
      <c r="H1" s="4"/>
      <c r="I1" s="4"/>
      <c r="J1" s="4"/>
      <c r="K1" s="4"/>
      <c r="L1" s="4"/>
      <c r="M1" s="4"/>
      <c r="N1" s="4"/>
      <c r="O1" s="4"/>
      <c r="P1" s="4"/>
      <c r="Q1" s="4"/>
      <c r="R1" s="4"/>
      <c r="T1" s="6"/>
      <c r="V1" s="7"/>
    </row>
    <row r="2" spans="1:29" ht="36.75" customHeight="1" x14ac:dyDescent="0.15">
      <c r="A2" s="4" t="s">
        <v>38</v>
      </c>
      <c r="B2" s="8"/>
      <c r="C2" s="135" t="s">
        <v>77</v>
      </c>
      <c r="D2" s="135"/>
      <c r="E2" s="135"/>
      <c r="F2" s="135"/>
      <c r="G2" s="135"/>
      <c r="H2" s="135"/>
      <c r="I2" s="135"/>
      <c r="J2" s="135"/>
      <c r="K2" s="135"/>
      <c r="L2" s="135"/>
      <c r="M2" s="135"/>
      <c r="N2" s="135"/>
      <c r="O2" s="135"/>
      <c r="P2" s="135"/>
      <c r="Q2" s="135"/>
      <c r="R2" s="135"/>
      <c r="T2" s="9"/>
      <c r="U2" s="9"/>
      <c r="V2" s="9"/>
    </row>
    <row r="3" spans="1:29" ht="11.25" customHeight="1" x14ac:dyDescent="0.15">
      <c r="A3" s="4"/>
      <c r="B3" s="8"/>
      <c r="C3" s="10"/>
      <c r="D3" s="11"/>
      <c r="E3" s="11"/>
      <c r="F3" s="11"/>
      <c r="G3" s="11"/>
      <c r="H3" s="11"/>
      <c r="I3" s="11"/>
      <c r="J3" s="11"/>
      <c r="K3" s="11"/>
      <c r="L3" s="11"/>
      <c r="M3" s="11"/>
      <c r="N3" s="11"/>
      <c r="O3" s="11"/>
      <c r="P3" s="11"/>
      <c r="T3" s="49"/>
      <c r="U3" s="49"/>
      <c r="V3" s="49"/>
    </row>
    <row r="4" spans="1:29" ht="24.75" customHeight="1" x14ac:dyDescent="0.15">
      <c r="A4" s="13" t="s">
        <v>39</v>
      </c>
      <c r="B4" s="8"/>
    </row>
    <row r="5" spans="1:29" ht="24.75" customHeight="1" x14ac:dyDescent="0.15">
      <c r="A5" s="136"/>
      <c r="B5" s="136" t="s">
        <v>40</v>
      </c>
      <c r="C5" s="136"/>
      <c r="D5" s="136"/>
      <c r="E5" s="136"/>
      <c r="F5" s="136"/>
      <c r="G5" s="136"/>
      <c r="H5" s="136"/>
      <c r="I5" s="137" t="s">
        <v>41</v>
      </c>
      <c r="J5" s="138"/>
      <c r="K5" s="138"/>
      <c r="L5" s="138"/>
      <c r="M5" s="138"/>
      <c r="N5" s="139"/>
      <c r="P5" s="136"/>
      <c r="Q5" s="143" t="s">
        <v>42</v>
      </c>
      <c r="R5" s="144"/>
      <c r="S5" s="144"/>
      <c r="T5" s="144"/>
      <c r="U5" s="144"/>
      <c r="V5" s="145"/>
    </row>
    <row r="6" spans="1:29" ht="24.75" customHeight="1" x14ac:dyDescent="0.15">
      <c r="A6" s="136"/>
      <c r="B6" s="136" t="s">
        <v>9</v>
      </c>
      <c r="C6" s="136"/>
      <c r="D6" s="136"/>
      <c r="E6" s="136" t="s">
        <v>12</v>
      </c>
      <c r="F6" s="136"/>
      <c r="G6" s="136"/>
      <c r="H6" s="136"/>
      <c r="I6" s="140"/>
      <c r="J6" s="141"/>
      <c r="K6" s="141"/>
      <c r="L6" s="141"/>
      <c r="M6" s="141"/>
      <c r="N6" s="142"/>
      <c r="P6" s="136"/>
      <c r="Q6" s="143" t="s">
        <v>9</v>
      </c>
      <c r="R6" s="144"/>
      <c r="S6" s="145"/>
      <c r="T6" s="146" t="s">
        <v>12</v>
      </c>
      <c r="U6" s="147"/>
      <c r="V6" s="148"/>
    </row>
    <row r="7" spans="1:29" ht="24.75" customHeight="1" x14ac:dyDescent="0.15">
      <c r="A7" s="14" t="s">
        <v>43</v>
      </c>
      <c r="B7" s="15" t="s">
        <v>73</v>
      </c>
      <c r="C7" s="16">
        <v>770</v>
      </c>
      <c r="D7" s="17" t="s">
        <v>10</v>
      </c>
      <c r="E7" s="18">
        <v>254</v>
      </c>
      <c r="F7" s="19" t="s">
        <v>44</v>
      </c>
      <c r="G7" s="16">
        <v>110</v>
      </c>
      <c r="H7" s="20" t="s">
        <v>10</v>
      </c>
      <c r="I7" s="18">
        <v>1</v>
      </c>
      <c r="J7" s="21" t="s">
        <v>45</v>
      </c>
      <c r="K7" s="16">
        <v>35</v>
      </c>
      <c r="L7" s="22" t="s">
        <v>46</v>
      </c>
      <c r="M7" s="16">
        <v>110</v>
      </c>
      <c r="N7" s="17" t="s">
        <v>10</v>
      </c>
      <c r="O7" s="23"/>
      <c r="P7" s="14" t="str">
        <f>A7</f>
        <v>上限運賃</v>
      </c>
      <c r="Q7" s="24" t="s">
        <v>47</v>
      </c>
      <c r="R7" s="25">
        <v>4560</v>
      </c>
      <c r="S7" s="17" t="s">
        <v>10</v>
      </c>
      <c r="T7" s="24" t="s">
        <v>47</v>
      </c>
      <c r="U7" s="25">
        <f>R7</f>
        <v>4560</v>
      </c>
      <c r="V7" s="17" t="s">
        <v>10</v>
      </c>
    </row>
    <row r="8" spans="1:29" ht="24.75" customHeight="1" x14ac:dyDescent="0.15">
      <c r="A8" s="14" t="s">
        <v>48</v>
      </c>
      <c r="B8" s="15" t="str">
        <f>B$7</f>
        <v>1.4km</v>
      </c>
      <c r="C8" s="16">
        <f t="shared" ref="C8:C13" si="0">C7-10</f>
        <v>760</v>
      </c>
      <c r="D8" s="17" t="s">
        <v>10</v>
      </c>
      <c r="E8" s="18">
        <f t="shared" ref="E8:E16" si="1">X8</f>
        <v>257</v>
      </c>
      <c r="F8" s="19" t="s">
        <v>44</v>
      </c>
      <c r="G8" s="16">
        <f>G$7</f>
        <v>110</v>
      </c>
      <c r="H8" s="20" t="s">
        <v>10</v>
      </c>
      <c r="I8" s="18">
        <v>1</v>
      </c>
      <c r="J8" s="21" t="s">
        <v>45</v>
      </c>
      <c r="K8" s="16">
        <f t="shared" ref="K8:K16" si="2">Z8-60</f>
        <v>35</v>
      </c>
      <c r="L8" s="22" t="s">
        <v>46</v>
      </c>
      <c r="M8" s="16">
        <f>M$7</f>
        <v>110</v>
      </c>
      <c r="N8" s="17" t="s">
        <v>10</v>
      </c>
      <c r="P8" s="14" t="str">
        <f t="shared" ref="P8:P16" si="3">A8</f>
        <v>A運賃</v>
      </c>
      <c r="Q8" s="26" t="s">
        <v>47</v>
      </c>
      <c r="R8" s="25">
        <f t="shared" ref="R8:R16" si="4">AB8</f>
        <v>4500</v>
      </c>
      <c r="S8" s="17" t="s">
        <v>10</v>
      </c>
      <c r="T8" s="26" t="s">
        <v>47</v>
      </c>
      <c r="U8" s="25">
        <f t="shared" ref="U8:U16" si="5">R8</f>
        <v>4500</v>
      </c>
      <c r="V8" s="17" t="s">
        <v>10</v>
      </c>
      <c r="W8" s="27">
        <f t="shared" ref="W8:W16" si="6">R7-R8</f>
        <v>60</v>
      </c>
      <c r="X8" s="5">
        <f t="shared" ref="X8:X16" si="7">ROUND(Y8,0)</f>
        <v>257</v>
      </c>
      <c r="Y8" s="28">
        <f t="shared" ref="Y8:Y16" si="8">E$7/C8*C$7</f>
        <v>257.34210526315786</v>
      </c>
      <c r="Z8" s="5">
        <f t="shared" ref="Z8:Z16" si="9">IF(MROUND(AA8,5)&lt;AA8,MROUND(AA8,5)+5,MROUND(AA8,5))</f>
        <v>95</v>
      </c>
      <c r="AA8" s="5">
        <f t="shared" ref="AA8:AA16" si="10">ROUNDDOWN(E8/10000*3600,0)</f>
        <v>92</v>
      </c>
      <c r="AB8" s="5">
        <f t="shared" ref="AB8:AB16" si="11">ROUND(AC8,-1)</f>
        <v>4500</v>
      </c>
      <c r="AC8" s="5">
        <f t="shared" ref="AC8:AC16" si="12">R$7*C8/C$7</f>
        <v>4500.7792207792209</v>
      </c>
    </row>
    <row r="9" spans="1:29" ht="24.75" customHeight="1" x14ac:dyDescent="0.15">
      <c r="A9" s="14" t="s">
        <v>49</v>
      </c>
      <c r="B9" s="15" t="str">
        <f t="shared" ref="B9:B16" si="13">B$7</f>
        <v>1.4km</v>
      </c>
      <c r="C9" s="16">
        <f t="shared" si="0"/>
        <v>750</v>
      </c>
      <c r="D9" s="17" t="s">
        <v>10</v>
      </c>
      <c r="E9" s="18">
        <f t="shared" si="1"/>
        <v>261</v>
      </c>
      <c r="F9" s="19" t="s">
        <v>44</v>
      </c>
      <c r="G9" s="16">
        <f t="shared" ref="G9:G16" si="14">G$7</f>
        <v>110</v>
      </c>
      <c r="H9" s="20" t="s">
        <v>10</v>
      </c>
      <c r="I9" s="18">
        <v>1</v>
      </c>
      <c r="J9" s="21" t="s">
        <v>45</v>
      </c>
      <c r="K9" s="16">
        <f t="shared" si="2"/>
        <v>35</v>
      </c>
      <c r="L9" s="22" t="s">
        <v>46</v>
      </c>
      <c r="M9" s="16">
        <f t="shared" ref="M9:M16" si="15">M$7</f>
        <v>110</v>
      </c>
      <c r="N9" s="17" t="s">
        <v>10</v>
      </c>
      <c r="P9" s="14" t="str">
        <f t="shared" si="3"/>
        <v>B運賃</v>
      </c>
      <c r="Q9" s="26" t="s">
        <v>47</v>
      </c>
      <c r="R9" s="25">
        <f t="shared" si="4"/>
        <v>4440</v>
      </c>
      <c r="S9" s="17" t="s">
        <v>10</v>
      </c>
      <c r="T9" s="26" t="s">
        <v>47</v>
      </c>
      <c r="U9" s="25">
        <f t="shared" si="5"/>
        <v>4440</v>
      </c>
      <c r="V9" s="17" t="s">
        <v>10</v>
      </c>
      <c r="W9" s="27">
        <f t="shared" si="6"/>
        <v>60</v>
      </c>
      <c r="X9" s="5">
        <f t="shared" si="7"/>
        <v>261</v>
      </c>
      <c r="Y9" s="28">
        <f t="shared" si="8"/>
        <v>260.77333333333331</v>
      </c>
      <c r="Z9" s="5">
        <f t="shared" si="9"/>
        <v>95</v>
      </c>
      <c r="AA9" s="5">
        <f t="shared" si="10"/>
        <v>93</v>
      </c>
      <c r="AB9" s="5">
        <f t="shared" si="11"/>
        <v>4440</v>
      </c>
      <c r="AC9" s="5">
        <f t="shared" si="12"/>
        <v>4441.5584415584417</v>
      </c>
    </row>
    <row r="10" spans="1:29" ht="24.75" customHeight="1" x14ac:dyDescent="0.15">
      <c r="A10" s="14" t="s">
        <v>50</v>
      </c>
      <c r="B10" s="15" t="str">
        <f t="shared" si="13"/>
        <v>1.4km</v>
      </c>
      <c r="C10" s="16">
        <f t="shared" si="0"/>
        <v>740</v>
      </c>
      <c r="D10" s="17" t="s">
        <v>10</v>
      </c>
      <c r="E10" s="18">
        <f t="shared" si="1"/>
        <v>264</v>
      </c>
      <c r="F10" s="19" t="s">
        <v>44</v>
      </c>
      <c r="G10" s="16">
        <f t="shared" si="14"/>
        <v>110</v>
      </c>
      <c r="H10" s="20" t="s">
        <v>10</v>
      </c>
      <c r="I10" s="18">
        <v>1</v>
      </c>
      <c r="J10" s="21" t="s">
        <v>45</v>
      </c>
      <c r="K10" s="16">
        <f t="shared" si="2"/>
        <v>35</v>
      </c>
      <c r="L10" s="22" t="s">
        <v>46</v>
      </c>
      <c r="M10" s="16">
        <f t="shared" si="15"/>
        <v>110</v>
      </c>
      <c r="N10" s="17" t="s">
        <v>10</v>
      </c>
      <c r="P10" s="14" t="str">
        <f t="shared" si="3"/>
        <v>C運賃</v>
      </c>
      <c r="Q10" s="26" t="s">
        <v>47</v>
      </c>
      <c r="R10" s="25">
        <f t="shared" si="4"/>
        <v>4380</v>
      </c>
      <c r="S10" s="17" t="s">
        <v>10</v>
      </c>
      <c r="T10" s="26" t="s">
        <v>47</v>
      </c>
      <c r="U10" s="25">
        <f t="shared" si="5"/>
        <v>4380</v>
      </c>
      <c r="V10" s="17" t="s">
        <v>10</v>
      </c>
      <c r="W10" s="27">
        <f t="shared" si="6"/>
        <v>60</v>
      </c>
      <c r="X10" s="5">
        <f t="shared" si="7"/>
        <v>264</v>
      </c>
      <c r="Y10" s="28">
        <f t="shared" si="8"/>
        <v>264.29729729729729</v>
      </c>
      <c r="Z10" s="5">
        <f t="shared" si="9"/>
        <v>95</v>
      </c>
      <c r="AA10" s="5">
        <f t="shared" si="10"/>
        <v>95</v>
      </c>
      <c r="AB10" s="5">
        <f t="shared" si="11"/>
        <v>4380</v>
      </c>
      <c r="AC10" s="5">
        <f t="shared" si="12"/>
        <v>4382.3376623376626</v>
      </c>
    </row>
    <row r="11" spans="1:29" ht="24.75" customHeight="1" x14ac:dyDescent="0.15">
      <c r="A11" s="14" t="s">
        <v>62</v>
      </c>
      <c r="B11" s="15" t="str">
        <f t="shared" si="13"/>
        <v>1.4km</v>
      </c>
      <c r="C11" s="16">
        <f t="shared" si="0"/>
        <v>730</v>
      </c>
      <c r="D11" s="17" t="s">
        <v>10</v>
      </c>
      <c r="E11" s="18">
        <f t="shared" si="1"/>
        <v>268</v>
      </c>
      <c r="F11" s="19" t="s">
        <v>44</v>
      </c>
      <c r="G11" s="16">
        <f t="shared" si="14"/>
        <v>110</v>
      </c>
      <c r="H11" s="20" t="s">
        <v>10</v>
      </c>
      <c r="I11" s="18">
        <v>1</v>
      </c>
      <c r="J11" s="21" t="s">
        <v>45</v>
      </c>
      <c r="K11" s="16">
        <f t="shared" si="2"/>
        <v>40</v>
      </c>
      <c r="L11" s="22" t="s">
        <v>46</v>
      </c>
      <c r="M11" s="16">
        <f t="shared" si="15"/>
        <v>110</v>
      </c>
      <c r="N11" s="17" t="s">
        <v>10</v>
      </c>
      <c r="P11" s="14" t="str">
        <f t="shared" si="3"/>
        <v>D運賃</v>
      </c>
      <c r="Q11" s="26" t="s">
        <v>47</v>
      </c>
      <c r="R11" s="25">
        <f t="shared" si="4"/>
        <v>4320</v>
      </c>
      <c r="S11" s="17" t="s">
        <v>10</v>
      </c>
      <c r="T11" s="26" t="s">
        <v>47</v>
      </c>
      <c r="U11" s="25">
        <f t="shared" si="5"/>
        <v>4320</v>
      </c>
      <c r="V11" s="17" t="s">
        <v>10</v>
      </c>
      <c r="W11" s="27">
        <f>R9-R11</f>
        <v>120</v>
      </c>
      <c r="X11" s="5">
        <f t="shared" si="7"/>
        <v>268</v>
      </c>
      <c r="Y11" s="28">
        <f t="shared" si="8"/>
        <v>267.91780821917808</v>
      </c>
      <c r="Z11" s="5">
        <f t="shared" si="9"/>
        <v>100</v>
      </c>
      <c r="AA11" s="5">
        <f t="shared" si="10"/>
        <v>96</v>
      </c>
      <c r="AB11" s="5">
        <f t="shared" si="11"/>
        <v>4320</v>
      </c>
      <c r="AC11" s="5">
        <f t="shared" si="12"/>
        <v>4323.1168831168834</v>
      </c>
    </row>
    <row r="12" spans="1:29" ht="24.75" customHeight="1" x14ac:dyDescent="0.15">
      <c r="A12" s="14" t="s">
        <v>52</v>
      </c>
      <c r="B12" s="15" t="str">
        <f t="shared" si="13"/>
        <v>1.4km</v>
      </c>
      <c r="C12" s="16">
        <f t="shared" si="0"/>
        <v>720</v>
      </c>
      <c r="D12" s="17" t="s">
        <v>10</v>
      </c>
      <c r="E12" s="18">
        <f t="shared" si="1"/>
        <v>272</v>
      </c>
      <c r="F12" s="19" t="s">
        <v>44</v>
      </c>
      <c r="G12" s="16">
        <f t="shared" si="14"/>
        <v>110</v>
      </c>
      <c r="H12" s="20" t="s">
        <v>10</v>
      </c>
      <c r="I12" s="18">
        <v>1</v>
      </c>
      <c r="J12" s="21" t="s">
        <v>45</v>
      </c>
      <c r="K12" s="16">
        <f t="shared" si="2"/>
        <v>40</v>
      </c>
      <c r="L12" s="22" t="s">
        <v>46</v>
      </c>
      <c r="M12" s="16">
        <f t="shared" si="15"/>
        <v>110</v>
      </c>
      <c r="N12" s="17" t="s">
        <v>10</v>
      </c>
      <c r="P12" s="14" t="str">
        <f t="shared" si="3"/>
        <v>E運賃</v>
      </c>
      <c r="Q12" s="26" t="s">
        <v>47</v>
      </c>
      <c r="R12" s="25">
        <f t="shared" si="4"/>
        <v>4260</v>
      </c>
      <c r="S12" s="17" t="s">
        <v>10</v>
      </c>
      <c r="T12" s="26" t="s">
        <v>47</v>
      </c>
      <c r="U12" s="25">
        <f t="shared" si="5"/>
        <v>4260</v>
      </c>
      <c r="V12" s="17" t="s">
        <v>10</v>
      </c>
      <c r="W12" s="27">
        <f>R10-R12</f>
        <v>120</v>
      </c>
      <c r="X12" s="5">
        <f t="shared" si="7"/>
        <v>272</v>
      </c>
      <c r="Y12" s="28">
        <f t="shared" si="8"/>
        <v>271.63888888888891</v>
      </c>
      <c r="Z12" s="5">
        <f t="shared" si="9"/>
        <v>100</v>
      </c>
      <c r="AA12" s="5">
        <f t="shared" si="10"/>
        <v>97</v>
      </c>
      <c r="AB12" s="5">
        <f t="shared" si="11"/>
        <v>4260</v>
      </c>
      <c r="AC12" s="5">
        <f t="shared" si="12"/>
        <v>4263.8961038961043</v>
      </c>
    </row>
    <row r="13" spans="1:29" ht="24.75" customHeight="1" x14ac:dyDescent="0.15">
      <c r="A13" s="14" t="s">
        <v>53</v>
      </c>
      <c r="B13" s="15" t="str">
        <f t="shared" si="13"/>
        <v>1.4km</v>
      </c>
      <c r="C13" s="16">
        <f t="shared" si="0"/>
        <v>710</v>
      </c>
      <c r="D13" s="17" t="s">
        <v>10</v>
      </c>
      <c r="E13" s="18">
        <f t="shared" si="1"/>
        <v>275</v>
      </c>
      <c r="F13" s="19" t="s">
        <v>44</v>
      </c>
      <c r="G13" s="16">
        <f t="shared" si="14"/>
        <v>110</v>
      </c>
      <c r="H13" s="20" t="s">
        <v>10</v>
      </c>
      <c r="I13" s="18">
        <v>1</v>
      </c>
      <c r="J13" s="21" t="s">
        <v>45</v>
      </c>
      <c r="K13" s="16">
        <f t="shared" si="2"/>
        <v>40</v>
      </c>
      <c r="L13" s="22" t="s">
        <v>46</v>
      </c>
      <c r="M13" s="16">
        <f t="shared" si="15"/>
        <v>110</v>
      </c>
      <c r="N13" s="17" t="s">
        <v>10</v>
      </c>
      <c r="P13" s="14" t="str">
        <f t="shared" si="3"/>
        <v>F運賃</v>
      </c>
      <c r="Q13" s="26" t="s">
        <v>47</v>
      </c>
      <c r="R13" s="25">
        <f t="shared" si="4"/>
        <v>4200</v>
      </c>
      <c r="S13" s="17" t="s">
        <v>10</v>
      </c>
      <c r="T13" s="26" t="s">
        <v>47</v>
      </c>
      <c r="U13" s="25">
        <f t="shared" si="5"/>
        <v>4200</v>
      </c>
      <c r="V13" s="17" t="s">
        <v>10</v>
      </c>
      <c r="W13" s="27">
        <f t="shared" si="6"/>
        <v>60</v>
      </c>
      <c r="X13" s="5">
        <f t="shared" si="7"/>
        <v>275</v>
      </c>
      <c r="Y13" s="28">
        <f t="shared" si="8"/>
        <v>275.46478873239437</v>
      </c>
      <c r="Z13" s="5">
        <f t="shared" si="9"/>
        <v>100</v>
      </c>
      <c r="AA13" s="5">
        <f t="shared" si="10"/>
        <v>99</v>
      </c>
      <c r="AB13" s="5">
        <f t="shared" si="11"/>
        <v>4200</v>
      </c>
      <c r="AC13" s="5">
        <f t="shared" si="12"/>
        <v>4204.6753246753251</v>
      </c>
    </row>
    <row r="14" spans="1:29" ht="24.75" customHeight="1" x14ac:dyDescent="0.15">
      <c r="A14" s="14" t="s">
        <v>54</v>
      </c>
      <c r="B14" s="15" t="str">
        <f t="shared" si="13"/>
        <v>1.4km</v>
      </c>
      <c r="C14" s="16">
        <f>C13-10</f>
        <v>700</v>
      </c>
      <c r="D14" s="17" t="s">
        <v>10</v>
      </c>
      <c r="E14" s="18">
        <f t="shared" si="1"/>
        <v>279</v>
      </c>
      <c r="F14" s="19" t="s">
        <v>44</v>
      </c>
      <c r="G14" s="16">
        <f t="shared" si="14"/>
        <v>110</v>
      </c>
      <c r="H14" s="20" t="s">
        <v>10</v>
      </c>
      <c r="I14" s="18">
        <v>1</v>
      </c>
      <c r="J14" s="21" t="s">
        <v>45</v>
      </c>
      <c r="K14" s="16">
        <f t="shared" si="2"/>
        <v>40</v>
      </c>
      <c r="L14" s="22" t="s">
        <v>46</v>
      </c>
      <c r="M14" s="16">
        <f t="shared" si="15"/>
        <v>110</v>
      </c>
      <c r="N14" s="17" t="s">
        <v>10</v>
      </c>
      <c r="P14" s="14" t="str">
        <f t="shared" si="3"/>
        <v>G運賃</v>
      </c>
      <c r="Q14" s="26" t="s">
        <v>47</v>
      </c>
      <c r="R14" s="25">
        <f t="shared" si="4"/>
        <v>4150</v>
      </c>
      <c r="S14" s="17" t="s">
        <v>10</v>
      </c>
      <c r="T14" s="26" t="s">
        <v>47</v>
      </c>
      <c r="U14" s="25">
        <f t="shared" si="5"/>
        <v>4150</v>
      </c>
      <c r="V14" s="17" t="s">
        <v>10</v>
      </c>
      <c r="W14" s="27">
        <f t="shared" si="6"/>
        <v>50</v>
      </c>
      <c r="X14" s="5">
        <f t="shared" si="7"/>
        <v>279</v>
      </c>
      <c r="Y14" s="28">
        <f t="shared" si="8"/>
        <v>279.40000000000003</v>
      </c>
      <c r="Z14" s="5">
        <f t="shared" si="9"/>
        <v>100</v>
      </c>
      <c r="AA14" s="5">
        <f t="shared" si="10"/>
        <v>100</v>
      </c>
      <c r="AB14" s="5">
        <f t="shared" si="11"/>
        <v>4150</v>
      </c>
      <c r="AC14" s="5">
        <f t="shared" si="12"/>
        <v>4145.454545454545</v>
      </c>
    </row>
    <row r="15" spans="1:29" ht="24.75" customHeight="1" x14ac:dyDescent="0.15">
      <c r="A15" s="14" t="s">
        <v>55</v>
      </c>
      <c r="B15" s="15" t="str">
        <f t="shared" si="13"/>
        <v>1.4km</v>
      </c>
      <c r="C15" s="16">
        <f>C14-10</f>
        <v>690</v>
      </c>
      <c r="D15" s="17" t="s">
        <v>10</v>
      </c>
      <c r="E15" s="18">
        <f t="shared" si="1"/>
        <v>283</v>
      </c>
      <c r="F15" s="19" t="s">
        <v>44</v>
      </c>
      <c r="G15" s="16">
        <f t="shared" si="14"/>
        <v>110</v>
      </c>
      <c r="H15" s="20" t="s">
        <v>10</v>
      </c>
      <c r="I15" s="18">
        <v>1</v>
      </c>
      <c r="J15" s="21" t="s">
        <v>45</v>
      </c>
      <c r="K15" s="16">
        <f t="shared" si="2"/>
        <v>45</v>
      </c>
      <c r="L15" s="22" t="s">
        <v>46</v>
      </c>
      <c r="M15" s="16">
        <f t="shared" si="15"/>
        <v>110</v>
      </c>
      <c r="N15" s="17" t="s">
        <v>10</v>
      </c>
      <c r="P15" s="14" t="str">
        <f t="shared" si="3"/>
        <v>H運賃</v>
      </c>
      <c r="Q15" s="26" t="s">
        <v>47</v>
      </c>
      <c r="R15" s="25">
        <f t="shared" si="4"/>
        <v>4090</v>
      </c>
      <c r="S15" s="17" t="s">
        <v>10</v>
      </c>
      <c r="T15" s="26" t="s">
        <v>47</v>
      </c>
      <c r="U15" s="25">
        <f t="shared" si="5"/>
        <v>4090</v>
      </c>
      <c r="V15" s="17" t="s">
        <v>10</v>
      </c>
      <c r="W15" s="27">
        <f t="shared" si="6"/>
        <v>60</v>
      </c>
      <c r="X15" s="5">
        <f t="shared" si="7"/>
        <v>283</v>
      </c>
      <c r="Y15" s="28">
        <f t="shared" si="8"/>
        <v>283.44927536231882</v>
      </c>
      <c r="Z15" s="5">
        <f t="shared" si="9"/>
        <v>105</v>
      </c>
      <c r="AA15" s="5">
        <f t="shared" si="10"/>
        <v>101</v>
      </c>
      <c r="AB15" s="5">
        <f t="shared" si="11"/>
        <v>4090</v>
      </c>
      <c r="AC15" s="5">
        <f t="shared" si="12"/>
        <v>4086.2337662337663</v>
      </c>
    </row>
    <row r="16" spans="1:29" ht="24.75" customHeight="1" x14ac:dyDescent="0.15">
      <c r="A16" s="14" t="s">
        <v>56</v>
      </c>
      <c r="B16" s="15" t="str">
        <f t="shared" si="13"/>
        <v>1.4km</v>
      </c>
      <c r="C16" s="16">
        <f>C15-10</f>
        <v>680</v>
      </c>
      <c r="D16" s="17" t="s">
        <v>10</v>
      </c>
      <c r="E16" s="18">
        <f t="shared" si="1"/>
        <v>288</v>
      </c>
      <c r="F16" s="19" t="s">
        <v>44</v>
      </c>
      <c r="G16" s="16">
        <f t="shared" si="14"/>
        <v>110</v>
      </c>
      <c r="H16" s="20" t="s">
        <v>10</v>
      </c>
      <c r="I16" s="18">
        <v>1</v>
      </c>
      <c r="J16" s="21" t="s">
        <v>45</v>
      </c>
      <c r="K16" s="16">
        <f t="shared" si="2"/>
        <v>45</v>
      </c>
      <c r="L16" s="22" t="s">
        <v>46</v>
      </c>
      <c r="M16" s="16">
        <f t="shared" si="15"/>
        <v>110</v>
      </c>
      <c r="N16" s="17" t="s">
        <v>10</v>
      </c>
      <c r="P16" s="14" t="str">
        <f t="shared" si="3"/>
        <v>下限運賃</v>
      </c>
      <c r="Q16" s="26" t="s">
        <v>47</v>
      </c>
      <c r="R16" s="25">
        <f t="shared" si="4"/>
        <v>4030</v>
      </c>
      <c r="S16" s="17" t="s">
        <v>10</v>
      </c>
      <c r="T16" s="26" t="s">
        <v>47</v>
      </c>
      <c r="U16" s="25">
        <f t="shared" si="5"/>
        <v>4030</v>
      </c>
      <c r="V16" s="17" t="s">
        <v>10</v>
      </c>
      <c r="W16" s="27">
        <f t="shared" si="6"/>
        <v>60</v>
      </c>
      <c r="X16" s="5">
        <f t="shared" si="7"/>
        <v>288</v>
      </c>
      <c r="Y16" s="28">
        <f t="shared" si="8"/>
        <v>287.61764705882354</v>
      </c>
      <c r="Z16" s="5">
        <f t="shared" si="9"/>
        <v>105</v>
      </c>
      <c r="AA16" s="5">
        <f t="shared" si="10"/>
        <v>103</v>
      </c>
      <c r="AB16" s="5">
        <f t="shared" si="11"/>
        <v>4030</v>
      </c>
      <c r="AC16" s="5">
        <f t="shared" si="12"/>
        <v>4027.0129870129872</v>
      </c>
    </row>
    <row r="17" spans="1:29" ht="11.25" customHeight="1" x14ac:dyDescent="0.15">
      <c r="A17" s="29"/>
      <c r="B17" s="30"/>
      <c r="C17" s="31"/>
      <c r="D17" s="32"/>
      <c r="E17" s="31"/>
      <c r="F17" s="33"/>
      <c r="G17" s="31"/>
      <c r="H17" s="34"/>
      <c r="I17" s="31"/>
      <c r="J17" s="35"/>
      <c r="K17" s="31"/>
      <c r="L17" s="36"/>
      <c r="M17" s="31"/>
      <c r="N17" s="32"/>
      <c r="P17" s="29"/>
      <c r="Q17" s="34"/>
      <c r="R17" s="37"/>
      <c r="S17" s="32"/>
      <c r="T17" s="34"/>
      <c r="U17" s="37"/>
      <c r="V17" s="32"/>
      <c r="Y17" s="28"/>
    </row>
    <row r="18" spans="1:29" ht="24.75" customHeight="1" x14ac:dyDescent="0.15">
      <c r="A18" s="13" t="s">
        <v>57</v>
      </c>
      <c r="B18" s="8"/>
      <c r="Y18" s="28"/>
    </row>
    <row r="19" spans="1:29" ht="24.75" customHeight="1" x14ac:dyDescent="0.15">
      <c r="A19" s="136"/>
      <c r="B19" s="136" t="s">
        <v>40</v>
      </c>
      <c r="C19" s="136"/>
      <c r="D19" s="136"/>
      <c r="E19" s="136"/>
      <c r="F19" s="136"/>
      <c r="G19" s="136"/>
      <c r="H19" s="136"/>
      <c r="I19" s="137" t="s">
        <v>41</v>
      </c>
      <c r="J19" s="138"/>
      <c r="K19" s="138"/>
      <c r="L19" s="138"/>
      <c r="M19" s="138"/>
      <c r="N19" s="139"/>
      <c r="P19" s="136"/>
      <c r="Q19" s="143" t="s">
        <v>42</v>
      </c>
      <c r="R19" s="144"/>
      <c r="S19" s="144"/>
      <c r="T19" s="144"/>
      <c r="U19" s="144"/>
      <c r="V19" s="145"/>
      <c r="Y19" s="28"/>
    </row>
    <row r="20" spans="1:29" ht="24.75" customHeight="1" x14ac:dyDescent="0.15">
      <c r="A20" s="136"/>
      <c r="B20" s="136" t="s">
        <v>9</v>
      </c>
      <c r="C20" s="136"/>
      <c r="D20" s="136"/>
      <c r="E20" s="136" t="s">
        <v>12</v>
      </c>
      <c r="F20" s="136"/>
      <c r="G20" s="136"/>
      <c r="H20" s="136"/>
      <c r="I20" s="140"/>
      <c r="J20" s="141"/>
      <c r="K20" s="141"/>
      <c r="L20" s="141"/>
      <c r="M20" s="141"/>
      <c r="N20" s="142"/>
      <c r="P20" s="136"/>
      <c r="Q20" s="143" t="s">
        <v>9</v>
      </c>
      <c r="R20" s="144"/>
      <c r="S20" s="145"/>
      <c r="T20" s="146" t="s">
        <v>12</v>
      </c>
      <c r="U20" s="147"/>
      <c r="V20" s="148"/>
      <c r="Y20" s="28"/>
    </row>
    <row r="21" spans="1:29" ht="24.75" customHeight="1" x14ac:dyDescent="0.15">
      <c r="A21" s="14" t="s">
        <v>43</v>
      </c>
      <c r="B21" s="15" t="str">
        <f>B$7</f>
        <v>1.4km</v>
      </c>
      <c r="C21" s="16">
        <v>740</v>
      </c>
      <c r="D21" s="17" t="s">
        <v>10</v>
      </c>
      <c r="E21" s="18">
        <v>232</v>
      </c>
      <c r="F21" s="19" t="s">
        <v>44</v>
      </c>
      <c r="G21" s="16">
        <v>100</v>
      </c>
      <c r="H21" s="20" t="s">
        <v>10</v>
      </c>
      <c r="I21" s="18">
        <v>1</v>
      </c>
      <c r="J21" s="21" t="s">
        <v>45</v>
      </c>
      <c r="K21" s="16">
        <v>25</v>
      </c>
      <c r="L21" s="22" t="s">
        <v>46</v>
      </c>
      <c r="M21" s="16">
        <v>100</v>
      </c>
      <c r="N21" s="17" t="s">
        <v>10</v>
      </c>
      <c r="O21" s="23"/>
      <c r="P21" s="14" t="str">
        <f t="shared" ref="P21:P29" si="16">A21</f>
        <v>上限運賃</v>
      </c>
      <c r="Q21" s="26" t="s">
        <v>47</v>
      </c>
      <c r="R21" s="38">
        <v>4500</v>
      </c>
      <c r="S21" s="17" t="s">
        <v>10</v>
      </c>
      <c r="T21" s="26" t="s">
        <v>47</v>
      </c>
      <c r="U21" s="25">
        <f t="shared" ref="U21:U29" si="17">R21</f>
        <v>4500</v>
      </c>
      <c r="V21" s="17" t="s">
        <v>10</v>
      </c>
      <c r="Y21" s="28"/>
    </row>
    <row r="22" spans="1:29" ht="24.75" customHeight="1" x14ac:dyDescent="0.15">
      <c r="A22" s="14" t="s">
        <v>48</v>
      </c>
      <c r="B22" s="15" t="str">
        <f t="shared" ref="B22:B29" si="18">B$7</f>
        <v>1.4km</v>
      </c>
      <c r="C22" s="16">
        <f t="shared" ref="C22:C29" si="19">C21-10</f>
        <v>730</v>
      </c>
      <c r="D22" s="17" t="s">
        <v>10</v>
      </c>
      <c r="E22" s="18">
        <f t="shared" ref="E22:E29" si="20">X22</f>
        <v>235</v>
      </c>
      <c r="F22" s="19" t="s">
        <v>44</v>
      </c>
      <c r="G22" s="16">
        <f>G$21</f>
        <v>100</v>
      </c>
      <c r="H22" s="20" t="s">
        <v>10</v>
      </c>
      <c r="I22" s="18">
        <v>1</v>
      </c>
      <c r="J22" s="21" t="s">
        <v>45</v>
      </c>
      <c r="K22" s="16">
        <f t="shared" ref="K22:K29" si="21">Z22-60</f>
        <v>25</v>
      </c>
      <c r="L22" s="22" t="s">
        <v>46</v>
      </c>
      <c r="M22" s="16">
        <f>M$21</f>
        <v>100</v>
      </c>
      <c r="N22" s="17" t="s">
        <v>10</v>
      </c>
      <c r="P22" s="14" t="str">
        <f t="shared" si="16"/>
        <v>A運賃</v>
      </c>
      <c r="Q22" s="26" t="s">
        <v>47</v>
      </c>
      <c r="R22" s="38">
        <f t="shared" ref="R22:R29" si="22">AB22</f>
        <v>4440</v>
      </c>
      <c r="S22" s="17" t="s">
        <v>10</v>
      </c>
      <c r="T22" s="26" t="s">
        <v>47</v>
      </c>
      <c r="U22" s="25">
        <f t="shared" si="17"/>
        <v>4440</v>
      </c>
      <c r="V22" s="17" t="s">
        <v>10</v>
      </c>
      <c r="W22" s="39">
        <f t="shared" ref="W22:W29" si="23">R21-R22</f>
        <v>60</v>
      </c>
      <c r="X22" s="5">
        <f t="shared" ref="X22:X29" si="24">ROUND(Y22,0)</f>
        <v>235</v>
      </c>
      <c r="Y22" s="28">
        <f t="shared" ref="Y22:Y29" si="25">E$21/C22*C$21</f>
        <v>235.17808219178085</v>
      </c>
      <c r="Z22" s="5">
        <f t="shared" ref="Z22:Z29" si="26">IF(MROUND(AA22,5)&lt;AA22,MROUND(AA22,5)+5,MROUND(AA22,5))</f>
        <v>85</v>
      </c>
      <c r="AA22" s="5">
        <f>ROUNDDOWN(E22/10000*3600,0)</f>
        <v>84</v>
      </c>
      <c r="AB22" s="5">
        <f t="shared" ref="AB22:AB29" si="27">ROUND(AC22,-1)</f>
        <v>4440</v>
      </c>
      <c r="AC22" s="5">
        <f t="shared" ref="AC22:AC29" si="28">R$21*C22/C$21</f>
        <v>4439.1891891891892</v>
      </c>
    </row>
    <row r="23" spans="1:29" ht="24.75" customHeight="1" x14ac:dyDescent="0.15">
      <c r="A23" s="14" t="s">
        <v>49</v>
      </c>
      <c r="B23" s="15" t="str">
        <f t="shared" si="18"/>
        <v>1.4km</v>
      </c>
      <c r="C23" s="16">
        <f t="shared" si="19"/>
        <v>720</v>
      </c>
      <c r="D23" s="17" t="s">
        <v>10</v>
      </c>
      <c r="E23" s="18">
        <f t="shared" si="20"/>
        <v>238</v>
      </c>
      <c r="F23" s="19" t="s">
        <v>44</v>
      </c>
      <c r="G23" s="16">
        <f t="shared" ref="G23:G29" si="29">G$21</f>
        <v>100</v>
      </c>
      <c r="H23" s="20" t="s">
        <v>10</v>
      </c>
      <c r="I23" s="18">
        <v>1</v>
      </c>
      <c r="J23" s="21" t="s">
        <v>45</v>
      </c>
      <c r="K23" s="16">
        <f t="shared" si="21"/>
        <v>25</v>
      </c>
      <c r="L23" s="22" t="s">
        <v>46</v>
      </c>
      <c r="M23" s="16">
        <f t="shared" ref="M23:M29" si="30">M$21</f>
        <v>100</v>
      </c>
      <c r="N23" s="17" t="s">
        <v>10</v>
      </c>
      <c r="P23" s="14" t="str">
        <f t="shared" si="16"/>
        <v>B運賃</v>
      </c>
      <c r="Q23" s="26" t="s">
        <v>47</v>
      </c>
      <c r="R23" s="38">
        <f t="shared" si="22"/>
        <v>4380</v>
      </c>
      <c r="S23" s="17" t="s">
        <v>10</v>
      </c>
      <c r="T23" s="26" t="s">
        <v>47</v>
      </c>
      <c r="U23" s="25">
        <f t="shared" si="17"/>
        <v>4380</v>
      </c>
      <c r="V23" s="17" t="s">
        <v>10</v>
      </c>
      <c r="W23" s="39">
        <f t="shared" si="23"/>
        <v>60</v>
      </c>
      <c r="X23" s="5">
        <f t="shared" si="24"/>
        <v>238</v>
      </c>
      <c r="Y23" s="28">
        <f t="shared" si="25"/>
        <v>238.44444444444446</v>
      </c>
      <c r="Z23" s="5">
        <f t="shared" si="26"/>
        <v>85</v>
      </c>
      <c r="AA23" s="5">
        <f t="shared" ref="AA23:AA29" si="31">ROUNDDOWN(E23/10000*3600,0)</f>
        <v>85</v>
      </c>
      <c r="AB23" s="5">
        <f t="shared" si="27"/>
        <v>4380</v>
      </c>
      <c r="AC23" s="5">
        <f t="shared" si="28"/>
        <v>4378.3783783783783</v>
      </c>
    </row>
    <row r="24" spans="1:29" ht="24.75" customHeight="1" x14ac:dyDescent="0.15">
      <c r="A24" s="14" t="s">
        <v>50</v>
      </c>
      <c r="B24" s="15" t="str">
        <f t="shared" si="18"/>
        <v>1.4km</v>
      </c>
      <c r="C24" s="16">
        <f t="shared" si="19"/>
        <v>710</v>
      </c>
      <c r="D24" s="17" t="s">
        <v>10</v>
      </c>
      <c r="E24" s="18">
        <f t="shared" si="20"/>
        <v>242</v>
      </c>
      <c r="F24" s="19" t="s">
        <v>44</v>
      </c>
      <c r="G24" s="16">
        <f t="shared" si="29"/>
        <v>100</v>
      </c>
      <c r="H24" s="20" t="s">
        <v>10</v>
      </c>
      <c r="I24" s="18">
        <v>1</v>
      </c>
      <c r="J24" s="21" t="s">
        <v>45</v>
      </c>
      <c r="K24" s="16">
        <f t="shared" si="21"/>
        <v>30</v>
      </c>
      <c r="L24" s="22" t="s">
        <v>46</v>
      </c>
      <c r="M24" s="16">
        <f t="shared" si="30"/>
        <v>100</v>
      </c>
      <c r="N24" s="17" t="s">
        <v>10</v>
      </c>
      <c r="P24" s="14" t="str">
        <f t="shared" si="16"/>
        <v>C運賃</v>
      </c>
      <c r="Q24" s="26" t="s">
        <v>47</v>
      </c>
      <c r="R24" s="38">
        <f t="shared" si="22"/>
        <v>4320</v>
      </c>
      <c r="S24" s="17" t="s">
        <v>10</v>
      </c>
      <c r="T24" s="26" t="s">
        <v>47</v>
      </c>
      <c r="U24" s="25">
        <f t="shared" si="17"/>
        <v>4320</v>
      </c>
      <c r="V24" s="17" t="s">
        <v>10</v>
      </c>
      <c r="W24" s="39">
        <f t="shared" si="23"/>
        <v>60</v>
      </c>
      <c r="X24" s="5">
        <f t="shared" si="24"/>
        <v>242</v>
      </c>
      <c r="Y24" s="28">
        <f t="shared" si="25"/>
        <v>241.80281690140845</v>
      </c>
      <c r="Z24" s="5">
        <f t="shared" si="26"/>
        <v>90</v>
      </c>
      <c r="AA24" s="5">
        <f t="shared" si="31"/>
        <v>87</v>
      </c>
      <c r="AB24" s="5">
        <f t="shared" si="27"/>
        <v>4320</v>
      </c>
      <c r="AC24" s="5">
        <f t="shared" si="28"/>
        <v>4317.5675675675675</v>
      </c>
    </row>
    <row r="25" spans="1:29" ht="24.75" customHeight="1" x14ac:dyDescent="0.15">
      <c r="A25" s="14" t="s">
        <v>62</v>
      </c>
      <c r="B25" s="15" t="str">
        <f t="shared" si="18"/>
        <v>1.4km</v>
      </c>
      <c r="C25" s="16">
        <f t="shared" si="19"/>
        <v>700</v>
      </c>
      <c r="D25" s="17" t="s">
        <v>10</v>
      </c>
      <c r="E25" s="18">
        <f t="shared" si="20"/>
        <v>245</v>
      </c>
      <c r="F25" s="19" t="s">
        <v>44</v>
      </c>
      <c r="G25" s="16">
        <f>G$21</f>
        <v>100</v>
      </c>
      <c r="H25" s="20" t="s">
        <v>10</v>
      </c>
      <c r="I25" s="18">
        <v>1</v>
      </c>
      <c r="J25" s="21" t="s">
        <v>45</v>
      </c>
      <c r="K25" s="16">
        <f t="shared" si="21"/>
        <v>30</v>
      </c>
      <c r="L25" s="22" t="s">
        <v>46</v>
      </c>
      <c r="M25" s="16">
        <f>M$21</f>
        <v>100</v>
      </c>
      <c r="N25" s="17" t="s">
        <v>10</v>
      </c>
      <c r="P25" s="14" t="str">
        <f t="shared" si="16"/>
        <v>D運賃</v>
      </c>
      <c r="Q25" s="26" t="s">
        <v>47</v>
      </c>
      <c r="R25" s="38">
        <f t="shared" si="22"/>
        <v>4260</v>
      </c>
      <c r="S25" s="17" t="s">
        <v>10</v>
      </c>
      <c r="T25" s="26" t="s">
        <v>47</v>
      </c>
      <c r="U25" s="25">
        <f t="shared" si="17"/>
        <v>4260</v>
      </c>
      <c r="V25" s="17" t="s">
        <v>10</v>
      </c>
      <c r="W25" s="39">
        <f t="shared" si="23"/>
        <v>60</v>
      </c>
      <c r="X25" s="5">
        <f t="shared" si="24"/>
        <v>245</v>
      </c>
      <c r="Y25" s="28">
        <f t="shared" si="25"/>
        <v>245.25714285714284</v>
      </c>
      <c r="Z25" s="5">
        <f t="shared" si="26"/>
        <v>90</v>
      </c>
      <c r="AA25" s="5">
        <f>ROUNDDOWN(E25/10000*3600,0)</f>
        <v>88</v>
      </c>
      <c r="AB25" s="5">
        <f t="shared" si="27"/>
        <v>4260</v>
      </c>
      <c r="AC25" s="5">
        <f t="shared" si="28"/>
        <v>4256.7567567567567</v>
      </c>
    </row>
    <row r="26" spans="1:29" ht="24.75" customHeight="1" x14ac:dyDescent="0.15">
      <c r="A26" s="14" t="s">
        <v>52</v>
      </c>
      <c r="B26" s="15" t="str">
        <f t="shared" si="18"/>
        <v>1.4km</v>
      </c>
      <c r="C26" s="16">
        <f t="shared" si="19"/>
        <v>690</v>
      </c>
      <c r="D26" s="17" t="s">
        <v>10</v>
      </c>
      <c r="E26" s="18">
        <f t="shared" si="20"/>
        <v>249</v>
      </c>
      <c r="F26" s="19" t="s">
        <v>44</v>
      </c>
      <c r="G26" s="16">
        <f t="shared" si="29"/>
        <v>100</v>
      </c>
      <c r="H26" s="20" t="s">
        <v>10</v>
      </c>
      <c r="I26" s="18">
        <v>1</v>
      </c>
      <c r="J26" s="21" t="s">
        <v>45</v>
      </c>
      <c r="K26" s="16">
        <f t="shared" si="21"/>
        <v>30</v>
      </c>
      <c r="L26" s="22" t="s">
        <v>46</v>
      </c>
      <c r="M26" s="16">
        <f t="shared" si="30"/>
        <v>100</v>
      </c>
      <c r="N26" s="17" t="s">
        <v>10</v>
      </c>
      <c r="P26" s="14" t="str">
        <f t="shared" si="16"/>
        <v>E運賃</v>
      </c>
      <c r="Q26" s="26" t="s">
        <v>47</v>
      </c>
      <c r="R26" s="38">
        <f t="shared" si="22"/>
        <v>4200</v>
      </c>
      <c r="S26" s="17" t="s">
        <v>10</v>
      </c>
      <c r="T26" s="26" t="s">
        <v>47</v>
      </c>
      <c r="U26" s="25">
        <f t="shared" si="17"/>
        <v>4200</v>
      </c>
      <c r="V26" s="17" t="s">
        <v>10</v>
      </c>
      <c r="W26" s="39">
        <f t="shared" si="23"/>
        <v>60</v>
      </c>
      <c r="X26" s="5">
        <f t="shared" si="24"/>
        <v>249</v>
      </c>
      <c r="Y26" s="28">
        <f t="shared" si="25"/>
        <v>248.81159420289853</v>
      </c>
      <c r="Z26" s="5">
        <f t="shared" si="26"/>
        <v>90</v>
      </c>
      <c r="AA26" s="5">
        <f t="shared" ref="AA26:AA28" si="32">ROUNDDOWN(E26/10000*3600,0)</f>
        <v>89</v>
      </c>
      <c r="AB26" s="5">
        <f t="shared" si="27"/>
        <v>4200</v>
      </c>
      <c r="AC26" s="5">
        <f t="shared" si="28"/>
        <v>4195.9459459459458</v>
      </c>
    </row>
    <row r="27" spans="1:29" ht="24.75" customHeight="1" x14ac:dyDescent="0.15">
      <c r="A27" s="14" t="s">
        <v>53</v>
      </c>
      <c r="B27" s="15" t="str">
        <f t="shared" si="18"/>
        <v>1.4km</v>
      </c>
      <c r="C27" s="16">
        <f t="shared" si="19"/>
        <v>680</v>
      </c>
      <c r="D27" s="17" t="s">
        <v>10</v>
      </c>
      <c r="E27" s="18">
        <f t="shared" si="20"/>
        <v>252</v>
      </c>
      <c r="F27" s="19" t="s">
        <v>44</v>
      </c>
      <c r="G27" s="16">
        <f t="shared" si="29"/>
        <v>100</v>
      </c>
      <c r="H27" s="20" t="s">
        <v>10</v>
      </c>
      <c r="I27" s="18">
        <v>1</v>
      </c>
      <c r="J27" s="21" t="s">
        <v>45</v>
      </c>
      <c r="K27" s="16">
        <f t="shared" si="21"/>
        <v>30</v>
      </c>
      <c r="L27" s="22" t="s">
        <v>46</v>
      </c>
      <c r="M27" s="16">
        <f t="shared" si="30"/>
        <v>100</v>
      </c>
      <c r="N27" s="17" t="s">
        <v>10</v>
      </c>
      <c r="P27" s="14" t="str">
        <f t="shared" si="16"/>
        <v>F運賃</v>
      </c>
      <c r="Q27" s="26" t="s">
        <v>47</v>
      </c>
      <c r="R27" s="38">
        <f t="shared" si="22"/>
        <v>4140</v>
      </c>
      <c r="S27" s="17" t="s">
        <v>10</v>
      </c>
      <c r="T27" s="26" t="s">
        <v>47</v>
      </c>
      <c r="U27" s="25">
        <f t="shared" si="17"/>
        <v>4140</v>
      </c>
      <c r="V27" s="17" t="s">
        <v>10</v>
      </c>
      <c r="W27" s="39">
        <f t="shared" si="23"/>
        <v>60</v>
      </c>
      <c r="X27" s="5">
        <f t="shared" si="24"/>
        <v>252</v>
      </c>
      <c r="Y27" s="28">
        <f t="shared" si="25"/>
        <v>252.47058823529412</v>
      </c>
      <c r="Z27" s="5">
        <f t="shared" si="26"/>
        <v>90</v>
      </c>
      <c r="AA27" s="5">
        <f t="shared" si="32"/>
        <v>90</v>
      </c>
      <c r="AB27" s="5">
        <f t="shared" si="27"/>
        <v>4140</v>
      </c>
      <c r="AC27" s="5">
        <f t="shared" si="28"/>
        <v>4135.135135135135</v>
      </c>
    </row>
    <row r="28" spans="1:29" ht="24.75" customHeight="1" x14ac:dyDescent="0.15">
      <c r="A28" s="14" t="s">
        <v>54</v>
      </c>
      <c r="B28" s="15" t="str">
        <f t="shared" si="18"/>
        <v>1.4km</v>
      </c>
      <c r="C28" s="16">
        <f t="shared" si="19"/>
        <v>670</v>
      </c>
      <c r="D28" s="17" t="s">
        <v>10</v>
      </c>
      <c r="E28" s="18">
        <f t="shared" si="20"/>
        <v>256</v>
      </c>
      <c r="F28" s="19" t="s">
        <v>44</v>
      </c>
      <c r="G28" s="16">
        <f t="shared" si="29"/>
        <v>100</v>
      </c>
      <c r="H28" s="20" t="s">
        <v>10</v>
      </c>
      <c r="I28" s="18">
        <v>1</v>
      </c>
      <c r="J28" s="21" t="s">
        <v>45</v>
      </c>
      <c r="K28" s="16">
        <f t="shared" si="21"/>
        <v>35</v>
      </c>
      <c r="L28" s="22" t="s">
        <v>46</v>
      </c>
      <c r="M28" s="16">
        <f t="shared" si="30"/>
        <v>100</v>
      </c>
      <c r="N28" s="17" t="s">
        <v>10</v>
      </c>
      <c r="P28" s="14" t="str">
        <f t="shared" si="16"/>
        <v>G運賃</v>
      </c>
      <c r="Q28" s="26" t="s">
        <v>47</v>
      </c>
      <c r="R28" s="38">
        <f t="shared" si="22"/>
        <v>4070</v>
      </c>
      <c r="S28" s="17" t="s">
        <v>10</v>
      </c>
      <c r="T28" s="26" t="s">
        <v>47</v>
      </c>
      <c r="U28" s="25">
        <f t="shared" si="17"/>
        <v>4070</v>
      </c>
      <c r="V28" s="17" t="s">
        <v>10</v>
      </c>
      <c r="W28" s="39">
        <f t="shared" si="23"/>
        <v>70</v>
      </c>
      <c r="X28" s="5">
        <f t="shared" si="24"/>
        <v>256</v>
      </c>
      <c r="Y28" s="28">
        <f t="shared" si="25"/>
        <v>256.23880597014926</v>
      </c>
      <c r="Z28" s="5">
        <f t="shared" si="26"/>
        <v>95</v>
      </c>
      <c r="AA28" s="5">
        <f t="shared" si="32"/>
        <v>92</v>
      </c>
      <c r="AB28" s="5">
        <f t="shared" si="27"/>
        <v>4070</v>
      </c>
      <c r="AC28" s="5">
        <f t="shared" si="28"/>
        <v>4074.3243243243242</v>
      </c>
    </row>
    <row r="29" spans="1:29" ht="24.75" customHeight="1" x14ac:dyDescent="0.15">
      <c r="A29" s="14" t="s">
        <v>56</v>
      </c>
      <c r="B29" s="15" t="str">
        <f t="shared" si="18"/>
        <v>1.4km</v>
      </c>
      <c r="C29" s="16">
        <f t="shared" si="19"/>
        <v>660</v>
      </c>
      <c r="D29" s="17" t="s">
        <v>10</v>
      </c>
      <c r="E29" s="18">
        <f t="shared" si="20"/>
        <v>260</v>
      </c>
      <c r="F29" s="19" t="s">
        <v>44</v>
      </c>
      <c r="G29" s="16">
        <f t="shared" si="29"/>
        <v>100</v>
      </c>
      <c r="H29" s="20" t="s">
        <v>10</v>
      </c>
      <c r="I29" s="18">
        <v>1</v>
      </c>
      <c r="J29" s="21" t="s">
        <v>45</v>
      </c>
      <c r="K29" s="16">
        <f t="shared" si="21"/>
        <v>35</v>
      </c>
      <c r="L29" s="22" t="s">
        <v>46</v>
      </c>
      <c r="M29" s="16">
        <f t="shared" si="30"/>
        <v>100</v>
      </c>
      <c r="N29" s="17" t="s">
        <v>10</v>
      </c>
      <c r="P29" s="14" t="str">
        <f t="shared" si="16"/>
        <v>下限運賃</v>
      </c>
      <c r="Q29" s="26" t="s">
        <v>47</v>
      </c>
      <c r="R29" s="38">
        <f t="shared" si="22"/>
        <v>4010</v>
      </c>
      <c r="S29" s="17" t="s">
        <v>10</v>
      </c>
      <c r="T29" s="26" t="s">
        <v>47</v>
      </c>
      <c r="U29" s="25">
        <f t="shared" si="17"/>
        <v>4010</v>
      </c>
      <c r="V29" s="17" t="s">
        <v>10</v>
      </c>
      <c r="W29" s="39">
        <f t="shared" si="23"/>
        <v>60</v>
      </c>
      <c r="X29" s="5">
        <f t="shared" si="24"/>
        <v>260</v>
      </c>
      <c r="Y29" s="28">
        <f t="shared" si="25"/>
        <v>260.12121212121212</v>
      </c>
      <c r="Z29" s="5">
        <f t="shared" si="26"/>
        <v>95</v>
      </c>
      <c r="AA29" s="5">
        <f t="shared" si="31"/>
        <v>93</v>
      </c>
      <c r="AB29" s="5">
        <f t="shared" si="27"/>
        <v>4010</v>
      </c>
      <c r="AC29" s="5">
        <f t="shared" si="28"/>
        <v>4013.5135135135133</v>
      </c>
    </row>
    <row r="30" spans="1:29" ht="11.25" customHeight="1" x14ac:dyDescent="0.15">
      <c r="A30" s="40"/>
      <c r="B30" s="41"/>
      <c r="C30" s="8"/>
      <c r="D30" s="23"/>
      <c r="E30" s="8"/>
      <c r="F30" s="42"/>
      <c r="G30" s="8"/>
      <c r="H30" s="43"/>
      <c r="I30" s="8"/>
      <c r="J30" s="44"/>
      <c r="K30" s="8"/>
      <c r="L30" s="45"/>
      <c r="M30" s="8"/>
      <c r="N30" s="23"/>
      <c r="P30" s="40"/>
      <c r="Q30" s="34"/>
      <c r="R30" s="46"/>
      <c r="S30" s="23"/>
      <c r="T30" s="43"/>
      <c r="U30" s="47"/>
      <c r="V30" s="23"/>
      <c r="Y30" s="28"/>
    </row>
    <row r="31" spans="1:29" ht="24.75" customHeight="1" x14ac:dyDescent="0.15">
      <c r="A31" s="13" t="s">
        <v>58</v>
      </c>
      <c r="B31" s="8"/>
      <c r="Y31" s="28"/>
    </row>
    <row r="32" spans="1:29" ht="24.75" customHeight="1" x14ac:dyDescent="0.15">
      <c r="A32" s="136"/>
      <c r="B32" s="136" t="s">
        <v>40</v>
      </c>
      <c r="C32" s="136"/>
      <c r="D32" s="136"/>
      <c r="E32" s="136"/>
      <c r="F32" s="136"/>
      <c r="G32" s="136"/>
      <c r="H32" s="136"/>
      <c r="I32" s="137" t="s">
        <v>41</v>
      </c>
      <c r="J32" s="138"/>
      <c r="K32" s="138"/>
      <c r="L32" s="138"/>
      <c r="M32" s="138"/>
      <c r="N32" s="139"/>
      <c r="P32" s="136"/>
      <c r="Q32" s="143" t="s">
        <v>42</v>
      </c>
      <c r="R32" s="144"/>
      <c r="S32" s="144"/>
      <c r="T32" s="144"/>
      <c r="U32" s="144"/>
      <c r="V32" s="145"/>
      <c r="X32" s="5" t="s">
        <v>59</v>
      </c>
      <c r="Y32" s="28"/>
      <c r="Z32" s="5" t="s">
        <v>60</v>
      </c>
      <c r="AB32" s="5" t="s">
        <v>61</v>
      </c>
    </row>
    <row r="33" spans="1:29" ht="24.75" customHeight="1" x14ac:dyDescent="0.15">
      <c r="A33" s="136"/>
      <c r="B33" s="136" t="s">
        <v>9</v>
      </c>
      <c r="C33" s="136"/>
      <c r="D33" s="136"/>
      <c r="E33" s="136" t="s">
        <v>12</v>
      </c>
      <c r="F33" s="136"/>
      <c r="G33" s="136"/>
      <c r="H33" s="136"/>
      <c r="I33" s="140"/>
      <c r="J33" s="141"/>
      <c r="K33" s="141"/>
      <c r="L33" s="141"/>
      <c r="M33" s="141"/>
      <c r="N33" s="142"/>
      <c r="P33" s="136"/>
      <c r="Q33" s="143" t="s">
        <v>9</v>
      </c>
      <c r="R33" s="144"/>
      <c r="S33" s="145"/>
      <c r="T33" s="146" t="s">
        <v>12</v>
      </c>
      <c r="U33" s="147"/>
      <c r="V33" s="148"/>
      <c r="Y33" s="28"/>
    </row>
    <row r="34" spans="1:29" ht="24.75" customHeight="1" x14ac:dyDescent="0.15">
      <c r="A34" s="14" t="s">
        <v>43</v>
      </c>
      <c r="B34" s="15" t="str">
        <f t="shared" ref="B34:B41" si="33">B$7</f>
        <v>1.4km</v>
      </c>
      <c r="C34" s="16">
        <v>650</v>
      </c>
      <c r="D34" s="17" t="s">
        <v>10</v>
      </c>
      <c r="E34" s="18">
        <v>265</v>
      </c>
      <c r="F34" s="19" t="s">
        <v>44</v>
      </c>
      <c r="G34" s="16">
        <v>80</v>
      </c>
      <c r="H34" s="20" t="s">
        <v>10</v>
      </c>
      <c r="I34" s="18">
        <v>1</v>
      </c>
      <c r="J34" s="21" t="s">
        <v>45</v>
      </c>
      <c r="K34" s="16">
        <v>35</v>
      </c>
      <c r="L34" s="22" t="s">
        <v>46</v>
      </c>
      <c r="M34" s="16">
        <v>80</v>
      </c>
      <c r="N34" s="17" t="s">
        <v>10</v>
      </c>
      <c r="O34" s="23"/>
      <c r="P34" s="14" t="str">
        <f t="shared" ref="P34:P41" si="34">A34</f>
        <v>上限運賃</v>
      </c>
      <c r="Q34" s="48" t="s">
        <v>47</v>
      </c>
      <c r="R34" s="25">
        <v>3270</v>
      </c>
      <c r="S34" s="17" t="s">
        <v>10</v>
      </c>
      <c r="T34" s="48" t="s">
        <v>47</v>
      </c>
      <c r="U34" s="25">
        <f t="shared" ref="U34:U41" si="35">R34</f>
        <v>3270</v>
      </c>
      <c r="V34" s="17" t="s">
        <v>10</v>
      </c>
      <c r="Y34" s="28"/>
    </row>
    <row r="35" spans="1:29" ht="24.75" customHeight="1" x14ac:dyDescent="0.15">
      <c r="A35" s="14" t="s">
        <v>48</v>
      </c>
      <c r="B35" s="15" t="str">
        <f t="shared" si="33"/>
        <v>1.4km</v>
      </c>
      <c r="C35" s="16">
        <f>C34-10</f>
        <v>640</v>
      </c>
      <c r="D35" s="17" t="s">
        <v>10</v>
      </c>
      <c r="E35" s="18">
        <f t="shared" ref="E35:E41" si="36">X35</f>
        <v>269</v>
      </c>
      <c r="F35" s="19" t="s">
        <v>44</v>
      </c>
      <c r="G35" s="16">
        <f>G$34</f>
        <v>80</v>
      </c>
      <c r="H35" s="20" t="s">
        <v>10</v>
      </c>
      <c r="I35" s="18">
        <v>1</v>
      </c>
      <c r="J35" s="21" t="s">
        <v>45</v>
      </c>
      <c r="K35" s="16">
        <f t="shared" ref="K35:K41" si="37">Z35-60</f>
        <v>40</v>
      </c>
      <c r="L35" s="22" t="s">
        <v>46</v>
      </c>
      <c r="M35" s="16">
        <v>80</v>
      </c>
      <c r="N35" s="17" t="s">
        <v>10</v>
      </c>
      <c r="P35" s="14" t="str">
        <f t="shared" si="34"/>
        <v>A運賃</v>
      </c>
      <c r="Q35" s="26" t="s">
        <v>47</v>
      </c>
      <c r="R35" s="25">
        <f t="shared" ref="R35:R41" si="38">AB35</f>
        <v>3220</v>
      </c>
      <c r="S35" s="17" t="s">
        <v>10</v>
      </c>
      <c r="T35" s="26" t="s">
        <v>47</v>
      </c>
      <c r="U35" s="25">
        <f t="shared" si="35"/>
        <v>3220</v>
      </c>
      <c r="V35" s="17" t="s">
        <v>10</v>
      </c>
      <c r="W35" s="27">
        <f>R34-R35</f>
        <v>50</v>
      </c>
      <c r="X35" s="5">
        <f t="shared" ref="X35:X41" si="39">ROUND(Y35,0)</f>
        <v>269</v>
      </c>
      <c r="Y35" s="28">
        <f t="shared" ref="Y35:Y41" si="40">E$34/C35*C$34</f>
        <v>269.140625</v>
      </c>
      <c r="Z35" s="5">
        <f t="shared" ref="Z35:Z41" si="41">IF(MROUND(AA35,5)&lt;AA35,MROUND(AA35,5)+5,MROUND(AA35,5))</f>
        <v>100</v>
      </c>
      <c r="AA35" s="5">
        <f t="shared" ref="AA35:AA41" si="42">ROUNDDOWN(E35/10000*3600,0)</f>
        <v>96</v>
      </c>
      <c r="AB35" s="5">
        <f t="shared" ref="AB35:AB41" si="43">ROUND(AC35,-1)</f>
        <v>3220</v>
      </c>
      <c r="AC35" s="5">
        <f t="shared" ref="AC35:AC41" si="44">R$34*C35/C$34</f>
        <v>3219.6923076923076</v>
      </c>
    </row>
    <row r="36" spans="1:29" ht="24.75" customHeight="1" x14ac:dyDescent="0.15">
      <c r="A36" s="14" t="s">
        <v>49</v>
      </c>
      <c r="B36" s="15" t="str">
        <f t="shared" si="33"/>
        <v>1.4km</v>
      </c>
      <c r="C36" s="16">
        <f t="shared" ref="C36:C41" si="45">C35-10</f>
        <v>630</v>
      </c>
      <c r="D36" s="17" t="s">
        <v>10</v>
      </c>
      <c r="E36" s="18">
        <f t="shared" si="36"/>
        <v>273</v>
      </c>
      <c r="F36" s="19" t="s">
        <v>44</v>
      </c>
      <c r="G36" s="16">
        <f t="shared" ref="G36:G41" si="46">G$34</f>
        <v>80</v>
      </c>
      <c r="H36" s="20" t="s">
        <v>10</v>
      </c>
      <c r="I36" s="18">
        <v>1</v>
      </c>
      <c r="J36" s="21" t="s">
        <v>45</v>
      </c>
      <c r="K36" s="16">
        <f t="shared" si="37"/>
        <v>40</v>
      </c>
      <c r="L36" s="22" t="s">
        <v>46</v>
      </c>
      <c r="M36" s="16">
        <v>80</v>
      </c>
      <c r="N36" s="17" t="s">
        <v>10</v>
      </c>
      <c r="P36" s="14" t="str">
        <f t="shared" si="34"/>
        <v>B運賃</v>
      </c>
      <c r="Q36" s="26" t="s">
        <v>47</v>
      </c>
      <c r="R36" s="25">
        <f t="shared" si="38"/>
        <v>3170</v>
      </c>
      <c r="S36" s="17" t="s">
        <v>10</v>
      </c>
      <c r="T36" s="26" t="s">
        <v>47</v>
      </c>
      <c r="U36" s="25">
        <f t="shared" si="35"/>
        <v>3170</v>
      </c>
      <c r="V36" s="17" t="s">
        <v>10</v>
      </c>
      <c r="W36" s="27">
        <f t="shared" ref="W36:W41" si="47">R35-R36</f>
        <v>50</v>
      </c>
      <c r="X36" s="5">
        <f t="shared" si="39"/>
        <v>273</v>
      </c>
      <c r="Y36" s="28">
        <f t="shared" si="40"/>
        <v>273.41269841269843</v>
      </c>
      <c r="Z36" s="5">
        <f t="shared" si="41"/>
        <v>100</v>
      </c>
      <c r="AA36" s="5">
        <f t="shared" si="42"/>
        <v>98</v>
      </c>
      <c r="AB36" s="5">
        <f t="shared" si="43"/>
        <v>3170</v>
      </c>
      <c r="AC36" s="5">
        <f t="shared" si="44"/>
        <v>3169.3846153846152</v>
      </c>
    </row>
    <row r="37" spans="1:29" ht="24.75" customHeight="1" x14ac:dyDescent="0.15">
      <c r="A37" s="14" t="s">
        <v>50</v>
      </c>
      <c r="B37" s="15" t="str">
        <f t="shared" si="33"/>
        <v>1.4km</v>
      </c>
      <c r="C37" s="16">
        <f t="shared" si="45"/>
        <v>620</v>
      </c>
      <c r="D37" s="17" t="s">
        <v>10</v>
      </c>
      <c r="E37" s="18">
        <f t="shared" si="36"/>
        <v>278</v>
      </c>
      <c r="F37" s="19" t="s">
        <v>44</v>
      </c>
      <c r="G37" s="16">
        <f>G$34</f>
        <v>80</v>
      </c>
      <c r="H37" s="20" t="s">
        <v>10</v>
      </c>
      <c r="I37" s="18">
        <v>1</v>
      </c>
      <c r="J37" s="21" t="s">
        <v>45</v>
      </c>
      <c r="K37" s="16">
        <f t="shared" si="37"/>
        <v>40</v>
      </c>
      <c r="L37" s="22" t="s">
        <v>46</v>
      </c>
      <c r="M37" s="16">
        <v>80</v>
      </c>
      <c r="N37" s="17" t="s">
        <v>10</v>
      </c>
      <c r="P37" s="14" t="str">
        <f t="shared" si="34"/>
        <v>C運賃</v>
      </c>
      <c r="Q37" s="26" t="s">
        <v>47</v>
      </c>
      <c r="R37" s="25">
        <f t="shared" si="38"/>
        <v>3120</v>
      </c>
      <c r="S37" s="17" t="s">
        <v>10</v>
      </c>
      <c r="T37" s="26" t="s">
        <v>47</v>
      </c>
      <c r="U37" s="25">
        <f t="shared" si="35"/>
        <v>3120</v>
      </c>
      <c r="V37" s="17" t="s">
        <v>10</v>
      </c>
      <c r="W37" s="27">
        <f t="shared" si="47"/>
        <v>50</v>
      </c>
      <c r="X37" s="5">
        <f t="shared" si="39"/>
        <v>278</v>
      </c>
      <c r="Y37" s="28">
        <f t="shared" si="40"/>
        <v>277.82258064516128</v>
      </c>
      <c r="Z37" s="5">
        <f t="shared" si="41"/>
        <v>100</v>
      </c>
      <c r="AA37" s="5">
        <f t="shared" si="42"/>
        <v>100</v>
      </c>
      <c r="AB37" s="5">
        <f t="shared" si="43"/>
        <v>3120</v>
      </c>
      <c r="AC37" s="5">
        <f t="shared" si="44"/>
        <v>3119.0769230769229</v>
      </c>
    </row>
    <row r="38" spans="1:29" ht="24.75" customHeight="1" x14ac:dyDescent="0.15">
      <c r="A38" s="14" t="s">
        <v>62</v>
      </c>
      <c r="B38" s="15" t="str">
        <f t="shared" si="33"/>
        <v>1.4km</v>
      </c>
      <c r="C38" s="16">
        <f t="shared" si="45"/>
        <v>610</v>
      </c>
      <c r="D38" s="17" t="s">
        <v>10</v>
      </c>
      <c r="E38" s="18">
        <f t="shared" si="36"/>
        <v>282</v>
      </c>
      <c r="F38" s="19" t="s">
        <v>44</v>
      </c>
      <c r="G38" s="16">
        <f>G$34</f>
        <v>80</v>
      </c>
      <c r="H38" s="20" t="s">
        <v>10</v>
      </c>
      <c r="I38" s="18">
        <v>1</v>
      </c>
      <c r="J38" s="21" t="s">
        <v>45</v>
      </c>
      <c r="K38" s="16">
        <f t="shared" si="37"/>
        <v>45</v>
      </c>
      <c r="L38" s="22" t="s">
        <v>46</v>
      </c>
      <c r="M38" s="16">
        <v>80</v>
      </c>
      <c r="N38" s="17" t="s">
        <v>10</v>
      </c>
      <c r="P38" s="14" t="str">
        <f t="shared" si="34"/>
        <v>D運賃</v>
      </c>
      <c r="Q38" s="26" t="s">
        <v>47</v>
      </c>
      <c r="R38" s="25">
        <f t="shared" si="38"/>
        <v>3070</v>
      </c>
      <c r="S38" s="17" t="s">
        <v>10</v>
      </c>
      <c r="T38" s="26" t="s">
        <v>47</v>
      </c>
      <c r="U38" s="25">
        <f t="shared" si="35"/>
        <v>3070</v>
      </c>
      <c r="V38" s="17" t="s">
        <v>10</v>
      </c>
      <c r="W38" s="27">
        <f t="shared" si="47"/>
        <v>50</v>
      </c>
      <c r="X38" s="5">
        <f t="shared" si="39"/>
        <v>282</v>
      </c>
      <c r="Y38" s="28">
        <f t="shared" si="40"/>
        <v>282.37704918032784</v>
      </c>
      <c r="Z38" s="5">
        <f t="shared" si="41"/>
        <v>105</v>
      </c>
      <c r="AA38" s="5">
        <f t="shared" si="42"/>
        <v>101</v>
      </c>
      <c r="AB38" s="5">
        <f t="shared" si="43"/>
        <v>3070</v>
      </c>
      <c r="AC38" s="5">
        <f t="shared" si="44"/>
        <v>3068.7692307692309</v>
      </c>
    </row>
    <row r="39" spans="1:29" ht="24.75" customHeight="1" x14ac:dyDescent="0.15">
      <c r="A39" s="14" t="s">
        <v>52</v>
      </c>
      <c r="B39" s="15" t="str">
        <f t="shared" si="33"/>
        <v>1.4km</v>
      </c>
      <c r="C39" s="16">
        <f t="shared" si="45"/>
        <v>600</v>
      </c>
      <c r="D39" s="17" t="s">
        <v>10</v>
      </c>
      <c r="E39" s="18">
        <f t="shared" si="36"/>
        <v>287</v>
      </c>
      <c r="F39" s="19" t="s">
        <v>44</v>
      </c>
      <c r="G39" s="16">
        <f t="shared" si="46"/>
        <v>80</v>
      </c>
      <c r="H39" s="20" t="s">
        <v>10</v>
      </c>
      <c r="I39" s="18">
        <v>1</v>
      </c>
      <c r="J39" s="21" t="s">
        <v>45</v>
      </c>
      <c r="K39" s="16">
        <f t="shared" si="37"/>
        <v>45</v>
      </c>
      <c r="L39" s="22" t="s">
        <v>46</v>
      </c>
      <c r="M39" s="16">
        <v>80</v>
      </c>
      <c r="N39" s="17" t="s">
        <v>10</v>
      </c>
      <c r="P39" s="14" t="str">
        <f t="shared" si="34"/>
        <v>E運賃</v>
      </c>
      <c r="Q39" s="26" t="s">
        <v>47</v>
      </c>
      <c r="R39" s="25">
        <f t="shared" si="38"/>
        <v>3020</v>
      </c>
      <c r="S39" s="17" t="s">
        <v>10</v>
      </c>
      <c r="T39" s="26" t="s">
        <v>47</v>
      </c>
      <c r="U39" s="25">
        <f t="shared" si="35"/>
        <v>3020</v>
      </c>
      <c r="V39" s="17" t="s">
        <v>10</v>
      </c>
      <c r="W39" s="27">
        <f t="shared" si="47"/>
        <v>50</v>
      </c>
      <c r="X39" s="5">
        <f t="shared" si="39"/>
        <v>287</v>
      </c>
      <c r="Y39" s="28">
        <f t="shared" si="40"/>
        <v>287.08333333333331</v>
      </c>
      <c r="Z39" s="5">
        <f t="shared" si="41"/>
        <v>105</v>
      </c>
      <c r="AA39" s="5">
        <f t="shared" si="42"/>
        <v>103</v>
      </c>
      <c r="AB39" s="5">
        <f t="shared" si="43"/>
        <v>3020</v>
      </c>
      <c r="AC39" s="5">
        <f t="shared" si="44"/>
        <v>3018.4615384615386</v>
      </c>
    </row>
    <row r="40" spans="1:29" ht="24.75" customHeight="1" x14ac:dyDescent="0.15">
      <c r="A40" s="14" t="s">
        <v>53</v>
      </c>
      <c r="B40" s="15" t="str">
        <f t="shared" si="33"/>
        <v>1.4km</v>
      </c>
      <c r="C40" s="16">
        <f t="shared" si="45"/>
        <v>590</v>
      </c>
      <c r="D40" s="17" t="s">
        <v>10</v>
      </c>
      <c r="E40" s="18">
        <f t="shared" si="36"/>
        <v>292</v>
      </c>
      <c r="F40" s="19" t="s">
        <v>44</v>
      </c>
      <c r="G40" s="16">
        <f t="shared" si="46"/>
        <v>80</v>
      </c>
      <c r="H40" s="20" t="s">
        <v>10</v>
      </c>
      <c r="I40" s="18">
        <v>1</v>
      </c>
      <c r="J40" s="21" t="s">
        <v>45</v>
      </c>
      <c r="K40" s="16">
        <f t="shared" si="37"/>
        <v>45</v>
      </c>
      <c r="L40" s="22" t="s">
        <v>46</v>
      </c>
      <c r="M40" s="16">
        <v>80</v>
      </c>
      <c r="N40" s="17" t="s">
        <v>10</v>
      </c>
      <c r="P40" s="14" t="str">
        <f t="shared" si="34"/>
        <v>F運賃</v>
      </c>
      <c r="Q40" s="26" t="s">
        <v>47</v>
      </c>
      <c r="R40" s="25">
        <f t="shared" si="38"/>
        <v>2970</v>
      </c>
      <c r="S40" s="17" t="s">
        <v>10</v>
      </c>
      <c r="T40" s="26" t="s">
        <v>47</v>
      </c>
      <c r="U40" s="25">
        <f t="shared" si="35"/>
        <v>2970</v>
      </c>
      <c r="V40" s="17" t="s">
        <v>10</v>
      </c>
      <c r="W40" s="27">
        <f t="shared" si="47"/>
        <v>50</v>
      </c>
      <c r="X40" s="5">
        <f t="shared" si="39"/>
        <v>292</v>
      </c>
      <c r="Y40" s="28">
        <f t="shared" si="40"/>
        <v>291.94915254237287</v>
      </c>
      <c r="Z40" s="5">
        <f t="shared" si="41"/>
        <v>105</v>
      </c>
      <c r="AA40" s="5">
        <f t="shared" si="42"/>
        <v>105</v>
      </c>
      <c r="AB40" s="5">
        <f t="shared" si="43"/>
        <v>2970</v>
      </c>
      <c r="AC40" s="5">
        <f t="shared" si="44"/>
        <v>2968.1538461538462</v>
      </c>
    </row>
    <row r="41" spans="1:29" ht="24.75" customHeight="1" x14ac:dyDescent="0.15">
      <c r="A41" s="14" t="s">
        <v>56</v>
      </c>
      <c r="B41" s="15" t="str">
        <f t="shared" si="33"/>
        <v>1.4km</v>
      </c>
      <c r="C41" s="16">
        <f t="shared" si="45"/>
        <v>580</v>
      </c>
      <c r="D41" s="17" t="s">
        <v>10</v>
      </c>
      <c r="E41" s="18">
        <f t="shared" si="36"/>
        <v>297</v>
      </c>
      <c r="F41" s="19" t="s">
        <v>44</v>
      </c>
      <c r="G41" s="16">
        <f t="shared" si="46"/>
        <v>80</v>
      </c>
      <c r="H41" s="20" t="s">
        <v>10</v>
      </c>
      <c r="I41" s="18">
        <v>1</v>
      </c>
      <c r="J41" s="21" t="s">
        <v>45</v>
      </c>
      <c r="K41" s="16">
        <f t="shared" si="37"/>
        <v>50</v>
      </c>
      <c r="L41" s="22" t="s">
        <v>46</v>
      </c>
      <c r="M41" s="16">
        <v>80</v>
      </c>
      <c r="N41" s="17" t="s">
        <v>10</v>
      </c>
      <c r="P41" s="14" t="str">
        <f t="shared" si="34"/>
        <v>下限運賃</v>
      </c>
      <c r="Q41" s="26" t="s">
        <v>47</v>
      </c>
      <c r="R41" s="25">
        <f t="shared" si="38"/>
        <v>2920</v>
      </c>
      <c r="S41" s="17" t="s">
        <v>10</v>
      </c>
      <c r="T41" s="26" t="s">
        <v>47</v>
      </c>
      <c r="U41" s="25">
        <f t="shared" si="35"/>
        <v>2920</v>
      </c>
      <c r="V41" s="17" t="s">
        <v>10</v>
      </c>
      <c r="W41" s="27">
        <f t="shared" si="47"/>
        <v>50</v>
      </c>
      <c r="X41" s="5">
        <f t="shared" si="39"/>
        <v>297</v>
      </c>
      <c r="Y41" s="28">
        <f t="shared" si="40"/>
        <v>296.98275862068965</v>
      </c>
      <c r="Z41" s="5">
        <f t="shared" si="41"/>
        <v>110</v>
      </c>
      <c r="AA41" s="5">
        <f t="shared" si="42"/>
        <v>106</v>
      </c>
      <c r="AB41" s="5">
        <f t="shared" si="43"/>
        <v>2920</v>
      </c>
      <c r="AC41" s="5">
        <f t="shared" si="44"/>
        <v>2917.8461538461538</v>
      </c>
    </row>
  </sheetData>
  <mergeCells count="28">
    <mergeCell ref="A32:A33"/>
    <mergeCell ref="B32:H32"/>
    <mergeCell ref="I32:N33"/>
    <mergeCell ref="P32:P33"/>
    <mergeCell ref="Q32:V32"/>
    <mergeCell ref="B33:D33"/>
    <mergeCell ref="E33:H33"/>
    <mergeCell ref="Q33:S33"/>
    <mergeCell ref="T33:V33"/>
    <mergeCell ref="A19:A20"/>
    <mergeCell ref="B19:H19"/>
    <mergeCell ref="I19:N20"/>
    <mergeCell ref="P19:P20"/>
    <mergeCell ref="Q19:V19"/>
    <mergeCell ref="B20:D20"/>
    <mergeCell ref="E20:H20"/>
    <mergeCell ref="Q20:S20"/>
    <mergeCell ref="T20:V20"/>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vt:lpstr>
      <vt:lpstr>【印刷用】自動認可運賃料金表</vt:lpstr>
      <vt:lpstr>【印刷用】適用方法</vt:lpstr>
      <vt:lpstr>札幌Ｃ</vt:lpstr>
      <vt:lpstr>札幌D</vt:lpstr>
      <vt:lpstr>札幌E</vt:lpstr>
      <vt:lpstr>【印刷用】自動認可運賃料金表!Print_Area</vt:lpstr>
      <vt:lpstr>【印刷用】適用方法!Print_Area</vt:lpstr>
      <vt:lpstr>札幌Ｃ!Print_Area</vt:lpstr>
      <vt:lpstr>札幌D!Print_Area</vt:lpstr>
      <vt:lpstr>札幌E!Print_Area</vt:lpstr>
      <vt:lpstr>入力!Print_Area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