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740" activeTab="0"/>
  </bookViews>
  <sheets>
    <sheet name="市郡別" sheetId="1" r:id="rId1"/>
    <sheet name="町村別－１" sheetId="2" r:id="rId2"/>
    <sheet name="ナレッジデータ" sheetId="3" r:id="rId3"/>
  </sheets>
  <definedNames>
    <definedName name="_xlnm.Print_Area" localSheetId="0">'市郡別'!$A$1:$W$47</definedName>
    <definedName name="_xlnm.Print_Area" localSheetId="1">'町村別－１'!$A$1:$P$47</definedName>
    <definedName name="データ">'市郡別'!$D$5:$U$6,'市郡別'!$D$8:$U$9,'市郡別'!$D$11:$U$12,'市郡別'!$D$14:$U$14,'市郡別'!$D$16:$U$17,'市郡別'!$D$19:$U$20,'市郡別'!$D$23:$U$24,'市郡別'!$D$26:$U$27,'市郡別'!$D$29:$U$29,'市郡別'!$D$31:$U$35,'市郡別'!$D$37:$U$40,'市郡別'!$D$42:$U$43</definedName>
    <definedName name="データ１">'町村別－１'!$D$5:$H$6,'町村別－１'!$D$8:$H$9,'町村別－１'!$D$11:$H$12,'町村別－１'!$D$14:$H$14,'町村別－１'!$D$16:$H$17,'町村別－１'!$D$19:$H$20,'町村別－１'!$D$23:$H$24,'町村別－１'!$D$26:$H$27,'町村別－１'!$D$29:$H$29,'町村別－１'!$D$34:$H$35,'町村別－１'!$D$37:$H$40,'町村別－１'!$D$42:$H$43</definedName>
    <definedName name="データ２">#REF!,#REF!,#REF!,#REF!,#REF!,#REF!,#REF!,#REF!,#REF!,#REF!,#REF!,#REF!</definedName>
    <definedName name="旧市郡別">#REF!,#REF!,#REF!,#REF!,#REF!,#REF!,#REF!,#REF!,#REF!,#REF!,#REF!,#REF!</definedName>
  </definedNames>
  <calcPr fullCalcOnLoad="1"/>
</workbook>
</file>

<file path=xl/sharedStrings.xml><?xml version="1.0" encoding="utf-8"?>
<sst xmlns="http://schemas.openxmlformats.org/spreadsheetml/2006/main" count="386" uniqueCount="141">
  <si>
    <t/>
  </si>
  <si>
    <t>金沢市</t>
  </si>
  <si>
    <t>七尾市</t>
  </si>
  <si>
    <t>小松市</t>
  </si>
  <si>
    <t>輪島市</t>
  </si>
  <si>
    <t>珠洲市</t>
  </si>
  <si>
    <t>加賀市</t>
  </si>
  <si>
    <t>羽咋市</t>
  </si>
  <si>
    <t>能美郡</t>
  </si>
  <si>
    <t>石川郡</t>
  </si>
  <si>
    <t>河北郡</t>
  </si>
  <si>
    <t>羽咋郡</t>
  </si>
  <si>
    <t>鹿島郡</t>
  </si>
  <si>
    <t xml:space="preserve"> 県計</t>
  </si>
  <si>
    <t>車　種　別</t>
  </si>
  <si>
    <t>自家用</t>
  </si>
  <si>
    <t>普通車</t>
  </si>
  <si>
    <t>営業用</t>
  </si>
  <si>
    <t>計</t>
  </si>
  <si>
    <t>小型車</t>
  </si>
  <si>
    <t>被けん引車</t>
  </si>
  <si>
    <t>軽自動車</t>
  </si>
  <si>
    <t>合　　　計</t>
  </si>
  <si>
    <t>小型二輪車</t>
  </si>
  <si>
    <t>軽二輪車</t>
  </si>
  <si>
    <t>総　　　　 計</t>
  </si>
  <si>
    <t>町　村　別</t>
  </si>
  <si>
    <t>川北町</t>
  </si>
  <si>
    <t>野々市町</t>
  </si>
  <si>
    <t>志賀町</t>
  </si>
  <si>
    <t>不明</t>
  </si>
  <si>
    <t>不明</t>
  </si>
  <si>
    <t>津幡町</t>
  </si>
  <si>
    <t>内灘町</t>
  </si>
  <si>
    <t>穴水町</t>
  </si>
  <si>
    <t>市　郡　別</t>
  </si>
  <si>
    <t>北陸信越運輸局石川運輸支局</t>
  </si>
  <si>
    <t>北陸信越運輸局石川運輸支局</t>
  </si>
  <si>
    <t>原付二種</t>
  </si>
  <si>
    <t>原付一種</t>
  </si>
  <si>
    <t>原付二種</t>
  </si>
  <si>
    <t>原付一種</t>
  </si>
  <si>
    <t>乗用</t>
  </si>
  <si>
    <t>二輪</t>
  </si>
  <si>
    <t>貨物用</t>
  </si>
  <si>
    <t>乗合用</t>
  </si>
  <si>
    <t>特種（殊）用</t>
  </si>
  <si>
    <t>かほく市</t>
  </si>
  <si>
    <t>石川県市郡別・車種別・用途別の保有車両数</t>
  </si>
  <si>
    <t>特　種</t>
  </si>
  <si>
    <t>軽</t>
  </si>
  <si>
    <t>普　通</t>
  </si>
  <si>
    <t>小　型</t>
  </si>
  <si>
    <t>普　通</t>
  </si>
  <si>
    <t>登録車</t>
  </si>
  <si>
    <t>石川郡</t>
  </si>
  <si>
    <t>能美郡</t>
  </si>
  <si>
    <t>鳳　　珠　　郡</t>
  </si>
  <si>
    <t>能登町</t>
  </si>
  <si>
    <t>宝達志水町</t>
  </si>
  <si>
    <t>中能登町</t>
  </si>
  <si>
    <t>鹿　　島　　郡</t>
  </si>
  <si>
    <t>河　　北　　郡</t>
  </si>
  <si>
    <t>鳳珠郡</t>
  </si>
  <si>
    <t>白山市</t>
  </si>
  <si>
    <t>能美市</t>
  </si>
  <si>
    <t>不明</t>
  </si>
  <si>
    <t>白山市</t>
  </si>
  <si>
    <t>大　型</t>
  </si>
  <si>
    <t>特　殊</t>
  </si>
  <si>
    <t>自家用</t>
  </si>
  <si>
    <t>営業用</t>
  </si>
  <si>
    <t>自家用</t>
  </si>
  <si>
    <t>営業用</t>
  </si>
  <si>
    <t>松任市</t>
  </si>
  <si>
    <t>鳳　珠　郡</t>
  </si>
  <si>
    <t>高松町</t>
  </si>
  <si>
    <t>宇ノ気町</t>
  </si>
  <si>
    <t>七塚町</t>
  </si>
  <si>
    <t>中能登町</t>
  </si>
  <si>
    <t>穴水町</t>
  </si>
  <si>
    <t>門前町</t>
  </si>
  <si>
    <t>石川県市郡別・車種別・用途別の保有車両数</t>
  </si>
  <si>
    <t>北陸信越運輸局石川運輸支局</t>
  </si>
  <si>
    <t>かほく市</t>
  </si>
  <si>
    <t>普　通</t>
  </si>
  <si>
    <t>大 型</t>
  </si>
  <si>
    <t>自家用</t>
  </si>
  <si>
    <t>営業用</t>
  </si>
  <si>
    <t>軽四輪等</t>
  </si>
  <si>
    <t>江沼郡</t>
  </si>
  <si>
    <t>能　　美　　郡</t>
  </si>
  <si>
    <t>石　　川　　郡</t>
  </si>
  <si>
    <t>羽　　咋　　郡</t>
  </si>
  <si>
    <t>山中町</t>
  </si>
  <si>
    <t>寺井町</t>
  </si>
  <si>
    <t>根上町</t>
  </si>
  <si>
    <t>川北町</t>
  </si>
  <si>
    <t>辰口町</t>
  </si>
  <si>
    <t>美川町</t>
  </si>
  <si>
    <t>野々市町</t>
  </si>
  <si>
    <t>鶴来町</t>
  </si>
  <si>
    <t>河内村</t>
  </si>
  <si>
    <t>吉野谷村</t>
  </si>
  <si>
    <t>鳥越村</t>
  </si>
  <si>
    <t>尾口村</t>
  </si>
  <si>
    <t>白峰村</t>
  </si>
  <si>
    <t>富来町</t>
  </si>
  <si>
    <t>志雄町</t>
  </si>
  <si>
    <t>押水町</t>
  </si>
  <si>
    <t>志賀町</t>
  </si>
  <si>
    <t>鳳　　至　　郡</t>
  </si>
  <si>
    <t>珠洲郡</t>
  </si>
  <si>
    <t>津幡町</t>
  </si>
  <si>
    <t>内灘町</t>
  </si>
  <si>
    <t>田鶴浜町</t>
  </si>
  <si>
    <t>鹿西町</t>
  </si>
  <si>
    <t>鳥屋町</t>
  </si>
  <si>
    <t>鹿島町</t>
  </si>
  <si>
    <t>中島町</t>
  </si>
  <si>
    <t>能登島町</t>
  </si>
  <si>
    <t>穴水町</t>
  </si>
  <si>
    <t>門前町</t>
  </si>
  <si>
    <t>柳田村</t>
  </si>
  <si>
    <t>能都町</t>
  </si>
  <si>
    <t>内浦町</t>
  </si>
  <si>
    <t>計</t>
  </si>
  <si>
    <t>計</t>
  </si>
  <si>
    <t>羽　　咋　　郡</t>
  </si>
  <si>
    <t>不明</t>
  </si>
  <si>
    <t>川北村</t>
  </si>
  <si>
    <t>松任町</t>
  </si>
  <si>
    <t>高浜町</t>
  </si>
  <si>
    <t>小型二輪車</t>
  </si>
  <si>
    <t>軽四輪車</t>
  </si>
  <si>
    <t>総計</t>
  </si>
  <si>
    <t>登録車</t>
  </si>
  <si>
    <t>軽四輪車</t>
  </si>
  <si>
    <t>総計</t>
  </si>
  <si>
    <t>軽二輪・原付</t>
  </si>
  <si>
    <t>軽二輪・原付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</si>
</sst>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$-411]ggge&quot;年&quot;m&quot;月&quot;d&quot;日現在&quot;"/>
    <numFmt numFmtId="178" formatCode="#,##0_ "/>
  </numFmts>
  <fonts count="55">
    <font>
      <sz val="9.6"/>
      <name val="標準ゴシック"/>
      <family val="3"/>
    </font>
    <font>
      <b/>
      <sz val="9.6"/>
      <name val="標準ゴシック"/>
      <family val="3"/>
    </font>
    <font>
      <i/>
      <sz val="9.6"/>
      <name val="標準ゴシック"/>
      <family val="3"/>
    </font>
    <font>
      <b/>
      <i/>
      <sz val="9.6"/>
      <name val="標準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2"/>
      <name val="ＭＳ 明朝"/>
      <family val="1"/>
    </font>
    <font>
      <sz val="12"/>
      <color indexed="63"/>
      <name val="ＭＳ 明朝"/>
      <family val="1"/>
    </font>
    <font>
      <sz val="10"/>
      <name val="ＭＳ 明朝"/>
      <family val="1"/>
    </font>
    <font>
      <sz val="12"/>
      <color indexed="12"/>
      <name val="ＭＳ 明朝"/>
      <family val="1"/>
    </font>
    <font>
      <sz val="12"/>
      <color indexed="21"/>
      <name val="ＭＳ 明朝"/>
      <family val="1"/>
    </font>
    <font>
      <sz val="12"/>
      <color indexed="14"/>
      <name val="ＭＳ 明朝"/>
      <family val="1"/>
    </font>
    <font>
      <sz val="14"/>
      <color indexed="12"/>
      <name val="HG丸ｺﾞｼｯｸM-PRO"/>
      <family val="3"/>
    </font>
    <font>
      <sz val="12"/>
      <color indexed="17"/>
      <name val="ＭＳ 明朝"/>
      <family val="1"/>
    </font>
    <font>
      <u val="single"/>
      <sz val="9.6"/>
      <color indexed="12"/>
      <name val="標準ゴシック"/>
      <family val="3"/>
    </font>
    <font>
      <u val="single"/>
      <sz val="9.6"/>
      <color indexed="36"/>
      <name val="標準ゴシック"/>
      <family val="3"/>
    </font>
    <font>
      <sz val="12"/>
      <color indexed="56"/>
      <name val="ＭＳ 明朝"/>
      <family val="1"/>
    </font>
    <font>
      <sz val="12"/>
      <name val="標準ゴシック"/>
      <family val="3"/>
    </font>
    <font>
      <sz val="11"/>
      <color indexed="8"/>
      <name val="ＭＳ 明朝"/>
      <family val="1"/>
    </font>
    <font>
      <sz val="9.6"/>
      <name val="ＭＳ 明朝"/>
      <family val="1"/>
    </font>
    <font>
      <sz val="6"/>
      <name val="標準ゴシック"/>
      <family val="3"/>
    </font>
    <font>
      <sz val="12"/>
      <color indexed="57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13" fontId="0" fillId="0" borderId="0">
      <alignment/>
      <protection/>
    </xf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53" fillId="31" borderId="4" applyNumberFormat="0" applyAlignment="0" applyProtection="0"/>
    <xf numFmtId="0" fontId="15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91">
    <xf numFmtId="0" fontId="0" fillId="0" borderId="0" xfId="0" applyAlignment="1">
      <alignment/>
    </xf>
    <xf numFmtId="176" fontId="5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176" fontId="7" fillId="0" borderId="0" xfId="0" applyNumberFormat="1" applyFont="1" applyFill="1" applyBorder="1" applyAlignment="1" applyProtection="1" quotePrefix="1">
      <alignment vertical="center"/>
      <protection/>
    </xf>
    <xf numFmtId="176" fontId="7" fillId="0" borderId="0" xfId="0" applyNumberFormat="1" applyFont="1" applyFill="1" applyBorder="1" applyAlignment="1" applyProtection="1" quotePrefix="1">
      <alignment horizontal="center" vertical="center"/>
      <protection/>
    </xf>
    <xf numFmtId="176" fontId="6" fillId="0" borderId="0" xfId="0" applyNumberFormat="1" applyFont="1" applyAlignment="1">
      <alignment horizontal="right" vertical="center"/>
    </xf>
    <xf numFmtId="176" fontId="7" fillId="0" borderId="10" xfId="0" applyNumberFormat="1" applyFont="1" applyFill="1" applyBorder="1" applyAlignment="1" applyProtection="1">
      <alignment vertical="center"/>
      <protection/>
    </xf>
    <xf numFmtId="176" fontId="7" fillId="0" borderId="11" xfId="0" applyNumberFormat="1" applyFont="1" applyFill="1" applyBorder="1" applyAlignment="1" applyProtection="1">
      <alignment horizontal="right" vertical="center"/>
      <protection/>
    </xf>
    <xf numFmtId="176" fontId="7" fillId="0" borderId="12" xfId="0" applyNumberFormat="1" applyFont="1" applyFill="1" applyBorder="1" applyAlignment="1" applyProtection="1" quotePrefix="1">
      <alignment horizontal="center" vertical="center"/>
      <protection/>
    </xf>
    <xf numFmtId="176" fontId="6" fillId="0" borderId="0" xfId="0" applyNumberFormat="1" applyFont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176" fontId="7" fillId="0" borderId="15" xfId="0" applyNumberFormat="1" applyFont="1" applyFill="1" applyBorder="1" applyAlignment="1" applyProtection="1" quotePrefix="1">
      <alignment horizontal="center" vertical="center"/>
      <protection/>
    </xf>
    <xf numFmtId="176" fontId="7" fillId="0" borderId="16" xfId="0" applyNumberFormat="1" applyFont="1" applyFill="1" applyBorder="1" applyAlignment="1" applyProtection="1" quotePrefix="1">
      <alignment horizontal="center" vertical="center"/>
      <protection/>
    </xf>
    <xf numFmtId="176" fontId="7" fillId="0" borderId="0" xfId="0" applyNumberFormat="1" applyFont="1" applyFill="1" applyBorder="1" applyAlignment="1" applyProtection="1">
      <alignment horizontal="center" vertical="center"/>
      <protection/>
    </xf>
    <xf numFmtId="176" fontId="7" fillId="0" borderId="17" xfId="0" applyNumberFormat="1" applyFont="1" applyFill="1" applyBorder="1" applyAlignment="1" applyProtection="1" quotePrefix="1">
      <alignment horizontal="center" vertical="center"/>
      <protection/>
    </xf>
    <xf numFmtId="176" fontId="7" fillId="0" borderId="18" xfId="0" applyNumberFormat="1" applyFont="1" applyFill="1" applyBorder="1" applyAlignment="1" applyProtection="1" quotePrefix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6" fillId="0" borderId="19" xfId="0" applyNumberFormat="1" applyFont="1" applyBorder="1" applyAlignment="1">
      <alignment horizontal="center" vertical="center"/>
    </xf>
    <xf numFmtId="176" fontId="7" fillId="0" borderId="20" xfId="0" applyNumberFormat="1" applyFont="1" applyFill="1" applyBorder="1" applyAlignment="1" applyProtection="1">
      <alignment horizontal="center" vertical="center"/>
      <protection/>
    </xf>
    <xf numFmtId="176" fontId="7" fillId="0" borderId="21" xfId="0" applyNumberFormat="1" applyFont="1" applyFill="1" applyBorder="1" applyAlignment="1" applyProtection="1" quotePrefix="1">
      <alignment horizontal="center" vertical="center"/>
      <protection/>
    </xf>
    <xf numFmtId="176" fontId="7" fillId="0" borderId="22" xfId="0" applyNumberFormat="1" applyFont="1" applyFill="1" applyBorder="1" applyAlignment="1" applyProtection="1">
      <alignment horizontal="center" vertical="center"/>
      <protection/>
    </xf>
    <xf numFmtId="176" fontId="6" fillId="0" borderId="23" xfId="0" applyNumberFormat="1" applyFont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horizontal="center" vertical="center" shrinkToFit="1"/>
      <protection/>
    </xf>
    <xf numFmtId="176" fontId="7" fillId="0" borderId="24" xfId="0" applyNumberFormat="1" applyFont="1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horizontal="center" vertical="center"/>
      <protection/>
    </xf>
    <xf numFmtId="176" fontId="7" fillId="0" borderId="26" xfId="0" applyNumberFormat="1" applyFont="1" applyFill="1" applyBorder="1" applyAlignment="1" applyProtection="1">
      <alignment horizontal="center" vertical="center"/>
      <protection/>
    </xf>
    <xf numFmtId="176" fontId="7" fillId="0" borderId="27" xfId="0" applyNumberFormat="1" applyFont="1" applyFill="1" applyBorder="1" applyAlignment="1" applyProtection="1">
      <alignment horizontal="center" vertical="center"/>
      <protection/>
    </xf>
    <xf numFmtId="176" fontId="7" fillId="0" borderId="28" xfId="0" applyNumberFormat="1" applyFont="1" applyFill="1" applyBorder="1" applyAlignment="1" applyProtection="1">
      <alignment horizontal="center" vertical="center"/>
      <protection/>
    </xf>
    <xf numFmtId="176" fontId="7" fillId="0" borderId="29" xfId="0" applyNumberFormat="1" applyFont="1" applyFill="1" applyBorder="1" applyAlignment="1" applyProtection="1">
      <alignment horizontal="center" vertical="center"/>
      <protection/>
    </xf>
    <xf numFmtId="176" fontId="7" fillId="0" borderId="29" xfId="0" applyNumberFormat="1" applyFont="1" applyFill="1" applyBorder="1" applyAlignment="1" applyProtection="1">
      <alignment horizontal="center" vertical="center" shrinkToFit="1"/>
      <protection/>
    </xf>
    <xf numFmtId="176" fontId="7" fillId="0" borderId="22" xfId="0" applyNumberFormat="1" applyFont="1" applyFill="1" applyBorder="1" applyAlignment="1" applyProtection="1" quotePrefix="1">
      <alignment horizontal="center" vertical="center"/>
      <protection/>
    </xf>
    <xf numFmtId="176" fontId="7" fillId="0" borderId="30" xfId="0" applyNumberFormat="1" applyFont="1" applyFill="1" applyBorder="1" applyAlignment="1" applyProtection="1">
      <alignment horizontal="center" vertical="center"/>
      <protection/>
    </xf>
    <xf numFmtId="176" fontId="7" fillId="0" borderId="31" xfId="0" applyNumberFormat="1" applyFont="1" applyFill="1" applyBorder="1" applyAlignment="1" applyProtection="1">
      <alignment horizontal="center" vertical="center" shrinkToFit="1"/>
      <protection/>
    </xf>
    <xf numFmtId="176" fontId="7" fillId="0" borderId="23" xfId="0" applyNumberFormat="1" applyFont="1" applyFill="1" applyBorder="1" applyAlignment="1" applyProtection="1">
      <alignment horizontal="center" vertical="center"/>
      <protection/>
    </xf>
    <xf numFmtId="176" fontId="7" fillId="0" borderId="32" xfId="0" applyNumberFormat="1" applyFont="1" applyFill="1" applyBorder="1" applyAlignment="1" applyProtection="1">
      <alignment horizontal="center" vertical="center"/>
      <protection/>
    </xf>
    <xf numFmtId="176" fontId="7" fillId="0" borderId="24" xfId="0" applyNumberFormat="1" applyFont="1" applyFill="1" applyBorder="1" applyAlignment="1" applyProtection="1">
      <alignment horizontal="center" vertical="center" shrinkToFit="1"/>
      <protection/>
    </xf>
    <xf numFmtId="176" fontId="7" fillId="0" borderId="0" xfId="0" applyNumberFormat="1" applyFont="1" applyFill="1" applyBorder="1" applyAlignment="1" applyProtection="1" quotePrefix="1">
      <alignment horizontal="right" vertical="center"/>
      <protection/>
    </xf>
    <xf numFmtId="176" fontId="7" fillId="33" borderId="33" xfId="0" applyNumberFormat="1" applyFont="1" applyFill="1" applyBorder="1" applyAlignment="1" applyProtection="1" quotePrefix="1">
      <alignment vertical="center"/>
      <protection/>
    </xf>
    <xf numFmtId="176" fontId="7" fillId="33" borderId="34" xfId="0" applyNumberFormat="1" applyFont="1" applyFill="1" applyBorder="1" applyAlignment="1" applyProtection="1" quotePrefix="1">
      <alignment vertical="center"/>
      <protection/>
    </xf>
    <xf numFmtId="176" fontId="7" fillId="33" borderId="20" xfId="0" applyNumberFormat="1" applyFont="1" applyFill="1" applyBorder="1" applyAlignment="1" applyProtection="1" quotePrefix="1">
      <alignment vertical="center"/>
      <protection/>
    </xf>
    <xf numFmtId="176" fontId="7" fillId="33" borderId="35" xfId="0" applyNumberFormat="1" applyFont="1" applyFill="1" applyBorder="1" applyAlignment="1" applyProtection="1" quotePrefix="1">
      <alignment vertical="center"/>
      <protection/>
    </xf>
    <xf numFmtId="176" fontId="7" fillId="33" borderId="36" xfId="0" applyNumberFormat="1" applyFont="1" applyFill="1" applyBorder="1" applyAlignment="1" applyProtection="1" quotePrefix="1">
      <alignment vertical="center"/>
      <protection/>
    </xf>
    <xf numFmtId="176" fontId="7" fillId="33" borderId="37" xfId="0" applyNumberFormat="1" applyFont="1" applyFill="1" applyBorder="1" applyAlignment="1" applyProtection="1" quotePrefix="1">
      <alignment vertical="center"/>
      <protection/>
    </xf>
    <xf numFmtId="176" fontId="7" fillId="33" borderId="38" xfId="0" applyNumberFormat="1" applyFont="1" applyFill="1" applyBorder="1" applyAlignment="1" applyProtection="1" quotePrefix="1">
      <alignment vertical="center"/>
      <protection/>
    </xf>
    <xf numFmtId="176" fontId="7" fillId="33" borderId="39" xfId="0" applyNumberFormat="1" applyFont="1" applyFill="1" applyBorder="1" applyAlignment="1" applyProtection="1" quotePrefix="1">
      <alignment vertical="center"/>
      <protection/>
    </xf>
    <xf numFmtId="176" fontId="7" fillId="33" borderId="40" xfId="0" applyNumberFormat="1" applyFont="1" applyFill="1" applyBorder="1" applyAlignment="1" applyProtection="1" quotePrefix="1">
      <alignment vertical="center"/>
      <protection/>
    </xf>
    <xf numFmtId="176" fontId="7" fillId="33" borderId="41" xfId="0" applyNumberFormat="1" applyFont="1" applyFill="1" applyBorder="1" applyAlignment="1" applyProtection="1" quotePrefix="1">
      <alignment vertical="center"/>
      <protection/>
    </xf>
    <xf numFmtId="176" fontId="7" fillId="33" borderId="42" xfId="0" applyNumberFormat="1" applyFont="1" applyFill="1" applyBorder="1" applyAlignment="1" applyProtection="1" quotePrefix="1">
      <alignment vertical="center"/>
      <protection/>
    </xf>
    <xf numFmtId="176" fontId="7" fillId="33" borderId="43" xfId="0" applyNumberFormat="1" applyFont="1" applyFill="1" applyBorder="1" applyAlignment="1" applyProtection="1" quotePrefix="1">
      <alignment vertical="center"/>
      <protection/>
    </xf>
    <xf numFmtId="176" fontId="7" fillId="33" borderId="32" xfId="0" applyNumberFormat="1" applyFont="1" applyFill="1" applyBorder="1" applyAlignment="1" applyProtection="1" quotePrefix="1">
      <alignment vertical="center"/>
      <protection/>
    </xf>
    <xf numFmtId="176" fontId="7" fillId="33" borderId="29" xfId="0" applyNumberFormat="1" applyFont="1" applyFill="1" applyBorder="1" applyAlignment="1" applyProtection="1" quotePrefix="1">
      <alignment vertical="center"/>
      <protection/>
    </xf>
    <xf numFmtId="176" fontId="7" fillId="33" borderId="24" xfId="0" applyNumberFormat="1" applyFont="1" applyFill="1" applyBorder="1" applyAlignment="1" applyProtection="1" quotePrefix="1">
      <alignment vertical="center"/>
      <protection/>
    </xf>
    <xf numFmtId="176" fontId="7" fillId="33" borderId="44" xfId="0" applyNumberFormat="1" applyFont="1" applyFill="1" applyBorder="1" applyAlignment="1" applyProtection="1" quotePrefix="1">
      <alignment vertical="center"/>
      <protection/>
    </xf>
    <xf numFmtId="176" fontId="7" fillId="33" borderId="45" xfId="0" applyNumberFormat="1" applyFont="1" applyFill="1" applyBorder="1" applyAlignment="1" applyProtection="1" quotePrefix="1">
      <alignment vertical="center"/>
      <protection/>
    </xf>
    <xf numFmtId="176" fontId="7" fillId="33" borderId="46" xfId="0" applyNumberFormat="1" applyFont="1" applyFill="1" applyBorder="1" applyAlignment="1" applyProtection="1" quotePrefix="1">
      <alignment vertical="center"/>
      <protection/>
    </xf>
    <xf numFmtId="176" fontId="6" fillId="33" borderId="0" xfId="0" applyNumberFormat="1" applyFont="1" applyFill="1" applyAlignment="1">
      <alignment vertical="center"/>
    </xf>
    <xf numFmtId="176" fontId="8" fillId="33" borderId="0" xfId="0" applyNumberFormat="1" applyFont="1" applyFill="1" applyAlignment="1">
      <alignment vertical="center"/>
    </xf>
    <xf numFmtId="176" fontId="7" fillId="33" borderId="47" xfId="0" applyNumberFormat="1" applyFont="1" applyFill="1" applyBorder="1" applyAlignment="1" applyProtection="1" quotePrefix="1">
      <alignment vertical="center"/>
      <protection/>
    </xf>
    <xf numFmtId="176" fontId="7" fillId="33" borderId="48" xfId="0" applyNumberFormat="1" applyFont="1" applyFill="1" applyBorder="1" applyAlignment="1" applyProtection="1" quotePrefix="1">
      <alignment vertical="center"/>
      <protection/>
    </xf>
    <xf numFmtId="176" fontId="6" fillId="33" borderId="0" xfId="0" applyNumberFormat="1" applyFont="1" applyFill="1" applyAlignment="1" applyProtection="1">
      <alignment vertical="center"/>
      <protection/>
    </xf>
    <xf numFmtId="176" fontId="9" fillId="0" borderId="49" xfId="0" applyNumberFormat="1" applyFont="1" applyFill="1" applyBorder="1" applyAlignment="1" applyProtection="1" quotePrefix="1">
      <alignment vertical="center"/>
      <protection locked="0"/>
    </xf>
    <xf numFmtId="176" fontId="9" fillId="0" borderId="50" xfId="0" applyNumberFormat="1" applyFont="1" applyFill="1" applyBorder="1" applyAlignment="1" applyProtection="1" quotePrefix="1">
      <alignment vertical="center"/>
      <protection locked="0"/>
    </xf>
    <xf numFmtId="176" fontId="9" fillId="0" borderId="26" xfId="0" applyNumberFormat="1" applyFont="1" applyFill="1" applyBorder="1" applyAlignment="1" applyProtection="1" quotePrefix="1">
      <alignment horizontal="right" vertical="center"/>
      <protection locked="0"/>
    </xf>
    <xf numFmtId="176" fontId="9" fillId="0" borderId="26" xfId="0" applyNumberFormat="1" applyFont="1" applyFill="1" applyBorder="1" applyAlignment="1" applyProtection="1" quotePrefix="1">
      <alignment vertical="center"/>
      <protection locked="0"/>
    </xf>
    <xf numFmtId="176" fontId="9" fillId="0" borderId="33" xfId="0" applyNumberFormat="1" applyFont="1" applyFill="1" applyBorder="1" applyAlignment="1" applyProtection="1" quotePrefix="1">
      <alignment vertical="center"/>
      <protection locked="0"/>
    </xf>
    <xf numFmtId="176" fontId="9" fillId="0" borderId="34" xfId="0" applyNumberFormat="1" applyFont="1" applyFill="1" applyBorder="1" applyAlignment="1" applyProtection="1" quotePrefix="1">
      <alignment vertical="center"/>
      <protection locked="0"/>
    </xf>
    <xf numFmtId="176" fontId="9" fillId="0" borderId="20" xfId="0" applyNumberFormat="1" applyFont="1" applyFill="1" applyBorder="1" applyAlignment="1" applyProtection="1" quotePrefix="1">
      <alignment horizontal="right" vertical="center"/>
      <protection locked="0"/>
    </xf>
    <xf numFmtId="176" fontId="9" fillId="0" borderId="20" xfId="0" applyNumberFormat="1" applyFont="1" applyFill="1" applyBorder="1" applyAlignment="1" applyProtection="1" quotePrefix="1">
      <alignment vertical="center"/>
      <protection locked="0"/>
    </xf>
    <xf numFmtId="176" fontId="10" fillId="0" borderId="32" xfId="0" applyNumberFormat="1" applyFont="1" applyFill="1" applyBorder="1" applyAlignment="1" applyProtection="1" quotePrefix="1">
      <alignment vertical="center"/>
      <protection locked="0"/>
    </xf>
    <xf numFmtId="176" fontId="10" fillId="0" borderId="29" xfId="0" applyNumberFormat="1" applyFont="1" applyFill="1" applyBorder="1" applyAlignment="1" applyProtection="1" quotePrefix="1">
      <alignment vertical="center"/>
      <protection locked="0"/>
    </xf>
    <xf numFmtId="176" fontId="10" fillId="0" borderId="27" xfId="0" applyNumberFormat="1" applyFont="1" applyFill="1" applyBorder="1" applyAlignment="1" applyProtection="1" quotePrefix="1">
      <alignment vertical="center"/>
      <protection locked="0"/>
    </xf>
    <xf numFmtId="176" fontId="10" fillId="0" borderId="51" xfId="0" applyNumberFormat="1" applyFont="1" applyFill="1" applyBorder="1" applyAlignment="1" applyProtection="1" quotePrefix="1">
      <alignment vertical="center"/>
      <protection locked="0"/>
    </xf>
    <xf numFmtId="176" fontId="11" fillId="0" borderId="27" xfId="0" applyNumberFormat="1" applyFont="1" applyFill="1" applyBorder="1" applyAlignment="1" applyProtection="1" quotePrefix="1">
      <alignment vertical="center"/>
      <protection locked="0"/>
    </xf>
    <xf numFmtId="176" fontId="11" fillId="0" borderId="51" xfId="0" applyNumberFormat="1" applyFont="1" applyFill="1" applyBorder="1" applyAlignment="1" applyProtection="1" quotePrefix="1">
      <alignment vertical="center"/>
      <protection locked="0"/>
    </xf>
    <xf numFmtId="176" fontId="11" fillId="0" borderId="52" xfId="0" applyNumberFormat="1" applyFont="1" applyFill="1" applyBorder="1" applyAlignment="1" applyProtection="1" quotePrefix="1">
      <alignment horizontal="right" vertical="center"/>
      <protection locked="0"/>
    </xf>
    <xf numFmtId="176" fontId="11" fillId="0" borderId="52" xfId="0" applyNumberFormat="1" applyFont="1" applyFill="1" applyBorder="1" applyAlignment="1" applyProtection="1" quotePrefix="1">
      <alignment vertical="center"/>
      <protection locked="0"/>
    </xf>
    <xf numFmtId="177" fontId="12" fillId="0" borderId="0" xfId="0" applyNumberFormat="1" applyFont="1" applyAlignment="1">
      <alignment horizontal="centerContinuous" vertical="center"/>
    </xf>
    <xf numFmtId="176" fontId="9" fillId="0" borderId="16" xfId="0" applyNumberFormat="1" applyFont="1" applyFill="1" applyBorder="1" applyAlignment="1" applyProtection="1" quotePrefix="1">
      <alignment vertical="center"/>
      <protection locked="0"/>
    </xf>
    <xf numFmtId="176" fontId="9" fillId="0" borderId="53" xfId="0" applyNumberFormat="1" applyFont="1" applyFill="1" applyBorder="1" applyAlignment="1" applyProtection="1" quotePrefix="1">
      <alignment vertical="center"/>
      <protection locked="0"/>
    </xf>
    <xf numFmtId="176" fontId="9" fillId="0" borderId="30" xfId="0" applyNumberFormat="1" applyFont="1" applyFill="1" applyBorder="1" applyAlignment="1" applyProtection="1" quotePrefix="1">
      <alignment vertical="center"/>
      <protection locked="0"/>
    </xf>
    <xf numFmtId="176" fontId="9" fillId="0" borderId="54" xfId="0" applyNumberFormat="1" applyFont="1" applyFill="1" applyBorder="1" applyAlignment="1" applyProtection="1" quotePrefix="1">
      <alignment vertical="center"/>
      <protection locked="0"/>
    </xf>
    <xf numFmtId="176" fontId="9" fillId="0" borderId="55" xfId="0" applyNumberFormat="1" applyFont="1" applyFill="1" applyBorder="1" applyAlignment="1" applyProtection="1" quotePrefix="1">
      <alignment vertical="center"/>
      <protection locked="0"/>
    </xf>
    <xf numFmtId="176" fontId="9" fillId="0" borderId="35" xfId="0" applyNumberFormat="1" applyFont="1" applyFill="1" applyBorder="1" applyAlignment="1" applyProtection="1" quotePrefix="1">
      <alignment vertical="center"/>
      <protection locked="0"/>
    </xf>
    <xf numFmtId="176" fontId="9" fillId="0" borderId="36" xfId="0" applyNumberFormat="1" applyFont="1" applyFill="1" applyBorder="1" applyAlignment="1" applyProtection="1" quotePrefix="1">
      <alignment vertical="center"/>
      <protection locked="0"/>
    </xf>
    <xf numFmtId="176" fontId="9" fillId="0" borderId="56" xfId="0" applyNumberFormat="1" applyFont="1" applyFill="1" applyBorder="1" applyAlignment="1" applyProtection="1" quotePrefix="1">
      <alignment vertical="center"/>
      <protection locked="0"/>
    </xf>
    <xf numFmtId="176" fontId="9" fillId="0" borderId="57" xfId="0" applyNumberFormat="1" applyFont="1" applyFill="1" applyBorder="1" applyAlignment="1" applyProtection="1" quotePrefix="1">
      <alignment vertical="center"/>
      <protection locked="0"/>
    </xf>
    <xf numFmtId="58" fontId="6" fillId="0" borderId="0" xfId="0" applyNumberFormat="1" applyFont="1" applyAlignment="1">
      <alignment horizontal="centerContinuous" vertical="center"/>
    </xf>
    <xf numFmtId="176" fontId="9" fillId="0" borderId="58" xfId="0" applyNumberFormat="1" applyFont="1" applyFill="1" applyBorder="1" applyAlignment="1" applyProtection="1" quotePrefix="1">
      <alignment vertical="center"/>
      <protection locked="0"/>
    </xf>
    <xf numFmtId="176" fontId="9" fillId="0" borderId="37" xfId="0" applyNumberFormat="1" applyFont="1" applyFill="1" applyBorder="1" applyAlignment="1" applyProtection="1" quotePrefix="1">
      <alignment vertical="center"/>
      <protection locked="0"/>
    </xf>
    <xf numFmtId="176" fontId="9" fillId="0" borderId="47" xfId="0" applyNumberFormat="1" applyFont="1" applyFill="1" applyBorder="1" applyAlignment="1" applyProtection="1" quotePrefix="1">
      <alignment vertical="center"/>
      <protection locked="0"/>
    </xf>
    <xf numFmtId="176" fontId="9" fillId="0" borderId="34" xfId="0" applyNumberFormat="1" applyFont="1" applyFill="1" applyBorder="1" applyAlignment="1" applyProtection="1">
      <alignment vertical="center"/>
      <protection locked="0"/>
    </xf>
    <xf numFmtId="176" fontId="6" fillId="0" borderId="29" xfId="0" applyNumberFormat="1" applyFont="1" applyBorder="1" applyAlignment="1">
      <alignment horizontal="center" vertical="center"/>
    </xf>
    <xf numFmtId="176" fontId="6" fillId="0" borderId="24" xfId="0" applyNumberFormat="1" applyFont="1" applyBorder="1" applyAlignment="1">
      <alignment horizontal="center" vertical="center"/>
    </xf>
    <xf numFmtId="176" fontId="9" fillId="0" borderId="50" xfId="0" applyNumberFormat="1" applyFont="1" applyFill="1" applyBorder="1" applyAlignment="1" applyProtection="1">
      <alignment vertical="center"/>
      <protection locked="0"/>
    </xf>
    <xf numFmtId="176" fontId="13" fillId="0" borderId="32" xfId="0" applyNumberFormat="1" applyFont="1" applyFill="1" applyBorder="1" applyAlignment="1" applyProtection="1" quotePrefix="1">
      <alignment vertical="center"/>
      <protection locked="0"/>
    </xf>
    <xf numFmtId="176" fontId="13" fillId="0" borderId="29" xfId="0" applyNumberFormat="1" applyFont="1" applyFill="1" applyBorder="1" applyAlignment="1" applyProtection="1" quotePrefix="1">
      <alignment vertical="center"/>
      <protection locked="0"/>
    </xf>
    <xf numFmtId="176" fontId="13" fillId="0" borderId="24" xfId="0" applyNumberFormat="1" applyFont="1" applyFill="1" applyBorder="1" applyAlignment="1" applyProtection="1" quotePrefix="1">
      <alignment vertical="center"/>
      <protection locked="0"/>
    </xf>
    <xf numFmtId="176" fontId="13" fillId="0" borderId="44" xfId="0" applyNumberFormat="1" applyFont="1" applyFill="1" applyBorder="1" applyAlignment="1" applyProtection="1" quotePrefix="1">
      <alignment vertical="center"/>
      <protection locked="0"/>
    </xf>
    <xf numFmtId="176" fontId="13" fillId="0" borderId="45" xfId="0" applyNumberFormat="1" applyFont="1" applyFill="1" applyBorder="1" applyAlignment="1" applyProtection="1" quotePrefix="1">
      <alignment vertical="center"/>
      <protection locked="0"/>
    </xf>
    <xf numFmtId="176" fontId="13" fillId="0" borderId="46" xfId="0" applyNumberFormat="1" applyFont="1" applyFill="1" applyBorder="1" applyAlignment="1" applyProtection="1" quotePrefix="1">
      <alignment vertical="center"/>
      <protection locked="0"/>
    </xf>
    <xf numFmtId="176" fontId="11" fillId="0" borderId="22" xfId="0" applyNumberFormat="1" applyFont="1" applyFill="1" applyBorder="1" applyAlignment="1" applyProtection="1" quotePrefix="1">
      <alignment vertical="center"/>
      <protection locked="0"/>
    </xf>
    <xf numFmtId="176" fontId="11" fillId="0" borderId="59" xfId="0" applyNumberFormat="1" applyFont="1" applyFill="1" applyBorder="1" applyAlignment="1" applyProtection="1" quotePrefix="1">
      <alignment vertical="center"/>
      <protection locked="0"/>
    </xf>
    <xf numFmtId="176" fontId="11" fillId="0" borderId="48" xfId="0" applyNumberFormat="1" applyFont="1" applyFill="1" applyBorder="1" applyAlignment="1" applyProtection="1" quotePrefix="1">
      <alignment vertical="center"/>
      <protection locked="0"/>
    </xf>
    <xf numFmtId="176" fontId="11" fillId="0" borderId="53" xfId="0" applyNumberFormat="1" applyFont="1" applyFill="1" applyBorder="1" applyAlignment="1" applyProtection="1" quotePrefix="1">
      <alignment vertical="center"/>
      <protection locked="0"/>
    </xf>
    <xf numFmtId="176" fontId="11" fillId="0" borderId="30" xfId="0" applyNumberFormat="1" applyFont="1" applyFill="1" applyBorder="1" applyAlignment="1" applyProtection="1" quotePrefix="1">
      <alignment vertical="center"/>
      <protection locked="0"/>
    </xf>
    <xf numFmtId="176" fontId="11" fillId="0" borderId="34" xfId="0" applyNumberFormat="1" applyFont="1" applyFill="1" applyBorder="1" applyAlignment="1" applyProtection="1" quotePrefix="1">
      <alignment vertical="center"/>
      <protection locked="0"/>
    </xf>
    <xf numFmtId="176" fontId="11" fillId="0" borderId="20" xfId="0" applyNumberFormat="1" applyFont="1" applyFill="1" applyBorder="1" applyAlignment="1" applyProtection="1" quotePrefix="1">
      <alignment vertical="center"/>
      <protection locked="0"/>
    </xf>
    <xf numFmtId="176" fontId="11" fillId="0" borderId="55" xfId="0" applyNumberFormat="1" applyFont="1" applyFill="1" applyBorder="1" applyAlignment="1" applyProtection="1" quotePrefix="1">
      <alignment vertical="center"/>
      <protection locked="0"/>
    </xf>
    <xf numFmtId="176" fontId="11" fillId="0" borderId="36" xfId="0" applyNumberFormat="1" applyFont="1" applyFill="1" applyBorder="1" applyAlignment="1" applyProtection="1" quotePrefix="1">
      <alignment vertical="center"/>
      <protection locked="0"/>
    </xf>
    <xf numFmtId="176" fontId="11" fillId="0" borderId="33" xfId="0" applyNumberFormat="1" applyFont="1" applyFill="1" applyBorder="1" applyAlignment="1" applyProtection="1" quotePrefix="1">
      <alignment vertical="center"/>
      <protection locked="0"/>
    </xf>
    <xf numFmtId="176" fontId="11" fillId="0" borderId="37" xfId="0" applyNumberFormat="1" applyFont="1" applyFill="1" applyBorder="1" applyAlignment="1" applyProtection="1" quotePrefix="1">
      <alignment vertical="center"/>
      <protection locked="0"/>
    </xf>
    <xf numFmtId="176" fontId="11" fillId="0" borderId="16" xfId="0" applyNumberFormat="1" applyFont="1" applyFill="1" applyBorder="1" applyAlignment="1" applyProtection="1" quotePrefix="1">
      <alignment vertical="center"/>
      <protection locked="0"/>
    </xf>
    <xf numFmtId="176" fontId="11" fillId="0" borderId="54" xfId="0" applyNumberFormat="1" applyFont="1" applyFill="1" applyBorder="1" applyAlignment="1" applyProtection="1" quotePrefix="1">
      <alignment vertical="center"/>
      <protection locked="0"/>
    </xf>
    <xf numFmtId="176" fontId="11" fillId="0" borderId="35" xfId="0" applyNumberFormat="1" applyFont="1" applyFill="1" applyBorder="1" applyAlignment="1" applyProtection="1" quotePrefix="1">
      <alignment vertical="center"/>
      <protection locked="0"/>
    </xf>
    <xf numFmtId="176" fontId="11" fillId="0" borderId="30" xfId="0" applyNumberFormat="1" applyFont="1" applyFill="1" applyBorder="1" applyAlignment="1" applyProtection="1" quotePrefix="1">
      <alignment horizontal="right" vertical="center"/>
      <protection locked="0"/>
    </xf>
    <xf numFmtId="176" fontId="7" fillId="33" borderId="58" xfId="0" applyNumberFormat="1" applyFont="1" applyFill="1" applyBorder="1" applyAlignment="1" applyProtection="1" quotePrefix="1">
      <alignment vertical="center"/>
      <protection/>
    </xf>
    <xf numFmtId="176" fontId="11" fillId="0" borderId="20" xfId="0" applyNumberFormat="1" applyFont="1" applyFill="1" applyBorder="1" applyAlignment="1" applyProtection="1" quotePrefix="1">
      <alignment horizontal="right" vertical="center"/>
      <protection locked="0"/>
    </xf>
    <xf numFmtId="176" fontId="6" fillId="0" borderId="29" xfId="0" applyNumberFormat="1" applyFont="1" applyFill="1" applyBorder="1" applyAlignment="1">
      <alignment horizontal="center" vertical="center"/>
    </xf>
    <xf numFmtId="176" fontId="7" fillId="0" borderId="16" xfId="0" applyNumberFormat="1" applyFont="1" applyFill="1" applyBorder="1" applyAlignment="1" applyProtection="1">
      <alignment horizontal="center" vertical="center"/>
      <protection/>
    </xf>
    <xf numFmtId="176" fontId="16" fillId="0" borderId="49" xfId="0" applyNumberFormat="1" applyFont="1" applyFill="1" applyBorder="1" applyAlignment="1" applyProtection="1" quotePrefix="1">
      <alignment vertical="center"/>
      <protection/>
    </xf>
    <xf numFmtId="176" fontId="16" fillId="0" borderId="50" xfId="0" applyNumberFormat="1" applyFont="1" applyFill="1" applyBorder="1" applyAlignment="1" applyProtection="1" quotePrefix="1">
      <alignment vertical="center"/>
      <protection/>
    </xf>
    <xf numFmtId="176" fontId="16" fillId="0" borderId="26" xfId="0" applyNumberFormat="1" applyFont="1" applyFill="1" applyBorder="1" applyAlignment="1" applyProtection="1" quotePrefix="1">
      <alignment vertical="center"/>
      <protection/>
    </xf>
    <xf numFmtId="176" fontId="16" fillId="0" borderId="16" xfId="0" applyNumberFormat="1" applyFont="1" applyFill="1" applyBorder="1" applyAlignment="1" applyProtection="1" quotePrefix="1">
      <alignment vertical="center"/>
      <protection/>
    </xf>
    <xf numFmtId="176" fontId="16" fillId="0" borderId="53" xfId="0" applyNumberFormat="1" applyFont="1" applyFill="1" applyBorder="1" applyAlignment="1" applyProtection="1" quotePrefix="1">
      <alignment vertical="center"/>
      <protection/>
    </xf>
    <xf numFmtId="176" fontId="16" fillId="0" borderId="30" xfId="0" applyNumberFormat="1" applyFont="1" applyFill="1" applyBorder="1" applyAlignment="1" applyProtection="1" quotePrefix="1">
      <alignment vertical="center"/>
      <protection/>
    </xf>
    <xf numFmtId="176" fontId="9" fillId="0" borderId="30" xfId="0" applyNumberFormat="1" applyFont="1" applyFill="1" applyBorder="1" applyAlignment="1" applyProtection="1" quotePrefix="1">
      <alignment horizontal="right" vertical="center"/>
      <protection locked="0"/>
    </xf>
    <xf numFmtId="176" fontId="7" fillId="0" borderId="17" xfId="0" applyNumberFormat="1" applyFont="1" applyFill="1" applyBorder="1" applyAlignment="1" applyProtection="1">
      <alignment horizontal="center" vertical="center"/>
      <protection/>
    </xf>
    <xf numFmtId="176" fontId="6" fillId="33" borderId="16" xfId="0" applyNumberFormat="1" applyFont="1" applyFill="1" applyBorder="1" applyAlignment="1" applyProtection="1" quotePrefix="1">
      <alignment vertical="center"/>
      <protection locked="0"/>
    </xf>
    <xf numFmtId="176" fontId="6" fillId="33" borderId="53" xfId="0" applyNumberFormat="1" applyFont="1" applyFill="1" applyBorder="1" applyAlignment="1" applyProtection="1" quotePrefix="1">
      <alignment vertical="center"/>
      <protection locked="0"/>
    </xf>
    <xf numFmtId="176" fontId="6" fillId="33" borderId="30" xfId="0" applyNumberFormat="1" applyFont="1" applyFill="1" applyBorder="1" applyAlignment="1" applyProtection="1" quotePrefix="1">
      <alignment vertical="center"/>
      <protection locked="0"/>
    </xf>
    <xf numFmtId="176" fontId="6" fillId="33" borderId="54" xfId="0" applyNumberFormat="1" applyFont="1" applyFill="1" applyBorder="1" applyAlignment="1" applyProtection="1" quotePrefix="1">
      <alignment vertical="center"/>
      <protection locked="0"/>
    </xf>
    <xf numFmtId="176" fontId="7" fillId="0" borderId="44" xfId="0" applyNumberFormat="1" applyFont="1" applyFill="1" applyBorder="1" applyAlignment="1" applyProtection="1">
      <alignment horizontal="center" vertical="center"/>
      <protection/>
    </xf>
    <xf numFmtId="176" fontId="7" fillId="0" borderId="46" xfId="0" applyNumberFormat="1" applyFont="1" applyFill="1" applyBorder="1" applyAlignment="1" applyProtection="1">
      <alignment horizontal="center" vertical="center"/>
      <protection/>
    </xf>
    <xf numFmtId="176" fontId="7" fillId="0" borderId="32" xfId="0" applyNumberFormat="1" applyFont="1" applyFill="1" applyBorder="1" applyAlignment="1" applyProtection="1">
      <alignment horizontal="center" vertical="center" shrinkToFit="1"/>
      <protection/>
    </xf>
    <xf numFmtId="176" fontId="7" fillId="0" borderId="60" xfId="0" applyNumberFormat="1" applyFont="1" applyFill="1" applyBorder="1" applyAlignment="1" applyProtection="1">
      <alignment horizontal="center" vertical="center" shrinkToFit="1"/>
      <protection/>
    </xf>
    <xf numFmtId="176" fontId="7" fillId="33" borderId="61" xfId="0" applyNumberFormat="1" applyFont="1" applyFill="1" applyBorder="1" applyAlignment="1" applyProtection="1" quotePrefix="1">
      <alignment vertical="center"/>
      <protection/>
    </xf>
    <xf numFmtId="176" fontId="9" fillId="0" borderId="27" xfId="0" applyNumberFormat="1" applyFont="1" applyFill="1" applyBorder="1" applyAlignment="1" applyProtection="1" quotePrefix="1">
      <alignment vertical="center"/>
      <protection locked="0"/>
    </xf>
    <xf numFmtId="176" fontId="9" fillId="0" borderId="51" xfId="0" applyNumberFormat="1" applyFont="1" applyFill="1" applyBorder="1" applyAlignment="1" applyProtection="1" quotePrefix="1">
      <alignment vertical="center"/>
      <protection locked="0"/>
    </xf>
    <xf numFmtId="176" fontId="9" fillId="0" borderId="59" xfId="0" applyNumberFormat="1" applyFont="1" applyFill="1" applyBorder="1" applyAlignment="1" applyProtection="1" quotePrefix="1">
      <alignment vertical="center"/>
      <protection locked="0"/>
    </xf>
    <xf numFmtId="176" fontId="7" fillId="0" borderId="21" xfId="0" applyNumberFormat="1" applyFont="1" applyFill="1" applyBorder="1" applyAlignment="1" applyProtection="1">
      <alignment horizontal="center" vertical="center"/>
      <protection/>
    </xf>
    <xf numFmtId="177" fontId="6" fillId="0" borderId="0" xfId="0" applyNumberFormat="1" applyFont="1" applyAlignment="1">
      <alignment horizontal="centerContinuous" vertical="center"/>
    </xf>
    <xf numFmtId="176" fontId="9" fillId="0" borderId="57" xfId="0" applyNumberFormat="1" applyFont="1" applyFill="1" applyBorder="1" applyAlignment="1" applyProtection="1" quotePrefix="1">
      <alignment horizontal="right" vertical="center"/>
      <protection locked="0"/>
    </xf>
    <xf numFmtId="176" fontId="9" fillId="0" borderId="50" xfId="0" applyNumberFormat="1" applyFont="1" applyFill="1" applyBorder="1" applyAlignment="1" applyProtection="1" quotePrefix="1">
      <alignment horizontal="right" vertical="center"/>
      <protection locked="0"/>
    </xf>
    <xf numFmtId="176" fontId="9" fillId="0" borderId="36" xfId="0" applyNumberFormat="1" applyFont="1" applyFill="1" applyBorder="1" applyAlignment="1" applyProtection="1" quotePrefix="1">
      <alignment horizontal="right" vertical="center"/>
      <protection locked="0"/>
    </xf>
    <xf numFmtId="176" fontId="9" fillId="0" borderId="34" xfId="0" applyNumberFormat="1" applyFont="1" applyFill="1" applyBorder="1" applyAlignment="1" applyProtection="1" quotePrefix="1">
      <alignment horizontal="right" vertical="center"/>
      <protection locked="0"/>
    </xf>
    <xf numFmtId="176" fontId="7" fillId="33" borderId="36" xfId="0" applyNumberFormat="1" applyFont="1" applyFill="1" applyBorder="1" applyAlignment="1" applyProtection="1" quotePrefix="1">
      <alignment horizontal="right" vertical="center"/>
      <protection/>
    </xf>
    <xf numFmtId="176" fontId="7" fillId="33" borderId="34" xfId="0" applyNumberFormat="1" applyFont="1" applyFill="1" applyBorder="1" applyAlignment="1" applyProtection="1" quotePrefix="1">
      <alignment horizontal="right" vertical="center"/>
      <protection/>
    </xf>
    <xf numFmtId="176" fontId="10" fillId="0" borderId="45" xfId="0" applyNumberFormat="1" applyFont="1" applyFill="1" applyBorder="1" applyAlignment="1" applyProtection="1" quotePrefix="1">
      <alignment horizontal="right" vertical="center"/>
      <protection locked="0"/>
    </xf>
    <xf numFmtId="176" fontId="10" fillId="0" borderId="62" xfId="0" applyNumberFormat="1" applyFont="1" applyFill="1" applyBorder="1" applyAlignment="1" applyProtection="1" quotePrefix="1">
      <alignment horizontal="right" vertical="center"/>
      <protection locked="0"/>
    </xf>
    <xf numFmtId="176" fontId="10" fillId="0" borderId="63" xfId="0" applyNumberFormat="1" applyFont="1" applyFill="1" applyBorder="1" applyAlignment="1" applyProtection="1" quotePrefix="1">
      <alignment horizontal="right" vertical="center"/>
      <protection locked="0"/>
    </xf>
    <xf numFmtId="176" fontId="7" fillId="33" borderId="42" xfId="0" applyNumberFormat="1" applyFont="1" applyFill="1" applyBorder="1" applyAlignment="1" applyProtection="1" quotePrefix="1">
      <alignment horizontal="right" vertical="center"/>
      <protection/>
    </xf>
    <xf numFmtId="176" fontId="7" fillId="33" borderId="39" xfId="0" applyNumberFormat="1" applyFont="1" applyFill="1" applyBorder="1" applyAlignment="1" applyProtection="1" quotePrefix="1">
      <alignment horizontal="right" vertical="center"/>
      <protection/>
    </xf>
    <xf numFmtId="176" fontId="9" fillId="0" borderId="53" xfId="0" applyNumberFormat="1" applyFont="1" applyFill="1" applyBorder="1" applyAlignment="1" applyProtection="1" quotePrefix="1">
      <alignment horizontal="right" vertical="center"/>
      <protection locked="0"/>
    </xf>
    <xf numFmtId="176" fontId="7" fillId="33" borderId="45" xfId="0" applyNumberFormat="1" applyFont="1" applyFill="1" applyBorder="1" applyAlignment="1" applyProtection="1" quotePrefix="1">
      <alignment horizontal="right" vertical="center"/>
      <protection/>
    </xf>
    <xf numFmtId="176" fontId="7" fillId="33" borderId="29" xfId="0" applyNumberFormat="1" applyFont="1" applyFill="1" applyBorder="1" applyAlignment="1" applyProtection="1" quotePrefix="1">
      <alignment horizontal="right" vertical="center"/>
      <protection/>
    </xf>
    <xf numFmtId="176" fontId="9" fillId="0" borderId="55" xfId="0" applyNumberFormat="1" applyFont="1" applyFill="1" applyBorder="1" applyAlignment="1" applyProtection="1" quotePrefix="1">
      <alignment horizontal="right" vertical="center"/>
      <protection locked="0"/>
    </xf>
    <xf numFmtId="176" fontId="9" fillId="0" borderId="62" xfId="0" applyNumberFormat="1" applyFont="1" applyFill="1" applyBorder="1" applyAlignment="1" applyProtection="1" quotePrefix="1">
      <alignment horizontal="right" vertical="center"/>
      <protection locked="0"/>
    </xf>
    <xf numFmtId="176" fontId="9" fillId="0" borderId="63" xfId="0" applyNumberFormat="1" applyFont="1" applyFill="1" applyBorder="1" applyAlignment="1" applyProtection="1" quotePrefix="1">
      <alignment horizontal="right" vertical="center"/>
      <protection locked="0"/>
    </xf>
    <xf numFmtId="176" fontId="9" fillId="0" borderId="59" xfId="0" applyNumberFormat="1" applyFont="1" applyFill="1" applyBorder="1" applyAlignment="1" applyProtection="1" quotePrefix="1">
      <alignment horizontal="right" vertical="center"/>
      <protection locked="0"/>
    </xf>
    <xf numFmtId="176" fontId="10" fillId="0" borderId="59" xfId="0" applyNumberFormat="1" applyFont="1" applyFill="1" applyBorder="1" applyAlignment="1" applyProtection="1" quotePrefix="1">
      <alignment horizontal="right" vertical="center"/>
      <protection locked="0"/>
    </xf>
    <xf numFmtId="176" fontId="11" fillId="0" borderId="55" xfId="0" applyNumberFormat="1" applyFont="1" applyFill="1" applyBorder="1" applyAlignment="1" applyProtection="1" quotePrefix="1">
      <alignment horizontal="right" vertical="center"/>
      <protection locked="0"/>
    </xf>
    <xf numFmtId="176" fontId="11" fillId="0" borderId="53" xfId="0" applyNumberFormat="1" applyFont="1" applyFill="1" applyBorder="1" applyAlignment="1" applyProtection="1" quotePrefix="1">
      <alignment horizontal="right" vertical="center"/>
      <protection locked="0"/>
    </xf>
    <xf numFmtId="176" fontId="11" fillId="0" borderId="36" xfId="0" applyNumberFormat="1" applyFont="1" applyFill="1" applyBorder="1" applyAlignment="1" applyProtection="1" quotePrefix="1">
      <alignment horizontal="right" vertical="center"/>
      <protection locked="0"/>
    </xf>
    <xf numFmtId="176" fontId="11" fillId="0" borderId="34" xfId="0" applyNumberFormat="1" applyFont="1" applyFill="1" applyBorder="1" applyAlignment="1" applyProtection="1" quotePrefix="1">
      <alignment horizontal="right" vertical="center"/>
      <protection locked="0"/>
    </xf>
    <xf numFmtId="176" fontId="11" fillId="0" borderId="59" xfId="0" applyNumberFormat="1" applyFont="1" applyFill="1" applyBorder="1" applyAlignment="1" applyProtection="1" quotePrefix="1">
      <alignment horizontal="right" vertical="center"/>
      <protection locked="0"/>
    </xf>
    <xf numFmtId="176" fontId="11" fillId="0" borderId="51" xfId="0" applyNumberFormat="1" applyFont="1" applyFill="1" applyBorder="1" applyAlignment="1" applyProtection="1" quotePrefix="1">
      <alignment horizontal="right" vertical="center"/>
      <protection locked="0"/>
    </xf>
    <xf numFmtId="176" fontId="7" fillId="0" borderId="64" xfId="0" applyNumberFormat="1" applyFont="1" applyFill="1" applyBorder="1" applyAlignment="1" applyProtection="1">
      <alignment horizontal="center" vertical="center"/>
      <protection/>
    </xf>
    <xf numFmtId="176" fontId="7" fillId="0" borderId="28" xfId="0" applyNumberFormat="1" applyFont="1" applyFill="1" applyBorder="1" applyAlignment="1" applyProtection="1">
      <alignment horizontal="center" vertical="center" shrinkToFit="1"/>
      <protection/>
    </xf>
    <xf numFmtId="176" fontId="8" fillId="0" borderId="45" xfId="0" applyNumberFormat="1" applyFont="1" applyBorder="1" applyAlignment="1">
      <alignment horizontal="center" vertical="center"/>
    </xf>
    <xf numFmtId="176" fontId="9" fillId="0" borderId="18" xfId="0" applyNumberFormat="1" applyFont="1" applyFill="1" applyBorder="1" applyAlignment="1" applyProtection="1" quotePrefix="1">
      <alignment vertical="center"/>
      <protection locked="0"/>
    </xf>
    <xf numFmtId="176" fontId="9" fillId="0" borderId="61" xfId="0" applyNumberFormat="1" applyFont="1" applyFill="1" applyBorder="1" applyAlignment="1" applyProtection="1" quotePrefix="1">
      <alignment vertical="center"/>
      <protection locked="0"/>
    </xf>
    <xf numFmtId="176" fontId="13" fillId="0" borderId="65" xfId="0" applyNumberFormat="1" applyFont="1" applyFill="1" applyBorder="1" applyAlignment="1" applyProtection="1" quotePrefix="1">
      <alignment vertical="center"/>
      <protection locked="0"/>
    </xf>
    <xf numFmtId="176" fontId="7" fillId="33" borderId="66" xfId="0" applyNumberFormat="1" applyFont="1" applyFill="1" applyBorder="1" applyAlignment="1" applyProtection="1" quotePrefix="1">
      <alignment vertical="center"/>
      <protection/>
    </xf>
    <xf numFmtId="176" fontId="9" fillId="0" borderId="67" xfId="0" applyNumberFormat="1" applyFont="1" applyFill="1" applyBorder="1" applyAlignment="1" applyProtection="1" quotePrefix="1">
      <alignment vertical="center"/>
      <protection locked="0"/>
    </xf>
    <xf numFmtId="176" fontId="7" fillId="33" borderId="65" xfId="0" applyNumberFormat="1" applyFont="1" applyFill="1" applyBorder="1" applyAlignment="1" applyProtection="1" quotePrefix="1">
      <alignment vertical="center"/>
      <protection/>
    </xf>
    <xf numFmtId="176" fontId="9" fillId="0" borderId="57" xfId="0" applyNumberFormat="1" applyFont="1" applyFill="1" applyBorder="1" applyAlignment="1" applyProtection="1">
      <alignment vertical="center"/>
      <protection locked="0"/>
    </xf>
    <xf numFmtId="176" fontId="16" fillId="0" borderId="67" xfId="0" applyNumberFormat="1" applyFont="1" applyFill="1" applyBorder="1" applyAlignment="1" applyProtection="1" quotePrefix="1">
      <alignment vertical="center"/>
      <protection/>
    </xf>
    <xf numFmtId="176" fontId="16" fillId="0" borderId="57" xfId="0" applyNumberFormat="1" applyFont="1" applyFill="1" applyBorder="1" applyAlignment="1" applyProtection="1" quotePrefix="1">
      <alignment vertical="center"/>
      <protection/>
    </xf>
    <xf numFmtId="176" fontId="16" fillId="0" borderId="18" xfId="0" applyNumberFormat="1" applyFont="1" applyFill="1" applyBorder="1" applyAlignment="1" applyProtection="1" quotePrefix="1">
      <alignment vertical="center"/>
      <protection/>
    </xf>
    <xf numFmtId="176" fontId="16" fillId="0" borderId="55" xfId="0" applyNumberFormat="1" applyFont="1" applyFill="1" applyBorder="1" applyAlignment="1" applyProtection="1" quotePrefix="1">
      <alignment vertical="center"/>
      <protection/>
    </xf>
    <xf numFmtId="176" fontId="9" fillId="0" borderId="68" xfId="0" applyNumberFormat="1" applyFont="1" applyFill="1" applyBorder="1" applyAlignment="1" applyProtection="1" quotePrefix="1">
      <alignment vertical="center"/>
      <protection locked="0"/>
    </xf>
    <xf numFmtId="176" fontId="11" fillId="0" borderId="69" xfId="0" applyNumberFormat="1" applyFont="1" applyFill="1" applyBorder="1" applyAlignment="1" applyProtection="1" quotePrefix="1">
      <alignment vertical="center"/>
      <protection locked="0"/>
    </xf>
    <xf numFmtId="176" fontId="11" fillId="0" borderId="70" xfId="0" applyNumberFormat="1" applyFont="1" applyFill="1" applyBorder="1" applyAlignment="1" applyProtection="1" quotePrefix="1">
      <alignment vertical="center"/>
      <protection locked="0"/>
    </xf>
    <xf numFmtId="176" fontId="11" fillId="0" borderId="0" xfId="0" applyNumberFormat="1" applyFont="1" applyFill="1" applyBorder="1" applyAlignment="1" applyProtection="1" quotePrefix="1">
      <alignment vertical="center"/>
      <protection locked="0"/>
    </xf>
    <xf numFmtId="176" fontId="7" fillId="0" borderId="45" xfId="0" applyNumberFormat="1" applyFont="1" applyFill="1" applyBorder="1" applyAlignment="1" applyProtection="1">
      <alignment horizontal="center" vertical="center" shrinkToFit="1"/>
      <protection/>
    </xf>
    <xf numFmtId="176" fontId="7" fillId="0" borderId="71" xfId="0" applyNumberFormat="1" applyFont="1" applyFill="1" applyBorder="1" applyAlignment="1" applyProtection="1">
      <alignment horizontal="center" vertical="center" shrinkToFit="1"/>
      <protection/>
    </xf>
    <xf numFmtId="176" fontId="18" fillId="0" borderId="45" xfId="0" applyNumberFormat="1" applyFont="1" applyFill="1" applyBorder="1" applyAlignment="1" applyProtection="1">
      <alignment horizontal="center" vertical="center" shrinkToFit="1"/>
      <protection/>
    </xf>
    <xf numFmtId="176" fontId="7" fillId="0" borderId="44" xfId="0" applyNumberFormat="1" applyFont="1" applyFill="1" applyBorder="1" applyAlignment="1" applyProtection="1">
      <alignment horizontal="center" vertical="center" shrinkToFit="1"/>
      <protection/>
    </xf>
    <xf numFmtId="176" fontId="18" fillId="0" borderId="31" xfId="0" applyNumberFormat="1" applyFont="1" applyFill="1" applyBorder="1" applyAlignment="1" applyProtection="1">
      <alignment horizontal="center" vertical="center" shrinkToFit="1"/>
      <protection/>
    </xf>
    <xf numFmtId="176" fontId="6" fillId="0" borderId="32" xfId="0" applyNumberFormat="1" applyFont="1" applyBorder="1" applyAlignment="1">
      <alignment horizontal="center" vertical="center"/>
    </xf>
    <xf numFmtId="176" fontId="7" fillId="0" borderId="72" xfId="0" applyNumberFormat="1" applyFont="1" applyFill="1" applyBorder="1" applyAlignment="1" applyProtection="1">
      <alignment horizontal="center" vertical="center"/>
      <protection/>
    </xf>
    <xf numFmtId="176" fontId="9" fillId="0" borderId="69" xfId="0" applyNumberFormat="1" applyFont="1" applyFill="1" applyBorder="1" applyAlignment="1" applyProtection="1" quotePrefix="1">
      <alignment vertical="center"/>
      <protection locked="0"/>
    </xf>
    <xf numFmtId="176" fontId="9" fillId="0" borderId="70" xfId="0" applyNumberFormat="1" applyFont="1" applyFill="1" applyBorder="1" applyAlignment="1" applyProtection="1" quotePrefix="1">
      <alignment vertical="center"/>
      <protection locked="0"/>
    </xf>
    <xf numFmtId="176" fontId="13" fillId="0" borderId="71" xfId="0" applyNumberFormat="1" applyFont="1" applyFill="1" applyBorder="1" applyAlignment="1" applyProtection="1" quotePrefix="1">
      <alignment vertical="center"/>
      <protection locked="0"/>
    </xf>
    <xf numFmtId="176" fontId="6" fillId="33" borderId="55" xfId="0" applyNumberFormat="1" applyFont="1" applyFill="1" applyBorder="1" applyAlignment="1" applyProtection="1" quotePrefix="1">
      <alignment vertical="center"/>
      <protection locked="0"/>
    </xf>
    <xf numFmtId="176" fontId="6" fillId="33" borderId="58" xfId="0" applyNumberFormat="1" applyFont="1" applyFill="1" applyBorder="1" applyAlignment="1" applyProtection="1">
      <alignment vertical="center"/>
      <protection locked="0"/>
    </xf>
    <xf numFmtId="176" fontId="9" fillId="0" borderId="22" xfId="0" applyNumberFormat="1" applyFont="1" applyFill="1" applyBorder="1" applyAlignment="1" applyProtection="1" quotePrefix="1">
      <alignment vertical="center"/>
      <protection locked="0"/>
    </xf>
    <xf numFmtId="176" fontId="9" fillId="0" borderId="52" xfId="0" applyNumberFormat="1" applyFont="1" applyFill="1" applyBorder="1" applyAlignment="1" applyProtection="1" quotePrefix="1">
      <alignment vertical="center"/>
      <protection locked="0"/>
    </xf>
    <xf numFmtId="176" fontId="9" fillId="0" borderId="48" xfId="0" applyNumberFormat="1" applyFont="1" applyFill="1" applyBorder="1" applyAlignment="1" applyProtection="1" quotePrefix="1">
      <alignment vertical="center"/>
      <protection locked="0"/>
    </xf>
    <xf numFmtId="176" fontId="9" fillId="33" borderId="33" xfId="0" applyNumberFormat="1" applyFont="1" applyFill="1" applyBorder="1" applyAlignment="1" applyProtection="1" quotePrefix="1">
      <alignment vertical="center"/>
      <protection locked="0"/>
    </xf>
    <xf numFmtId="176" fontId="9" fillId="33" borderId="34" xfId="0" applyNumberFormat="1" applyFont="1" applyFill="1" applyBorder="1" applyAlignment="1" applyProtection="1" quotePrefix="1">
      <alignment vertical="center"/>
      <protection locked="0"/>
    </xf>
    <xf numFmtId="176" fontId="9" fillId="33" borderId="36" xfId="0" applyNumberFormat="1" applyFont="1" applyFill="1" applyBorder="1" applyAlignment="1" applyProtection="1" quotePrefix="1">
      <alignment vertical="center"/>
      <protection locked="0"/>
    </xf>
    <xf numFmtId="176" fontId="9" fillId="33" borderId="35" xfId="0" applyNumberFormat="1" applyFont="1" applyFill="1" applyBorder="1" applyAlignment="1" applyProtection="1" quotePrefix="1">
      <alignment vertical="center"/>
      <protection locked="0"/>
    </xf>
    <xf numFmtId="176" fontId="9" fillId="33" borderId="20" xfId="0" applyNumberFormat="1" applyFont="1" applyFill="1" applyBorder="1" applyAlignment="1" applyProtection="1" quotePrefix="1">
      <alignment vertical="center"/>
      <protection locked="0"/>
    </xf>
    <xf numFmtId="176" fontId="9" fillId="33" borderId="37" xfId="0" applyNumberFormat="1" applyFont="1" applyFill="1" applyBorder="1" applyAlignment="1" applyProtection="1" quotePrefix="1">
      <alignment vertical="center"/>
      <protection locked="0"/>
    </xf>
    <xf numFmtId="176" fontId="13" fillId="0" borderId="27" xfId="0" applyNumberFormat="1" applyFont="1" applyFill="1" applyBorder="1" applyAlignment="1" applyProtection="1" quotePrefix="1">
      <alignment vertical="center"/>
      <protection locked="0"/>
    </xf>
    <xf numFmtId="176" fontId="13" fillId="0" borderId="51" xfId="0" applyNumberFormat="1" applyFont="1" applyFill="1" applyBorder="1" applyAlignment="1" applyProtection="1" quotePrefix="1">
      <alignment vertical="center"/>
      <protection locked="0"/>
    </xf>
    <xf numFmtId="176" fontId="13" fillId="0" borderId="59" xfId="0" applyNumberFormat="1" applyFont="1" applyFill="1" applyBorder="1" applyAlignment="1" applyProtection="1" quotePrefix="1">
      <alignment vertical="center"/>
      <protection locked="0"/>
    </xf>
    <xf numFmtId="176" fontId="13" fillId="0" borderId="22" xfId="0" applyNumberFormat="1" applyFont="1" applyFill="1" applyBorder="1" applyAlignment="1" applyProtection="1" quotePrefix="1">
      <alignment vertical="center"/>
      <protection locked="0"/>
    </xf>
    <xf numFmtId="176" fontId="13" fillId="0" borderId="52" xfId="0" applyNumberFormat="1" applyFont="1" applyFill="1" applyBorder="1" applyAlignment="1" applyProtection="1" quotePrefix="1">
      <alignment vertical="center"/>
      <protection locked="0"/>
    </xf>
    <xf numFmtId="176" fontId="13" fillId="0" borderId="12" xfId="0" applyNumberFormat="1" applyFont="1" applyFill="1" applyBorder="1" applyAlignment="1" applyProtection="1" quotePrefix="1">
      <alignment vertical="center"/>
      <protection locked="0"/>
    </xf>
    <xf numFmtId="176" fontId="13" fillId="0" borderId="28" xfId="0" applyNumberFormat="1" applyFont="1" applyFill="1" applyBorder="1" applyAlignment="1" applyProtection="1" quotePrefix="1">
      <alignment vertical="center"/>
      <protection locked="0"/>
    </xf>
    <xf numFmtId="176" fontId="13" fillId="0" borderId="60" xfId="0" applyNumberFormat="1" applyFont="1" applyFill="1" applyBorder="1" applyAlignment="1" applyProtection="1" quotePrefix="1">
      <alignment vertical="center"/>
      <protection locked="0"/>
    </xf>
    <xf numFmtId="176" fontId="13" fillId="0" borderId="48" xfId="0" applyNumberFormat="1" applyFont="1" applyFill="1" applyBorder="1" applyAlignment="1" applyProtection="1" quotePrefix="1">
      <alignment vertical="center"/>
      <protection locked="0"/>
    </xf>
    <xf numFmtId="176" fontId="7" fillId="33" borderId="73" xfId="0" applyNumberFormat="1" applyFont="1" applyFill="1" applyBorder="1" applyAlignment="1" applyProtection="1" quotePrefix="1">
      <alignment vertical="center"/>
      <protection/>
    </xf>
    <xf numFmtId="176" fontId="11" fillId="0" borderId="32" xfId="0" applyNumberFormat="1" applyFont="1" applyFill="1" applyBorder="1" applyAlignment="1" applyProtection="1" quotePrefix="1">
      <alignment vertical="center"/>
      <protection locked="0"/>
    </xf>
    <xf numFmtId="176" fontId="11" fillId="0" borderId="24" xfId="0" applyNumberFormat="1" applyFont="1" applyFill="1" applyBorder="1" applyAlignment="1" applyProtection="1" quotePrefix="1">
      <alignment vertical="center"/>
      <protection locked="0"/>
    </xf>
    <xf numFmtId="176" fontId="7" fillId="0" borderId="18" xfId="0" applyNumberFormat="1" applyFont="1" applyFill="1" applyBorder="1" applyAlignment="1" applyProtection="1">
      <alignment horizontal="center" vertical="center"/>
      <protection/>
    </xf>
    <xf numFmtId="176" fontId="7" fillId="0" borderId="74" xfId="0" applyNumberFormat="1" applyFont="1" applyFill="1" applyBorder="1" applyAlignment="1" applyProtection="1">
      <alignment horizontal="center" vertical="center"/>
      <protection/>
    </xf>
    <xf numFmtId="176" fontId="9" fillId="33" borderId="34" xfId="0" applyNumberFormat="1" applyFont="1" applyFill="1" applyBorder="1" applyAlignment="1" applyProtection="1" quotePrefix="1">
      <alignment horizontal="right" vertical="center"/>
      <protection locked="0"/>
    </xf>
    <xf numFmtId="176" fontId="9" fillId="33" borderId="20" xfId="0" applyNumberFormat="1" applyFont="1" applyFill="1" applyBorder="1" applyAlignment="1" applyProtection="1" quotePrefix="1">
      <alignment horizontal="right" vertical="center"/>
      <protection locked="0"/>
    </xf>
    <xf numFmtId="176" fontId="9" fillId="33" borderId="17" xfId="0" applyNumberFormat="1" applyFont="1" applyFill="1" applyBorder="1" applyAlignment="1" applyProtection="1" quotePrefix="1">
      <alignment vertical="center"/>
      <protection locked="0"/>
    </xf>
    <xf numFmtId="176" fontId="9" fillId="33" borderId="75" xfId="0" applyNumberFormat="1" applyFont="1" applyFill="1" applyBorder="1" applyAlignment="1" applyProtection="1" quotePrefix="1">
      <alignment vertical="center"/>
      <protection locked="0"/>
    </xf>
    <xf numFmtId="176" fontId="7" fillId="0" borderId="76" xfId="0" applyNumberFormat="1" applyFont="1" applyFill="1" applyBorder="1" applyAlignment="1" applyProtection="1">
      <alignment horizontal="center" vertical="center"/>
      <protection/>
    </xf>
    <xf numFmtId="176" fontId="7" fillId="0" borderId="77" xfId="0" applyNumberFormat="1" applyFont="1" applyFill="1" applyBorder="1" applyAlignment="1" applyProtection="1">
      <alignment horizontal="center" vertical="center"/>
      <protection/>
    </xf>
    <xf numFmtId="0" fontId="17" fillId="0" borderId="74" xfId="0" applyFont="1" applyBorder="1" applyAlignment="1">
      <alignment horizontal="center" vertical="center"/>
    </xf>
    <xf numFmtId="176" fontId="7" fillId="0" borderId="68" xfId="0" applyNumberFormat="1" applyFont="1" applyFill="1" applyBorder="1" applyAlignment="1" applyProtection="1">
      <alignment horizontal="center" vertical="center"/>
      <protection/>
    </xf>
    <xf numFmtId="176" fontId="7" fillId="0" borderId="32" xfId="0" applyNumberFormat="1" applyFont="1" applyFill="1" applyBorder="1" applyAlignment="1" applyProtection="1" quotePrefix="1">
      <alignment horizontal="center" vertical="center"/>
      <protection/>
    </xf>
    <xf numFmtId="0" fontId="6" fillId="0" borderId="24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176" fontId="8" fillId="0" borderId="32" xfId="0" applyNumberFormat="1" applyFont="1" applyBorder="1" applyAlignment="1">
      <alignment horizontal="center" vertical="center"/>
    </xf>
    <xf numFmtId="176" fontId="9" fillId="0" borderId="20" xfId="0" applyNumberFormat="1" applyFont="1" applyFill="1" applyBorder="1" applyAlignment="1" applyProtection="1">
      <alignment vertical="center"/>
      <protection locked="0"/>
    </xf>
    <xf numFmtId="176" fontId="6" fillId="0" borderId="47" xfId="0" applyNumberFormat="1" applyFont="1" applyFill="1" applyBorder="1" applyAlignment="1" applyProtection="1" quotePrefix="1">
      <alignment vertical="center"/>
      <protection locked="0"/>
    </xf>
    <xf numFmtId="176" fontId="6" fillId="0" borderId="37" xfId="0" applyNumberFormat="1" applyFont="1" applyFill="1" applyBorder="1" applyAlignment="1" applyProtection="1" quotePrefix="1">
      <alignment vertical="center"/>
      <protection locked="0"/>
    </xf>
    <xf numFmtId="176" fontId="6" fillId="33" borderId="37" xfId="0" applyNumberFormat="1" applyFont="1" applyFill="1" applyBorder="1" applyAlignment="1" applyProtection="1" quotePrefix="1">
      <alignment vertical="center"/>
      <protection/>
    </xf>
    <xf numFmtId="176" fontId="6" fillId="0" borderId="37" xfId="0" applyNumberFormat="1" applyFont="1" applyFill="1" applyBorder="1" applyAlignment="1" applyProtection="1" quotePrefix="1">
      <alignment vertical="center"/>
      <protection/>
    </xf>
    <xf numFmtId="176" fontId="6" fillId="0" borderId="78" xfId="0" applyNumberFormat="1" applyFont="1" applyFill="1" applyBorder="1" applyAlignment="1" applyProtection="1" quotePrefix="1">
      <alignment vertical="center"/>
      <protection/>
    </xf>
    <xf numFmtId="176" fontId="6" fillId="33" borderId="43" xfId="0" applyNumberFormat="1" applyFont="1" applyFill="1" applyBorder="1" applyAlignment="1" applyProtection="1" quotePrefix="1">
      <alignment vertical="center"/>
      <protection/>
    </xf>
    <xf numFmtId="176" fontId="6" fillId="0" borderId="78" xfId="0" applyNumberFormat="1" applyFont="1" applyFill="1" applyBorder="1" applyAlignment="1" applyProtection="1" quotePrefix="1">
      <alignment vertical="center"/>
      <protection locked="0"/>
    </xf>
    <xf numFmtId="176" fontId="6" fillId="0" borderId="58" xfId="0" applyNumberFormat="1" applyFont="1" applyFill="1" applyBorder="1" applyAlignment="1" applyProtection="1" quotePrefix="1">
      <alignment vertical="center"/>
      <protection locked="0"/>
    </xf>
    <xf numFmtId="176" fontId="6" fillId="0" borderId="46" xfId="0" applyNumberFormat="1" applyFont="1" applyFill="1" applyBorder="1" applyAlignment="1" applyProtection="1" quotePrefix="1">
      <alignment vertical="center"/>
      <protection locked="0"/>
    </xf>
    <xf numFmtId="176" fontId="7" fillId="0" borderId="13" xfId="0" applyNumberFormat="1" applyFont="1" applyFill="1" applyBorder="1" applyAlignment="1" applyProtection="1">
      <alignment horizontal="center" vertical="center"/>
      <protection/>
    </xf>
    <xf numFmtId="176" fontId="6" fillId="0" borderId="77" xfId="0" applyNumberFormat="1" applyFont="1" applyFill="1" applyBorder="1" applyAlignment="1" applyProtection="1" quotePrefix="1">
      <alignment vertical="center"/>
      <protection locked="0"/>
    </xf>
    <xf numFmtId="176" fontId="6" fillId="0" borderId="79" xfId="0" applyNumberFormat="1" applyFont="1" applyFill="1" applyBorder="1" applyAlignment="1" applyProtection="1" quotePrefix="1">
      <alignment vertical="center"/>
      <protection locked="0"/>
    </xf>
    <xf numFmtId="176" fontId="6" fillId="0" borderId="76" xfId="0" applyNumberFormat="1" applyFont="1" applyFill="1" applyBorder="1" applyAlignment="1" applyProtection="1" quotePrefix="1">
      <alignment vertical="center"/>
      <protection locked="0"/>
    </xf>
    <xf numFmtId="176" fontId="7" fillId="0" borderId="65" xfId="0" applyNumberFormat="1" applyFont="1" applyFill="1" applyBorder="1" applyAlignment="1" applyProtection="1">
      <alignment horizontal="center" vertical="center"/>
      <protection/>
    </xf>
    <xf numFmtId="176" fontId="6" fillId="0" borderId="60" xfId="0" applyNumberFormat="1" applyFont="1" applyFill="1" applyBorder="1" applyAlignment="1" applyProtection="1">
      <alignment horizontal="center" vertical="center"/>
      <protection/>
    </xf>
    <xf numFmtId="176" fontId="6" fillId="0" borderId="26" xfId="0" applyNumberFormat="1" applyFont="1" applyFill="1" applyBorder="1" applyAlignment="1" applyProtection="1" quotePrefix="1">
      <alignment vertical="center"/>
      <protection locked="0"/>
    </xf>
    <xf numFmtId="176" fontId="6" fillId="0" borderId="20" xfId="0" applyNumberFormat="1" applyFont="1" applyFill="1" applyBorder="1" applyAlignment="1" applyProtection="1" quotePrefix="1">
      <alignment vertical="center"/>
      <protection locked="0"/>
    </xf>
    <xf numFmtId="176" fontId="6" fillId="0" borderId="20" xfId="0" applyNumberFormat="1" applyFont="1" applyFill="1" applyBorder="1" applyAlignment="1" applyProtection="1" quotePrefix="1">
      <alignment vertical="center"/>
      <protection/>
    </xf>
    <xf numFmtId="176" fontId="6" fillId="0" borderId="63" xfId="0" applyNumberFormat="1" applyFont="1" applyFill="1" applyBorder="1" applyAlignment="1" applyProtection="1" quotePrefix="1">
      <alignment vertical="center"/>
      <protection/>
    </xf>
    <xf numFmtId="176" fontId="6" fillId="0" borderId="30" xfId="0" applyNumberFormat="1" applyFont="1" applyFill="1" applyBorder="1" applyAlignment="1" applyProtection="1" quotePrefix="1">
      <alignment vertical="center"/>
      <protection/>
    </xf>
    <xf numFmtId="176" fontId="6" fillId="0" borderId="52" xfId="0" applyNumberFormat="1" applyFont="1" applyFill="1" applyBorder="1" applyAlignment="1" applyProtection="1" quotePrefix="1">
      <alignment vertical="center"/>
      <protection/>
    </xf>
    <xf numFmtId="176" fontId="16" fillId="0" borderId="56" xfId="0" applyNumberFormat="1" applyFont="1" applyFill="1" applyBorder="1" applyAlignment="1" applyProtection="1" quotePrefix="1">
      <alignment vertical="center"/>
      <protection/>
    </xf>
    <xf numFmtId="176" fontId="16" fillId="0" borderId="54" xfId="0" applyNumberFormat="1" applyFont="1" applyFill="1" applyBorder="1" applyAlignment="1" applyProtection="1" quotePrefix="1">
      <alignment vertical="center"/>
      <protection/>
    </xf>
    <xf numFmtId="176" fontId="11" fillId="0" borderId="12" xfId="0" applyNumberFormat="1" applyFont="1" applyFill="1" applyBorder="1" applyAlignment="1" applyProtection="1" quotePrefix="1">
      <alignment vertical="center"/>
      <protection locked="0"/>
    </xf>
    <xf numFmtId="176" fontId="6" fillId="0" borderId="0" xfId="0" applyNumberFormat="1" applyFont="1" applyFill="1" applyAlignment="1">
      <alignment vertical="center"/>
    </xf>
    <xf numFmtId="176" fontId="21" fillId="0" borderId="34" xfId="0" applyNumberFormat="1" applyFont="1" applyFill="1" applyBorder="1" applyAlignment="1" applyProtection="1" quotePrefix="1">
      <alignment horizontal="right" vertical="center"/>
      <protection locked="0"/>
    </xf>
    <xf numFmtId="176" fontId="6" fillId="0" borderId="47" xfId="0" applyNumberFormat="1" applyFont="1" applyFill="1" applyBorder="1" applyAlignment="1" applyProtection="1">
      <alignment vertical="center"/>
      <protection locked="0"/>
    </xf>
    <xf numFmtId="176" fontId="6" fillId="0" borderId="56" xfId="0" applyNumberFormat="1" applyFont="1" applyFill="1" applyBorder="1" applyAlignment="1" applyProtection="1" quotePrefix="1">
      <alignment horizontal="right" vertical="center"/>
      <protection locked="0"/>
    </xf>
    <xf numFmtId="176" fontId="6" fillId="0" borderId="26" xfId="0" applyNumberFormat="1" applyFont="1" applyFill="1" applyBorder="1" applyAlignment="1" applyProtection="1" quotePrefix="1">
      <alignment horizontal="right" vertical="center"/>
      <protection locked="0"/>
    </xf>
    <xf numFmtId="176" fontId="6" fillId="0" borderId="57" xfId="0" applyNumberFormat="1" applyFont="1" applyFill="1" applyBorder="1" applyAlignment="1" applyProtection="1" quotePrefix="1">
      <alignment horizontal="right" vertical="center"/>
      <protection locked="0"/>
    </xf>
    <xf numFmtId="176" fontId="6" fillId="0" borderId="47" xfId="0" applyNumberFormat="1" applyFont="1" applyFill="1" applyBorder="1" applyAlignment="1" applyProtection="1" quotePrefix="1">
      <alignment horizontal="right" vertical="center"/>
      <protection locked="0"/>
    </xf>
    <xf numFmtId="176" fontId="6" fillId="33" borderId="47" xfId="0" applyNumberFormat="1" applyFont="1" applyFill="1" applyBorder="1" applyAlignment="1" applyProtection="1" quotePrefix="1">
      <alignment vertical="center"/>
      <protection/>
    </xf>
    <xf numFmtId="176" fontId="6" fillId="0" borderId="37" xfId="0" applyNumberFormat="1" applyFont="1" applyFill="1" applyBorder="1" applyAlignment="1" applyProtection="1">
      <alignment vertical="center"/>
      <protection locked="0"/>
    </xf>
    <xf numFmtId="176" fontId="6" fillId="0" borderId="35" xfId="0" applyNumberFormat="1" applyFont="1" applyFill="1" applyBorder="1" applyAlignment="1" applyProtection="1" quotePrefix="1">
      <alignment horizontal="right" vertical="center"/>
      <protection locked="0"/>
    </xf>
    <xf numFmtId="176" fontId="6" fillId="0" borderId="20" xfId="0" applyNumberFormat="1" applyFont="1" applyFill="1" applyBorder="1" applyAlignment="1" applyProtection="1" quotePrefix="1">
      <alignment horizontal="right" vertical="center"/>
      <protection locked="0"/>
    </xf>
    <xf numFmtId="176" fontId="6" fillId="0" borderId="36" xfId="0" applyNumberFormat="1" applyFont="1" applyFill="1" applyBorder="1" applyAlignment="1" applyProtection="1" quotePrefix="1">
      <alignment horizontal="right" vertical="center"/>
      <protection locked="0"/>
    </xf>
    <xf numFmtId="176" fontId="6" fillId="0" borderId="37" xfId="0" applyNumberFormat="1" applyFont="1" applyFill="1" applyBorder="1" applyAlignment="1" applyProtection="1" quotePrefix="1">
      <alignment horizontal="right" vertical="center"/>
      <protection locked="0"/>
    </xf>
    <xf numFmtId="176" fontId="6" fillId="33" borderId="35" xfId="0" applyNumberFormat="1" applyFont="1" applyFill="1" applyBorder="1" applyAlignment="1" applyProtection="1" quotePrefix="1">
      <alignment vertical="center"/>
      <protection/>
    </xf>
    <xf numFmtId="176" fontId="6" fillId="33" borderId="20" xfId="0" applyNumberFormat="1" applyFont="1" applyFill="1" applyBorder="1" applyAlignment="1" applyProtection="1" quotePrefix="1">
      <alignment vertical="center"/>
      <protection/>
    </xf>
    <xf numFmtId="176" fontId="6" fillId="33" borderId="36" xfId="0" applyNumberFormat="1" applyFont="1" applyFill="1" applyBorder="1" applyAlignment="1" applyProtection="1" quotePrefix="1">
      <alignment vertical="center"/>
      <protection/>
    </xf>
    <xf numFmtId="176" fontId="6" fillId="0" borderId="71" xfId="0" applyNumberFormat="1" applyFont="1" applyFill="1" applyBorder="1" applyAlignment="1" applyProtection="1" quotePrefix="1">
      <alignment vertical="center"/>
      <protection locked="0"/>
    </xf>
    <xf numFmtId="176" fontId="6" fillId="0" borderId="24" xfId="0" applyNumberFormat="1" applyFont="1" applyFill="1" applyBorder="1" applyAlignment="1" applyProtection="1" quotePrefix="1">
      <alignment vertical="center"/>
      <protection locked="0"/>
    </xf>
    <xf numFmtId="176" fontId="6" fillId="0" borderId="45" xfId="0" applyNumberFormat="1" applyFont="1" applyFill="1" applyBorder="1" applyAlignment="1" applyProtection="1" quotePrefix="1">
      <alignment vertical="center"/>
      <protection locked="0"/>
    </xf>
    <xf numFmtId="176" fontId="6" fillId="33" borderId="78" xfId="0" applyNumberFormat="1" applyFont="1" applyFill="1" applyBorder="1" applyAlignment="1" applyProtection="1" quotePrefix="1">
      <alignment vertical="center"/>
      <protection/>
    </xf>
    <xf numFmtId="176" fontId="6" fillId="33" borderId="41" xfId="0" applyNumberFormat="1" applyFont="1" applyFill="1" applyBorder="1" applyAlignment="1" applyProtection="1" quotePrefix="1">
      <alignment vertical="center"/>
      <protection/>
    </xf>
    <xf numFmtId="176" fontId="6" fillId="33" borderId="40" xfId="0" applyNumberFormat="1" applyFont="1" applyFill="1" applyBorder="1" applyAlignment="1" applyProtection="1" quotePrefix="1">
      <alignment vertical="center"/>
      <protection/>
    </xf>
    <xf numFmtId="176" fontId="6" fillId="33" borderId="42" xfId="0" applyNumberFormat="1" applyFont="1" applyFill="1" applyBorder="1" applyAlignment="1" applyProtection="1" quotePrefix="1">
      <alignment vertical="center"/>
      <protection/>
    </xf>
    <xf numFmtId="176" fontId="6" fillId="33" borderId="58" xfId="0" applyNumberFormat="1" applyFont="1" applyFill="1" applyBorder="1" applyAlignment="1" applyProtection="1" quotePrefix="1">
      <alignment vertical="center"/>
      <protection/>
    </xf>
    <xf numFmtId="176" fontId="6" fillId="33" borderId="37" xfId="0" applyNumberFormat="1" applyFont="1" applyFill="1" applyBorder="1" applyAlignment="1" applyProtection="1" quotePrefix="1">
      <alignment horizontal="right" vertical="center"/>
      <protection/>
    </xf>
    <xf numFmtId="176" fontId="6" fillId="33" borderId="46" xfId="0" applyNumberFormat="1" applyFont="1" applyFill="1" applyBorder="1" applyAlignment="1" applyProtection="1" quotePrefix="1">
      <alignment vertical="center"/>
      <protection/>
    </xf>
    <xf numFmtId="176" fontId="6" fillId="33" borderId="80" xfId="0" applyNumberFormat="1" applyFont="1" applyFill="1" applyBorder="1" applyAlignment="1" applyProtection="1" quotePrefix="1">
      <alignment vertical="center"/>
      <protection/>
    </xf>
    <xf numFmtId="176" fontId="6" fillId="33" borderId="63" xfId="0" applyNumberFormat="1" applyFont="1" applyFill="1" applyBorder="1" applyAlignment="1" applyProtection="1" quotePrefix="1">
      <alignment vertical="center"/>
      <protection/>
    </xf>
    <xf numFmtId="176" fontId="6" fillId="33" borderId="81" xfId="0" applyNumberFormat="1" applyFont="1" applyFill="1" applyBorder="1" applyAlignment="1" applyProtection="1" quotePrefix="1">
      <alignment vertical="center"/>
      <protection/>
    </xf>
    <xf numFmtId="176" fontId="6" fillId="33" borderId="46" xfId="0" applyNumberFormat="1" applyFont="1" applyFill="1" applyBorder="1" applyAlignment="1" applyProtection="1" quotePrefix="1">
      <alignment horizontal="right" vertical="center"/>
      <protection/>
    </xf>
    <xf numFmtId="176" fontId="6" fillId="33" borderId="43" xfId="0" applyNumberFormat="1" applyFont="1" applyFill="1" applyBorder="1" applyAlignment="1" applyProtection="1" quotePrefix="1">
      <alignment horizontal="right" vertical="center"/>
      <protection/>
    </xf>
    <xf numFmtId="176" fontId="6" fillId="33" borderId="78" xfId="0" applyNumberFormat="1" applyFont="1" applyFill="1" applyBorder="1" applyAlignment="1" applyProtection="1" quotePrefix="1">
      <alignment vertical="center"/>
      <protection locked="0"/>
    </xf>
    <xf numFmtId="176" fontId="6" fillId="33" borderId="37" xfId="0" applyNumberFormat="1" applyFont="1" applyFill="1" applyBorder="1" applyAlignment="1" applyProtection="1" quotePrefix="1">
      <alignment vertical="center"/>
      <protection locked="0"/>
    </xf>
    <xf numFmtId="176" fontId="6" fillId="33" borderId="35" xfId="0" applyNumberFormat="1" applyFont="1" applyFill="1" applyBorder="1" applyAlignment="1" applyProtection="1" quotePrefix="1">
      <alignment vertical="center"/>
      <protection locked="0"/>
    </xf>
    <xf numFmtId="176" fontId="6" fillId="33" borderId="20" xfId="0" applyNumberFormat="1" applyFont="1" applyFill="1" applyBorder="1" applyAlignment="1" applyProtection="1" quotePrefix="1">
      <alignment vertical="center"/>
      <protection locked="0"/>
    </xf>
    <xf numFmtId="176" fontId="6" fillId="33" borderId="36" xfId="0" applyNumberFormat="1" applyFont="1" applyFill="1" applyBorder="1" applyAlignment="1" applyProtection="1" quotePrefix="1">
      <alignment vertical="center"/>
      <protection locked="0"/>
    </xf>
    <xf numFmtId="176" fontId="6" fillId="33" borderId="78" xfId="0" applyNumberFormat="1" applyFont="1" applyFill="1" applyBorder="1" applyAlignment="1" applyProtection="1" quotePrefix="1">
      <alignment horizontal="right" vertical="center"/>
      <protection locked="0"/>
    </xf>
    <xf numFmtId="176" fontId="6" fillId="0" borderId="80" xfId="0" applyNumberFormat="1" applyFont="1" applyFill="1" applyBorder="1" applyAlignment="1" applyProtection="1" quotePrefix="1">
      <alignment vertical="center"/>
      <protection locked="0"/>
    </xf>
    <xf numFmtId="176" fontId="6" fillId="0" borderId="63" xfId="0" applyNumberFormat="1" applyFont="1" applyFill="1" applyBorder="1" applyAlignment="1" applyProtection="1" quotePrefix="1">
      <alignment vertical="center"/>
      <protection locked="0"/>
    </xf>
    <xf numFmtId="176" fontId="6" fillId="0" borderId="81" xfId="0" applyNumberFormat="1" applyFont="1" applyFill="1" applyBorder="1" applyAlignment="1" applyProtection="1" quotePrefix="1">
      <alignment vertical="center"/>
      <protection locked="0"/>
    </xf>
    <xf numFmtId="176" fontId="6" fillId="0" borderId="11" xfId="0" applyNumberFormat="1" applyFont="1" applyFill="1" applyBorder="1" applyAlignment="1" applyProtection="1" quotePrefix="1">
      <alignment vertical="center"/>
      <protection locked="0"/>
    </xf>
    <xf numFmtId="176" fontId="6" fillId="0" borderId="68" xfId="0" applyNumberFormat="1" applyFont="1" applyFill="1" applyBorder="1" applyAlignment="1" applyProtection="1" quotePrefix="1">
      <alignment horizontal="right" vertical="center"/>
      <protection locked="0"/>
    </xf>
    <xf numFmtId="176" fontId="6" fillId="0" borderId="69" xfId="0" applyNumberFormat="1" applyFont="1" applyFill="1" applyBorder="1" applyAlignment="1" applyProtection="1" quotePrefix="1">
      <alignment horizontal="right" vertical="center"/>
      <protection locked="0"/>
    </xf>
    <xf numFmtId="176" fontId="6" fillId="0" borderId="30" xfId="0" applyNumberFormat="1" applyFont="1" applyFill="1" applyBorder="1" applyAlignment="1" applyProtection="1" quotePrefix="1">
      <alignment horizontal="right" vertical="center"/>
      <protection locked="0"/>
    </xf>
    <xf numFmtId="176" fontId="6" fillId="0" borderId="69" xfId="0" applyNumberFormat="1" applyFont="1" applyFill="1" applyBorder="1" applyAlignment="1" applyProtection="1">
      <alignment horizontal="right" vertical="center"/>
      <protection locked="0"/>
    </xf>
    <xf numFmtId="176" fontId="6" fillId="0" borderId="55" xfId="0" applyNumberFormat="1" applyFont="1" applyFill="1" applyBorder="1" applyAlignment="1" applyProtection="1" quotePrefix="1">
      <alignment horizontal="right" vertical="center"/>
      <protection locked="0"/>
    </xf>
    <xf numFmtId="176" fontId="6" fillId="0" borderId="58" xfId="0" applyNumberFormat="1" applyFont="1" applyFill="1" applyBorder="1" applyAlignment="1" applyProtection="1" quotePrefix="1">
      <alignment horizontal="right" vertical="center"/>
      <protection locked="0"/>
    </xf>
    <xf numFmtId="176" fontId="6" fillId="0" borderId="70" xfId="0" applyNumberFormat="1" applyFont="1" applyFill="1" applyBorder="1" applyAlignment="1" applyProtection="1" quotePrefix="1">
      <alignment horizontal="right" vertical="center"/>
      <protection locked="0"/>
    </xf>
    <xf numFmtId="176" fontId="6" fillId="0" borderId="48" xfId="0" applyNumberFormat="1" applyFont="1" applyFill="1" applyBorder="1" applyAlignment="1" applyProtection="1" quotePrefix="1">
      <alignment vertical="center"/>
      <protection locked="0"/>
    </xf>
    <xf numFmtId="176" fontId="6" fillId="0" borderId="0" xfId="0" applyNumberFormat="1" applyFont="1" applyFill="1" applyBorder="1" applyAlignment="1" applyProtection="1" quotePrefix="1">
      <alignment horizontal="right" vertical="center"/>
      <protection locked="0"/>
    </xf>
    <xf numFmtId="176" fontId="6" fillId="0" borderId="52" xfId="0" applyNumberFormat="1" applyFont="1" applyFill="1" applyBorder="1" applyAlignment="1" applyProtection="1" quotePrefix="1">
      <alignment horizontal="right" vertical="center"/>
      <protection locked="0"/>
    </xf>
    <xf numFmtId="176" fontId="6" fillId="0" borderId="59" xfId="0" applyNumberFormat="1" applyFont="1" applyFill="1" applyBorder="1" applyAlignment="1" applyProtection="1" quotePrefix="1">
      <alignment horizontal="right" vertical="center"/>
      <protection locked="0"/>
    </xf>
    <xf numFmtId="176" fontId="6" fillId="33" borderId="82" xfId="0" applyNumberFormat="1" applyFont="1" applyFill="1" applyBorder="1" applyAlignment="1" applyProtection="1" quotePrefix="1">
      <alignment horizontal="right" vertical="center"/>
      <protection/>
    </xf>
    <xf numFmtId="176" fontId="6" fillId="33" borderId="40" xfId="0" applyNumberFormat="1" applyFont="1" applyFill="1" applyBorder="1" applyAlignment="1" applyProtection="1" quotePrefix="1">
      <alignment horizontal="right" vertical="center"/>
      <protection/>
    </xf>
    <xf numFmtId="176" fontId="6" fillId="33" borderId="42" xfId="0" applyNumberFormat="1" applyFont="1" applyFill="1" applyBorder="1" applyAlignment="1" applyProtection="1" quotePrefix="1">
      <alignment horizontal="right" vertical="center"/>
      <protection/>
    </xf>
    <xf numFmtId="176" fontId="6" fillId="0" borderId="69" xfId="0" applyNumberFormat="1" applyFont="1" applyFill="1" applyBorder="1" applyAlignment="1" applyProtection="1" quotePrefix="1">
      <alignment vertical="center"/>
      <protection locked="0"/>
    </xf>
    <xf numFmtId="176" fontId="6" fillId="0" borderId="16" xfId="0" applyNumberFormat="1" applyFont="1" applyFill="1" applyBorder="1" applyAlignment="1" applyProtection="1" quotePrefix="1">
      <alignment vertical="center"/>
      <protection locked="0"/>
    </xf>
    <xf numFmtId="176" fontId="6" fillId="0" borderId="53" xfId="0" applyNumberFormat="1" applyFont="1" applyFill="1" applyBorder="1" applyAlignment="1" applyProtection="1">
      <alignment vertical="center"/>
      <protection locked="0"/>
    </xf>
    <xf numFmtId="176" fontId="6" fillId="0" borderId="30" xfId="0" applyNumberFormat="1" applyFont="1" applyFill="1" applyBorder="1" applyAlignment="1" applyProtection="1" quotePrefix="1">
      <alignment vertical="center"/>
      <protection locked="0"/>
    </xf>
    <xf numFmtId="176" fontId="6" fillId="0" borderId="53" xfId="0" applyNumberFormat="1" applyFont="1" applyFill="1" applyBorder="1" applyAlignment="1" applyProtection="1" quotePrefix="1">
      <alignment vertical="center"/>
      <protection locked="0"/>
    </xf>
    <xf numFmtId="176" fontId="6" fillId="0" borderId="49" xfId="0" applyNumberFormat="1" applyFont="1" applyFill="1" applyBorder="1" applyAlignment="1" applyProtection="1" quotePrefix="1">
      <alignment vertical="center"/>
      <protection locked="0"/>
    </xf>
    <xf numFmtId="176" fontId="6" fillId="0" borderId="33" xfId="0" applyNumberFormat="1" applyFont="1" applyFill="1" applyBorder="1" applyAlignment="1" applyProtection="1" quotePrefix="1">
      <alignment vertical="center"/>
      <protection locked="0"/>
    </xf>
    <xf numFmtId="176" fontId="6" fillId="0" borderId="34" xfId="0" applyNumberFormat="1" applyFont="1" applyFill="1" applyBorder="1" applyAlignment="1" applyProtection="1">
      <alignment vertical="center"/>
      <protection locked="0"/>
    </xf>
    <xf numFmtId="176" fontId="6" fillId="0" borderId="34" xfId="0" applyNumberFormat="1" applyFont="1" applyFill="1" applyBorder="1" applyAlignment="1" applyProtection="1" quotePrefix="1">
      <alignment vertical="center"/>
      <protection locked="0"/>
    </xf>
    <xf numFmtId="176" fontId="6" fillId="33" borderId="33" xfId="0" applyNumberFormat="1" applyFont="1" applyFill="1" applyBorder="1" applyAlignment="1" applyProtection="1" quotePrefix="1">
      <alignment vertical="center"/>
      <protection/>
    </xf>
    <xf numFmtId="176" fontId="6" fillId="33" borderId="34" xfId="0" applyNumberFormat="1" applyFont="1" applyFill="1" applyBorder="1" applyAlignment="1" applyProtection="1" quotePrefix="1">
      <alignment vertical="center"/>
      <protection/>
    </xf>
    <xf numFmtId="176" fontId="6" fillId="0" borderId="32" xfId="0" applyNumberFormat="1" applyFont="1" applyFill="1" applyBorder="1" applyAlignment="1" applyProtection="1" quotePrefix="1">
      <alignment vertical="center"/>
      <protection locked="0"/>
    </xf>
    <xf numFmtId="176" fontId="6" fillId="0" borderId="29" xfId="0" applyNumberFormat="1" applyFont="1" applyFill="1" applyBorder="1" applyAlignment="1" applyProtection="1" quotePrefix="1">
      <alignment vertical="center"/>
      <protection locked="0"/>
    </xf>
    <xf numFmtId="176" fontId="6" fillId="33" borderId="38" xfId="0" applyNumberFormat="1" applyFont="1" applyFill="1" applyBorder="1" applyAlignment="1" applyProtection="1" quotePrefix="1">
      <alignment vertical="center"/>
      <protection/>
    </xf>
    <xf numFmtId="176" fontId="6" fillId="33" borderId="39" xfId="0" applyNumberFormat="1" applyFont="1" applyFill="1" applyBorder="1" applyAlignment="1" applyProtection="1" quotePrefix="1">
      <alignment vertical="center"/>
      <protection/>
    </xf>
    <xf numFmtId="176" fontId="6" fillId="33" borderId="32" xfId="0" applyNumberFormat="1" applyFont="1" applyFill="1" applyBorder="1" applyAlignment="1" applyProtection="1" quotePrefix="1">
      <alignment vertical="center"/>
      <protection/>
    </xf>
    <xf numFmtId="176" fontId="6" fillId="33" borderId="29" xfId="0" applyNumberFormat="1" applyFont="1" applyFill="1" applyBorder="1" applyAlignment="1" applyProtection="1" quotePrefix="1">
      <alignment vertical="center"/>
      <protection/>
    </xf>
    <xf numFmtId="176" fontId="6" fillId="33" borderId="24" xfId="0" applyNumberFormat="1" applyFont="1" applyFill="1" applyBorder="1" applyAlignment="1" applyProtection="1" quotePrefix="1">
      <alignment vertical="center"/>
      <protection/>
    </xf>
    <xf numFmtId="176" fontId="6" fillId="33" borderId="58" xfId="0" applyNumberFormat="1" applyFont="1" applyFill="1" applyBorder="1" applyAlignment="1" applyProtection="1" quotePrefix="1">
      <alignment vertical="center"/>
      <protection locked="0"/>
    </xf>
    <xf numFmtId="176" fontId="6" fillId="0" borderId="55" xfId="0" applyNumberFormat="1" applyFont="1" applyFill="1" applyBorder="1" applyAlignment="1" applyProtection="1" quotePrefix="1">
      <alignment vertical="center"/>
      <protection locked="0"/>
    </xf>
    <xf numFmtId="176" fontId="6" fillId="0" borderId="35" xfId="0" applyNumberFormat="1" applyFont="1" applyFill="1" applyBorder="1" applyAlignment="1" applyProtection="1" quotePrefix="1">
      <alignment vertical="center"/>
      <protection locked="0"/>
    </xf>
    <xf numFmtId="176" fontId="6" fillId="0" borderId="70" xfId="0" applyNumberFormat="1" applyFont="1" applyFill="1" applyBorder="1" applyAlignment="1" applyProtection="1" quotePrefix="1">
      <alignment vertical="center"/>
      <protection locked="0"/>
    </xf>
    <xf numFmtId="176" fontId="6" fillId="0" borderId="36" xfId="0" applyNumberFormat="1" applyFont="1" applyFill="1" applyBorder="1" applyAlignment="1" applyProtection="1" quotePrefix="1">
      <alignment vertical="center"/>
      <protection locked="0"/>
    </xf>
    <xf numFmtId="176" fontId="6" fillId="0" borderId="0" xfId="0" applyNumberFormat="1" applyFont="1" applyFill="1" applyBorder="1" applyAlignment="1" applyProtection="1" quotePrefix="1">
      <alignment vertical="center"/>
      <protection locked="0"/>
    </xf>
    <xf numFmtId="176" fontId="6" fillId="0" borderId="27" xfId="0" applyNumberFormat="1" applyFont="1" applyFill="1" applyBorder="1" applyAlignment="1" applyProtection="1" quotePrefix="1">
      <alignment vertical="center"/>
      <protection locked="0"/>
    </xf>
    <xf numFmtId="176" fontId="6" fillId="0" borderId="51" xfId="0" applyNumberFormat="1" applyFont="1" applyFill="1" applyBorder="1" applyAlignment="1" applyProtection="1" quotePrefix="1">
      <alignment vertical="center"/>
      <protection locked="0"/>
    </xf>
    <xf numFmtId="176" fontId="6" fillId="0" borderId="52" xfId="0" applyNumberFormat="1" applyFont="1" applyFill="1" applyBorder="1" applyAlignment="1" applyProtection="1" quotePrefix="1">
      <alignment vertical="center"/>
      <protection locked="0"/>
    </xf>
    <xf numFmtId="176" fontId="6" fillId="0" borderId="22" xfId="0" applyNumberFormat="1" applyFont="1" applyFill="1" applyBorder="1" applyAlignment="1" applyProtection="1" quotePrefix="1">
      <alignment vertical="center"/>
      <protection locked="0"/>
    </xf>
    <xf numFmtId="176" fontId="6" fillId="33" borderId="82" xfId="0" applyNumberFormat="1" applyFont="1" applyFill="1" applyBorder="1" applyAlignment="1" applyProtection="1" quotePrefix="1">
      <alignment vertical="center"/>
      <protection/>
    </xf>
    <xf numFmtId="0" fontId="6" fillId="0" borderId="6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176" fontId="16" fillId="0" borderId="34" xfId="0" applyNumberFormat="1" applyFont="1" applyFill="1" applyBorder="1" applyAlignment="1" applyProtection="1" quotePrefix="1">
      <alignment vertical="center"/>
      <protection locked="0"/>
    </xf>
    <xf numFmtId="176" fontId="10" fillId="0" borderId="32" xfId="0" applyNumberFormat="1" applyFont="1" applyFill="1" applyBorder="1" applyAlignment="1" applyProtection="1">
      <alignment vertical="center"/>
      <protection locked="0"/>
    </xf>
    <xf numFmtId="176" fontId="6" fillId="0" borderId="11" xfId="0" applyNumberFormat="1" applyFont="1" applyFill="1" applyBorder="1" applyAlignment="1" applyProtection="1" quotePrefix="1">
      <alignment horizontal="center" vertical="center"/>
      <protection/>
    </xf>
    <xf numFmtId="0" fontId="0" fillId="0" borderId="72" xfId="0" applyBorder="1" applyAlignment="1">
      <alignment/>
    </xf>
    <xf numFmtId="176" fontId="7" fillId="0" borderId="11" xfId="0" applyNumberFormat="1" applyFont="1" applyFill="1" applyBorder="1" applyAlignment="1" applyProtection="1" quotePrefix="1">
      <alignment horizontal="center" vertical="center"/>
      <protection/>
    </xf>
    <xf numFmtId="176" fontId="7" fillId="0" borderId="72" xfId="0" applyNumberFormat="1" applyFont="1" applyFill="1" applyBorder="1" applyAlignment="1" applyProtection="1" quotePrefix="1">
      <alignment horizontal="center" vertical="center"/>
      <protection/>
    </xf>
    <xf numFmtId="176" fontId="6" fillId="0" borderId="11" xfId="0" applyNumberFormat="1" applyFont="1" applyFill="1" applyBorder="1" applyAlignment="1" applyProtection="1">
      <alignment horizontal="center" vertical="center"/>
      <protection/>
    </xf>
    <xf numFmtId="177" fontId="12" fillId="0" borderId="14" xfId="0" applyNumberFormat="1" applyFont="1" applyBorder="1" applyAlignment="1">
      <alignment horizontal="center" vertical="center"/>
    </xf>
    <xf numFmtId="176" fontId="7" fillId="0" borderId="66" xfId="0" applyNumberFormat="1" applyFont="1" applyFill="1" applyBorder="1" applyAlignment="1" applyProtection="1">
      <alignment horizontal="center" vertical="center"/>
      <protection/>
    </xf>
    <xf numFmtId="176" fontId="7" fillId="0" borderId="82" xfId="0" applyNumberFormat="1" applyFont="1" applyFill="1" applyBorder="1" applyAlignment="1" applyProtection="1">
      <alignment horizontal="center" vertical="center"/>
      <protection/>
    </xf>
    <xf numFmtId="176" fontId="7" fillId="0" borderId="73" xfId="0" applyNumberFormat="1" applyFont="1" applyFill="1" applyBorder="1" applyAlignment="1" applyProtection="1">
      <alignment horizontal="center" vertical="center"/>
      <protection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4" xfId="0" applyNumberFormat="1" applyFont="1" applyFill="1" applyBorder="1" applyAlignment="1" applyProtection="1">
      <alignment horizontal="center" vertical="center"/>
      <protection/>
    </xf>
    <xf numFmtId="176" fontId="7" fillId="0" borderId="19" xfId="0" applyNumberFormat="1" applyFont="1" applyFill="1" applyBorder="1" applyAlignment="1" applyProtection="1">
      <alignment horizontal="center" vertical="center"/>
      <protection/>
    </xf>
    <xf numFmtId="176" fontId="7" fillId="0" borderId="18" xfId="0" applyNumberFormat="1" applyFont="1" applyFill="1" applyBorder="1" applyAlignment="1" applyProtection="1">
      <alignment horizontal="center" vertical="center"/>
      <protection/>
    </xf>
    <xf numFmtId="176" fontId="7" fillId="0" borderId="77" xfId="0" applyNumberFormat="1" applyFont="1" applyFill="1" applyBorder="1" applyAlignment="1" applyProtection="1" quotePrefix="1">
      <alignment horizontal="center" vertical="center"/>
      <protection/>
    </xf>
    <xf numFmtId="176" fontId="7" fillId="0" borderId="61" xfId="0" applyNumberFormat="1" applyFont="1" applyFill="1" applyBorder="1" applyAlignment="1" applyProtection="1">
      <alignment horizontal="center" vertical="center"/>
      <protection/>
    </xf>
    <xf numFmtId="176" fontId="7" fillId="0" borderId="79" xfId="0" applyNumberFormat="1" applyFont="1" applyFill="1" applyBorder="1" applyAlignment="1" applyProtection="1">
      <alignment horizontal="center" vertical="center"/>
      <protection/>
    </xf>
    <xf numFmtId="176" fontId="7" fillId="0" borderId="67" xfId="0" applyNumberFormat="1" applyFont="1" applyFill="1" applyBorder="1" applyAlignment="1" applyProtection="1">
      <alignment horizontal="center" vertical="center"/>
      <protection/>
    </xf>
    <xf numFmtId="176" fontId="7" fillId="0" borderId="83" xfId="0" applyNumberFormat="1" applyFont="1" applyFill="1" applyBorder="1" applyAlignment="1" applyProtection="1" quotePrefix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 textRotation="255"/>
      <protection/>
    </xf>
    <xf numFmtId="176" fontId="7" fillId="0" borderId="48" xfId="0" applyNumberFormat="1" applyFont="1" applyFill="1" applyBorder="1" applyAlignment="1" applyProtection="1">
      <alignment horizontal="center" vertical="center" textRotation="255"/>
      <protection/>
    </xf>
    <xf numFmtId="176" fontId="7" fillId="0" borderId="67" xfId="0" applyNumberFormat="1" applyFont="1" applyFill="1" applyBorder="1" applyAlignment="1" applyProtection="1" quotePrefix="1">
      <alignment horizontal="center" vertical="center"/>
      <protection/>
    </xf>
    <xf numFmtId="176" fontId="7" fillId="0" borderId="65" xfId="0" applyNumberFormat="1" applyFont="1" applyFill="1" applyBorder="1" applyAlignment="1" applyProtection="1">
      <alignment horizontal="center" vertical="center"/>
      <protection/>
    </xf>
    <xf numFmtId="176" fontId="7" fillId="0" borderId="84" xfId="0" applyNumberFormat="1" applyFont="1" applyFill="1" applyBorder="1" applyAlignment="1" applyProtection="1" quotePrefix="1">
      <alignment horizontal="center" vertical="center"/>
      <protection/>
    </xf>
    <xf numFmtId="0" fontId="0" fillId="0" borderId="48" xfId="0" applyBorder="1" applyAlignment="1">
      <alignment/>
    </xf>
    <xf numFmtId="176" fontId="7" fillId="0" borderId="23" xfId="0" applyNumberFormat="1" applyFont="1" applyFill="1" applyBorder="1" applyAlignment="1" applyProtection="1">
      <alignment horizontal="center" vertical="center"/>
      <protection/>
    </xf>
    <xf numFmtId="176" fontId="7" fillId="0" borderId="85" xfId="0" applyNumberFormat="1" applyFont="1" applyFill="1" applyBorder="1" applyAlignment="1" applyProtection="1">
      <alignment horizontal="center" vertical="center"/>
      <protection/>
    </xf>
    <xf numFmtId="0" fontId="0" fillId="0" borderId="84" xfId="0" applyBorder="1" applyAlignment="1">
      <alignment/>
    </xf>
    <xf numFmtId="176" fontId="7" fillId="0" borderId="85" xfId="0" applyNumberFormat="1" applyFont="1" applyFill="1" applyBorder="1" applyAlignment="1" applyProtection="1" quotePrefix="1">
      <alignment horizontal="center" vertical="center"/>
      <protection/>
    </xf>
    <xf numFmtId="0" fontId="0" fillId="0" borderId="19" xfId="0" applyBorder="1" applyAlignment="1">
      <alignment/>
    </xf>
    <xf numFmtId="176" fontId="7" fillId="0" borderId="14" xfId="0" applyNumberFormat="1" applyFont="1" applyFill="1" applyBorder="1" applyAlignment="1" applyProtection="1" quotePrefix="1">
      <alignment horizontal="center" vertical="center"/>
      <protection/>
    </xf>
    <xf numFmtId="176" fontId="7" fillId="0" borderId="19" xfId="0" applyNumberFormat="1" applyFont="1" applyFill="1" applyBorder="1" applyAlignment="1" applyProtection="1" quotePrefix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vertical="center" textRotation="255"/>
      <protection/>
    </xf>
    <xf numFmtId="176" fontId="7" fillId="0" borderId="48" xfId="0" applyNumberFormat="1" applyFont="1" applyFill="1" applyBorder="1" applyAlignment="1" applyProtection="1">
      <alignment vertical="center" textRotation="255"/>
      <protection/>
    </xf>
    <xf numFmtId="176" fontId="7" fillId="0" borderId="68" xfId="0" applyNumberFormat="1" applyFont="1" applyFill="1" applyBorder="1" applyAlignment="1" applyProtection="1">
      <alignment horizontal="center" vertical="center"/>
      <protection/>
    </xf>
    <xf numFmtId="176" fontId="7" fillId="0" borderId="83" xfId="0" applyNumberFormat="1" applyFont="1" applyFill="1" applyBorder="1" applyAlignment="1" applyProtection="1">
      <alignment horizontal="center" vertical="center"/>
      <protection/>
    </xf>
    <xf numFmtId="176" fontId="7" fillId="0" borderId="13" xfId="0" applyNumberFormat="1" applyFont="1" applyFill="1" applyBorder="1" applyAlignment="1" applyProtection="1">
      <alignment horizontal="center" vertical="center"/>
      <protection/>
    </xf>
    <xf numFmtId="176" fontId="7" fillId="0" borderId="23" xfId="0" applyNumberFormat="1" applyFont="1" applyFill="1" applyBorder="1" applyAlignment="1" applyProtection="1">
      <alignment horizontal="center" vertical="center" textRotation="255"/>
      <protection/>
    </xf>
    <xf numFmtId="176" fontId="7" fillId="0" borderId="25" xfId="0" applyNumberFormat="1" applyFont="1" applyFill="1" applyBorder="1" applyAlignment="1" applyProtection="1">
      <alignment horizontal="center" vertical="center" textRotation="255"/>
      <protection/>
    </xf>
    <xf numFmtId="176" fontId="7" fillId="0" borderId="86" xfId="0" applyNumberFormat="1" applyFont="1" applyFill="1" applyBorder="1" applyAlignment="1" applyProtection="1" quotePrefix="1">
      <alignment horizontal="center" vertical="center"/>
      <protection/>
    </xf>
    <xf numFmtId="176" fontId="7" fillId="0" borderId="28" xfId="0" applyNumberFormat="1" applyFont="1" applyFill="1" applyBorder="1" applyAlignment="1" applyProtection="1" quotePrefix="1">
      <alignment horizontal="center" vertical="center"/>
      <protection/>
    </xf>
    <xf numFmtId="176" fontId="7" fillId="0" borderId="87" xfId="0" applyNumberFormat="1" applyFont="1" applyFill="1" applyBorder="1" applyAlignment="1" applyProtection="1" quotePrefix="1">
      <alignment horizontal="center" vertical="center"/>
      <protection/>
    </xf>
    <xf numFmtId="176" fontId="7" fillId="0" borderId="31" xfId="0" applyNumberFormat="1" applyFont="1" applyFill="1" applyBorder="1" applyAlignment="1" applyProtection="1" quotePrefix="1">
      <alignment horizontal="center" vertical="center"/>
      <protection/>
    </xf>
    <xf numFmtId="176" fontId="7" fillId="0" borderId="86" xfId="0" applyNumberFormat="1" applyFont="1" applyFill="1" applyBorder="1" applyAlignment="1" applyProtection="1">
      <alignment horizontal="center" vertical="center"/>
      <protection/>
    </xf>
    <xf numFmtId="0" fontId="0" fillId="0" borderId="85" xfId="0" applyBorder="1" applyAlignment="1">
      <alignment horizontal="center" vertical="center"/>
    </xf>
    <xf numFmtId="176" fontId="7" fillId="0" borderId="88" xfId="0" applyNumberFormat="1" applyFont="1" applyFill="1" applyBorder="1" applyAlignment="1" applyProtection="1" quotePrefix="1">
      <alignment horizontal="center" vertical="center"/>
      <protection/>
    </xf>
    <xf numFmtId="176" fontId="7" fillId="0" borderId="12" xfId="0" applyNumberFormat="1" applyFont="1" applyFill="1" applyBorder="1" applyAlignment="1" applyProtection="1" quotePrefix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7"/>
  <sheetViews>
    <sheetView tabSelected="1" view="pageBreakPreview" zoomScale="85" zoomScaleSheetLayoutView="85" zoomScalePageLayoutView="0" workbookViewId="0" topLeftCell="A1">
      <pane xSplit="3" ySplit="4" topLeftCell="O1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V41" sqref="V41"/>
    </sheetView>
  </sheetViews>
  <sheetFormatPr defaultColWidth="9.25390625" defaultRowHeight="12"/>
  <cols>
    <col min="1" max="1" width="6.125" style="9" customWidth="1"/>
    <col min="2" max="2" width="10.875" style="9" customWidth="1"/>
    <col min="3" max="3" width="9.00390625" style="9" customWidth="1"/>
    <col min="4" max="4" width="12.125" style="2" customWidth="1"/>
    <col min="5" max="10" width="11.25390625" style="2" customWidth="1"/>
    <col min="11" max="15" width="11.25390625" style="5" customWidth="1"/>
    <col min="16" max="18" width="12.00390625" style="2" bestFit="1" customWidth="1"/>
    <col min="19" max="19" width="10.75390625" style="2" customWidth="1"/>
    <col min="20" max="20" width="10.875" style="2" customWidth="1"/>
    <col min="21" max="21" width="12.25390625" style="2" bestFit="1" customWidth="1"/>
    <col min="22" max="22" width="12.25390625" style="2" customWidth="1"/>
    <col min="23" max="23" width="12.125" style="2" customWidth="1"/>
    <col min="24" max="24" width="9.25390625" style="2" customWidth="1"/>
    <col min="25" max="25" width="14.625" style="2" customWidth="1"/>
    <col min="26" max="26" width="16.375" style="2" customWidth="1"/>
    <col min="27" max="52" width="9.25390625" style="2" customWidth="1"/>
    <col min="53" max="53" width="6.00390625" style="2" bestFit="1" customWidth="1"/>
    <col min="54" max="54" width="11.25390625" style="2" bestFit="1" customWidth="1"/>
    <col min="55" max="55" width="9.25390625" style="2" customWidth="1"/>
    <col min="56" max="56" width="11.25390625" style="2" bestFit="1" customWidth="1"/>
    <col min="57" max="16384" width="9.25390625" style="2" customWidth="1"/>
  </cols>
  <sheetData>
    <row r="1" spans="2:20" ht="21">
      <c r="B1" s="2"/>
      <c r="D1" s="1" t="s">
        <v>48</v>
      </c>
      <c r="T1" s="2" t="s">
        <v>36</v>
      </c>
    </row>
    <row r="2" spans="3:23" ht="18.75" customHeight="1">
      <c r="C2" s="2"/>
      <c r="T2" s="350">
        <v>40268</v>
      </c>
      <c r="U2" s="350"/>
      <c r="V2" s="350"/>
      <c r="W2" s="350"/>
    </row>
    <row r="3" spans="1:23" ht="18.75" customHeight="1">
      <c r="A3" s="22"/>
      <c r="B3" s="10"/>
      <c r="C3" s="7" t="s">
        <v>35</v>
      </c>
      <c r="D3" s="347" t="s">
        <v>1</v>
      </c>
      <c r="E3" s="347" t="s">
        <v>2</v>
      </c>
      <c r="F3" s="347" t="s">
        <v>3</v>
      </c>
      <c r="G3" s="347" t="s">
        <v>4</v>
      </c>
      <c r="H3" s="347" t="s">
        <v>5</v>
      </c>
      <c r="I3" s="347" t="s">
        <v>6</v>
      </c>
      <c r="J3" s="347" t="s">
        <v>7</v>
      </c>
      <c r="K3" s="365" t="s">
        <v>64</v>
      </c>
      <c r="L3" s="362"/>
      <c r="M3" s="369" t="s">
        <v>65</v>
      </c>
      <c r="N3" s="370"/>
      <c r="O3" s="372" t="s">
        <v>47</v>
      </c>
      <c r="P3" s="345" t="s">
        <v>8</v>
      </c>
      <c r="Q3" s="345" t="s">
        <v>9</v>
      </c>
      <c r="R3" s="345" t="s">
        <v>10</v>
      </c>
      <c r="S3" s="345" t="s">
        <v>11</v>
      </c>
      <c r="T3" s="345" t="s">
        <v>12</v>
      </c>
      <c r="U3" s="345" t="s">
        <v>63</v>
      </c>
      <c r="V3" s="349" t="s">
        <v>66</v>
      </c>
      <c r="W3" s="347" t="s">
        <v>13</v>
      </c>
    </row>
    <row r="4" spans="1:23" ht="18.75" customHeight="1">
      <c r="A4" s="6" t="s">
        <v>14</v>
      </c>
      <c r="B4" s="11"/>
      <c r="C4" s="18"/>
      <c r="D4" s="346"/>
      <c r="E4" s="346"/>
      <c r="F4" s="346"/>
      <c r="G4" s="346"/>
      <c r="H4" s="346"/>
      <c r="I4" s="346"/>
      <c r="J4" s="346"/>
      <c r="K4" s="228"/>
      <c r="L4" s="229" t="s">
        <v>66</v>
      </c>
      <c r="M4" s="230"/>
      <c r="N4" s="229" t="s">
        <v>66</v>
      </c>
      <c r="O4" s="373"/>
      <c r="P4" s="346"/>
      <c r="Q4" s="346"/>
      <c r="R4" s="346"/>
      <c r="S4" s="346"/>
      <c r="T4" s="346"/>
      <c r="U4" s="346"/>
      <c r="V4" s="346"/>
      <c r="W4" s="348"/>
    </row>
    <row r="5" spans="1:23" ht="22.5" customHeight="1">
      <c r="A5" s="376" t="s">
        <v>44</v>
      </c>
      <c r="B5" s="12"/>
      <c r="C5" s="26" t="s">
        <v>15</v>
      </c>
      <c r="D5" s="233">
        <f>ナレッジデータ!D5</f>
        <v>5191</v>
      </c>
      <c r="E5" s="233">
        <f>SUM(ナレッジデータ!E5,ナレッジデータ!AT5:ナレッジデータ!AV5)</f>
        <v>897</v>
      </c>
      <c r="F5" s="259">
        <f>ナレッジデータ!F5</f>
        <v>1654</v>
      </c>
      <c r="G5" s="233">
        <f>SUM(ナレッジデータ!G5,ナレッジデータ!BC5,ナレッジデータ!BI5)</f>
        <v>373</v>
      </c>
      <c r="H5" s="233">
        <f>ナレッジデータ!H5</f>
        <v>241</v>
      </c>
      <c r="I5" s="233">
        <f>SUM(ナレッジデータ!I5,ナレッジデータ!O5:ナレッジデータ!P5)</f>
        <v>860</v>
      </c>
      <c r="J5" s="233">
        <f>ナレッジデータ!J5</f>
        <v>361</v>
      </c>
      <c r="K5" s="260">
        <f>SUM(ナレッジデータ!K5,ナレッジデータ!N5,ナレッジデータ!W5:ナレッジデータ!X5,ナレッジデータ!Z5:ナレッジデータ!AE5)</f>
        <v>1581</v>
      </c>
      <c r="L5" s="261">
        <f>ナレッジデータ!AF5</f>
        <v>0</v>
      </c>
      <c r="M5" s="260">
        <f>SUM(ナレッジデータ!M5,ナレッジデータ!Q5:ナレッジデータ!S5)</f>
        <v>551</v>
      </c>
      <c r="N5" s="262">
        <f>ナレッジデータ!V5</f>
        <v>0</v>
      </c>
      <c r="O5" s="263">
        <f>SUM(ナレッジデータ!L5,ナレッジデータ!AI5:ナレッジデータ!AK5)</f>
        <v>429</v>
      </c>
      <c r="P5" s="233">
        <f>'町村別－１'!D5</f>
        <v>111</v>
      </c>
      <c r="Q5" s="233">
        <f>'町村別－１'!E5</f>
        <v>629</v>
      </c>
      <c r="R5" s="233">
        <f>SUM('町村別－１'!I5:'町村別－１'!K5)</f>
        <v>574</v>
      </c>
      <c r="S5" s="233">
        <f>SUM('町村別－１'!F5:'町村別－１'!H5)</f>
        <v>602</v>
      </c>
      <c r="T5" s="233">
        <f>SUM('町村別－１'!L5:'町村別－１'!M5)</f>
        <v>151</v>
      </c>
      <c r="U5" s="233">
        <f>SUM('町村別－１'!N5:'町村別－１'!P5)</f>
        <v>545</v>
      </c>
      <c r="V5" s="233">
        <v>0</v>
      </c>
      <c r="W5" s="264">
        <f>SUM(D5:V5)</f>
        <v>14750</v>
      </c>
    </row>
    <row r="6" spans="1:23" ht="22.5" customHeight="1">
      <c r="A6" s="377"/>
      <c r="B6" s="21" t="s">
        <v>16</v>
      </c>
      <c r="C6" s="19" t="s">
        <v>17</v>
      </c>
      <c r="D6" s="234">
        <f>ナレッジデータ!D6</f>
        <v>3778</v>
      </c>
      <c r="E6" s="234">
        <f>SUM(ナレッジデータ!E6,ナレッジデータ!AT6:ナレッジデータ!AV6)</f>
        <v>351</v>
      </c>
      <c r="F6" s="265">
        <f>ナレッジデータ!F6</f>
        <v>915</v>
      </c>
      <c r="G6" s="234">
        <f>SUM(ナレッジデータ!G6,ナレッジデータ!BC6,ナレッジデータ!BI6)</f>
        <v>134</v>
      </c>
      <c r="H6" s="234">
        <f>ナレッジデータ!H6</f>
        <v>145</v>
      </c>
      <c r="I6" s="234">
        <f>SUM(ナレッジデータ!I6,ナレッジデータ!O6:ナレッジデータ!P6)</f>
        <v>396</v>
      </c>
      <c r="J6" s="234">
        <f>ナレッジデータ!J6</f>
        <v>204</v>
      </c>
      <c r="K6" s="266">
        <f>SUM(ナレッジデータ!K6,ナレッジデータ!N6,ナレッジデータ!W6:ナレッジデータ!X6,ナレッジデータ!Z6:ナレッジデータ!AE6)</f>
        <v>1536</v>
      </c>
      <c r="L6" s="267">
        <f>ナレッジデータ!AF6</f>
        <v>1</v>
      </c>
      <c r="M6" s="266">
        <f>SUM(ナレッジデータ!M6,ナレッジデータ!Q6:ナレッジデータ!S6)</f>
        <v>405</v>
      </c>
      <c r="N6" s="268">
        <f>ナレッジデータ!V6</f>
        <v>0</v>
      </c>
      <c r="O6" s="269">
        <f>SUM(ナレッジデータ!L6,ナレッジデータ!AI6:ナレッジデータ!AK6)</f>
        <v>265</v>
      </c>
      <c r="P6" s="234">
        <f>'町村別－１'!D6</f>
        <v>110</v>
      </c>
      <c r="Q6" s="234">
        <f>'町村別－１'!E6</f>
        <v>272</v>
      </c>
      <c r="R6" s="234">
        <f>SUM('町村別－１'!I6:'町村別－１'!K6)</f>
        <v>149</v>
      </c>
      <c r="S6" s="234">
        <f>SUM('町村別－１'!F6:'町村別－１'!H6)</f>
        <v>346</v>
      </c>
      <c r="T6" s="234">
        <f>SUM('町村別－１'!L6:'町村別－１'!M6)</f>
        <v>179</v>
      </c>
      <c r="U6" s="234">
        <f>SUM('町村別－１'!N6:'町村別－１'!P6)</f>
        <v>156</v>
      </c>
      <c r="V6" s="234">
        <v>0</v>
      </c>
      <c r="W6" s="235">
        <f>SUM(D6:V6)</f>
        <v>9342</v>
      </c>
    </row>
    <row r="7" spans="1:25" ht="22.5" customHeight="1">
      <c r="A7" s="377"/>
      <c r="B7" s="27"/>
      <c r="C7" s="19" t="s">
        <v>18</v>
      </c>
      <c r="D7" s="235">
        <f aca="true" t="shared" si="0" ref="D7:V7">SUM(D5:D6)</f>
        <v>8969</v>
      </c>
      <c r="E7" s="235">
        <f t="shared" si="0"/>
        <v>1248</v>
      </c>
      <c r="F7" s="235">
        <f t="shared" si="0"/>
        <v>2569</v>
      </c>
      <c r="G7" s="235">
        <f t="shared" si="0"/>
        <v>507</v>
      </c>
      <c r="H7" s="235">
        <f t="shared" si="0"/>
        <v>386</v>
      </c>
      <c r="I7" s="235">
        <f t="shared" si="0"/>
        <v>1256</v>
      </c>
      <c r="J7" s="235">
        <f t="shared" si="0"/>
        <v>565</v>
      </c>
      <c r="K7" s="270">
        <f t="shared" si="0"/>
        <v>3117</v>
      </c>
      <c r="L7" s="271">
        <f t="shared" si="0"/>
        <v>1</v>
      </c>
      <c r="M7" s="270">
        <f t="shared" si="0"/>
        <v>956</v>
      </c>
      <c r="N7" s="272">
        <f t="shared" si="0"/>
        <v>0</v>
      </c>
      <c r="O7" s="235">
        <f t="shared" si="0"/>
        <v>694</v>
      </c>
      <c r="P7" s="235">
        <f t="shared" si="0"/>
        <v>221</v>
      </c>
      <c r="Q7" s="235">
        <f t="shared" si="0"/>
        <v>901</v>
      </c>
      <c r="R7" s="235">
        <f t="shared" si="0"/>
        <v>723</v>
      </c>
      <c r="S7" s="235">
        <f t="shared" si="0"/>
        <v>948</v>
      </c>
      <c r="T7" s="235">
        <f t="shared" si="0"/>
        <v>330</v>
      </c>
      <c r="U7" s="235">
        <f t="shared" si="0"/>
        <v>701</v>
      </c>
      <c r="V7" s="235">
        <f t="shared" si="0"/>
        <v>0</v>
      </c>
      <c r="W7" s="235">
        <f aca="true" t="shared" si="1" ref="W7:W47">SUM(D7:V7)</f>
        <v>24092</v>
      </c>
      <c r="Y7" s="2">
        <f>W5+W6</f>
        <v>24092</v>
      </c>
    </row>
    <row r="8" spans="1:23" ht="22.5" customHeight="1">
      <c r="A8" s="377"/>
      <c r="B8" s="20"/>
      <c r="C8" s="19" t="s">
        <v>15</v>
      </c>
      <c r="D8" s="234">
        <f>ナレッジデータ!D8</f>
        <v>19951</v>
      </c>
      <c r="E8" s="234">
        <f>SUM(ナレッジデータ!E8,ナレッジデータ!AT8:ナレッジデータ!AV8)</f>
        <v>2150</v>
      </c>
      <c r="F8" s="265">
        <f>ナレッジデータ!F8</f>
        <v>3793</v>
      </c>
      <c r="G8" s="234">
        <f>SUM(ナレッジデータ!G8,ナレッジデータ!BC8,ナレッジデータ!BI8)</f>
        <v>985</v>
      </c>
      <c r="H8" s="234">
        <f>ナレッジデータ!H8</f>
        <v>580</v>
      </c>
      <c r="I8" s="234">
        <f>SUM(ナレッジデータ!I8,ナレッジデータ!O8:ナレッジデータ!P8)</f>
        <v>2086</v>
      </c>
      <c r="J8" s="234">
        <f>ナレッジデータ!J8</f>
        <v>827</v>
      </c>
      <c r="K8" s="266">
        <f>SUM(ナレッジデータ!K8,ナレッジデータ!N8,ナレッジデータ!W8:ナレッジデータ!X8,ナレッジデータ!Z8:ナレッジデータ!AE8)</f>
        <v>4131</v>
      </c>
      <c r="L8" s="267">
        <f>ナレッジデータ!AF8</f>
        <v>1</v>
      </c>
      <c r="M8" s="266">
        <f>SUM(ナレッジデータ!M8,ナレッジデータ!Q8:ナレッジデータ!S8)</f>
        <v>1237</v>
      </c>
      <c r="N8" s="268">
        <f>ナレッジデータ!V8</f>
        <v>0</v>
      </c>
      <c r="O8" s="269">
        <f>SUM(ナレッジデータ!L8,ナレッジデータ!AI8:ナレッジデータ!AK8)</f>
        <v>974</v>
      </c>
      <c r="P8" s="234">
        <f>'町村別－１'!D8</f>
        <v>195</v>
      </c>
      <c r="Q8" s="234">
        <f>'町村別－１'!E8</f>
        <v>1661</v>
      </c>
      <c r="R8" s="234">
        <f>SUM('町村別－１'!I8:'町村別－１'!K8)</f>
        <v>1530</v>
      </c>
      <c r="S8" s="234">
        <f>SUM('町村別－１'!F8:'町村別－１'!H8)</f>
        <v>1432</v>
      </c>
      <c r="T8" s="234">
        <f>SUM('町村別－１'!L8:'町村別－１'!M8)</f>
        <v>455</v>
      </c>
      <c r="U8" s="234">
        <f>SUM('町村別－１'!N8:'町村別－１'!P8)</f>
        <v>1100</v>
      </c>
      <c r="V8" s="236">
        <v>0</v>
      </c>
      <c r="W8" s="235">
        <f t="shared" si="1"/>
        <v>43088</v>
      </c>
    </row>
    <row r="9" spans="1:23" ht="22.5" customHeight="1">
      <c r="A9" s="377"/>
      <c r="B9" s="14" t="s">
        <v>19</v>
      </c>
      <c r="C9" s="19" t="s">
        <v>17</v>
      </c>
      <c r="D9" s="234">
        <f>ナレッジデータ!D9</f>
        <v>380</v>
      </c>
      <c r="E9" s="234">
        <f>SUM(ナレッジデータ!E9,ナレッジデータ!AT9:ナレッジデータ!AV9)</f>
        <v>56</v>
      </c>
      <c r="F9" s="265">
        <f>ナレッジデータ!F9</f>
        <v>61</v>
      </c>
      <c r="G9" s="234">
        <f>SUM(ナレッジデータ!G9,ナレッジデータ!BC9,ナレッジデータ!BI9)</f>
        <v>21</v>
      </c>
      <c r="H9" s="234">
        <f>ナレッジデータ!H9</f>
        <v>13</v>
      </c>
      <c r="I9" s="234">
        <f>SUM(ナレッジデータ!I9,ナレッジデータ!O9:ナレッジデータ!P9)</f>
        <v>28</v>
      </c>
      <c r="J9" s="234">
        <f>ナレッジデータ!J9</f>
        <v>16</v>
      </c>
      <c r="K9" s="266">
        <f>SUM(ナレッジデータ!K9,ナレッジデータ!N9,ナレッジデータ!W9:ナレッジデータ!X9,ナレッジデータ!Z9:ナレッジデータ!AE9)</f>
        <v>64</v>
      </c>
      <c r="L9" s="267">
        <f>ナレッジデータ!AF9</f>
        <v>0</v>
      </c>
      <c r="M9" s="266">
        <f>SUM(ナレッジデータ!M9,ナレッジデータ!Q9:ナレッジデータ!S9)</f>
        <v>27</v>
      </c>
      <c r="N9" s="268">
        <f>ナレッジデータ!V9</f>
        <v>0</v>
      </c>
      <c r="O9" s="269">
        <f>SUM(ナレッジデータ!L9,ナレッジデータ!AI9:ナレッジデータ!AK9)</f>
        <v>32</v>
      </c>
      <c r="P9" s="234">
        <f>'町村別－１'!D9</f>
        <v>8</v>
      </c>
      <c r="Q9" s="234">
        <f>'町村別－１'!E9</f>
        <v>58</v>
      </c>
      <c r="R9" s="234">
        <f>SUM('町村別－１'!I9:'町村別－１'!K9)</f>
        <v>18</v>
      </c>
      <c r="S9" s="234">
        <f>SUM('町村別－１'!F9:'町村別－１'!H9)</f>
        <v>23</v>
      </c>
      <c r="T9" s="234">
        <f>SUM('町村別－１'!L9:'町村別－１'!M9)</f>
        <v>15</v>
      </c>
      <c r="U9" s="234">
        <f>SUM('町村別－１'!N9:'町村別－１'!P9)</f>
        <v>24</v>
      </c>
      <c r="V9" s="236">
        <v>0</v>
      </c>
      <c r="W9" s="235">
        <f t="shared" si="1"/>
        <v>844</v>
      </c>
    </row>
    <row r="10" spans="1:25" ht="22.5" customHeight="1">
      <c r="A10" s="377"/>
      <c r="B10" s="13"/>
      <c r="C10" s="19" t="s">
        <v>18</v>
      </c>
      <c r="D10" s="235">
        <f aca="true" t="shared" si="2" ref="D10:V10">SUM(D8:D9)</f>
        <v>20331</v>
      </c>
      <c r="E10" s="235">
        <f t="shared" si="2"/>
        <v>2206</v>
      </c>
      <c r="F10" s="235">
        <f t="shared" si="2"/>
        <v>3854</v>
      </c>
      <c r="G10" s="235">
        <f t="shared" si="2"/>
        <v>1006</v>
      </c>
      <c r="H10" s="235">
        <f t="shared" si="2"/>
        <v>593</v>
      </c>
      <c r="I10" s="235">
        <f t="shared" si="2"/>
        <v>2114</v>
      </c>
      <c r="J10" s="235">
        <f t="shared" si="2"/>
        <v>843</v>
      </c>
      <c r="K10" s="270">
        <f t="shared" si="2"/>
        <v>4195</v>
      </c>
      <c r="L10" s="271">
        <f t="shared" si="2"/>
        <v>1</v>
      </c>
      <c r="M10" s="270">
        <f t="shared" si="2"/>
        <v>1264</v>
      </c>
      <c r="N10" s="272">
        <f t="shared" si="2"/>
        <v>0</v>
      </c>
      <c r="O10" s="235">
        <f t="shared" si="2"/>
        <v>1006</v>
      </c>
      <c r="P10" s="235">
        <f t="shared" si="2"/>
        <v>203</v>
      </c>
      <c r="Q10" s="235">
        <f t="shared" si="2"/>
        <v>1719</v>
      </c>
      <c r="R10" s="235">
        <f t="shared" si="2"/>
        <v>1548</v>
      </c>
      <c r="S10" s="235">
        <f t="shared" si="2"/>
        <v>1455</v>
      </c>
      <c r="T10" s="235">
        <f t="shared" si="2"/>
        <v>470</v>
      </c>
      <c r="U10" s="235">
        <f t="shared" si="2"/>
        <v>1124</v>
      </c>
      <c r="V10" s="235">
        <f t="shared" si="2"/>
        <v>0</v>
      </c>
      <c r="W10" s="235">
        <f t="shared" si="1"/>
        <v>43932</v>
      </c>
      <c r="Y10" s="2">
        <f>W8+W9</f>
        <v>43932</v>
      </c>
    </row>
    <row r="11" spans="1:23" ht="22.5" customHeight="1">
      <c r="A11" s="377"/>
      <c r="B11" s="4"/>
      <c r="C11" s="19" t="s">
        <v>15</v>
      </c>
      <c r="D11" s="234">
        <f>ナレッジデータ!D11</f>
        <v>7</v>
      </c>
      <c r="E11" s="234">
        <f>SUM(ナレッジデータ!E11,ナレッジデータ!AT11:ナレッジデータ!AV11)</f>
        <v>1</v>
      </c>
      <c r="F11" s="265">
        <f>ナレッジデータ!F11</f>
        <v>4</v>
      </c>
      <c r="G11" s="234">
        <f>SUM(ナレッジデータ!G11,ナレッジデータ!BC11,ナレッジデータ!BI11)</f>
        <v>2</v>
      </c>
      <c r="H11" s="234">
        <f>ナレッジデータ!H11</f>
        <v>0</v>
      </c>
      <c r="I11" s="234">
        <f>SUM(ナレッジデータ!I11,ナレッジデータ!O11:ナレッジデータ!P11)</f>
        <v>1</v>
      </c>
      <c r="J11" s="234">
        <f>ナレッジデータ!J11</f>
        <v>1</v>
      </c>
      <c r="K11" s="266">
        <f>SUM(ナレッジデータ!K11,ナレッジデータ!N11,ナレッジデータ!W11:ナレッジデータ!X11,ナレッジデータ!Z11:ナレッジデータ!AE11)</f>
        <v>1</v>
      </c>
      <c r="L11" s="267">
        <f>ナレッジデータ!AF11</f>
        <v>0</v>
      </c>
      <c r="M11" s="266">
        <f>SUM(ナレッジデータ!M11,ナレッジデータ!Q11:ナレッジデータ!S11)</f>
        <v>0</v>
      </c>
      <c r="N11" s="268">
        <f>ナレッジデータ!V11</f>
        <v>0</v>
      </c>
      <c r="O11" s="269">
        <f>SUM(ナレッジデータ!L11,ナレッジデータ!AI11:ナレッジデータ!AK11)</f>
        <v>0</v>
      </c>
      <c r="P11" s="234">
        <f>'町村別－１'!D11</f>
        <v>0</v>
      </c>
      <c r="Q11" s="234">
        <f>'町村別－１'!E11</f>
        <v>1</v>
      </c>
      <c r="R11" s="234">
        <f>SUM('町村別－１'!I11:'町村別－１'!K11)</f>
        <v>2</v>
      </c>
      <c r="S11" s="234">
        <f>SUM('町村別－１'!F11:'町村別－１'!H11)</f>
        <v>7</v>
      </c>
      <c r="T11" s="234">
        <f>SUM('町村別－１'!L11:'町村別－１'!M11)</f>
        <v>1</v>
      </c>
      <c r="U11" s="234">
        <f>SUM('町村別－１'!N11:'町村別－１'!P11)</f>
        <v>2</v>
      </c>
      <c r="V11" s="236">
        <v>0</v>
      </c>
      <c r="W11" s="235">
        <f t="shared" si="1"/>
        <v>30</v>
      </c>
    </row>
    <row r="12" spans="1:23" ht="22.5" customHeight="1">
      <c r="A12" s="377"/>
      <c r="B12" s="23" t="s">
        <v>20</v>
      </c>
      <c r="C12" s="19" t="s">
        <v>17</v>
      </c>
      <c r="D12" s="234">
        <f>ナレッジデータ!D12</f>
        <v>229</v>
      </c>
      <c r="E12" s="234">
        <f>SUM(ナレッジデータ!E12,ナレッジデータ!AT12:ナレッジデータ!AV12)</f>
        <v>34</v>
      </c>
      <c r="F12" s="265">
        <f>ナレッジデータ!F12</f>
        <v>50</v>
      </c>
      <c r="G12" s="234">
        <f>SUM(ナレッジデータ!G12,ナレッジデータ!BC12,ナレッジデータ!BI12)</f>
        <v>10</v>
      </c>
      <c r="H12" s="234">
        <f>ナレッジデータ!H12</f>
        <v>1</v>
      </c>
      <c r="I12" s="234">
        <f>SUM(ナレッジデータ!I12,ナレッジデータ!O12:ナレッジデータ!P12)</f>
        <v>23</v>
      </c>
      <c r="J12" s="234">
        <f>ナレッジデータ!J12</f>
        <v>3</v>
      </c>
      <c r="K12" s="266">
        <f>SUM(ナレッジデータ!K12,ナレッジデータ!N12,ナレッジデータ!W12:ナレッジデータ!X12,ナレッジデータ!Z12:ナレッジデータ!AE12)</f>
        <v>76</v>
      </c>
      <c r="L12" s="267">
        <f>ナレッジデータ!AF12</f>
        <v>0</v>
      </c>
      <c r="M12" s="266">
        <f>SUM(ナレッジデータ!M12,ナレッジデータ!Q12:ナレッジデータ!S12)</f>
        <v>13</v>
      </c>
      <c r="N12" s="268">
        <f>ナレッジデータ!V12</f>
        <v>0</v>
      </c>
      <c r="O12" s="269">
        <f>SUM(ナレッジデータ!L12,ナレッジデータ!AI12:ナレッジデータ!AK12)</f>
        <v>8</v>
      </c>
      <c r="P12" s="234">
        <f>'町村別－１'!D12</f>
        <v>2</v>
      </c>
      <c r="Q12" s="234">
        <f>'町村別－１'!E12</f>
        <v>14</v>
      </c>
      <c r="R12" s="234">
        <f>SUM('町村別－１'!I12:'町村別－１'!K12)</f>
        <v>2</v>
      </c>
      <c r="S12" s="234">
        <f>SUM('町村別－１'!F12:'町村別－１'!H12)</f>
        <v>12</v>
      </c>
      <c r="T12" s="234">
        <f>SUM('町村別－１'!L12:'町村別－１'!M12)</f>
        <v>1</v>
      </c>
      <c r="U12" s="234">
        <f>SUM('町村別－１'!N12:'町村別－１'!P12)</f>
        <v>5</v>
      </c>
      <c r="V12" s="236">
        <v>0</v>
      </c>
      <c r="W12" s="235">
        <f t="shared" si="1"/>
        <v>483</v>
      </c>
    </row>
    <row r="13" spans="1:25" ht="22.5" customHeight="1">
      <c r="A13" s="377"/>
      <c r="B13" s="4"/>
      <c r="C13" s="19" t="s">
        <v>18</v>
      </c>
      <c r="D13" s="235">
        <f aca="true" t="shared" si="3" ref="D13:V13">SUM(D11:D12)</f>
        <v>236</v>
      </c>
      <c r="E13" s="235">
        <f t="shared" si="3"/>
        <v>35</v>
      </c>
      <c r="F13" s="235">
        <f t="shared" si="3"/>
        <v>54</v>
      </c>
      <c r="G13" s="235">
        <f t="shared" si="3"/>
        <v>12</v>
      </c>
      <c r="H13" s="235">
        <f t="shared" si="3"/>
        <v>1</v>
      </c>
      <c r="I13" s="235">
        <f t="shared" si="3"/>
        <v>24</v>
      </c>
      <c r="J13" s="235">
        <f t="shared" si="3"/>
        <v>4</v>
      </c>
      <c r="K13" s="270">
        <f t="shared" si="3"/>
        <v>77</v>
      </c>
      <c r="L13" s="271">
        <f t="shared" si="3"/>
        <v>0</v>
      </c>
      <c r="M13" s="270">
        <f t="shared" si="3"/>
        <v>13</v>
      </c>
      <c r="N13" s="272">
        <f t="shared" si="3"/>
        <v>0</v>
      </c>
      <c r="O13" s="235">
        <f t="shared" si="3"/>
        <v>8</v>
      </c>
      <c r="P13" s="235">
        <f t="shared" si="3"/>
        <v>2</v>
      </c>
      <c r="Q13" s="235">
        <f t="shared" si="3"/>
        <v>15</v>
      </c>
      <c r="R13" s="235">
        <f t="shared" si="3"/>
        <v>4</v>
      </c>
      <c r="S13" s="235">
        <f t="shared" si="3"/>
        <v>19</v>
      </c>
      <c r="T13" s="235">
        <f t="shared" si="3"/>
        <v>2</v>
      </c>
      <c r="U13" s="235">
        <f t="shared" si="3"/>
        <v>7</v>
      </c>
      <c r="V13" s="235">
        <f t="shared" si="3"/>
        <v>0</v>
      </c>
      <c r="W13" s="235">
        <f t="shared" si="1"/>
        <v>513</v>
      </c>
      <c r="Y13" s="2">
        <f>W11+W12</f>
        <v>513</v>
      </c>
    </row>
    <row r="14" spans="1:23" ht="22.5" customHeight="1">
      <c r="A14" s="377"/>
      <c r="B14" s="366" t="s">
        <v>21</v>
      </c>
      <c r="C14" s="367"/>
      <c r="D14" s="241">
        <f>ナレッジデータ!D14</f>
        <v>23012</v>
      </c>
      <c r="E14" s="241">
        <f>ナレッジデータ!E14</f>
        <v>7227</v>
      </c>
      <c r="F14" s="241">
        <f>ナレッジデータ!F14</f>
        <v>8714</v>
      </c>
      <c r="G14" s="241">
        <f>ナレッジデータ!G14</f>
        <v>4763</v>
      </c>
      <c r="H14" s="241">
        <f>ナレッジデータ!H14</f>
        <v>3350</v>
      </c>
      <c r="I14" s="241">
        <f>ナレッジデータ!I14</f>
        <v>7304</v>
      </c>
      <c r="J14" s="241">
        <f>ナレッジデータ!J14</f>
        <v>2725</v>
      </c>
      <c r="K14" s="273">
        <f>ナレッジデータ!N14</f>
        <v>7856</v>
      </c>
      <c r="L14" s="274"/>
      <c r="M14" s="273">
        <f>ナレッジデータ!M14</f>
        <v>3635</v>
      </c>
      <c r="N14" s="275"/>
      <c r="O14" s="241">
        <f>ナレッジデータ!L14</f>
        <v>2607</v>
      </c>
      <c r="P14" s="241">
        <f>'町村別－１'!D14</f>
        <v>698</v>
      </c>
      <c r="Q14" s="241">
        <f>'町村別－１'!E14</f>
        <v>2323</v>
      </c>
      <c r="R14" s="241">
        <f>'町村別－１'!I14+'町村別－１'!J14+'町村別－１'!K14</f>
        <v>3942</v>
      </c>
      <c r="S14" s="241">
        <f>'町村別－１'!F14+'町村別－１'!G14+'町村別－１'!H14</f>
        <v>6029</v>
      </c>
      <c r="T14" s="241">
        <f>'町村別－１'!L14+'町村別－１'!M14</f>
        <v>2183</v>
      </c>
      <c r="U14" s="241">
        <f>'町村別－１'!N14+'町村別－１'!O14+'町村別－１'!P14</f>
        <v>4801</v>
      </c>
      <c r="V14" s="237">
        <v>0</v>
      </c>
      <c r="W14" s="276">
        <f t="shared" si="1"/>
        <v>91169</v>
      </c>
    </row>
    <row r="15" spans="1:25" ht="22.5" customHeight="1">
      <c r="A15" s="354" t="s">
        <v>22</v>
      </c>
      <c r="B15" s="374"/>
      <c r="C15" s="375"/>
      <c r="D15" s="238">
        <f aca="true" t="shared" si="4" ref="D15:V15">D7+D10+D13+D14</f>
        <v>52548</v>
      </c>
      <c r="E15" s="238">
        <f t="shared" si="4"/>
        <v>10716</v>
      </c>
      <c r="F15" s="238">
        <f t="shared" si="4"/>
        <v>15191</v>
      </c>
      <c r="G15" s="238">
        <f t="shared" si="4"/>
        <v>6288</v>
      </c>
      <c r="H15" s="238">
        <f t="shared" si="4"/>
        <v>4330</v>
      </c>
      <c r="I15" s="238">
        <f t="shared" si="4"/>
        <v>10698</v>
      </c>
      <c r="J15" s="238">
        <f t="shared" si="4"/>
        <v>4137</v>
      </c>
      <c r="K15" s="277">
        <f t="shared" si="4"/>
        <v>15245</v>
      </c>
      <c r="L15" s="278">
        <f t="shared" si="4"/>
        <v>2</v>
      </c>
      <c r="M15" s="277">
        <f t="shared" si="4"/>
        <v>5868</v>
      </c>
      <c r="N15" s="279">
        <f t="shared" si="4"/>
        <v>0</v>
      </c>
      <c r="O15" s="238">
        <f t="shared" si="4"/>
        <v>4315</v>
      </c>
      <c r="P15" s="238">
        <f t="shared" si="4"/>
        <v>1124</v>
      </c>
      <c r="Q15" s="238">
        <f t="shared" si="4"/>
        <v>4958</v>
      </c>
      <c r="R15" s="238">
        <f t="shared" si="4"/>
        <v>6217</v>
      </c>
      <c r="S15" s="238">
        <f t="shared" si="4"/>
        <v>8451</v>
      </c>
      <c r="T15" s="238">
        <f t="shared" si="4"/>
        <v>2985</v>
      </c>
      <c r="U15" s="238">
        <f t="shared" si="4"/>
        <v>6633</v>
      </c>
      <c r="V15" s="238">
        <f t="shared" si="4"/>
        <v>0</v>
      </c>
      <c r="W15" s="238">
        <f t="shared" si="1"/>
        <v>159706</v>
      </c>
      <c r="Y15" s="2">
        <f>Y7+Y10+Y13+W14</f>
        <v>159706</v>
      </c>
    </row>
    <row r="16" spans="1:23" ht="22.5" customHeight="1">
      <c r="A16" s="363" t="s">
        <v>45</v>
      </c>
      <c r="B16" s="4"/>
      <c r="C16" s="26" t="s">
        <v>15</v>
      </c>
      <c r="D16" s="234">
        <f>ナレッジデータ!D16</f>
        <v>92</v>
      </c>
      <c r="E16" s="240">
        <f>SUM(ナレッジデータ!E16,ナレッジデータ!AT16:ナレッジデータ!AV16)</f>
        <v>16</v>
      </c>
      <c r="F16" s="265">
        <f>ナレッジデータ!F16</f>
        <v>29</v>
      </c>
      <c r="G16" s="234">
        <f>SUM(ナレッジデータ!G16,ナレッジデータ!BC16,ナレッジデータ!BI16)</f>
        <v>11</v>
      </c>
      <c r="H16" s="234">
        <f>ナレッジデータ!H16</f>
        <v>2</v>
      </c>
      <c r="I16" s="234">
        <f>SUM(ナレッジデータ!I16,ナレッジデータ!O16:ナレッジデータ!P16)</f>
        <v>20</v>
      </c>
      <c r="J16" s="234">
        <f>ナレッジデータ!J16</f>
        <v>2</v>
      </c>
      <c r="K16" s="266">
        <f>SUM(ナレッジデータ!K16,ナレッジデータ!N16,ナレッジデータ!W16:ナレッジデータ!X16,ナレッジデータ!Z16:ナレッジデータ!AE16)</f>
        <v>37</v>
      </c>
      <c r="L16" s="267">
        <f>ナレッジデータ!AF16</f>
        <v>0</v>
      </c>
      <c r="M16" s="266">
        <f>SUM(ナレッジデータ!M16,ナレッジデータ!Q16:ナレッジデータ!S16)</f>
        <v>6</v>
      </c>
      <c r="N16" s="268">
        <f>ナレッジデータ!V16</f>
        <v>0</v>
      </c>
      <c r="O16" s="269">
        <f>SUM(ナレッジデータ!L16,ナレッジデータ!AI16:ナレッジデータ!AK16)</f>
        <v>9</v>
      </c>
      <c r="P16" s="233">
        <f>'町村別－１'!D16</f>
        <v>1</v>
      </c>
      <c r="Q16" s="233">
        <f>'町村別－１'!E16</f>
        <v>7</v>
      </c>
      <c r="R16" s="233">
        <f>SUM('町村別－１'!I16:'町村別－１'!K16)</f>
        <v>20</v>
      </c>
      <c r="S16" s="233">
        <f>SUM('町村別－１'!F16:'町村別－１'!H16)</f>
        <v>7</v>
      </c>
      <c r="T16" s="233">
        <f>SUM('町村別－１'!L16:'町村別－１'!M16)</f>
        <v>4</v>
      </c>
      <c r="U16" s="233">
        <f>SUM('町村別－１'!N16:'町村別－１'!P16)</f>
        <v>8</v>
      </c>
      <c r="V16" s="233">
        <v>0</v>
      </c>
      <c r="W16" s="280">
        <f t="shared" si="1"/>
        <v>271</v>
      </c>
    </row>
    <row r="17" spans="1:23" ht="22.5" customHeight="1">
      <c r="A17" s="364"/>
      <c r="B17" s="14" t="s">
        <v>16</v>
      </c>
      <c r="C17" s="19" t="s">
        <v>17</v>
      </c>
      <c r="D17" s="234">
        <f>ナレッジデータ!D17</f>
        <v>402</v>
      </c>
      <c r="E17" s="234">
        <f>SUM(ナレッジデータ!E17,ナレッジデータ!AT17:ナレッジデータ!AV17)</f>
        <v>77</v>
      </c>
      <c r="F17" s="265">
        <f>ナレッジデータ!F17</f>
        <v>39</v>
      </c>
      <c r="G17" s="234">
        <f>SUM(ナレッジデータ!G17,ナレッジデータ!BC17,ナレッジデータ!BI17)</f>
        <v>52</v>
      </c>
      <c r="H17" s="234">
        <f>ナレッジデータ!H17</f>
        <v>10</v>
      </c>
      <c r="I17" s="234">
        <f>SUM(ナレッジデータ!I17,ナレッジデータ!O17:ナレッジデータ!P17)</f>
        <v>39</v>
      </c>
      <c r="J17" s="234">
        <f>ナレッジデータ!J17</f>
        <v>24</v>
      </c>
      <c r="K17" s="266">
        <f>SUM(ナレッジデータ!K17,ナレッジデータ!N17,ナレッジデータ!W17:ナレッジデータ!X17,ナレッジデータ!Z17:ナレッジデータ!AE17)</f>
        <v>121</v>
      </c>
      <c r="L17" s="267">
        <f>ナレッジデータ!AF17</f>
        <v>0</v>
      </c>
      <c r="M17" s="266">
        <f>SUM(ナレッジデータ!M17,ナレッジデータ!Q17:ナレッジデータ!S17)</f>
        <v>0</v>
      </c>
      <c r="N17" s="268">
        <f>ナレッジデータ!V17</f>
        <v>0</v>
      </c>
      <c r="O17" s="269">
        <f>SUM(ナレッジデータ!L17,ナレッジデータ!AI17:ナレッジデータ!AK17)</f>
        <v>0</v>
      </c>
      <c r="P17" s="234">
        <f>'町村別－１'!D17</f>
        <v>0</v>
      </c>
      <c r="Q17" s="234">
        <f>'町村別－１'!E17</f>
        <v>72</v>
      </c>
      <c r="R17" s="234">
        <f>SUM('町村別－１'!I17:'町村別－１'!K17)</f>
        <v>2</v>
      </c>
      <c r="S17" s="234">
        <f>SUM('町村別－１'!F17:'町村別－１'!H17)</f>
        <v>19</v>
      </c>
      <c r="T17" s="234">
        <f>SUM('町村別－１'!L17:'町村別－１'!M17)</f>
        <v>1</v>
      </c>
      <c r="U17" s="234">
        <f>SUM('町村別－１'!N17:'町村別－１'!P17)</f>
        <v>24</v>
      </c>
      <c r="V17" s="239">
        <v>0</v>
      </c>
      <c r="W17" s="235">
        <f t="shared" si="1"/>
        <v>882</v>
      </c>
    </row>
    <row r="18" spans="1:25" ht="22.5" customHeight="1">
      <c r="A18" s="364"/>
      <c r="B18" s="4"/>
      <c r="C18" s="19" t="s">
        <v>18</v>
      </c>
      <c r="D18" s="235">
        <f aca="true" t="shared" si="5" ref="D18:V18">SUM(D16:D17)</f>
        <v>494</v>
      </c>
      <c r="E18" s="235">
        <f t="shared" si="5"/>
        <v>93</v>
      </c>
      <c r="F18" s="235">
        <f t="shared" si="5"/>
        <v>68</v>
      </c>
      <c r="G18" s="235">
        <f t="shared" si="5"/>
        <v>63</v>
      </c>
      <c r="H18" s="235">
        <f t="shared" si="5"/>
        <v>12</v>
      </c>
      <c r="I18" s="235">
        <f t="shared" si="5"/>
        <v>59</v>
      </c>
      <c r="J18" s="235">
        <f t="shared" si="5"/>
        <v>26</v>
      </c>
      <c r="K18" s="270">
        <f t="shared" si="5"/>
        <v>158</v>
      </c>
      <c r="L18" s="271">
        <f t="shared" si="5"/>
        <v>0</v>
      </c>
      <c r="M18" s="270">
        <f t="shared" si="5"/>
        <v>6</v>
      </c>
      <c r="N18" s="272">
        <f t="shared" si="5"/>
        <v>0</v>
      </c>
      <c r="O18" s="235">
        <f t="shared" si="5"/>
        <v>9</v>
      </c>
      <c r="P18" s="235">
        <f t="shared" si="5"/>
        <v>1</v>
      </c>
      <c r="Q18" s="235">
        <f t="shared" si="5"/>
        <v>79</v>
      </c>
      <c r="R18" s="235">
        <f t="shared" si="5"/>
        <v>22</v>
      </c>
      <c r="S18" s="235">
        <f t="shared" si="5"/>
        <v>26</v>
      </c>
      <c r="T18" s="235">
        <f t="shared" si="5"/>
        <v>5</v>
      </c>
      <c r="U18" s="235">
        <f t="shared" si="5"/>
        <v>32</v>
      </c>
      <c r="V18" s="281">
        <f t="shared" si="5"/>
        <v>0</v>
      </c>
      <c r="W18" s="235">
        <f t="shared" si="1"/>
        <v>1153</v>
      </c>
      <c r="Y18" s="2">
        <f>W16+W17</f>
        <v>1153</v>
      </c>
    </row>
    <row r="19" spans="1:23" ht="22.5" customHeight="1">
      <c r="A19" s="364"/>
      <c r="B19" s="20"/>
      <c r="C19" s="19" t="s">
        <v>15</v>
      </c>
      <c r="D19" s="234">
        <f>ナレッジデータ!D19</f>
        <v>350</v>
      </c>
      <c r="E19" s="234">
        <f>SUM(ナレッジデータ!E19,ナレッジデータ!AT19:ナレッジデータ!AV19)</f>
        <v>106</v>
      </c>
      <c r="F19" s="265">
        <f>ナレッジデータ!F19</f>
        <v>150</v>
      </c>
      <c r="G19" s="234">
        <f>SUM(ナレッジデータ!G19,ナレッジデータ!BC19,ナレッジデータ!BI19)</f>
        <v>60</v>
      </c>
      <c r="H19" s="234">
        <f>ナレッジデータ!H19</f>
        <v>40</v>
      </c>
      <c r="I19" s="234">
        <f>SUM(ナレッジデータ!I19,ナレッジデータ!O19:ナレッジデータ!P19)</f>
        <v>113</v>
      </c>
      <c r="J19" s="234">
        <f>ナレッジデータ!J19</f>
        <v>41</v>
      </c>
      <c r="K19" s="266">
        <f>SUM(ナレッジデータ!K19,ナレッジデータ!N19,ナレッジデータ!W19:ナレッジデータ!X19,ナレッジデータ!Z19:ナレッジデータ!AE19)</f>
        <v>133</v>
      </c>
      <c r="L19" s="267">
        <f>ナレッジデータ!AF19</f>
        <v>0</v>
      </c>
      <c r="M19" s="266">
        <f>SUM(ナレッジデータ!M19,ナレッジデータ!Q19:ナレッジデータ!S19)</f>
        <v>46</v>
      </c>
      <c r="N19" s="268">
        <f>ナレッジデータ!V19</f>
        <v>0</v>
      </c>
      <c r="O19" s="269">
        <f>SUM(ナレッジデータ!L19,ナレッジデータ!AI19:ナレッジデータ!AK19)</f>
        <v>41</v>
      </c>
      <c r="P19" s="234">
        <f>'町村別－１'!D19</f>
        <v>9</v>
      </c>
      <c r="Q19" s="234">
        <f>'町村別－１'!E19</f>
        <v>44</v>
      </c>
      <c r="R19" s="234">
        <f>SUM('町村別－１'!I19:'町村別－１'!K19)</f>
        <v>27</v>
      </c>
      <c r="S19" s="234">
        <f>SUM('町村別－１'!F19:'町村別－１'!H19)</f>
        <v>63</v>
      </c>
      <c r="T19" s="234">
        <f>SUM('町村別－１'!L19:'町村別－１'!M19)</f>
        <v>24</v>
      </c>
      <c r="U19" s="234">
        <f>SUM('町村別－１'!N19:'町村別－１'!P19)</f>
        <v>70</v>
      </c>
      <c r="V19" s="240">
        <v>0</v>
      </c>
      <c r="W19" s="235">
        <f t="shared" si="1"/>
        <v>1317</v>
      </c>
    </row>
    <row r="20" spans="1:23" ht="22.5" customHeight="1">
      <c r="A20" s="364"/>
      <c r="B20" s="14" t="s">
        <v>19</v>
      </c>
      <c r="C20" s="19" t="s">
        <v>17</v>
      </c>
      <c r="D20" s="234">
        <f>ナレッジデータ!D20</f>
        <v>130</v>
      </c>
      <c r="E20" s="234">
        <f>SUM(ナレッジデータ!E20,ナレッジデータ!AT20:ナレッジデータ!AV20)</f>
        <v>54</v>
      </c>
      <c r="F20" s="265">
        <f>ナレッジデータ!F20</f>
        <v>20</v>
      </c>
      <c r="G20" s="234">
        <f>SUM(ナレッジデータ!G20,ナレッジデータ!BC20,ナレッジデータ!BI20)</f>
        <v>10</v>
      </c>
      <c r="H20" s="234">
        <f>ナレッジデータ!H20</f>
        <v>8</v>
      </c>
      <c r="I20" s="234">
        <f>SUM(ナレッジデータ!I20,ナレッジデータ!O20:ナレッジデータ!P20)</f>
        <v>30</v>
      </c>
      <c r="J20" s="234">
        <f>ナレッジデータ!J20</f>
        <v>6</v>
      </c>
      <c r="K20" s="266">
        <f>SUM(ナレッジデータ!K20,ナレッジデータ!N20,ナレッジデータ!W20:ナレッジデータ!X20,ナレッジデータ!Z20:ナレッジデータ!AE20)</f>
        <v>25</v>
      </c>
      <c r="L20" s="267">
        <f>ナレッジデータ!AF20</f>
        <v>0</v>
      </c>
      <c r="M20" s="266">
        <f>SUM(ナレッジデータ!M20,ナレッジデータ!Q20:ナレッジデータ!S20)</f>
        <v>0</v>
      </c>
      <c r="N20" s="268">
        <f>ナレッジデータ!V20</f>
        <v>0</v>
      </c>
      <c r="O20" s="269">
        <f>SUM(ナレッジデータ!L20,ナレッジデータ!AI20:ナレッジデータ!AK20)</f>
        <v>4</v>
      </c>
      <c r="P20" s="234">
        <f>'町村別－１'!D20</f>
        <v>0</v>
      </c>
      <c r="Q20" s="234">
        <f>'町村別－１'!E20</f>
        <v>14</v>
      </c>
      <c r="R20" s="234">
        <f>SUM('町村別－１'!I20:'町村別－１'!K20)</f>
        <v>4</v>
      </c>
      <c r="S20" s="234">
        <f>SUM('町村別－１'!F20:'町村別－１'!H20)</f>
        <v>14</v>
      </c>
      <c r="T20" s="234">
        <f>SUM('町村別－１'!L20:'町村別－１'!M20)</f>
        <v>0</v>
      </c>
      <c r="U20" s="234">
        <f>SUM('町村別－１'!N20:'町村別－１'!P20)</f>
        <v>14</v>
      </c>
      <c r="V20" s="239">
        <v>0</v>
      </c>
      <c r="W20" s="235">
        <f t="shared" si="1"/>
        <v>333</v>
      </c>
    </row>
    <row r="21" spans="1:25" ht="22.5" customHeight="1">
      <c r="A21" s="364"/>
      <c r="B21" s="8"/>
      <c r="C21" s="24" t="s">
        <v>18</v>
      </c>
      <c r="D21" s="282">
        <f aca="true" t="shared" si="6" ref="D21:V21">SUM(D19:D20)</f>
        <v>480</v>
      </c>
      <c r="E21" s="276">
        <f t="shared" si="6"/>
        <v>160</v>
      </c>
      <c r="F21" s="276">
        <f t="shared" si="6"/>
        <v>170</v>
      </c>
      <c r="G21" s="276">
        <f t="shared" si="6"/>
        <v>70</v>
      </c>
      <c r="H21" s="276">
        <f t="shared" si="6"/>
        <v>48</v>
      </c>
      <c r="I21" s="276">
        <f t="shared" si="6"/>
        <v>143</v>
      </c>
      <c r="J21" s="276">
        <f t="shared" si="6"/>
        <v>47</v>
      </c>
      <c r="K21" s="283">
        <f t="shared" si="6"/>
        <v>158</v>
      </c>
      <c r="L21" s="284">
        <f t="shared" si="6"/>
        <v>0</v>
      </c>
      <c r="M21" s="283">
        <f t="shared" si="6"/>
        <v>46</v>
      </c>
      <c r="N21" s="285">
        <f t="shared" si="6"/>
        <v>0</v>
      </c>
      <c r="O21" s="276">
        <f t="shared" si="6"/>
        <v>45</v>
      </c>
      <c r="P21" s="282">
        <f t="shared" si="6"/>
        <v>9</v>
      </c>
      <c r="Q21" s="282">
        <f t="shared" si="6"/>
        <v>58</v>
      </c>
      <c r="R21" s="282">
        <f t="shared" si="6"/>
        <v>31</v>
      </c>
      <c r="S21" s="282">
        <f t="shared" si="6"/>
        <v>77</v>
      </c>
      <c r="T21" s="282">
        <f t="shared" si="6"/>
        <v>24</v>
      </c>
      <c r="U21" s="282">
        <f t="shared" si="6"/>
        <v>84</v>
      </c>
      <c r="V21" s="286">
        <f t="shared" si="6"/>
        <v>0</v>
      </c>
      <c r="W21" s="276">
        <f t="shared" si="1"/>
        <v>1650</v>
      </c>
      <c r="Y21" s="2">
        <f>W19+W20</f>
        <v>1650</v>
      </c>
    </row>
    <row r="22" spans="1:25" ht="22.5" customHeight="1">
      <c r="A22" s="354" t="s">
        <v>22</v>
      </c>
      <c r="B22" s="355"/>
      <c r="C22" s="356"/>
      <c r="D22" s="238">
        <f aca="true" t="shared" si="7" ref="D22:V22">D18+D21</f>
        <v>974</v>
      </c>
      <c r="E22" s="238">
        <f t="shared" si="7"/>
        <v>253</v>
      </c>
      <c r="F22" s="238">
        <f t="shared" si="7"/>
        <v>238</v>
      </c>
      <c r="G22" s="238">
        <f t="shared" si="7"/>
        <v>133</v>
      </c>
      <c r="H22" s="238">
        <f t="shared" si="7"/>
        <v>60</v>
      </c>
      <c r="I22" s="238">
        <f t="shared" si="7"/>
        <v>202</v>
      </c>
      <c r="J22" s="238">
        <f t="shared" si="7"/>
        <v>73</v>
      </c>
      <c r="K22" s="277">
        <f t="shared" si="7"/>
        <v>316</v>
      </c>
      <c r="L22" s="278">
        <f t="shared" si="7"/>
        <v>0</v>
      </c>
      <c r="M22" s="277">
        <f t="shared" si="7"/>
        <v>52</v>
      </c>
      <c r="N22" s="279">
        <f t="shared" si="7"/>
        <v>0</v>
      </c>
      <c r="O22" s="238">
        <f t="shared" si="7"/>
        <v>54</v>
      </c>
      <c r="P22" s="238">
        <f t="shared" si="7"/>
        <v>10</v>
      </c>
      <c r="Q22" s="238">
        <f t="shared" si="7"/>
        <v>137</v>
      </c>
      <c r="R22" s="238">
        <f t="shared" si="7"/>
        <v>53</v>
      </c>
      <c r="S22" s="238">
        <f t="shared" si="7"/>
        <v>103</v>
      </c>
      <c r="T22" s="238">
        <f t="shared" si="7"/>
        <v>29</v>
      </c>
      <c r="U22" s="238">
        <f t="shared" si="7"/>
        <v>116</v>
      </c>
      <c r="V22" s="287">
        <f t="shared" si="7"/>
        <v>0</v>
      </c>
      <c r="W22" s="238">
        <f>SUM(D22:V22)</f>
        <v>2803</v>
      </c>
      <c r="Y22" s="2">
        <f>Y18+Y21</f>
        <v>2803</v>
      </c>
    </row>
    <row r="23" spans="1:23" ht="22.5" customHeight="1">
      <c r="A23" s="363" t="s">
        <v>42</v>
      </c>
      <c r="B23" s="4"/>
      <c r="C23" s="26" t="s">
        <v>15</v>
      </c>
      <c r="D23" s="234">
        <f>ナレッジデータ!D23</f>
        <v>68088</v>
      </c>
      <c r="E23" s="240">
        <f>SUM(ナレッジデータ!E23,ナレッジデータ!AT23:ナレッジデータ!AV23)</f>
        <v>7188</v>
      </c>
      <c r="F23" s="265">
        <f>ナレッジデータ!F23</f>
        <v>16748</v>
      </c>
      <c r="G23" s="234">
        <f>SUM(ナレッジデータ!G23,ナレッジデータ!BC23,ナレッジデータ!BI23)</f>
        <v>3014</v>
      </c>
      <c r="H23" s="234">
        <f>ナレッジデータ!H23</f>
        <v>1699</v>
      </c>
      <c r="I23" s="234">
        <f>SUM(ナレッジデータ!I23,ナレッジデータ!O23:ナレッジデータ!P23)</f>
        <v>10304</v>
      </c>
      <c r="J23" s="234">
        <f>ナレッジデータ!J23</f>
        <v>3044</v>
      </c>
      <c r="K23" s="266">
        <f>SUM(ナレッジデータ!K23,ナレッジデータ!N23,ナレッジデータ!W23:ナレッジデータ!X23,ナレッジデータ!Z23:ナレッジデータ!AE23)</f>
        <v>16876</v>
      </c>
      <c r="L23" s="267">
        <f>ナレッジデータ!AF23</f>
        <v>1</v>
      </c>
      <c r="M23" s="266">
        <f>SUM(ナレッジデータ!M23,ナレッジデータ!Q23:ナレッジデータ!S23)</f>
        <v>6968</v>
      </c>
      <c r="N23" s="268">
        <f>ナレッジデータ!V23</f>
        <v>0</v>
      </c>
      <c r="O23" s="269">
        <f>SUM(ナレッジデータ!L23,ナレッジデータ!AI23:ナレッジデータ!AK23)</f>
        <v>4684</v>
      </c>
      <c r="P23" s="233">
        <f>'町村別－１'!D23</f>
        <v>907</v>
      </c>
      <c r="Q23" s="233">
        <f>'町村別－１'!E23</f>
        <v>7306</v>
      </c>
      <c r="R23" s="233">
        <f>SUM('町村別－１'!I23:'町村別－１'!K23)</f>
        <v>8666</v>
      </c>
      <c r="S23" s="233">
        <f>SUM('町村別－１'!F23:'町村別－１'!H23)</f>
        <v>5251</v>
      </c>
      <c r="T23" s="233">
        <f>SUM('町村別－１'!L23:'町村別－１'!M23)</f>
        <v>2251</v>
      </c>
      <c r="U23" s="233">
        <f>SUM('町村別－１'!N23:'町村別－１'!P23)</f>
        <v>3390</v>
      </c>
      <c r="V23" s="240">
        <v>0</v>
      </c>
      <c r="W23" s="280">
        <f t="shared" si="1"/>
        <v>166385</v>
      </c>
    </row>
    <row r="24" spans="1:23" ht="22.5" customHeight="1">
      <c r="A24" s="364"/>
      <c r="B24" s="14" t="s">
        <v>16</v>
      </c>
      <c r="C24" s="19" t="s">
        <v>17</v>
      </c>
      <c r="D24" s="234">
        <f>ナレッジデータ!D24</f>
        <v>92</v>
      </c>
      <c r="E24" s="234">
        <f>SUM(ナレッジデータ!E24,ナレッジデータ!AT24:ナレッジデータ!AV24)</f>
        <v>9</v>
      </c>
      <c r="F24" s="265">
        <f>ナレッジデータ!F24</f>
        <v>5</v>
      </c>
      <c r="G24" s="234">
        <f>SUM(ナレッジデータ!G24,ナレッジデータ!BC24,ナレッジデータ!BI24)</f>
        <v>13</v>
      </c>
      <c r="H24" s="234">
        <f>ナレッジデータ!H24</f>
        <v>2</v>
      </c>
      <c r="I24" s="234">
        <f>SUM(ナレッジデータ!I24,ナレッジデータ!O24:ナレッジデータ!P24)</f>
        <v>7</v>
      </c>
      <c r="J24" s="234">
        <f>ナレッジデータ!J24</f>
        <v>2</v>
      </c>
      <c r="K24" s="266">
        <f>SUM(ナレッジデータ!K24,ナレッジデータ!N24,ナレッジデータ!W24:ナレッジデータ!X24,ナレッジデータ!Z24:ナレッジデータ!AE24)</f>
        <v>16</v>
      </c>
      <c r="L24" s="267">
        <f>ナレッジデータ!AF24</f>
        <v>0</v>
      </c>
      <c r="M24" s="266">
        <f>SUM(ナレッジデータ!M24,ナレッジデータ!Q24:ナレッジデータ!S24)</f>
        <v>0</v>
      </c>
      <c r="N24" s="268">
        <f>ナレッジデータ!V24</f>
        <v>0</v>
      </c>
      <c r="O24" s="269">
        <f>SUM(ナレッジデータ!L24,ナレッジデータ!AI24:ナレッジデータ!AK24)</f>
        <v>1</v>
      </c>
      <c r="P24" s="234">
        <f>'町村別－１'!D24</f>
        <v>0</v>
      </c>
      <c r="Q24" s="234">
        <f>'町村別－１'!E24</f>
        <v>2</v>
      </c>
      <c r="R24" s="234">
        <f>SUM('町村別－１'!I24:'町村別－１'!K24)</f>
        <v>4</v>
      </c>
      <c r="S24" s="234">
        <f>SUM('町村別－１'!F24:'町村別－１'!H24)</f>
        <v>6</v>
      </c>
      <c r="T24" s="234">
        <f>SUM('町村別－１'!L24:'町村別－１'!M24)</f>
        <v>2</v>
      </c>
      <c r="U24" s="234">
        <f>SUM('町村別－１'!N24:'町村別－１'!P24)</f>
        <v>6</v>
      </c>
      <c r="V24" s="234">
        <v>0</v>
      </c>
      <c r="W24" s="235">
        <f t="shared" si="1"/>
        <v>167</v>
      </c>
    </row>
    <row r="25" spans="1:25" ht="22.5" customHeight="1">
      <c r="A25" s="364"/>
      <c r="B25" s="4"/>
      <c r="C25" s="19" t="s">
        <v>18</v>
      </c>
      <c r="D25" s="235">
        <f aca="true" t="shared" si="8" ref="D25:V25">SUM(D23:D24)</f>
        <v>68180</v>
      </c>
      <c r="E25" s="235">
        <f t="shared" si="8"/>
        <v>7197</v>
      </c>
      <c r="F25" s="235">
        <f t="shared" si="8"/>
        <v>16753</v>
      </c>
      <c r="G25" s="235">
        <f t="shared" si="8"/>
        <v>3027</v>
      </c>
      <c r="H25" s="235">
        <f t="shared" si="8"/>
        <v>1701</v>
      </c>
      <c r="I25" s="235">
        <f t="shared" si="8"/>
        <v>10311</v>
      </c>
      <c r="J25" s="235">
        <f t="shared" si="8"/>
        <v>3046</v>
      </c>
      <c r="K25" s="270">
        <f t="shared" si="8"/>
        <v>16892</v>
      </c>
      <c r="L25" s="271">
        <f t="shared" si="8"/>
        <v>1</v>
      </c>
      <c r="M25" s="270">
        <f t="shared" si="8"/>
        <v>6968</v>
      </c>
      <c r="N25" s="272">
        <f t="shared" si="8"/>
        <v>0</v>
      </c>
      <c r="O25" s="235">
        <f t="shared" si="8"/>
        <v>4685</v>
      </c>
      <c r="P25" s="235">
        <f t="shared" si="8"/>
        <v>907</v>
      </c>
      <c r="Q25" s="235">
        <f t="shared" si="8"/>
        <v>7308</v>
      </c>
      <c r="R25" s="235">
        <f t="shared" si="8"/>
        <v>8670</v>
      </c>
      <c r="S25" s="235">
        <f t="shared" si="8"/>
        <v>5257</v>
      </c>
      <c r="T25" s="235">
        <f t="shared" si="8"/>
        <v>2253</v>
      </c>
      <c r="U25" s="235">
        <f t="shared" si="8"/>
        <v>3396</v>
      </c>
      <c r="V25" s="281">
        <f t="shared" si="8"/>
        <v>0</v>
      </c>
      <c r="W25" s="235">
        <f t="shared" si="1"/>
        <v>166552</v>
      </c>
      <c r="Y25" s="2">
        <f>W23+W24</f>
        <v>166552</v>
      </c>
    </row>
    <row r="26" spans="1:23" ht="22.5" customHeight="1">
      <c r="A26" s="364"/>
      <c r="B26" s="15"/>
      <c r="C26" s="19" t="s">
        <v>15</v>
      </c>
      <c r="D26" s="234">
        <f>ナレッジデータ!D26</f>
        <v>111970</v>
      </c>
      <c r="E26" s="234">
        <f>SUM(ナレッジデータ!E26,ナレッジデータ!AT26:ナレッジデータ!AV26)</f>
        <v>13350</v>
      </c>
      <c r="F26" s="265">
        <f>ナレッジデータ!F26</f>
        <v>28012</v>
      </c>
      <c r="G26" s="234">
        <f>SUM(ナレッジデータ!G26,ナレッジデータ!BC26,ナレッジデータ!BI26)</f>
        <v>6145</v>
      </c>
      <c r="H26" s="234">
        <f>ナレッジデータ!H26</f>
        <v>3262</v>
      </c>
      <c r="I26" s="234">
        <f>SUM(ナレッジデータ!I26,ナレッジデータ!O26:ナレッジデータ!P26)</f>
        <v>17988</v>
      </c>
      <c r="J26" s="234">
        <f>ナレッジデータ!J26</f>
        <v>6013</v>
      </c>
      <c r="K26" s="266">
        <f>SUM(ナレッジデータ!K26,ナレッジデータ!N26,ナレッジデータ!W26:ナレッジデータ!X26,ナレッジデータ!Z26:ナレッジデータ!AE26)</f>
        <v>28947</v>
      </c>
      <c r="L26" s="267">
        <f>ナレッジデータ!AF26</f>
        <v>0</v>
      </c>
      <c r="M26" s="266">
        <f>SUM(ナレッジデータ!M26,ナレッジデータ!Q26:ナレッジデータ!S26)</f>
        <v>11989</v>
      </c>
      <c r="N26" s="268">
        <f>ナレッジデータ!V26</f>
        <v>0</v>
      </c>
      <c r="O26" s="269">
        <f>SUM(ナレッジデータ!L26,ナレッジデータ!AI26:ナレッジデータ!AK26)</f>
        <v>8226</v>
      </c>
      <c r="P26" s="234">
        <f>'町村別－１'!D26</f>
        <v>1332</v>
      </c>
      <c r="Q26" s="234">
        <f>'町村別－１'!E26</f>
        <v>11437</v>
      </c>
      <c r="R26" s="234">
        <f>SUM('町村別－１'!I26:'町村別－１'!K26)</f>
        <v>14907</v>
      </c>
      <c r="S26" s="234">
        <f>SUM('町村別－１'!F26:'町村別－１'!H26)</f>
        <v>9475</v>
      </c>
      <c r="T26" s="234">
        <f>SUM('町村別－１'!L26:'町村別－１'!M26)</f>
        <v>4386</v>
      </c>
      <c r="U26" s="234">
        <f>SUM('町村別－１'!N26:'町村別－１'!P26)</f>
        <v>6486</v>
      </c>
      <c r="V26" s="234">
        <v>0</v>
      </c>
      <c r="W26" s="235">
        <f>SUM(D26:V26)</f>
        <v>283925</v>
      </c>
    </row>
    <row r="27" spans="1:23" ht="22.5" customHeight="1">
      <c r="A27" s="364"/>
      <c r="B27" s="25" t="s">
        <v>19</v>
      </c>
      <c r="C27" s="19" t="s">
        <v>17</v>
      </c>
      <c r="D27" s="234">
        <f>ナレッジデータ!D27</f>
        <v>1406</v>
      </c>
      <c r="E27" s="234">
        <f>SUM(ナレッジデータ!E27,ナレッジデータ!AT27:ナレッジデータ!AV27)</f>
        <v>90</v>
      </c>
      <c r="F27" s="265">
        <f>ナレッジデータ!F27</f>
        <v>156</v>
      </c>
      <c r="G27" s="234">
        <f>SUM(ナレッジデータ!G27,ナレッジデータ!BC27,ナレッジデータ!BI27)</f>
        <v>35</v>
      </c>
      <c r="H27" s="234">
        <f>ナレッジデータ!H27</f>
        <v>15</v>
      </c>
      <c r="I27" s="234">
        <f>SUM(ナレッジデータ!I27,ナレッジデータ!O27:ナレッジデータ!P27)</f>
        <v>133</v>
      </c>
      <c r="J27" s="234">
        <f>ナレッジデータ!J27</f>
        <v>19</v>
      </c>
      <c r="K27" s="266">
        <f>SUM(ナレッジデータ!K27,ナレッジデータ!N27,ナレッジデータ!W27:ナレッジデータ!X27,ナレッジデータ!Z27:ナレッジデータ!AE27)</f>
        <v>128</v>
      </c>
      <c r="L27" s="267">
        <f>ナレッジデータ!AF27</f>
        <v>0</v>
      </c>
      <c r="M27" s="266">
        <f>SUM(ナレッジデータ!M27,ナレッジデータ!Q27:ナレッジデータ!S27)</f>
        <v>15</v>
      </c>
      <c r="N27" s="268">
        <f>ナレッジデータ!V27</f>
        <v>0</v>
      </c>
      <c r="O27" s="269">
        <f>SUM(ナレッジデータ!L27,ナレッジデータ!AI27:ナレッジデータ!AK27)</f>
        <v>21</v>
      </c>
      <c r="P27" s="234">
        <f>'町村別－１'!D27</f>
        <v>2</v>
      </c>
      <c r="Q27" s="234">
        <f>'町村別－１'!E27</f>
        <v>61</v>
      </c>
      <c r="R27" s="234">
        <f>SUM('町村別－１'!I27:'町村別－１'!K27)</f>
        <v>37</v>
      </c>
      <c r="S27" s="234">
        <f>SUM('町村別－１'!F27:'町村別－１'!H27)</f>
        <v>24</v>
      </c>
      <c r="T27" s="234">
        <f>SUM('町村別－１'!L27:'町村別－１'!M27)</f>
        <v>11</v>
      </c>
      <c r="U27" s="234">
        <f>SUM('町村別－１'!N27:'町村別－１'!P27)</f>
        <v>39</v>
      </c>
      <c r="V27" s="234">
        <v>0</v>
      </c>
      <c r="W27" s="235">
        <f t="shared" si="1"/>
        <v>2192</v>
      </c>
    </row>
    <row r="28" spans="1:25" ht="22.5" customHeight="1">
      <c r="A28" s="364"/>
      <c r="B28" s="16"/>
      <c r="C28" s="19" t="s">
        <v>18</v>
      </c>
      <c r="D28" s="235">
        <f aca="true" t="shared" si="9" ref="D28:V28">SUM(D26:D27)</f>
        <v>113376</v>
      </c>
      <c r="E28" s="235">
        <f t="shared" si="9"/>
        <v>13440</v>
      </c>
      <c r="F28" s="235">
        <f t="shared" si="9"/>
        <v>28168</v>
      </c>
      <c r="G28" s="235">
        <f t="shared" si="9"/>
        <v>6180</v>
      </c>
      <c r="H28" s="235">
        <f t="shared" si="9"/>
        <v>3277</v>
      </c>
      <c r="I28" s="235">
        <f t="shared" si="9"/>
        <v>18121</v>
      </c>
      <c r="J28" s="235">
        <f t="shared" si="9"/>
        <v>6032</v>
      </c>
      <c r="K28" s="270">
        <f t="shared" si="9"/>
        <v>29075</v>
      </c>
      <c r="L28" s="271">
        <f t="shared" si="9"/>
        <v>0</v>
      </c>
      <c r="M28" s="270">
        <f t="shared" si="9"/>
        <v>12004</v>
      </c>
      <c r="N28" s="272">
        <f t="shared" si="9"/>
        <v>0</v>
      </c>
      <c r="O28" s="235">
        <f t="shared" si="9"/>
        <v>8247</v>
      </c>
      <c r="P28" s="235">
        <f t="shared" si="9"/>
        <v>1334</v>
      </c>
      <c r="Q28" s="235">
        <f t="shared" si="9"/>
        <v>11498</v>
      </c>
      <c r="R28" s="235">
        <f t="shared" si="9"/>
        <v>14944</v>
      </c>
      <c r="S28" s="235">
        <f t="shared" si="9"/>
        <v>9499</v>
      </c>
      <c r="T28" s="235">
        <f t="shared" si="9"/>
        <v>4397</v>
      </c>
      <c r="U28" s="235">
        <f t="shared" si="9"/>
        <v>6525</v>
      </c>
      <c r="V28" s="281">
        <f t="shared" si="9"/>
        <v>0</v>
      </c>
      <c r="W28" s="235">
        <f t="shared" si="1"/>
        <v>286117</v>
      </c>
      <c r="Y28" s="2">
        <f>W26+W27</f>
        <v>286117</v>
      </c>
    </row>
    <row r="29" spans="1:23" ht="22.5" customHeight="1">
      <c r="A29" s="364"/>
      <c r="B29" s="366" t="s">
        <v>21</v>
      </c>
      <c r="C29" s="367"/>
      <c r="D29" s="241">
        <f>ナレッジデータ!D29</f>
        <v>73260</v>
      </c>
      <c r="E29" s="241">
        <f>ナレッジデータ!E29</f>
        <v>11513</v>
      </c>
      <c r="F29" s="241">
        <f>ナレッジデータ!F29</f>
        <v>21523</v>
      </c>
      <c r="G29" s="241">
        <f>ナレッジデータ!G29</f>
        <v>5673</v>
      </c>
      <c r="H29" s="241">
        <f>ナレッジデータ!H29</f>
        <v>3251</v>
      </c>
      <c r="I29" s="241">
        <f>ナレッジデータ!I29</f>
        <v>15463</v>
      </c>
      <c r="J29" s="241">
        <f>ナレッジデータ!J29</f>
        <v>4427</v>
      </c>
      <c r="K29" s="273">
        <f>ナレッジデータ!N29</f>
        <v>23516</v>
      </c>
      <c r="L29" s="274"/>
      <c r="M29" s="273">
        <f>ナレッジデータ!M29</f>
        <v>9891</v>
      </c>
      <c r="N29" s="275"/>
      <c r="O29" s="241">
        <f>ナレッジデータ!L29</f>
        <v>7232</v>
      </c>
      <c r="P29" s="241">
        <f>'町村別－１'!D29</f>
        <v>1269</v>
      </c>
      <c r="Q29" s="241">
        <f>'町村別－１'!E29</f>
        <v>9201</v>
      </c>
      <c r="R29" s="241">
        <f>'町村別－１'!I29+'町村別－１'!J29+'町村別－１'!K29</f>
        <v>12907</v>
      </c>
      <c r="S29" s="241">
        <f>'町村別－１'!F29+'町村別－１'!G29+'町村別－１'!H29</f>
        <v>7236</v>
      </c>
      <c r="T29" s="241">
        <f>'町村別－１'!L29+'町村別－１'!M29</f>
        <v>3657</v>
      </c>
      <c r="U29" s="241">
        <f>'町村別－１'!N29+'町村別－１'!O29+'町村別－１'!P29</f>
        <v>5686</v>
      </c>
      <c r="V29" s="239">
        <v>0</v>
      </c>
      <c r="W29" s="276">
        <f t="shared" si="1"/>
        <v>215705</v>
      </c>
    </row>
    <row r="30" spans="1:25" ht="22.5" customHeight="1">
      <c r="A30" s="354" t="s">
        <v>22</v>
      </c>
      <c r="B30" s="355"/>
      <c r="C30" s="356"/>
      <c r="D30" s="238">
        <f aca="true" t="shared" si="10" ref="D30:V30">D25+D28+D29</f>
        <v>254816</v>
      </c>
      <c r="E30" s="238">
        <f t="shared" si="10"/>
        <v>32150</v>
      </c>
      <c r="F30" s="238">
        <f t="shared" si="10"/>
        <v>66444</v>
      </c>
      <c r="G30" s="238">
        <f t="shared" si="10"/>
        <v>14880</v>
      </c>
      <c r="H30" s="238">
        <f t="shared" si="10"/>
        <v>8229</v>
      </c>
      <c r="I30" s="238">
        <f t="shared" si="10"/>
        <v>43895</v>
      </c>
      <c r="J30" s="238">
        <f t="shared" si="10"/>
        <v>13505</v>
      </c>
      <c r="K30" s="277">
        <f t="shared" si="10"/>
        <v>69483</v>
      </c>
      <c r="L30" s="278">
        <f t="shared" si="10"/>
        <v>1</v>
      </c>
      <c r="M30" s="277">
        <f t="shared" si="10"/>
        <v>28863</v>
      </c>
      <c r="N30" s="279">
        <f t="shared" si="10"/>
        <v>0</v>
      </c>
      <c r="O30" s="238">
        <f t="shared" si="10"/>
        <v>20164</v>
      </c>
      <c r="P30" s="238">
        <f t="shared" si="10"/>
        <v>3510</v>
      </c>
      <c r="Q30" s="238">
        <f t="shared" si="10"/>
        <v>28007</v>
      </c>
      <c r="R30" s="238">
        <f t="shared" si="10"/>
        <v>36521</v>
      </c>
      <c r="S30" s="238">
        <f t="shared" si="10"/>
        <v>21992</v>
      </c>
      <c r="T30" s="238">
        <f t="shared" si="10"/>
        <v>10307</v>
      </c>
      <c r="U30" s="238">
        <f t="shared" si="10"/>
        <v>15607</v>
      </c>
      <c r="V30" s="287">
        <f t="shared" si="10"/>
        <v>0</v>
      </c>
      <c r="W30" s="238">
        <f t="shared" si="1"/>
        <v>668374</v>
      </c>
      <c r="Y30" s="2">
        <f>Y25+Y28+W29</f>
        <v>668374</v>
      </c>
    </row>
    <row r="31" spans="1:23" ht="22.5" customHeight="1">
      <c r="A31" s="363" t="s">
        <v>46</v>
      </c>
      <c r="B31" s="14" t="s">
        <v>51</v>
      </c>
      <c r="C31" s="26" t="s">
        <v>15</v>
      </c>
      <c r="D31" s="234">
        <f>ナレッジデータ!D31</f>
        <v>2944</v>
      </c>
      <c r="E31" s="240">
        <f>SUM(ナレッジデータ!E31,ナレッジデータ!AT31:ナレッジデータ!AV31)</f>
        <v>478</v>
      </c>
      <c r="F31" s="265">
        <f>ナレッジデータ!F31</f>
        <v>693</v>
      </c>
      <c r="G31" s="234">
        <f>SUM(ナレッジデータ!G31,ナレッジデータ!BC31,ナレッジデータ!BI31)</f>
        <v>226</v>
      </c>
      <c r="H31" s="234">
        <f>ナレッジデータ!H31</f>
        <v>144</v>
      </c>
      <c r="I31" s="234">
        <f>SUM(ナレッジデータ!I31,ナレッジデータ!O31:ナレッジデータ!P31)</f>
        <v>435</v>
      </c>
      <c r="J31" s="234">
        <f>ナレッジデータ!J31</f>
        <v>199</v>
      </c>
      <c r="K31" s="266">
        <f>SUM(ナレッジデータ!K31,ナレッジデータ!N31,ナレッジデータ!W31:ナレッジデータ!X31,ナレッジデータ!Z31:ナレッジデータ!AE31)</f>
        <v>761</v>
      </c>
      <c r="L31" s="267">
        <f>ナレッジデータ!AF31</f>
        <v>0</v>
      </c>
      <c r="M31" s="266">
        <f>SUM(ナレッジデータ!M31,ナレッジデータ!Q31:ナレッジデータ!S31)</f>
        <v>230</v>
      </c>
      <c r="N31" s="268">
        <f>ナレッジデータ!V31</f>
        <v>0</v>
      </c>
      <c r="O31" s="269">
        <f>SUM(ナレッジデータ!L31,ナレッジデータ!AI31:ナレッジデータ!AK31)</f>
        <v>140</v>
      </c>
      <c r="P31" s="233">
        <f>'町村別－１'!D31</f>
        <v>57</v>
      </c>
      <c r="Q31" s="233">
        <f>'町村別－１'!E31</f>
        <v>270</v>
      </c>
      <c r="R31" s="233">
        <f>SUM('町村別－１'!I31:'町村別－１'!K31)</f>
        <v>264</v>
      </c>
      <c r="S31" s="233">
        <f>SUM('町村別－１'!F31:'町村別－１'!H31)</f>
        <v>299</v>
      </c>
      <c r="T31" s="233">
        <f>SUM('町村別－１'!L31:'町村別－１'!M31)</f>
        <v>59</v>
      </c>
      <c r="U31" s="233">
        <f>SUM('町村別－１'!N31:'町村別－１'!P31)</f>
        <v>270</v>
      </c>
      <c r="V31" s="240">
        <v>0</v>
      </c>
      <c r="W31" s="280">
        <f t="shared" si="1"/>
        <v>7469</v>
      </c>
    </row>
    <row r="32" spans="1:23" ht="22.5" customHeight="1">
      <c r="A32" s="368"/>
      <c r="B32" s="14" t="s">
        <v>49</v>
      </c>
      <c r="C32" s="19" t="s">
        <v>17</v>
      </c>
      <c r="D32" s="234">
        <f>ナレッジデータ!D32</f>
        <v>1310</v>
      </c>
      <c r="E32" s="234">
        <f>SUM(ナレッジデータ!E32,ナレッジデータ!AT32:ナレッジデータ!AV32)</f>
        <v>225</v>
      </c>
      <c r="F32" s="265">
        <f>ナレッジデータ!F32</f>
        <v>120</v>
      </c>
      <c r="G32" s="234">
        <f>SUM(ナレッジデータ!G32,ナレッジデータ!BC32,ナレッジデータ!BI32)</f>
        <v>62</v>
      </c>
      <c r="H32" s="234">
        <f>ナレッジデータ!H32</f>
        <v>58</v>
      </c>
      <c r="I32" s="234">
        <f>SUM(ナレッジデータ!I32,ナレッジデータ!O32:ナレッジデータ!P32)</f>
        <v>50</v>
      </c>
      <c r="J32" s="234">
        <f>ナレッジデータ!J32</f>
        <v>72</v>
      </c>
      <c r="K32" s="266">
        <f>SUM(ナレッジデータ!K32,ナレッジデータ!N32,ナレッジデータ!W32:ナレッジデータ!X32,ナレッジデータ!Z32:ナレッジデータ!AE32)</f>
        <v>781</v>
      </c>
      <c r="L32" s="267">
        <f>ナレッジデータ!AF32</f>
        <v>0</v>
      </c>
      <c r="M32" s="266">
        <f>SUM(ナレッジデータ!M32,ナレッジデータ!Q32:ナレッジデータ!S32)</f>
        <v>27</v>
      </c>
      <c r="N32" s="268">
        <f>ナレッジデータ!V32</f>
        <v>0</v>
      </c>
      <c r="O32" s="269">
        <f>SUM(ナレッジデータ!L32,ナレッジデータ!AI32:ナレッジデータ!AK32)</f>
        <v>64</v>
      </c>
      <c r="P32" s="234">
        <f>'町村別－１'!D32</f>
        <v>45</v>
      </c>
      <c r="Q32" s="234">
        <f>'町村別－１'!E32</f>
        <v>82</v>
      </c>
      <c r="R32" s="234">
        <f>SUM('町村別－１'!I32:'町村別－１'!K32)</f>
        <v>46</v>
      </c>
      <c r="S32" s="234">
        <f>SUM('町村別－１'!F32:'町村別－１'!H32)</f>
        <v>52</v>
      </c>
      <c r="T32" s="234">
        <f>SUM('町村別－１'!L32:'町村別－１'!M32)</f>
        <v>10</v>
      </c>
      <c r="U32" s="234">
        <f>SUM('町村別－１'!N32:'町村別－１'!P32)</f>
        <v>69</v>
      </c>
      <c r="V32" s="234">
        <v>0</v>
      </c>
      <c r="W32" s="235">
        <f t="shared" si="1"/>
        <v>3073</v>
      </c>
    </row>
    <row r="33" spans="1:25" ht="22.5" customHeight="1">
      <c r="A33" s="368"/>
      <c r="B33" s="4"/>
      <c r="C33" s="19" t="s">
        <v>18</v>
      </c>
      <c r="D33" s="235">
        <f aca="true" t="shared" si="11" ref="D33:V33">SUM(D31:D32)</f>
        <v>4254</v>
      </c>
      <c r="E33" s="235">
        <f t="shared" si="11"/>
        <v>703</v>
      </c>
      <c r="F33" s="235">
        <f t="shared" si="11"/>
        <v>813</v>
      </c>
      <c r="G33" s="235">
        <f t="shared" si="11"/>
        <v>288</v>
      </c>
      <c r="H33" s="235">
        <f t="shared" si="11"/>
        <v>202</v>
      </c>
      <c r="I33" s="235">
        <f t="shared" si="11"/>
        <v>485</v>
      </c>
      <c r="J33" s="235">
        <f t="shared" si="11"/>
        <v>271</v>
      </c>
      <c r="K33" s="270">
        <f t="shared" si="11"/>
        <v>1542</v>
      </c>
      <c r="L33" s="271">
        <f t="shared" si="11"/>
        <v>0</v>
      </c>
      <c r="M33" s="270">
        <f t="shared" si="11"/>
        <v>257</v>
      </c>
      <c r="N33" s="272">
        <f t="shared" si="11"/>
        <v>0</v>
      </c>
      <c r="O33" s="235">
        <f t="shared" si="11"/>
        <v>204</v>
      </c>
      <c r="P33" s="235">
        <f t="shared" si="11"/>
        <v>102</v>
      </c>
      <c r="Q33" s="235">
        <f t="shared" si="11"/>
        <v>352</v>
      </c>
      <c r="R33" s="235">
        <f t="shared" si="11"/>
        <v>310</v>
      </c>
      <c r="S33" s="235">
        <f t="shared" si="11"/>
        <v>351</v>
      </c>
      <c r="T33" s="235">
        <f t="shared" si="11"/>
        <v>69</v>
      </c>
      <c r="U33" s="235">
        <f t="shared" si="11"/>
        <v>339</v>
      </c>
      <c r="V33" s="281">
        <f t="shared" si="11"/>
        <v>0</v>
      </c>
      <c r="W33" s="235">
        <f t="shared" si="1"/>
        <v>10542</v>
      </c>
      <c r="Y33" s="2">
        <f>W31+W32</f>
        <v>10542</v>
      </c>
    </row>
    <row r="34" spans="1:23" ht="22.5" customHeight="1">
      <c r="A34" s="368"/>
      <c r="B34" s="127" t="s">
        <v>52</v>
      </c>
      <c r="C34" s="19" t="s">
        <v>15</v>
      </c>
      <c r="D34" s="234">
        <f>ナレッジデータ!D34</f>
        <v>615</v>
      </c>
      <c r="E34" s="234">
        <f>SUM(ナレッジデータ!E34,ナレッジデータ!AT34:ナレッジデータ!AV34)</f>
        <v>121</v>
      </c>
      <c r="F34" s="265">
        <f>ナレッジデータ!F34</f>
        <v>140</v>
      </c>
      <c r="G34" s="234">
        <f>SUM(ナレッジデータ!G34,ナレッジデータ!BC34,ナレッジデータ!BI34)</f>
        <v>61</v>
      </c>
      <c r="H34" s="234">
        <f>ナレッジデータ!H34</f>
        <v>23</v>
      </c>
      <c r="I34" s="234">
        <f>SUM(ナレッジデータ!I34,ナレッジデータ!O34:ナレッジデータ!P34)</f>
        <v>101</v>
      </c>
      <c r="J34" s="234">
        <f>ナレッジデータ!J34</f>
        <v>54</v>
      </c>
      <c r="K34" s="266">
        <f>SUM(ナレッジデータ!K34,ナレッジデータ!N34,ナレッジデータ!W34:ナレッジデータ!X34,ナレッジデータ!Z34:ナレッジデータ!AE34)</f>
        <v>133</v>
      </c>
      <c r="L34" s="267">
        <f>ナレッジデータ!AF34</f>
        <v>0</v>
      </c>
      <c r="M34" s="266">
        <f>SUM(ナレッジデータ!M34,ナレッジデータ!Q34:ナレッジデータ!S34)</f>
        <v>26</v>
      </c>
      <c r="N34" s="268">
        <f>ナレッジデータ!V34</f>
        <v>0</v>
      </c>
      <c r="O34" s="269">
        <f>SUM(ナレッジデータ!L34,ナレッジデータ!AI34:ナレッジデータ!AK34)</f>
        <v>51</v>
      </c>
      <c r="P34" s="234">
        <f>'町村別－１'!D34</f>
        <v>10</v>
      </c>
      <c r="Q34" s="234">
        <f>'町村別－１'!E34</f>
        <v>84</v>
      </c>
      <c r="R34" s="234">
        <f>SUM('町村別－１'!I34:'町村別－１'!K34)</f>
        <v>34</v>
      </c>
      <c r="S34" s="234">
        <f>SUM('町村別－１'!F34:'町村別－１'!H34)</f>
        <v>59</v>
      </c>
      <c r="T34" s="234">
        <f>SUM('町村別－１'!L34:'町村別－１'!M34)</f>
        <v>16</v>
      </c>
      <c r="U34" s="234">
        <f>SUM('町村別－１'!N34:'町村別－１'!P34)</f>
        <v>42</v>
      </c>
      <c r="V34" s="234">
        <v>0</v>
      </c>
      <c r="W34" s="235">
        <f t="shared" si="1"/>
        <v>1570</v>
      </c>
    </row>
    <row r="35" spans="1:23" ht="22.5" customHeight="1">
      <c r="A35" s="368"/>
      <c r="B35" s="25" t="s">
        <v>49</v>
      </c>
      <c r="C35" s="19" t="s">
        <v>17</v>
      </c>
      <c r="D35" s="234">
        <f>ナレッジデータ!D35</f>
        <v>115</v>
      </c>
      <c r="E35" s="234">
        <f>SUM(ナレッジデータ!E35,ナレッジデータ!AT35:ナレッジデータ!AV35)</f>
        <v>10</v>
      </c>
      <c r="F35" s="265">
        <f>ナレッジデータ!F35</f>
        <v>17</v>
      </c>
      <c r="G35" s="234">
        <f>SUM(ナレッジデータ!G35,ナレッジデータ!BC35,ナレッジデータ!BI35)</f>
        <v>0</v>
      </c>
      <c r="H35" s="234">
        <f>ナレッジデータ!H35</f>
        <v>1</v>
      </c>
      <c r="I35" s="234">
        <f>SUM(ナレッジデータ!I35,ナレッジデータ!O35:ナレッジデータ!P35)</f>
        <v>3</v>
      </c>
      <c r="J35" s="234">
        <f>ナレッジデータ!J35</f>
        <v>2</v>
      </c>
      <c r="K35" s="266">
        <f>SUM(ナレッジデータ!K35,ナレッジデータ!N35,ナレッジデータ!W35:ナレッジデータ!X35,ナレッジデータ!Z35:ナレッジデータ!AE35)</f>
        <v>15</v>
      </c>
      <c r="L35" s="267">
        <f>ナレッジデータ!AF35</f>
        <v>0</v>
      </c>
      <c r="M35" s="266">
        <f>SUM(ナレッジデータ!M35,ナレッジデータ!Q35:ナレッジデータ!S35)</f>
        <v>4</v>
      </c>
      <c r="N35" s="268">
        <f>ナレッジデータ!V35</f>
        <v>0</v>
      </c>
      <c r="O35" s="269">
        <f>SUM(ナレッジデータ!L35,ナレッジデータ!AI35:ナレッジデータ!AK35)</f>
        <v>0</v>
      </c>
      <c r="P35" s="234">
        <f>'町村別－１'!D35</f>
        <v>0</v>
      </c>
      <c r="Q35" s="234">
        <f>'町村別－１'!E35</f>
        <v>5</v>
      </c>
      <c r="R35" s="234">
        <f>SUM('町村別－１'!I35:'町村別－１'!K35)</f>
        <v>4</v>
      </c>
      <c r="S35" s="234">
        <f>SUM('町村別－１'!F35:'町村別－１'!H35)</f>
        <v>2</v>
      </c>
      <c r="T35" s="234">
        <f>SUM('町村別－１'!L35:'町村別－１'!M35)</f>
        <v>1</v>
      </c>
      <c r="U35" s="234">
        <f>SUM('町村別－１'!N35:'町村別－１'!P35)</f>
        <v>1</v>
      </c>
      <c r="V35" s="234">
        <v>0</v>
      </c>
      <c r="W35" s="235">
        <f t="shared" si="1"/>
        <v>180</v>
      </c>
    </row>
    <row r="36" spans="1:25" ht="22.5" customHeight="1">
      <c r="A36" s="368"/>
      <c r="B36" s="16"/>
      <c r="C36" s="19" t="s">
        <v>18</v>
      </c>
      <c r="D36" s="235">
        <f>SUM(D34:D35)</f>
        <v>730</v>
      </c>
      <c r="E36" s="235">
        <f>SUM(E34:E35)</f>
        <v>131</v>
      </c>
      <c r="F36" s="235">
        <f aca="true" t="shared" si="12" ref="F36:O36">SUM(F34:F35)</f>
        <v>157</v>
      </c>
      <c r="G36" s="235">
        <f t="shared" si="12"/>
        <v>61</v>
      </c>
      <c r="H36" s="235">
        <f t="shared" si="12"/>
        <v>24</v>
      </c>
      <c r="I36" s="235">
        <f t="shared" si="12"/>
        <v>104</v>
      </c>
      <c r="J36" s="235">
        <f t="shared" si="12"/>
        <v>56</v>
      </c>
      <c r="K36" s="270">
        <f t="shared" si="12"/>
        <v>148</v>
      </c>
      <c r="L36" s="271">
        <f t="shared" si="12"/>
        <v>0</v>
      </c>
      <c r="M36" s="270">
        <f t="shared" si="12"/>
        <v>30</v>
      </c>
      <c r="N36" s="272">
        <f t="shared" si="12"/>
        <v>0</v>
      </c>
      <c r="O36" s="235">
        <f t="shared" si="12"/>
        <v>51</v>
      </c>
      <c r="P36" s="235">
        <f aca="true" t="shared" si="13" ref="P36:V36">SUM(P34:P35)</f>
        <v>10</v>
      </c>
      <c r="Q36" s="235">
        <f t="shared" si="13"/>
        <v>89</v>
      </c>
      <c r="R36" s="235">
        <f t="shared" si="13"/>
        <v>38</v>
      </c>
      <c r="S36" s="235">
        <f t="shared" si="13"/>
        <v>61</v>
      </c>
      <c r="T36" s="235">
        <f t="shared" si="13"/>
        <v>17</v>
      </c>
      <c r="U36" s="235">
        <f t="shared" si="13"/>
        <v>43</v>
      </c>
      <c r="V36" s="281">
        <f t="shared" si="13"/>
        <v>0</v>
      </c>
      <c r="W36" s="235">
        <f t="shared" si="1"/>
        <v>1750</v>
      </c>
      <c r="Y36" s="2">
        <f>W34+W35</f>
        <v>1750</v>
      </c>
    </row>
    <row r="37" spans="1:23" ht="22.5" customHeight="1">
      <c r="A37" s="368"/>
      <c r="B37" s="140" t="s">
        <v>68</v>
      </c>
      <c r="C37" s="341" t="s">
        <v>72</v>
      </c>
      <c r="D37" s="234">
        <f>ナレッジデータ!D37</f>
        <v>1347</v>
      </c>
      <c r="E37" s="234">
        <f>SUM(ナレッジデータ!E37,ナレッジデータ!AT37:ナレッジデータ!AV37)</f>
        <v>312</v>
      </c>
      <c r="F37" s="265">
        <f>ナレッジデータ!F37</f>
        <v>400</v>
      </c>
      <c r="G37" s="234">
        <f>SUM(ナレッジデータ!G37,ナレッジデータ!BC37,ナレッジデータ!BI37)</f>
        <v>160</v>
      </c>
      <c r="H37" s="234">
        <f>ナレッジデータ!H37</f>
        <v>144</v>
      </c>
      <c r="I37" s="234">
        <f>SUM(ナレッジデータ!I37,ナレッジデータ!O37:ナレッジデータ!P37)</f>
        <v>244</v>
      </c>
      <c r="J37" s="234">
        <f>ナレッジデータ!J37</f>
        <v>145</v>
      </c>
      <c r="K37" s="266">
        <f>SUM(ナレッジデータ!K37,ナレッジデータ!N37,ナレッジデータ!W37:ナレッジデータ!X37,ナレッジデータ!Z37:ナレッジデータ!AE37)</f>
        <v>500</v>
      </c>
      <c r="L37" s="267">
        <f>ナレッジデータ!AF37</f>
        <v>25</v>
      </c>
      <c r="M37" s="266">
        <f>SUM(ナレッジデータ!M37,ナレッジデータ!Q37:ナレッジデータ!S37)</f>
        <v>122</v>
      </c>
      <c r="N37" s="268">
        <f>ナレッジデータ!V37</f>
        <v>14</v>
      </c>
      <c r="O37" s="269">
        <f>SUM(ナレッジデータ!L37,ナレッジデータ!AI37:ナレッジデータ!AK37)</f>
        <v>93</v>
      </c>
      <c r="P37" s="234">
        <f>'町村別－１'!D37</f>
        <v>30</v>
      </c>
      <c r="Q37" s="234">
        <f>'町村別－１'!E37</f>
        <v>146</v>
      </c>
      <c r="R37" s="234">
        <f>SUM('町村別－１'!I37:'町村別－１'!K37)</f>
        <v>158</v>
      </c>
      <c r="S37" s="234">
        <f>SUM('町村別－１'!F37:'町村別－１'!H37)</f>
        <v>253</v>
      </c>
      <c r="T37" s="234">
        <f>SUM('町村別－１'!L37:'町村別－１'!M37)</f>
        <v>56</v>
      </c>
      <c r="U37" s="234">
        <f>SUM('町村別－１'!N37:'町村別－１'!P37)</f>
        <v>213</v>
      </c>
      <c r="V37" s="234">
        <v>0</v>
      </c>
      <c r="W37" s="235">
        <f t="shared" si="1"/>
        <v>4362</v>
      </c>
    </row>
    <row r="38" spans="1:23" ht="22.5" customHeight="1">
      <c r="A38" s="368"/>
      <c r="B38" s="27" t="s">
        <v>69</v>
      </c>
      <c r="C38" s="342" t="s">
        <v>73</v>
      </c>
      <c r="D38" s="234">
        <f>ナレッジデータ!D38</f>
        <v>0</v>
      </c>
      <c r="E38" s="234">
        <f>SUM(ナレッジデータ!E38,ナレッジデータ!AT38:ナレッジデータ!AV38)</f>
        <v>19</v>
      </c>
      <c r="F38" s="265">
        <f>ナレッジデータ!F38</f>
        <v>3</v>
      </c>
      <c r="G38" s="234">
        <f>SUM(ナレッジデータ!G38,ナレッジデータ!BC38,ナレッジデータ!BI38)</f>
        <v>0</v>
      </c>
      <c r="H38" s="234">
        <f>ナレッジデータ!H38</f>
        <v>0</v>
      </c>
      <c r="I38" s="234">
        <f>SUM(ナレッジデータ!I38,ナレッジデータ!O38:ナレッジデータ!P38)</f>
        <v>0</v>
      </c>
      <c r="J38" s="234">
        <f>ナレッジデータ!J38</f>
        <v>0</v>
      </c>
      <c r="K38" s="266">
        <f>SUM(ナレッジデータ!K38,ナレッジデータ!N38,ナレッジデータ!W38:ナレッジデータ!X38,ナレッジデータ!Z38:ナレッジデータ!AE38)</f>
        <v>2</v>
      </c>
      <c r="L38" s="267">
        <f>ナレッジデータ!AF38</f>
        <v>0</v>
      </c>
      <c r="M38" s="266">
        <f>SUM(ナレッジデータ!M38,ナレッジデータ!Q38:ナレッジデータ!S38)</f>
        <v>2</v>
      </c>
      <c r="N38" s="268">
        <f>ナレッジデータ!V38</f>
        <v>0</v>
      </c>
      <c r="O38" s="269">
        <f>SUM(ナレッジデータ!L38,ナレッジデータ!AI38:ナレッジデータ!AK38)</f>
        <v>0</v>
      </c>
      <c r="P38" s="234">
        <f>'町村別－１'!D38</f>
        <v>0</v>
      </c>
      <c r="Q38" s="234">
        <f>'町村別－１'!E38</f>
        <v>0</v>
      </c>
      <c r="R38" s="234">
        <f>SUM('町村別－１'!I38:'町村別－１'!K38)</f>
        <v>0</v>
      </c>
      <c r="S38" s="234">
        <f>SUM('町村別－１'!F38:'町村別－１'!H38)</f>
        <v>0</v>
      </c>
      <c r="T38" s="234">
        <f>SUM('町村別－１'!L38:'町村別－１'!M38)</f>
        <v>0</v>
      </c>
      <c r="U38" s="234">
        <f>SUM('町村別－１'!N38:'町村別－１'!P38)</f>
        <v>0</v>
      </c>
      <c r="V38" s="234">
        <v>0</v>
      </c>
      <c r="W38" s="235">
        <f t="shared" si="1"/>
        <v>26</v>
      </c>
    </row>
    <row r="39" spans="1:25" ht="22.5" customHeight="1">
      <c r="A39" s="368"/>
      <c r="B39" s="119"/>
      <c r="C39" s="226" t="s">
        <v>127</v>
      </c>
      <c r="D39" s="288">
        <f aca="true" t="shared" si="14" ref="D39:V39">SUM(D37:D38)</f>
        <v>1347</v>
      </c>
      <c r="E39" s="289">
        <f t="shared" si="14"/>
        <v>331</v>
      </c>
      <c r="F39" s="289">
        <f t="shared" si="14"/>
        <v>403</v>
      </c>
      <c r="G39" s="289">
        <f t="shared" si="14"/>
        <v>160</v>
      </c>
      <c r="H39" s="289">
        <f t="shared" si="14"/>
        <v>144</v>
      </c>
      <c r="I39" s="289">
        <f t="shared" si="14"/>
        <v>244</v>
      </c>
      <c r="J39" s="289">
        <f t="shared" si="14"/>
        <v>145</v>
      </c>
      <c r="K39" s="290">
        <f t="shared" si="14"/>
        <v>502</v>
      </c>
      <c r="L39" s="291">
        <f t="shared" si="14"/>
        <v>25</v>
      </c>
      <c r="M39" s="290">
        <f t="shared" si="14"/>
        <v>124</v>
      </c>
      <c r="N39" s="292">
        <f t="shared" si="14"/>
        <v>14</v>
      </c>
      <c r="O39" s="289">
        <f t="shared" si="14"/>
        <v>93</v>
      </c>
      <c r="P39" s="289">
        <f t="shared" si="14"/>
        <v>30</v>
      </c>
      <c r="Q39" s="289">
        <f t="shared" si="14"/>
        <v>146</v>
      </c>
      <c r="R39" s="289">
        <f t="shared" si="14"/>
        <v>158</v>
      </c>
      <c r="S39" s="289">
        <f t="shared" si="14"/>
        <v>253</v>
      </c>
      <c r="T39" s="289">
        <f t="shared" si="14"/>
        <v>56</v>
      </c>
      <c r="U39" s="289">
        <f t="shared" si="14"/>
        <v>213</v>
      </c>
      <c r="V39" s="293">
        <f t="shared" si="14"/>
        <v>0</v>
      </c>
      <c r="W39" s="235">
        <f t="shared" si="1"/>
        <v>4388</v>
      </c>
      <c r="Y39" s="2">
        <f>W37+W38</f>
        <v>4388</v>
      </c>
    </row>
    <row r="40" spans="1:23" ht="22.5" customHeight="1">
      <c r="A40" s="368"/>
      <c r="B40" s="366" t="s">
        <v>21</v>
      </c>
      <c r="C40" s="371"/>
      <c r="D40" s="241">
        <f>ナレッジデータ!D40</f>
        <v>627</v>
      </c>
      <c r="E40" s="239">
        <f>ナレッジデータ!E40</f>
        <v>83</v>
      </c>
      <c r="F40" s="239">
        <f>ナレッジデータ!F40</f>
        <v>94</v>
      </c>
      <c r="G40" s="239">
        <f>ナレッジデータ!G40</f>
        <v>38</v>
      </c>
      <c r="H40" s="239">
        <f>ナレッジデータ!H40</f>
        <v>25</v>
      </c>
      <c r="I40" s="239">
        <f>ナレッジデータ!I40</f>
        <v>105</v>
      </c>
      <c r="J40" s="239">
        <f>ナレッジデータ!J40</f>
        <v>36</v>
      </c>
      <c r="K40" s="294">
        <f>ナレッジデータ!N40</f>
        <v>157</v>
      </c>
      <c r="L40" s="295"/>
      <c r="M40" s="294">
        <f>ナレッジデータ!M40</f>
        <v>63</v>
      </c>
      <c r="N40" s="296"/>
      <c r="O40" s="239">
        <f>ナレッジデータ!L40</f>
        <v>52</v>
      </c>
      <c r="P40" s="241">
        <f>'町村別－１'!D40</f>
        <v>4</v>
      </c>
      <c r="Q40" s="241">
        <f>'町村別－１'!E40</f>
        <v>76</v>
      </c>
      <c r="R40" s="241">
        <f>'町村別－１'!I40+'町村別－１'!J40+'町村別－１'!K40</f>
        <v>81</v>
      </c>
      <c r="S40" s="241">
        <f>'町村別－１'!F40+'町村別－１'!G40+'町村別－１'!H40</f>
        <v>68</v>
      </c>
      <c r="T40" s="241">
        <f>'町村別－１'!L40+'町村別－１'!M40</f>
        <v>27</v>
      </c>
      <c r="U40" s="241">
        <f>'町村別－１'!N40+'町村別－１'!O40+'町村別－１'!P40</f>
        <v>33</v>
      </c>
      <c r="V40" s="241">
        <v>0</v>
      </c>
      <c r="W40" s="276">
        <f t="shared" si="1"/>
        <v>1569</v>
      </c>
    </row>
    <row r="41" spans="1:25" ht="22.5" customHeight="1">
      <c r="A41" s="354" t="s">
        <v>22</v>
      </c>
      <c r="B41" s="355"/>
      <c r="C41" s="356"/>
      <c r="D41" s="238">
        <f aca="true" t="shared" si="15" ref="D41:V41">D33+D36+D39+D40</f>
        <v>6958</v>
      </c>
      <c r="E41" s="238">
        <f t="shared" si="15"/>
        <v>1248</v>
      </c>
      <c r="F41" s="238">
        <f t="shared" si="15"/>
        <v>1467</v>
      </c>
      <c r="G41" s="238">
        <f t="shared" si="15"/>
        <v>547</v>
      </c>
      <c r="H41" s="238">
        <f t="shared" si="15"/>
        <v>395</v>
      </c>
      <c r="I41" s="238">
        <f t="shared" si="15"/>
        <v>938</v>
      </c>
      <c r="J41" s="238">
        <f t="shared" si="15"/>
        <v>508</v>
      </c>
      <c r="K41" s="277">
        <f t="shared" si="15"/>
        <v>2349</v>
      </c>
      <c r="L41" s="278">
        <f t="shared" si="15"/>
        <v>25</v>
      </c>
      <c r="M41" s="277">
        <f t="shared" si="15"/>
        <v>474</v>
      </c>
      <c r="N41" s="279">
        <f t="shared" si="15"/>
        <v>14</v>
      </c>
      <c r="O41" s="238">
        <f t="shared" si="15"/>
        <v>400</v>
      </c>
      <c r="P41" s="238">
        <f t="shared" si="15"/>
        <v>146</v>
      </c>
      <c r="Q41" s="238">
        <f t="shared" si="15"/>
        <v>663</v>
      </c>
      <c r="R41" s="238">
        <f t="shared" si="15"/>
        <v>587</v>
      </c>
      <c r="S41" s="238">
        <f t="shared" si="15"/>
        <v>733</v>
      </c>
      <c r="T41" s="238">
        <f t="shared" si="15"/>
        <v>169</v>
      </c>
      <c r="U41" s="238">
        <f t="shared" si="15"/>
        <v>628</v>
      </c>
      <c r="V41" s="238">
        <f t="shared" si="15"/>
        <v>0</v>
      </c>
      <c r="W41" s="238">
        <f t="shared" si="1"/>
        <v>18249</v>
      </c>
      <c r="Y41" s="2">
        <f>Y33+Y36+Y39+W40</f>
        <v>18249</v>
      </c>
    </row>
    <row r="42" spans="1:23" ht="22.5" customHeight="1">
      <c r="A42" s="363" t="s">
        <v>43</v>
      </c>
      <c r="B42" s="361" t="s">
        <v>23</v>
      </c>
      <c r="C42" s="362"/>
      <c r="D42" s="234">
        <f>ナレッジデータ!D42</f>
        <v>4176</v>
      </c>
      <c r="E42" s="297">
        <f>SUM(ナレッジデータ!E42,ナレッジデータ!AT42:ナレッジデータ!AV42)</f>
        <v>438</v>
      </c>
      <c r="F42" s="259">
        <f>ナレッジデータ!F42</f>
        <v>1141</v>
      </c>
      <c r="G42" s="233">
        <f>SUM(ナレッジデータ!G42,ナレッジデータ!BC42,ナレッジデータ!BI42)</f>
        <v>158</v>
      </c>
      <c r="H42" s="233">
        <f>ナレッジデータ!H42</f>
        <v>93</v>
      </c>
      <c r="I42" s="233">
        <f>SUM(ナレッジデータ!I42,ナレッジデータ!O42:ナレッジデータ!P42)</f>
        <v>789</v>
      </c>
      <c r="J42" s="233">
        <f>ナレッジデータ!J42</f>
        <v>197</v>
      </c>
      <c r="K42" s="298">
        <f>SUM(ナレッジデータ!K42,ナレッジデータ!N42,ナレッジデータ!W42:ナレッジデータ!X42,ナレッジデータ!Z42:ナレッジデータ!AE42)</f>
        <v>1133</v>
      </c>
      <c r="L42" s="261">
        <f>ナレッジデータ!AF42</f>
        <v>5</v>
      </c>
      <c r="M42" s="298">
        <f>SUM(ナレッジデータ!M42,ナレッジデータ!Q42:ナレッジデータ!S42)</f>
        <v>496</v>
      </c>
      <c r="N42" s="262">
        <f>ナレッジデータ!V42</f>
        <v>0</v>
      </c>
      <c r="O42" s="263">
        <f>SUM(ナレッジデータ!L42,ナレッジデータ!AI42:ナレッジデータ!AK42)</f>
        <v>275</v>
      </c>
      <c r="P42" s="233">
        <f>'町村別－１'!D42</f>
        <v>51</v>
      </c>
      <c r="Q42" s="233">
        <f>'町村別－１'!E42</f>
        <v>518</v>
      </c>
      <c r="R42" s="233">
        <f>SUM('町村別－１'!I42:'町村別－１'!K42)</f>
        <v>617</v>
      </c>
      <c r="S42" s="233">
        <f>SUM('町村別－１'!F42:'町村別－１'!H42)</f>
        <v>368</v>
      </c>
      <c r="T42" s="233">
        <f>SUM('町村別－１'!L42:'町村別－１'!M42)</f>
        <v>163</v>
      </c>
      <c r="U42" s="233">
        <f>SUM('町村別－１'!N42:'町村別－１'!P42)</f>
        <v>211</v>
      </c>
      <c r="V42" s="243">
        <v>0</v>
      </c>
      <c r="W42" s="280">
        <f t="shared" si="1"/>
        <v>10829</v>
      </c>
    </row>
    <row r="43" spans="1:23" ht="22.5" customHeight="1">
      <c r="A43" s="364"/>
      <c r="B43" s="357" t="s">
        <v>24</v>
      </c>
      <c r="C43" s="358"/>
      <c r="D43" s="240">
        <f>ナレッジデータ!D43</f>
        <v>3824</v>
      </c>
      <c r="E43" s="234">
        <f>ナレッジデータ!E43</f>
        <v>329</v>
      </c>
      <c r="F43" s="240">
        <f>ナレッジデータ!F43</f>
        <v>1010</v>
      </c>
      <c r="G43" s="240">
        <f>ナレッジデータ!G43</f>
        <v>206</v>
      </c>
      <c r="H43" s="240">
        <f>ナレッジデータ!H43</f>
        <v>82</v>
      </c>
      <c r="I43" s="240">
        <f>ナレッジデータ!I43</f>
        <v>791</v>
      </c>
      <c r="J43" s="240">
        <f>ナレッジデータ!J43</f>
        <v>163</v>
      </c>
      <c r="K43" s="299">
        <f>ナレッジデータ!N43</f>
        <v>895</v>
      </c>
      <c r="L43" s="300"/>
      <c r="M43" s="301">
        <f>ナレッジデータ!M43</f>
        <v>396</v>
      </c>
      <c r="N43" s="302"/>
      <c r="O43" s="303">
        <f>ナレッジデータ!L43</f>
        <v>273</v>
      </c>
      <c r="P43" s="234">
        <f>'町村別－１'!D43</f>
        <v>32</v>
      </c>
      <c r="Q43" s="234">
        <f>'町村別－１'!E43</f>
        <v>450</v>
      </c>
      <c r="R43" s="234">
        <f>'町村別－１'!I43+'町村別－１'!J43+'町村別－１'!K43</f>
        <v>577</v>
      </c>
      <c r="S43" s="234">
        <f>'町村別－１'!F43+'町村別－１'!G43+'町村別－１'!H43</f>
        <v>323</v>
      </c>
      <c r="T43" s="234">
        <f>'町村別－１'!L43+'町村別－１'!M43</f>
        <v>159</v>
      </c>
      <c r="U43" s="234">
        <f>'町村別－１'!N43+'町村別－１'!O43</f>
        <v>187</v>
      </c>
      <c r="V43" s="244">
        <f>ナレッジデータ!V43</f>
        <v>0</v>
      </c>
      <c r="W43" s="235">
        <f t="shared" si="1"/>
        <v>9697</v>
      </c>
    </row>
    <row r="44" spans="1:23" ht="22.5" customHeight="1">
      <c r="A44" s="364"/>
      <c r="B44" s="359" t="s">
        <v>38</v>
      </c>
      <c r="C44" s="360"/>
      <c r="D44" s="234">
        <f>ナレッジデータ!D44</f>
        <v>2287</v>
      </c>
      <c r="E44" s="234">
        <f>ナレッジデータ!E44</f>
        <v>234</v>
      </c>
      <c r="F44" s="234">
        <f>ナレッジデータ!F44</f>
        <v>431</v>
      </c>
      <c r="G44" s="234">
        <f>ナレッジデータ!G44</f>
        <v>126</v>
      </c>
      <c r="H44" s="234">
        <f>ナレッジデータ!H44</f>
        <v>73</v>
      </c>
      <c r="I44" s="234">
        <f>ナレッジデータ!I44</f>
        <v>530</v>
      </c>
      <c r="J44" s="234">
        <f>ナレッジデータ!J44</f>
        <v>96</v>
      </c>
      <c r="K44" s="304">
        <f>ナレッジデータ!N44</f>
        <v>494</v>
      </c>
      <c r="L44" s="267"/>
      <c r="M44" s="301">
        <f>ナレッジデータ!M44</f>
        <v>167</v>
      </c>
      <c r="N44" s="268"/>
      <c r="O44" s="303">
        <f>ナレッジデータ!L44</f>
        <v>139</v>
      </c>
      <c r="P44" s="234">
        <f>'町村別－１'!D44</f>
        <v>18</v>
      </c>
      <c r="Q44" s="234">
        <f>'町村別－１'!E44</f>
        <v>190</v>
      </c>
      <c r="R44" s="234">
        <f>'町村別－１'!I44+'町村別－１'!J44+'町村別－１'!K44</f>
        <v>271</v>
      </c>
      <c r="S44" s="234">
        <f>'町村別－１'!F44+'町村別－１'!G44+'町村別－１'!H44</f>
        <v>209</v>
      </c>
      <c r="T44" s="234">
        <f>'町村別－１'!L44+'町村別－１'!M44</f>
        <v>86</v>
      </c>
      <c r="U44" s="234">
        <f>'町村別－１'!N44+'町村別－１'!O44</f>
        <v>143</v>
      </c>
      <c r="V44" s="244">
        <f>ナレッジデータ!V44</f>
        <v>0</v>
      </c>
      <c r="W44" s="235">
        <f t="shared" si="1"/>
        <v>5494</v>
      </c>
    </row>
    <row r="45" spans="1:23" ht="22.5" customHeight="1">
      <c r="A45" s="364"/>
      <c r="B45" s="354" t="s">
        <v>39</v>
      </c>
      <c r="C45" s="356"/>
      <c r="D45" s="305">
        <f>ナレッジデータ!D45</f>
        <v>17520</v>
      </c>
      <c r="E45" s="305">
        <f>ナレッジデータ!E45</f>
        <v>2015</v>
      </c>
      <c r="F45" s="305">
        <f>ナレッジデータ!F45</f>
        <v>2819</v>
      </c>
      <c r="G45" s="305">
        <f>ナレッジデータ!G45</f>
        <v>1607</v>
      </c>
      <c r="H45" s="305">
        <f>ナレッジデータ!H45</f>
        <v>1021</v>
      </c>
      <c r="I45" s="305">
        <f>ナレッジデータ!I45</f>
        <v>3134</v>
      </c>
      <c r="J45" s="305">
        <f>ナレッジデータ!J45</f>
        <v>785</v>
      </c>
      <c r="K45" s="306">
        <f>ナレッジデータ!N45</f>
        <v>2834</v>
      </c>
      <c r="L45" s="307"/>
      <c r="M45" s="301">
        <f>ナレッジデータ!M45</f>
        <v>1120</v>
      </c>
      <c r="N45" s="308"/>
      <c r="O45" s="303">
        <f>ナレッジデータ!L45</f>
        <v>1127</v>
      </c>
      <c r="P45" s="241">
        <f>'町村別－１'!D45</f>
        <v>141</v>
      </c>
      <c r="Q45" s="241">
        <f>'町村別－１'!E45</f>
        <v>1415</v>
      </c>
      <c r="R45" s="241">
        <f>'町村別－１'!I45+'町村別－１'!J45+'町村別－１'!K45</f>
        <v>1598</v>
      </c>
      <c r="S45" s="241">
        <f>'町村別－１'!F45+'町村別－１'!G45+'町村別－１'!H45</f>
        <v>1838</v>
      </c>
      <c r="T45" s="241">
        <f>'町村別－１'!L45+'町村別－１'!M45</f>
        <v>762</v>
      </c>
      <c r="U45" s="241">
        <f>'町村別－１'!N45+'町村別－１'!O45</f>
        <v>1765</v>
      </c>
      <c r="V45" s="245">
        <f>ナレッジデータ!V45</f>
        <v>0</v>
      </c>
      <c r="W45" s="276">
        <f t="shared" si="1"/>
        <v>41501</v>
      </c>
    </row>
    <row r="46" spans="1:25" ht="22.5" customHeight="1">
      <c r="A46" s="354" t="s">
        <v>22</v>
      </c>
      <c r="B46" s="355"/>
      <c r="C46" s="356"/>
      <c r="D46" s="238">
        <f>SUM(D42:D45)</f>
        <v>27807</v>
      </c>
      <c r="E46" s="238">
        <f aca="true" t="shared" si="16" ref="E46:S46">SUM(E42:E45)</f>
        <v>3016</v>
      </c>
      <c r="F46" s="238">
        <f>SUM(F42:F45)</f>
        <v>5401</v>
      </c>
      <c r="G46" s="238">
        <f t="shared" si="16"/>
        <v>2097</v>
      </c>
      <c r="H46" s="238">
        <f t="shared" si="16"/>
        <v>1269</v>
      </c>
      <c r="I46" s="238">
        <f t="shared" si="16"/>
        <v>5244</v>
      </c>
      <c r="J46" s="238">
        <f t="shared" si="16"/>
        <v>1241</v>
      </c>
      <c r="K46" s="309">
        <f t="shared" si="16"/>
        <v>5356</v>
      </c>
      <c r="L46" s="310">
        <f t="shared" si="16"/>
        <v>5</v>
      </c>
      <c r="M46" s="309">
        <f t="shared" si="16"/>
        <v>2179</v>
      </c>
      <c r="N46" s="311">
        <f t="shared" si="16"/>
        <v>0</v>
      </c>
      <c r="O46" s="287">
        <f t="shared" si="16"/>
        <v>1814</v>
      </c>
      <c r="P46" s="287">
        <f t="shared" si="16"/>
        <v>242</v>
      </c>
      <c r="Q46" s="287">
        <f t="shared" si="16"/>
        <v>2573</v>
      </c>
      <c r="R46" s="238">
        <f t="shared" si="16"/>
        <v>3063</v>
      </c>
      <c r="S46" s="238">
        <f t="shared" si="16"/>
        <v>2738</v>
      </c>
      <c r="T46" s="238">
        <f>SUM(T42:T45)</f>
        <v>1170</v>
      </c>
      <c r="U46" s="238">
        <f>SUM(U42:U45)</f>
        <v>2306</v>
      </c>
      <c r="V46" s="287">
        <f>SUM(V42:V45)</f>
        <v>0</v>
      </c>
      <c r="W46" s="238">
        <f t="shared" si="1"/>
        <v>67521</v>
      </c>
      <c r="Y46" s="2">
        <f>W42+W43+W44+W45</f>
        <v>67521</v>
      </c>
    </row>
    <row r="47" spans="1:26" ht="22.5" customHeight="1">
      <c r="A47" s="351" t="s">
        <v>25</v>
      </c>
      <c r="B47" s="352"/>
      <c r="C47" s="353"/>
      <c r="D47" s="238">
        <f aca="true" t="shared" si="17" ref="D47:V47">D15+D22+D30+D41+D46</f>
        <v>343103</v>
      </c>
      <c r="E47" s="238">
        <f t="shared" si="17"/>
        <v>47383</v>
      </c>
      <c r="F47" s="238">
        <f t="shared" si="17"/>
        <v>88741</v>
      </c>
      <c r="G47" s="238">
        <f t="shared" si="17"/>
        <v>23945</v>
      </c>
      <c r="H47" s="238">
        <f t="shared" si="17"/>
        <v>14283</v>
      </c>
      <c r="I47" s="238">
        <f t="shared" si="17"/>
        <v>60977</v>
      </c>
      <c r="J47" s="238">
        <f t="shared" si="17"/>
        <v>19464</v>
      </c>
      <c r="K47" s="309">
        <f t="shared" si="17"/>
        <v>92749</v>
      </c>
      <c r="L47" s="310">
        <f t="shared" si="17"/>
        <v>33</v>
      </c>
      <c r="M47" s="309">
        <f t="shared" si="17"/>
        <v>37436</v>
      </c>
      <c r="N47" s="311">
        <f t="shared" si="17"/>
        <v>14</v>
      </c>
      <c r="O47" s="287">
        <f t="shared" si="17"/>
        <v>26747</v>
      </c>
      <c r="P47" s="287">
        <f t="shared" si="17"/>
        <v>5032</v>
      </c>
      <c r="Q47" s="287">
        <f t="shared" si="17"/>
        <v>36338</v>
      </c>
      <c r="R47" s="238">
        <f t="shared" si="17"/>
        <v>46441</v>
      </c>
      <c r="S47" s="238">
        <f t="shared" si="17"/>
        <v>34017</v>
      </c>
      <c r="T47" s="238">
        <f t="shared" si="17"/>
        <v>14660</v>
      </c>
      <c r="U47" s="238">
        <f t="shared" si="17"/>
        <v>25290</v>
      </c>
      <c r="V47" s="287">
        <f t="shared" si="17"/>
        <v>0</v>
      </c>
      <c r="W47" s="238">
        <f t="shared" si="1"/>
        <v>916653</v>
      </c>
      <c r="Y47" s="2">
        <f>W5+W6+W8+W9+W11+W12+W14+W16+W17+W19+W20+W23+W24+W26+W27+W29+W31+W32+W34+W35+W37+W38+W40+W42+W43+W44+W45</f>
        <v>916653</v>
      </c>
      <c r="Z47" s="2">
        <f>Y15+Y22+Y30+Y41+Y46</f>
        <v>916653</v>
      </c>
    </row>
    <row r="48" spans="1:23" ht="14.25">
      <c r="A48" s="4" t="s">
        <v>0</v>
      </c>
      <c r="D48" s="3" t="s">
        <v>0</v>
      </c>
      <c r="E48" s="3" t="s">
        <v>0</v>
      </c>
      <c r="F48" s="3" t="s">
        <v>0</v>
      </c>
      <c r="G48" s="3" t="s">
        <v>0</v>
      </c>
      <c r="H48" s="3" t="s">
        <v>0</v>
      </c>
      <c r="I48" s="3" t="s">
        <v>0</v>
      </c>
      <c r="J48" s="3" t="s">
        <v>0</v>
      </c>
      <c r="K48" s="37" t="s">
        <v>0</v>
      </c>
      <c r="L48" s="37"/>
      <c r="M48" s="37"/>
      <c r="N48" s="37"/>
      <c r="O48" s="37"/>
      <c r="P48" s="3" t="s">
        <v>0</v>
      </c>
      <c r="Q48" s="3" t="s">
        <v>0</v>
      </c>
      <c r="R48" s="3" t="s">
        <v>0</v>
      </c>
      <c r="S48" s="3" t="s">
        <v>0</v>
      </c>
      <c r="T48" s="3" t="s">
        <v>0</v>
      </c>
      <c r="U48" s="3" t="s">
        <v>0</v>
      </c>
      <c r="V48" s="3"/>
      <c r="W48" s="3" t="s">
        <v>0</v>
      </c>
    </row>
    <row r="50" spans="3:23" ht="14.25">
      <c r="C50" s="5" t="s">
        <v>54</v>
      </c>
      <c r="D50" s="2">
        <f>SUM(D7,D10,D13,D18,D21,D25,D28,D33,D36,D39)</f>
        <v>218397</v>
      </c>
      <c r="E50" s="2">
        <f aca="true" t="shared" si="18" ref="E50:V50">SUM(E7,E10,E13,E18,E21,E25,E28,E33,E36,E39)</f>
        <v>25544</v>
      </c>
      <c r="F50" s="2">
        <f t="shared" si="18"/>
        <v>53009</v>
      </c>
      <c r="G50" s="2">
        <f t="shared" si="18"/>
        <v>11374</v>
      </c>
      <c r="H50" s="2">
        <f t="shared" si="18"/>
        <v>6388</v>
      </c>
      <c r="I50" s="2">
        <f t="shared" si="18"/>
        <v>32861</v>
      </c>
      <c r="J50" s="2">
        <f t="shared" si="18"/>
        <v>11035</v>
      </c>
      <c r="K50" s="2">
        <f t="shared" si="18"/>
        <v>55864</v>
      </c>
      <c r="L50" s="2">
        <f t="shared" si="18"/>
        <v>28</v>
      </c>
      <c r="M50" s="2">
        <f t="shared" si="18"/>
        <v>21668</v>
      </c>
      <c r="N50" s="2">
        <f t="shared" si="18"/>
        <v>14</v>
      </c>
      <c r="O50" s="2">
        <f t="shared" si="18"/>
        <v>15042</v>
      </c>
      <c r="P50" s="2">
        <f t="shared" si="18"/>
        <v>2819</v>
      </c>
      <c r="Q50" s="2">
        <f t="shared" si="18"/>
        <v>22165</v>
      </c>
      <c r="R50" s="2">
        <f t="shared" si="18"/>
        <v>26448</v>
      </c>
      <c r="S50" s="2">
        <f t="shared" si="18"/>
        <v>17946</v>
      </c>
      <c r="T50" s="2">
        <f t="shared" si="18"/>
        <v>7623</v>
      </c>
      <c r="U50" s="2">
        <f t="shared" si="18"/>
        <v>12464</v>
      </c>
      <c r="V50" s="2">
        <f t="shared" si="18"/>
        <v>0</v>
      </c>
      <c r="W50" s="2">
        <f>SUM(W7,W10,W13,W18,W21,W25,W28,W33,W36,W39)</f>
        <v>540689</v>
      </c>
    </row>
    <row r="51" spans="3:23" ht="14.25">
      <c r="C51" s="5" t="s">
        <v>133</v>
      </c>
      <c r="D51" s="2">
        <f>D42</f>
        <v>4176</v>
      </c>
      <c r="E51" s="2">
        <f aca="true" t="shared" si="19" ref="E51:W51">E42</f>
        <v>438</v>
      </c>
      <c r="F51" s="2">
        <f t="shared" si="19"/>
        <v>1141</v>
      </c>
      <c r="G51" s="2">
        <f t="shared" si="19"/>
        <v>158</v>
      </c>
      <c r="H51" s="2">
        <f t="shared" si="19"/>
        <v>93</v>
      </c>
      <c r="I51" s="2">
        <f t="shared" si="19"/>
        <v>789</v>
      </c>
      <c r="J51" s="2">
        <f t="shared" si="19"/>
        <v>197</v>
      </c>
      <c r="K51" s="2">
        <f t="shared" si="19"/>
        <v>1133</v>
      </c>
      <c r="L51" s="2">
        <f t="shared" si="19"/>
        <v>5</v>
      </c>
      <c r="M51" s="2">
        <f t="shared" si="19"/>
        <v>496</v>
      </c>
      <c r="N51" s="2">
        <f t="shared" si="19"/>
        <v>0</v>
      </c>
      <c r="O51" s="2">
        <f t="shared" si="19"/>
        <v>275</v>
      </c>
      <c r="P51" s="2">
        <f t="shared" si="19"/>
        <v>51</v>
      </c>
      <c r="Q51" s="2">
        <f t="shared" si="19"/>
        <v>518</v>
      </c>
      <c r="R51" s="2">
        <f t="shared" si="19"/>
        <v>617</v>
      </c>
      <c r="S51" s="2">
        <f t="shared" si="19"/>
        <v>368</v>
      </c>
      <c r="T51" s="2">
        <f t="shared" si="19"/>
        <v>163</v>
      </c>
      <c r="U51" s="2">
        <f t="shared" si="19"/>
        <v>211</v>
      </c>
      <c r="V51" s="2">
        <f t="shared" si="19"/>
        <v>0</v>
      </c>
      <c r="W51" s="2">
        <f t="shared" si="19"/>
        <v>10829</v>
      </c>
    </row>
    <row r="52" spans="3:23" ht="14.25">
      <c r="C52" s="9" t="s">
        <v>127</v>
      </c>
      <c r="D52" s="2">
        <f>SUM(D50:D51)</f>
        <v>222573</v>
      </c>
      <c r="E52" s="2">
        <f aca="true" t="shared" si="20" ref="E52:W52">SUM(E50:E51)</f>
        <v>25982</v>
      </c>
      <c r="F52" s="2">
        <f t="shared" si="20"/>
        <v>54150</v>
      </c>
      <c r="G52" s="2">
        <f t="shared" si="20"/>
        <v>11532</v>
      </c>
      <c r="H52" s="2">
        <f t="shared" si="20"/>
        <v>6481</v>
      </c>
      <c r="I52" s="2">
        <f t="shared" si="20"/>
        <v>33650</v>
      </c>
      <c r="J52" s="2">
        <f t="shared" si="20"/>
        <v>11232</v>
      </c>
      <c r="K52" s="2">
        <f t="shared" si="20"/>
        <v>56997</v>
      </c>
      <c r="L52" s="2">
        <f t="shared" si="20"/>
        <v>33</v>
      </c>
      <c r="M52" s="2">
        <f t="shared" si="20"/>
        <v>22164</v>
      </c>
      <c r="N52" s="2">
        <f t="shared" si="20"/>
        <v>14</v>
      </c>
      <c r="O52" s="2">
        <f t="shared" si="20"/>
        <v>15317</v>
      </c>
      <c r="P52" s="2">
        <f t="shared" si="20"/>
        <v>2870</v>
      </c>
      <c r="Q52" s="2">
        <f t="shared" si="20"/>
        <v>22683</v>
      </c>
      <c r="R52" s="2">
        <f t="shared" si="20"/>
        <v>27065</v>
      </c>
      <c r="S52" s="2">
        <f t="shared" si="20"/>
        <v>18314</v>
      </c>
      <c r="T52" s="2">
        <f t="shared" si="20"/>
        <v>7786</v>
      </c>
      <c r="U52" s="2">
        <f t="shared" si="20"/>
        <v>12675</v>
      </c>
      <c r="V52" s="2">
        <f t="shared" si="20"/>
        <v>0</v>
      </c>
      <c r="W52" s="2">
        <f t="shared" si="20"/>
        <v>551518</v>
      </c>
    </row>
    <row r="54" spans="3:23" ht="14.25">
      <c r="C54" s="5" t="s">
        <v>134</v>
      </c>
      <c r="D54" s="2">
        <f>SUM(D14,D29,D40)</f>
        <v>96899</v>
      </c>
      <c r="E54" s="2">
        <f aca="true" t="shared" si="21" ref="E54:W54">SUM(E14,E29,E40)</f>
        <v>18823</v>
      </c>
      <c r="F54" s="2">
        <f t="shared" si="21"/>
        <v>30331</v>
      </c>
      <c r="G54" s="2">
        <f t="shared" si="21"/>
        <v>10474</v>
      </c>
      <c r="H54" s="2">
        <f t="shared" si="21"/>
        <v>6626</v>
      </c>
      <c r="I54" s="2">
        <f t="shared" si="21"/>
        <v>22872</v>
      </c>
      <c r="J54" s="2">
        <f t="shared" si="21"/>
        <v>7188</v>
      </c>
      <c r="K54" s="2">
        <f t="shared" si="21"/>
        <v>31529</v>
      </c>
      <c r="L54" s="2">
        <f t="shared" si="21"/>
        <v>0</v>
      </c>
      <c r="M54" s="2">
        <f t="shared" si="21"/>
        <v>13589</v>
      </c>
      <c r="N54" s="2">
        <f t="shared" si="21"/>
        <v>0</v>
      </c>
      <c r="O54" s="2">
        <f t="shared" si="21"/>
        <v>9891</v>
      </c>
      <c r="P54" s="2">
        <f t="shared" si="21"/>
        <v>1971</v>
      </c>
      <c r="Q54" s="2">
        <f t="shared" si="21"/>
        <v>11600</v>
      </c>
      <c r="R54" s="2">
        <f t="shared" si="21"/>
        <v>16930</v>
      </c>
      <c r="S54" s="2">
        <f t="shared" si="21"/>
        <v>13333</v>
      </c>
      <c r="T54" s="2">
        <f t="shared" si="21"/>
        <v>5867</v>
      </c>
      <c r="U54" s="2">
        <f t="shared" si="21"/>
        <v>10520</v>
      </c>
      <c r="V54" s="2">
        <f t="shared" si="21"/>
        <v>0</v>
      </c>
      <c r="W54" s="2">
        <f t="shared" si="21"/>
        <v>308443</v>
      </c>
    </row>
    <row r="55" spans="3:23" ht="14.25">
      <c r="C55" s="5" t="s">
        <v>140</v>
      </c>
      <c r="D55" s="2">
        <f>SUM(D43:D45)</f>
        <v>23631</v>
      </c>
      <c r="E55" s="2">
        <f aca="true" t="shared" si="22" ref="E55:W55">SUM(E43:E45)</f>
        <v>2578</v>
      </c>
      <c r="F55" s="2">
        <f t="shared" si="22"/>
        <v>4260</v>
      </c>
      <c r="G55" s="2">
        <f t="shared" si="22"/>
        <v>1939</v>
      </c>
      <c r="H55" s="2">
        <f t="shared" si="22"/>
        <v>1176</v>
      </c>
      <c r="I55" s="2">
        <f t="shared" si="22"/>
        <v>4455</v>
      </c>
      <c r="J55" s="2">
        <f t="shared" si="22"/>
        <v>1044</v>
      </c>
      <c r="K55" s="2">
        <f t="shared" si="22"/>
        <v>4223</v>
      </c>
      <c r="L55" s="2">
        <f t="shared" si="22"/>
        <v>0</v>
      </c>
      <c r="M55" s="2">
        <f t="shared" si="22"/>
        <v>1683</v>
      </c>
      <c r="N55" s="2">
        <f t="shared" si="22"/>
        <v>0</v>
      </c>
      <c r="O55" s="2">
        <f t="shared" si="22"/>
        <v>1539</v>
      </c>
      <c r="P55" s="2">
        <f t="shared" si="22"/>
        <v>191</v>
      </c>
      <c r="Q55" s="2">
        <f t="shared" si="22"/>
        <v>2055</v>
      </c>
      <c r="R55" s="2">
        <f t="shared" si="22"/>
        <v>2446</v>
      </c>
      <c r="S55" s="2">
        <f t="shared" si="22"/>
        <v>2370</v>
      </c>
      <c r="T55" s="2">
        <f t="shared" si="22"/>
        <v>1007</v>
      </c>
      <c r="U55" s="2">
        <f t="shared" si="22"/>
        <v>2095</v>
      </c>
      <c r="V55" s="2">
        <f t="shared" si="22"/>
        <v>0</v>
      </c>
      <c r="W55" s="2">
        <f t="shared" si="22"/>
        <v>56692</v>
      </c>
    </row>
    <row r="57" spans="3:23" ht="14.25">
      <c r="C57" s="9" t="s">
        <v>135</v>
      </c>
      <c r="D57" s="2">
        <f>SUM(D52,D54,D55)</f>
        <v>343103</v>
      </c>
      <c r="E57" s="2">
        <f aca="true" t="shared" si="23" ref="E57:W57">SUM(E52,E54,E55)</f>
        <v>47383</v>
      </c>
      <c r="F57" s="2">
        <f t="shared" si="23"/>
        <v>88741</v>
      </c>
      <c r="G57" s="2">
        <f t="shared" si="23"/>
        <v>23945</v>
      </c>
      <c r="H57" s="2">
        <f t="shared" si="23"/>
        <v>14283</v>
      </c>
      <c r="I57" s="2">
        <f t="shared" si="23"/>
        <v>60977</v>
      </c>
      <c r="J57" s="2">
        <f t="shared" si="23"/>
        <v>19464</v>
      </c>
      <c r="K57" s="2">
        <f t="shared" si="23"/>
        <v>92749</v>
      </c>
      <c r="L57" s="2">
        <f t="shared" si="23"/>
        <v>33</v>
      </c>
      <c r="M57" s="2">
        <f t="shared" si="23"/>
        <v>37436</v>
      </c>
      <c r="N57" s="2">
        <f t="shared" si="23"/>
        <v>14</v>
      </c>
      <c r="O57" s="2">
        <f t="shared" si="23"/>
        <v>26747</v>
      </c>
      <c r="P57" s="2">
        <f t="shared" si="23"/>
        <v>5032</v>
      </c>
      <c r="Q57" s="2">
        <f t="shared" si="23"/>
        <v>36338</v>
      </c>
      <c r="R57" s="2">
        <f t="shared" si="23"/>
        <v>46441</v>
      </c>
      <c r="S57" s="2">
        <f t="shared" si="23"/>
        <v>34017</v>
      </c>
      <c r="T57" s="2">
        <f t="shared" si="23"/>
        <v>14660</v>
      </c>
      <c r="U57" s="2">
        <f t="shared" si="23"/>
        <v>25290</v>
      </c>
      <c r="V57" s="2">
        <f t="shared" si="23"/>
        <v>0</v>
      </c>
      <c r="W57" s="2">
        <f t="shared" si="23"/>
        <v>916653</v>
      </c>
    </row>
  </sheetData>
  <sheetProtection/>
  <mergeCells count="37">
    <mergeCell ref="M3:N3"/>
    <mergeCell ref="B40:C40"/>
    <mergeCell ref="O3:O4"/>
    <mergeCell ref="B14:C14"/>
    <mergeCell ref="A15:C15"/>
    <mergeCell ref="A22:C22"/>
    <mergeCell ref="A30:C30"/>
    <mergeCell ref="A5:A14"/>
    <mergeCell ref="A16:A21"/>
    <mergeCell ref="D3:D4"/>
    <mergeCell ref="K3:L3"/>
    <mergeCell ref="B29:C29"/>
    <mergeCell ref="E3:E4"/>
    <mergeCell ref="F3:F4"/>
    <mergeCell ref="G3:G4"/>
    <mergeCell ref="A31:A40"/>
    <mergeCell ref="H3:H4"/>
    <mergeCell ref="I3:I4"/>
    <mergeCell ref="J3:J4"/>
    <mergeCell ref="A23:A29"/>
    <mergeCell ref="A47:C47"/>
    <mergeCell ref="A41:C41"/>
    <mergeCell ref="B43:C43"/>
    <mergeCell ref="A46:C46"/>
    <mergeCell ref="B44:C44"/>
    <mergeCell ref="B45:C45"/>
    <mergeCell ref="B42:C42"/>
    <mergeCell ref="A42:A45"/>
    <mergeCell ref="P3:P4"/>
    <mergeCell ref="W3:W4"/>
    <mergeCell ref="U3:U4"/>
    <mergeCell ref="T3:T4"/>
    <mergeCell ref="V3:V4"/>
    <mergeCell ref="T2:W2"/>
    <mergeCell ref="S3:S4"/>
    <mergeCell ref="R3:R4"/>
    <mergeCell ref="Q3:Q4"/>
  </mergeCells>
  <printOptions horizontalCentered="1"/>
  <pageMargins left="0.1968503937007874" right="0.1968503937007874" top="0.5905511811023623" bottom="0.3937007874015748" header="0.3937007874015748" footer="0"/>
  <pageSetup horizontalDpi="400" verticalDpi="400" orientation="landscape" pageOrder="overThenDown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view="pageBreakPreview" zoomScale="60" zoomScalePageLayoutView="0" workbookViewId="0" topLeftCell="A1">
      <pane xSplit="3" ySplit="4" topLeftCell="D5" activePane="bottomRight" state="frozen"/>
      <selection pane="topLeft" activeCell="A16" sqref="A16:A21"/>
      <selection pane="topRight" activeCell="A16" sqref="A16:A21"/>
      <selection pane="bottomLeft" activeCell="A16" sqref="A16:A21"/>
      <selection pane="bottomRight" activeCell="L3" sqref="L3:M3"/>
    </sheetView>
  </sheetViews>
  <sheetFormatPr defaultColWidth="9.25390625" defaultRowHeight="12"/>
  <cols>
    <col min="1" max="1" width="6.125" style="9" customWidth="1"/>
    <col min="2" max="2" width="10.375" style="9" customWidth="1"/>
    <col min="3" max="3" width="9.25390625" style="9" customWidth="1"/>
    <col min="4" max="16" width="10.25390625" style="2" customWidth="1"/>
    <col min="17" max="16384" width="9.25390625" style="2" customWidth="1"/>
  </cols>
  <sheetData>
    <row r="1" spans="2:16" ht="21">
      <c r="B1" s="2"/>
      <c r="I1" s="1"/>
      <c r="P1" s="5" t="s">
        <v>37</v>
      </c>
    </row>
    <row r="2" spans="3:16" ht="17.25">
      <c r="C2" s="2"/>
      <c r="F2" s="87"/>
      <c r="G2" s="87"/>
      <c r="H2" s="5"/>
      <c r="L2" s="350">
        <f>'市郡別'!T2</f>
        <v>40268</v>
      </c>
      <c r="M2" s="350"/>
      <c r="N2" s="350"/>
      <c r="O2" s="350"/>
      <c r="P2" s="350"/>
    </row>
    <row r="3" spans="1:16" ht="18.75" customHeight="1">
      <c r="A3" s="22"/>
      <c r="B3" s="10"/>
      <c r="C3" s="7" t="s">
        <v>26</v>
      </c>
      <c r="D3" s="17" t="s">
        <v>56</v>
      </c>
      <c r="E3" s="227" t="s">
        <v>55</v>
      </c>
      <c r="F3" s="369" t="s">
        <v>128</v>
      </c>
      <c r="G3" s="380"/>
      <c r="H3" s="370"/>
      <c r="I3" s="361" t="s">
        <v>62</v>
      </c>
      <c r="J3" s="378"/>
      <c r="K3" s="379"/>
      <c r="L3" s="361" t="s">
        <v>61</v>
      </c>
      <c r="M3" s="379"/>
      <c r="N3" s="380" t="s">
        <v>57</v>
      </c>
      <c r="O3" s="380"/>
      <c r="P3" s="370"/>
    </row>
    <row r="4" spans="1:16" ht="18.75" customHeight="1">
      <c r="A4" s="6" t="s">
        <v>14</v>
      </c>
      <c r="B4" s="11"/>
      <c r="C4" s="18"/>
      <c r="D4" s="133" t="s">
        <v>27</v>
      </c>
      <c r="E4" s="186" t="s">
        <v>28</v>
      </c>
      <c r="F4" s="231" t="s">
        <v>59</v>
      </c>
      <c r="G4" s="92" t="s">
        <v>29</v>
      </c>
      <c r="H4" s="93" t="s">
        <v>31</v>
      </c>
      <c r="I4" s="35" t="s">
        <v>32</v>
      </c>
      <c r="J4" s="28" t="s">
        <v>33</v>
      </c>
      <c r="K4" s="36" t="s">
        <v>30</v>
      </c>
      <c r="L4" s="134" t="s">
        <v>60</v>
      </c>
      <c r="M4" s="135" t="s">
        <v>30</v>
      </c>
      <c r="N4" s="132" t="s">
        <v>34</v>
      </c>
      <c r="O4" s="118" t="s">
        <v>58</v>
      </c>
      <c r="P4" s="93" t="s">
        <v>30</v>
      </c>
    </row>
    <row r="5" spans="1:16" ht="18.75" customHeight="1">
      <c r="A5" s="376" t="s">
        <v>44</v>
      </c>
      <c r="B5" s="31"/>
      <c r="C5" s="32" t="s">
        <v>15</v>
      </c>
      <c r="D5" s="240">
        <f>SUM(ナレッジデータ!T5:ナレッジデータ!U5)</f>
        <v>111</v>
      </c>
      <c r="E5" s="312">
        <f>ナレッジデータ!Y5</f>
        <v>629</v>
      </c>
      <c r="F5" s="313">
        <f>SUM(ナレッジデータ!AP5:ナレッジデータ!AR5)</f>
        <v>217</v>
      </c>
      <c r="G5" s="314">
        <f>SUM(ナレッジデータ!AM5:ナレッジデータ!AO5)</f>
        <v>385</v>
      </c>
      <c r="H5" s="315">
        <f>ナレッジデータ!AS5</f>
        <v>0</v>
      </c>
      <c r="I5" s="313">
        <f>ナレッジデータ!AG5</f>
        <v>369</v>
      </c>
      <c r="J5" s="316">
        <f>ナレッジデータ!AH5</f>
        <v>205</v>
      </c>
      <c r="K5" s="315">
        <f>ナレッジデータ!AL5</f>
        <v>0</v>
      </c>
      <c r="L5" s="313">
        <f>SUM(ナレッジデータ!AW5:ナレッジデータ!AZ5)</f>
        <v>151</v>
      </c>
      <c r="M5" s="315">
        <f>ナレッジデータ!BA5</f>
        <v>0</v>
      </c>
      <c r="N5" s="317">
        <f>SUM(ナレッジデータ!BB5,ナレッジデータ!BH5)</f>
        <v>179</v>
      </c>
      <c r="O5" s="316">
        <f>SUM(ナレッジデータ!BD5:ナレッジデータ!BE5,ナレッジデータ!BG5,ナレッジデータ!BJ5)</f>
        <v>366</v>
      </c>
      <c r="P5" s="248">
        <f>ナレッジデータ!BF5</f>
        <v>0</v>
      </c>
    </row>
    <row r="6" spans="1:16" ht="18.75" customHeight="1">
      <c r="A6" s="377"/>
      <c r="B6" s="21" t="s">
        <v>16</v>
      </c>
      <c r="C6" s="19" t="s">
        <v>17</v>
      </c>
      <c r="D6" s="240">
        <f>SUM(ナレッジデータ!T6:ナレッジデータ!U6)</f>
        <v>110</v>
      </c>
      <c r="E6" s="312">
        <f>ナレッジデータ!Y6</f>
        <v>272</v>
      </c>
      <c r="F6" s="318">
        <f>SUM(ナレッジデータ!AP6:ナレッジデータ!AR6)</f>
        <v>122</v>
      </c>
      <c r="G6" s="319">
        <f>SUM(ナレッジデータ!AM6:ナレッジデータ!AO6)</f>
        <v>224</v>
      </c>
      <c r="H6" s="249">
        <f>ナレッジデータ!AS6</f>
        <v>0</v>
      </c>
      <c r="I6" s="318">
        <f>ナレッジデータ!AG6</f>
        <v>96</v>
      </c>
      <c r="J6" s="320">
        <f>ナレッジデータ!AH6</f>
        <v>53</v>
      </c>
      <c r="K6" s="249">
        <f>ナレッジデータ!AL6</f>
        <v>0</v>
      </c>
      <c r="L6" s="318">
        <f>SUM(ナレッジデータ!AW6:ナレッジデータ!AZ6)</f>
        <v>179</v>
      </c>
      <c r="M6" s="249">
        <f>ナレッジデータ!BA6</f>
        <v>0</v>
      </c>
      <c r="N6" s="318">
        <f>SUM(ナレッジデータ!BB6,ナレッジデータ!BH6)</f>
        <v>44</v>
      </c>
      <c r="O6" s="316">
        <f>SUM(ナレッジデータ!BD6:ナレッジデータ!BE6,ナレッジデータ!BG6,ナレッジデータ!BJ6)</f>
        <v>112</v>
      </c>
      <c r="P6" s="315">
        <f>ナレッジデータ!BF6</f>
        <v>0</v>
      </c>
    </row>
    <row r="7" spans="1:16" ht="18.75" customHeight="1">
      <c r="A7" s="377"/>
      <c r="B7" s="27"/>
      <c r="C7" s="19" t="s">
        <v>18</v>
      </c>
      <c r="D7" s="321">
        <f aca="true" t="shared" si="0" ref="D7:P7">SUM(D5:D6)</f>
        <v>221</v>
      </c>
      <c r="E7" s="321">
        <f t="shared" si="0"/>
        <v>901</v>
      </c>
      <c r="F7" s="321">
        <f t="shared" si="0"/>
        <v>339</v>
      </c>
      <c r="G7" s="322">
        <f t="shared" si="0"/>
        <v>609</v>
      </c>
      <c r="H7" s="271">
        <f t="shared" si="0"/>
        <v>0</v>
      </c>
      <c r="I7" s="321">
        <f t="shared" si="0"/>
        <v>465</v>
      </c>
      <c r="J7" s="322">
        <f t="shared" si="0"/>
        <v>258</v>
      </c>
      <c r="K7" s="271">
        <f t="shared" si="0"/>
        <v>0</v>
      </c>
      <c r="L7" s="321">
        <f t="shared" si="0"/>
        <v>330</v>
      </c>
      <c r="M7" s="271">
        <f t="shared" si="0"/>
        <v>0</v>
      </c>
      <c r="N7" s="321">
        <f t="shared" si="0"/>
        <v>223</v>
      </c>
      <c r="O7" s="322">
        <f t="shared" si="0"/>
        <v>478</v>
      </c>
      <c r="P7" s="271">
        <f t="shared" si="0"/>
        <v>0</v>
      </c>
    </row>
    <row r="8" spans="1:16" ht="18.75" customHeight="1">
      <c r="A8" s="377"/>
      <c r="B8" s="20"/>
      <c r="C8" s="19" t="s">
        <v>15</v>
      </c>
      <c r="D8" s="240">
        <f>SUM(ナレッジデータ!T8:ナレッジデータ!U8)</f>
        <v>195</v>
      </c>
      <c r="E8" s="312">
        <f>ナレッジデータ!Y8</f>
        <v>1661</v>
      </c>
      <c r="F8" s="313">
        <f>SUM(ナレッジデータ!AP8:ナレッジデータ!AR8)</f>
        <v>477</v>
      </c>
      <c r="G8" s="314">
        <f>SUM(ナレッジデータ!AM8:ナレッジデータ!AO8)</f>
        <v>955</v>
      </c>
      <c r="H8" s="315">
        <f>ナレッジデータ!AS8</f>
        <v>0</v>
      </c>
      <c r="I8" s="313">
        <f>ナレッジデータ!AG8</f>
        <v>950</v>
      </c>
      <c r="J8" s="316">
        <f>ナレッジデータ!AH8</f>
        <v>578</v>
      </c>
      <c r="K8" s="315">
        <f>ナレッジデータ!AL8</f>
        <v>2</v>
      </c>
      <c r="L8" s="313">
        <f>SUM(ナレッジデータ!AW8:ナレッジデータ!AZ8)</f>
        <v>455</v>
      </c>
      <c r="M8" s="315">
        <f>ナレッジデータ!BA8</f>
        <v>0</v>
      </c>
      <c r="N8" s="318">
        <f>SUM(ナレッジデータ!BB8,ナレッジデータ!BH8)</f>
        <v>419</v>
      </c>
      <c r="O8" s="316">
        <f>SUM(ナレッジデータ!BD8:ナレッジデータ!BE8,ナレッジデータ!BG8,ナレッジデータ!BJ8)</f>
        <v>681</v>
      </c>
      <c r="P8" s="315">
        <f>ナレッジデータ!BF8</f>
        <v>0</v>
      </c>
    </row>
    <row r="9" spans="1:16" ht="18.75" customHeight="1">
      <c r="A9" s="377"/>
      <c r="B9" s="14" t="s">
        <v>19</v>
      </c>
      <c r="C9" s="19" t="s">
        <v>17</v>
      </c>
      <c r="D9" s="240">
        <f>SUM(ナレッジデータ!T9:ナレッジデータ!U9)</f>
        <v>8</v>
      </c>
      <c r="E9" s="312">
        <f>ナレッジデータ!Y9</f>
        <v>58</v>
      </c>
      <c r="F9" s="313">
        <f>SUM(ナレッジデータ!AP9:ナレッジデータ!AR9)</f>
        <v>5</v>
      </c>
      <c r="G9" s="314">
        <f>SUM(ナレッジデータ!AM9:ナレッジデータ!AO9)</f>
        <v>18</v>
      </c>
      <c r="H9" s="315">
        <f>ナレッジデータ!AS9</f>
        <v>0</v>
      </c>
      <c r="I9" s="313">
        <f>ナレッジデータ!AG9</f>
        <v>16</v>
      </c>
      <c r="J9" s="316">
        <f>ナレッジデータ!AH9</f>
        <v>2</v>
      </c>
      <c r="K9" s="315">
        <f>ナレッジデータ!AL9</f>
        <v>0</v>
      </c>
      <c r="L9" s="313">
        <f>SUM(ナレッジデータ!AW9:ナレッジデータ!AZ9)</f>
        <v>15</v>
      </c>
      <c r="M9" s="315">
        <f>ナレッジデータ!BA9</f>
        <v>0</v>
      </c>
      <c r="N9" s="318">
        <f>SUM(ナレッジデータ!BB9,ナレッジデータ!BH9)</f>
        <v>11</v>
      </c>
      <c r="O9" s="316">
        <f>SUM(ナレッジデータ!BD9:ナレッジデータ!BE9,ナレッジデータ!BG9,ナレッジデータ!BJ9)</f>
        <v>13</v>
      </c>
      <c r="P9" s="315">
        <f>ナレッジデータ!BF9</f>
        <v>0</v>
      </c>
    </row>
    <row r="10" spans="1:16" ht="18.75" customHeight="1">
      <c r="A10" s="377"/>
      <c r="B10" s="13"/>
      <c r="C10" s="19" t="s">
        <v>18</v>
      </c>
      <c r="D10" s="321">
        <f aca="true" t="shared" si="1" ref="D10:P10">SUM(D8:D9)</f>
        <v>203</v>
      </c>
      <c r="E10" s="321">
        <f t="shared" si="1"/>
        <v>1719</v>
      </c>
      <c r="F10" s="321">
        <f t="shared" si="1"/>
        <v>482</v>
      </c>
      <c r="G10" s="322">
        <f t="shared" si="1"/>
        <v>973</v>
      </c>
      <c r="H10" s="271">
        <f t="shared" si="1"/>
        <v>0</v>
      </c>
      <c r="I10" s="321">
        <f t="shared" si="1"/>
        <v>966</v>
      </c>
      <c r="J10" s="322">
        <f t="shared" si="1"/>
        <v>580</v>
      </c>
      <c r="K10" s="271">
        <f t="shared" si="1"/>
        <v>2</v>
      </c>
      <c r="L10" s="321">
        <f t="shared" si="1"/>
        <v>470</v>
      </c>
      <c r="M10" s="271">
        <f t="shared" si="1"/>
        <v>0</v>
      </c>
      <c r="N10" s="321">
        <f t="shared" si="1"/>
        <v>430</v>
      </c>
      <c r="O10" s="322">
        <f t="shared" si="1"/>
        <v>694</v>
      </c>
      <c r="P10" s="271">
        <f t="shared" si="1"/>
        <v>0</v>
      </c>
    </row>
    <row r="11" spans="1:16" ht="18.75" customHeight="1">
      <c r="A11" s="377"/>
      <c r="B11" s="4"/>
      <c r="C11" s="19" t="s">
        <v>15</v>
      </c>
      <c r="D11" s="240">
        <f>SUM(ナレッジデータ!T11:ナレッジデータ!U11)</f>
        <v>0</v>
      </c>
      <c r="E11" s="312">
        <f>ナレッジデータ!Y11</f>
        <v>1</v>
      </c>
      <c r="F11" s="313">
        <f>SUM(ナレッジデータ!AP11:ナレッジデータ!AR11)</f>
        <v>2</v>
      </c>
      <c r="G11" s="314">
        <f>SUM(ナレッジデータ!AM11:ナレッジデータ!AO11)</f>
        <v>5</v>
      </c>
      <c r="H11" s="315">
        <f>ナレッジデータ!AS11</f>
        <v>0</v>
      </c>
      <c r="I11" s="313">
        <f>ナレッジデータ!AG11</f>
        <v>2</v>
      </c>
      <c r="J11" s="316">
        <f>ナレッジデータ!AH11</f>
        <v>0</v>
      </c>
      <c r="K11" s="315">
        <f>ナレッジデータ!AL11</f>
        <v>0</v>
      </c>
      <c r="L11" s="313">
        <f>SUM(ナレッジデータ!AW11:ナレッジデータ!AZ11)</f>
        <v>1</v>
      </c>
      <c r="M11" s="315">
        <f>ナレッジデータ!BA11</f>
        <v>0</v>
      </c>
      <c r="N11" s="318">
        <f>SUM(ナレッジデータ!BB11,ナレッジデータ!BH11)</f>
        <v>2</v>
      </c>
      <c r="O11" s="320">
        <f>SUM(ナレッジデータ!BD11:ナレッジデータ!BE11,ナレッジデータ!BG11,ナレッジデータ!BJ11)</f>
        <v>0</v>
      </c>
      <c r="P11" s="249">
        <f>ナレッジデータ!BF11</f>
        <v>0</v>
      </c>
    </row>
    <row r="12" spans="1:16" ht="18.75" customHeight="1">
      <c r="A12" s="377"/>
      <c r="B12" s="23" t="s">
        <v>20</v>
      </c>
      <c r="C12" s="19" t="s">
        <v>17</v>
      </c>
      <c r="D12" s="240">
        <f>SUM(ナレッジデータ!T12:ナレッジデータ!U12)</f>
        <v>2</v>
      </c>
      <c r="E12" s="312">
        <f>ナレッジデータ!Y12</f>
        <v>14</v>
      </c>
      <c r="F12" s="313">
        <f>SUM(ナレッジデータ!AP12:ナレッジデータ!AR12)</f>
        <v>2</v>
      </c>
      <c r="G12" s="314">
        <f>SUM(ナレッジデータ!AM12:ナレッジデータ!AO12)</f>
        <v>10</v>
      </c>
      <c r="H12" s="315">
        <f>ナレッジデータ!AS12</f>
        <v>0</v>
      </c>
      <c r="I12" s="313">
        <f>ナレッジデータ!AG12</f>
        <v>0</v>
      </c>
      <c r="J12" s="316">
        <f>ナレッジデータ!AH12</f>
        <v>2</v>
      </c>
      <c r="K12" s="315">
        <f>ナレッジデータ!AL12</f>
        <v>0</v>
      </c>
      <c r="L12" s="313">
        <f>SUM(ナレッジデータ!AW12:ナレッジデータ!AZ12)</f>
        <v>1</v>
      </c>
      <c r="M12" s="315">
        <f>ナレッジデータ!BA12</f>
        <v>0</v>
      </c>
      <c r="N12" s="318">
        <f>SUM(ナレッジデータ!BB12,ナレッジデータ!BH12)</f>
        <v>0</v>
      </c>
      <c r="O12" s="320">
        <f>SUM(ナレッジデータ!BD12:ナレッジデータ!BE12,ナレッジデータ!BG12,ナレッジデータ!BJ12)</f>
        <v>5</v>
      </c>
      <c r="P12" s="249">
        <f>ナレッジデータ!BF12</f>
        <v>0</v>
      </c>
    </row>
    <row r="13" spans="1:16" ht="18.75" customHeight="1">
      <c r="A13" s="377"/>
      <c r="B13" s="4"/>
      <c r="C13" s="19" t="s">
        <v>18</v>
      </c>
      <c r="D13" s="321">
        <f aca="true" t="shared" si="2" ref="D13:P13">SUM(D11:D12)</f>
        <v>2</v>
      </c>
      <c r="E13" s="321">
        <f t="shared" si="2"/>
        <v>15</v>
      </c>
      <c r="F13" s="321">
        <f t="shared" si="2"/>
        <v>4</v>
      </c>
      <c r="G13" s="322">
        <f t="shared" si="2"/>
        <v>15</v>
      </c>
      <c r="H13" s="271">
        <f t="shared" si="2"/>
        <v>0</v>
      </c>
      <c r="I13" s="321">
        <f t="shared" si="2"/>
        <v>2</v>
      </c>
      <c r="J13" s="322">
        <f t="shared" si="2"/>
        <v>2</v>
      </c>
      <c r="K13" s="271">
        <f t="shared" si="2"/>
        <v>0</v>
      </c>
      <c r="L13" s="321">
        <f t="shared" si="2"/>
        <v>2</v>
      </c>
      <c r="M13" s="271">
        <f t="shared" si="2"/>
        <v>0</v>
      </c>
      <c r="N13" s="321">
        <f t="shared" si="2"/>
        <v>2</v>
      </c>
      <c r="O13" s="322">
        <f t="shared" si="2"/>
        <v>5</v>
      </c>
      <c r="P13" s="271">
        <f t="shared" si="2"/>
        <v>0</v>
      </c>
    </row>
    <row r="14" spans="1:16" ht="18.75" customHeight="1">
      <c r="A14" s="377"/>
      <c r="B14" s="366" t="s">
        <v>21</v>
      </c>
      <c r="C14" s="367"/>
      <c r="D14" s="323">
        <f>ナレッジデータ!T14+ナレッジデータ!U14</f>
        <v>698</v>
      </c>
      <c r="E14" s="323">
        <f>ナレッジデータ!Y14</f>
        <v>2323</v>
      </c>
      <c r="F14" s="323">
        <f>ナレッジデータ!AP14+ナレッジデータ!AQ14+ナレッジデータ!AR14</f>
        <v>1970</v>
      </c>
      <c r="G14" s="324">
        <f>ナレッジデータ!AM14+ナレッジデータ!AN14+ナレッジデータ!AO14</f>
        <v>4059</v>
      </c>
      <c r="H14" s="274"/>
      <c r="I14" s="323">
        <f>ナレッジデータ!AG14</f>
        <v>2823</v>
      </c>
      <c r="J14" s="324">
        <f>ナレッジデータ!AH14</f>
        <v>1119</v>
      </c>
      <c r="K14" s="274"/>
      <c r="L14" s="323">
        <f>ナレッジデータ!AW14+ナレッジデータ!AX14+ナレッジデータ!AY14+ナレッジデータ!AZ14</f>
        <v>2183</v>
      </c>
      <c r="M14" s="274"/>
      <c r="N14" s="323">
        <f>ナレッジデータ!BB14+ナレッジデータ!BH14</f>
        <v>1635</v>
      </c>
      <c r="O14" s="320">
        <f>SUM(ナレッジデータ!BD14:ナレッジデータ!BE14,ナレッジデータ!BG14,ナレッジデータ!BJ14)</f>
        <v>3166</v>
      </c>
      <c r="P14" s="274"/>
    </row>
    <row r="15" spans="1:16" ht="18.75" customHeight="1">
      <c r="A15" s="354" t="s">
        <v>22</v>
      </c>
      <c r="B15" s="374"/>
      <c r="C15" s="375"/>
      <c r="D15" s="325">
        <f aca="true" t="shared" si="3" ref="D15:P15">D7+D10+D13+D14</f>
        <v>1124</v>
      </c>
      <c r="E15" s="325">
        <f t="shared" si="3"/>
        <v>4958</v>
      </c>
      <c r="F15" s="325">
        <f t="shared" si="3"/>
        <v>2795</v>
      </c>
      <c r="G15" s="326">
        <f t="shared" si="3"/>
        <v>5656</v>
      </c>
      <c r="H15" s="278">
        <f t="shared" si="3"/>
        <v>0</v>
      </c>
      <c r="I15" s="325">
        <f t="shared" si="3"/>
        <v>4256</v>
      </c>
      <c r="J15" s="326">
        <f t="shared" si="3"/>
        <v>1959</v>
      </c>
      <c r="K15" s="278">
        <f t="shared" si="3"/>
        <v>2</v>
      </c>
      <c r="L15" s="325">
        <f t="shared" si="3"/>
        <v>2985</v>
      </c>
      <c r="M15" s="278">
        <f t="shared" si="3"/>
        <v>0</v>
      </c>
      <c r="N15" s="325">
        <f t="shared" si="3"/>
        <v>2290</v>
      </c>
      <c r="O15" s="326">
        <f t="shared" si="3"/>
        <v>4343</v>
      </c>
      <c r="P15" s="278">
        <f t="shared" si="3"/>
        <v>0</v>
      </c>
    </row>
    <row r="16" spans="1:16" ht="18.75" customHeight="1">
      <c r="A16" s="363" t="s">
        <v>45</v>
      </c>
      <c r="B16" s="4"/>
      <c r="C16" s="26" t="s">
        <v>15</v>
      </c>
      <c r="D16" s="240">
        <f>SUM(ナレッジデータ!T16:ナレッジデータ!U16)</f>
        <v>1</v>
      </c>
      <c r="E16" s="312">
        <f>ナレッジデータ!Y16</f>
        <v>7</v>
      </c>
      <c r="F16" s="313">
        <f>SUM(ナレッジデータ!AP16:ナレッジデータ!AR16)</f>
        <v>5</v>
      </c>
      <c r="G16" s="314">
        <f>SUM(ナレッジデータ!AM16:ナレッジデータ!AO16)</f>
        <v>2</v>
      </c>
      <c r="H16" s="315">
        <f>ナレッジデータ!AS16</f>
        <v>0</v>
      </c>
      <c r="I16" s="313">
        <f>ナレッジデータ!AG16</f>
        <v>13</v>
      </c>
      <c r="J16" s="316">
        <f>ナレッジデータ!AH16</f>
        <v>7</v>
      </c>
      <c r="K16" s="315">
        <f>ナレッジデータ!AL16</f>
        <v>0</v>
      </c>
      <c r="L16" s="313">
        <f>SUM(ナレッジデータ!AW16:ナレッジデータ!AZ16)</f>
        <v>4</v>
      </c>
      <c r="M16" s="315">
        <f>ナレッジデータ!BA16</f>
        <v>0</v>
      </c>
      <c r="N16" s="318">
        <f>SUM(ナレッジデータ!BB16,ナレッジデータ!BH16)</f>
        <v>2</v>
      </c>
      <c r="O16" s="316">
        <f>SUM(ナレッジデータ!BD16:ナレッジデータ!BE16,ナレッジデータ!BG16,ナレッジデータ!BJ16)</f>
        <v>6</v>
      </c>
      <c r="P16" s="315">
        <f>ナレッジデータ!BF16</f>
        <v>0</v>
      </c>
    </row>
    <row r="17" spans="1:16" ht="18.75" customHeight="1">
      <c r="A17" s="364"/>
      <c r="B17" s="14" t="s">
        <v>16</v>
      </c>
      <c r="C17" s="19" t="s">
        <v>17</v>
      </c>
      <c r="D17" s="240">
        <f>SUM(ナレッジデータ!T17:ナレッジデータ!U17)</f>
        <v>0</v>
      </c>
      <c r="E17" s="312">
        <f>ナレッジデータ!Y17</f>
        <v>72</v>
      </c>
      <c r="F17" s="313">
        <f>SUM(ナレッジデータ!AP17:ナレッジデータ!AR17)</f>
        <v>0</v>
      </c>
      <c r="G17" s="314">
        <f>SUM(ナレッジデータ!AM17:ナレッジデータ!AO17)</f>
        <v>19</v>
      </c>
      <c r="H17" s="315">
        <f>ナレッジデータ!AS17</f>
        <v>0</v>
      </c>
      <c r="I17" s="313">
        <f>ナレッジデータ!AG17</f>
        <v>0</v>
      </c>
      <c r="J17" s="316">
        <f>ナレッジデータ!AH17</f>
        <v>2</v>
      </c>
      <c r="K17" s="315">
        <f>ナレッジデータ!AL17</f>
        <v>0</v>
      </c>
      <c r="L17" s="313">
        <f>SUM(ナレッジデータ!AW17:ナレッジデータ!AZ17)</f>
        <v>1</v>
      </c>
      <c r="M17" s="315">
        <f>ナレッジデータ!BA17</f>
        <v>0</v>
      </c>
      <c r="N17" s="318">
        <f>SUM(ナレッジデータ!BB17,ナレッジデータ!BH17)</f>
        <v>14</v>
      </c>
      <c r="O17" s="316">
        <f>SUM(ナレッジデータ!BD17:ナレッジデータ!BE17,ナレッジデータ!BG17,ナレッジデータ!BJ17)</f>
        <v>10</v>
      </c>
      <c r="P17" s="315">
        <f>ナレッジデータ!BF17</f>
        <v>0</v>
      </c>
    </row>
    <row r="18" spans="1:16" ht="18.75" customHeight="1">
      <c r="A18" s="364"/>
      <c r="B18" s="4"/>
      <c r="C18" s="19" t="s">
        <v>18</v>
      </c>
      <c r="D18" s="321">
        <f aca="true" t="shared" si="4" ref="D18:P18">SUM(D16:D17)</f>
        <v>1</v>
      </c>
      <c r="E18" s="321">
        <f t="shared" si="4"/>
        <v>79</v>
      </c>
      <c r="F18" s="321">
        <f t="shared" si="4"/>
        <v>5</v>
      </c>
      <c r="G18" s="322">
        <f t="shared" si="4"/>
        <v>21</v>
      </c>
      <c r="H18" s="271">
        <f t="shared" si="4"/>
        <v>0</v>
      </c>
      <c r="I18" s="321">
        <f t="shared" si="4"/>
        <v>13</v>
      </c>
      <c r="J18" s="322">
        <f t="shared" si="4"/>
        <v>9</v>
      </c>
      <c r="K18" s="271">
        <f t="shared" si="4"/>
        <v>0</v>
      </c>
      <c r="L18" s="321">
        <f t="shared" si="4"/>
        <v>5</v>
      </c>
      <c r="M18" s="271">
        <f t="shared" si="4"/>
        <v>0</v>
      </c>
      <c r="N18" s="321">
        <f t="shared" si="4"/>
        <v>16</v>
      </c>
      <c r="O18" s="322">
        <f t="shared" si="4"/>
        <v>16</v>
      </c>
      <c r="P18" s="271">
        <f t="shared" si="4"/>
        <v>0</v>
      </c>
    </row>
    <row r="19" spans="1:16" ht="18.75" customHeight="1">
      <c r="A19" s="364"/>
      <c r="B19" s="20"/>
      <c r="C19" s="19" t="s">
        <v>15</v>
      </c>
      <c r="D19" s="240">
        <f>SUM(ナレッジデータ!T19:ナレッジデータ!U19)</f>
        <v>9</v>
      </c>
      <c r="E19" s="312">
        <f>ナレッジデータ!Y19</f>
        <v>44</v>
      </c>
      <c r="F19" s="313">
        <f>SUM(ナレッジデータ!AP19:ナレッジデータ!AR19)</f>
        <v>17</v>
      </c>
      <c r="G19" s="314">
        <f>SUM(ナレッジデータ!AM19:ナレッジデータ!AO19)</f>
        <v>46</v>
      </c>
      <c r="H19" s="315">
        <f>ナレッジデータ!AS19</f>
        <v>0</v>
      </c>
      <c r="I19" s="313">
        <f>ナレッジデータ!AG19</f>
        <v>21</v>
      </c>
      <c r="J19" s="316">
        <f>ナレッジデータ!AH19</f>
        <v>6</v>
      </c>
      <c r="K19" s="315">
        <f>ナレッジデータ!AL19</f>
        <v>0</v>
      </c>
      <c r="L19" s="313">
        <f>SUM(ナレッジデータ!AW19:ナレッジデータ!AZ19)</f>
        <v>24</v>
      </c>
      <c r="M19" s="315">
        <f>ナレッジデータ!BA19</f>
        <v>0</v>
      </c>
      <c r="N19" s="318">
        <f>SUM(ナレッジデータ!BB19,ナレッジデータ!BH19)</f>
        <v>21</v>
      </c>
      <c r="O19" s="316">
        <f>SUM(ナレッジデータ!BD19:ナレッジデータ!BE19,ナレッジデータ!BG19,ナレッジデータ!BJ19)</f>
        <v>49</v>
      </c>
      <c r="P19" s="315">
        <f>ナレッジデータ!BF19</f>
        <v>0</v>
      </c>
    </row>
    <row r="20" spans="1:16" ht="18.75" customHeight="1">
      <c r="A20" s="364"/>
      <c r="B20" s="14" t="s">
        <v>19</v>
      </c>
      <c r="C20" s="19" t="s">
        <v>17</v>
      </c>
      <c r="D20" s="240">
        <f>SUM(ナレッジデータ!T20:ナレッジデータ!U20)</f>
        <v>0</v>
      </c>
      <c r="E20" s="312">
        <f>ナレッジデータ!Y20</f>
        <v>14</v>
      </c>
      <c r="F20" s="313">
        <f>SUM(ナレッジデータ!AP20:ナレッジデータ!AR20)</f>
        <v>0</v>
      </c>
      <c r="G20" s="314">
        <f>SUM(ナレッジデータ!AM20:ナレッジデータ!AO20)</f>
        <v>14</v>
      </c>
      <c r="H20" s="315">
        <f>ナレッジデータ!AS20</f>
        <v>0</v>
      </c>
      <c r="I20" s="313">
        <f>ナレッジデータ!AG20</f>
        <v>3</v>
      </c>
      <c r="J20" s="316">
        <f>ナレッジデータ!AH20</f>
        <v>1</v>
      </c>
      <c r="K20" s="315">
        <f>ナレッジデータ!AL20</f>
        <v>0</v>
      </c>
      <c r="L20" s="313">
        <f>SUM(ナレッジデータ!AW20:ナレッジデータ!AZ20)</f>
        <v>0</v>
      </c>
      <c r="M20" s="315">
        <f>ナレッジデータ!BA20</f>
        <v>0</v>
      </c>
      <c r="N20" s="318">
        <f>SUM(ナレッジデータ!BB20,ナレッジデータ!BH20)</f>
        <v>11</v>
      </c>
      <c r="O20" s="316">
        <f>SUM(ナレッジデータ!BD20:ナレッジデータ!BE20,ナレッジデータ!BG20,ナレッジデータ!BJ20)</f>
        <v>3</v>
      </c>
      <c r="P20" s="315">
        <f>ナレッジデータ!BF20</f>
        <v>0</v>
      </c>
    </row>
    <row r="21" spans="1:16" ht="18.75" customHeight="1">
      <c r="A21" s="364"/>
      <c r="B21" s="8"/>
      <c r="C21" s="24" t="s">
        <v>18</v>
      </c>
      <c r="D21" s="327">
        <f aca="true" t="shared" si="5" ref="D21:P21">SUM(D19:D20)</f>
        <v>9</v>
      </c>
      <c r="E21" s="327">
        <f t="shared" si="5"/>
        <v>58</v>
      </c>
      <c r="F21" s="327">
        <f t="shared" si="5"/>
        <v>17</v>
      </c>
      <c r="G21" s="328">
        <f t="shared" si="5"/>
        <v>60</v>
      </c>
      <c r="H21" s="329">
        <f t="shared" si="5"/>
        <v>0</v>
      </c>
      <c r="I21" s="327">
        <f t="shared" si="5"/>
        <v>24</v>
      </c>
      <c r="J21" s="328">
        <f t="shared" si="5"/>
        <v>7</v>
      </c>
      <c r="K21" s="329">
        <f t="shared" si="5"/>
        <v>0</v>
      </c>
      <c r="L21" s="327">
        <f t="shared" si="5"/>
        <v>24</v>
      </c>
      <c r="M21" s="329">
        <f t="shared" si="5"/>
        <v>0</v>
      </c>
      <c r="N21" s="327">
        <f t="shared" si="5"/>
        <v>32</v>
      </c>
      <c r="O21" s="328">
        <f t="shared" si="5"/>
        <v>52</v>
      </c>
      <c r="P21" s="329">
        <f t="shared" si="5"/>
        <v>0</v>
      </c>
    </row>
    <row r="22" spans="1:16" ht="18.75" customHeight="1">
      <c r="A22" s="354" t="s">
        <v>22</v>
      </c>
      <c r="B22" s="355"/>
      <c r="C22" s="356"/>
      <c r="D22" s="325">
        <f aca="true" t="shared" si="6" ref="D22:P22">D18+D21</f>
        <v>10</v>
      </c>
      <c r="E22" s="325">
        <f t="shared" si="6"/>
        <v>137</v>
      </c>
      <c r="F22" s="325">
        <f t="shared" si="6"/>
        <v>22</v>
      </c>
      <c r="G22" s="326">
        <f t="shared" si="6"/>
        <v>81</v>
      </c>
      <c r="H22" s="278">
        <f t="shared" si="6"/>
        <v>0</v>
      </c>
      <c r="I22" s="325">
        <f t="shared" si="6"/>
        <v>37</v>
      </c>
      <c r="J22" s="326">
        <f t="shared" si="6"/>
        <v>16</v>
      </c>
      <c r="K22" s="278">
        <f t="shared" si="6"/>
        <v>0</v>
      </c>
      <c r="L22" s="325">
        <f t="shared" si="6"/>
        <v>29</v>
      </c>
      <c r="M22" s="278">
        <f t="shared" si="6"/>
        <v>0</v>
      </c>
      <c r="N22" s="325">
        <f t="shared" si="6"/>
        <v>48</v>
      </c>
      <c r="O22" s="326">
        <f t="shared" si="6"/>
        <v>68</v>
      </c>
      <c r="P22" s="278">
        <f t="shared" si="6"/>
        <v>0</v>
      </c>
    </row>
    <row r="23" spans="1:16" ht="18.75" customHeight="1">
      <c r="A23" s="363" t="s">
        <v>42</v>
      </c>
      <c r="B23" s="4"/>
      <c r="C23" s="26" t="s">
        <v>15</v>
      </c>
      <c r="D23" s="240">
        <f>SUM(ナレッジデータ!T23:ナレッジデータ!U23)</f>
        <v>907</v>
      </c>
      <c r="E23" s="312">
        <f>ナレッジデータ!Y23</f>
        <v>7306</v>
      </c>
      <c r="F23" s="313">
        <f>SUM(ナレッジデータ!AP23:ナレッジデータ!AR23)</f>
        <v>1993</v>
      </c>
      <c r="G23" s="314">
        <f>SUM(ナレッジデータ!AM23:ナレッジデータ!AO23)</f>
        <v>3257</v>
      </c>
      <c r="H23" s="315">
        <f>ナレッジデータ!AS23</f>
        <v>1</v>
      </c>
      <c r="I23" s="313">
        <f>ナレッジデータ!AG23</f>
        <v>4866</v>
      </c>
      <c r="J23" s="316">
        <f>ナレッジデータ!AH23</f>
        <v>3781</v>
      </c>
      <c r="K23" s="315">
        <f>ナレッジデータ!AL23</f>
        <v>19</v>
      </c>
      <c r="L23" s="313">
        <f>SUM(ナレッジデータ!AW23:ナレッジデータ!AZ23)</f>
        <v>2251</v>
      </c>
      <c r="M23" s="315">
        <f>ナレッジデータ!BA23</f>
        <v>0</v>
      </c>
      <c r="N23" s="318">
        <f>SUM(ナレッジデータ!BB23,ナレッジデータ!BH23)</f>
        <v>1099</v>
      </c>
      <c r="O23" s="316">
        <f>SUM(ナレッジデータ!BD23:ナレッジデータ!BE23,ナレッジデータ!BG23,ナレッジデータ!BJ23)</f>
        <v>2290</v>
      </c>
      <c r="P23" s="315">
        <f>ナレッジデータ!BF23</f>
        <v>1</v>
      </c>
    </row>
    <row r="24" spans="1:16" ht="18.75" customHeight="1">
      <c r="A24" s="364"/>
      <c r="B24" s="14" t="s">
        <v>16</v>
      </c>
      <c r="C24" s="19" t="s">
        <v>17</v>
      </c>
      <c r="D24" s="240">
        <f>SUM(ナレッジデータ!T24:ナレッジデータ!U24)</f>
        <v>0</v>
      </c>
      <c r="E24" s="312">
        <f>ナレッジデータ!Y24</f>
        <v>2</v>
      </c>
      <c r="F24" s="313">
        <f>SUM(ナレッジデータ!AP24:ナレッジデータ!AR24)</f>
        <v>2</v>
      </c>
      <c r="G24" s="314">
        <f>SUM(ナレッジデータ!AM24:ナレッジデータ!AO24)</f>
        <v>4</v>
      </c>
      <c r="H24" s="315">
        <f>ナレッジデータ!AS24</f>
        <v>0</v>
      </c>
      <c r="I24" s="313">
        <f>ナレッジデータ!AG24</f>
        <v>4</v>
      </c>
      <c r="J24" s="316">
        <f>ナレッジデータ!AH24</f>
        <v>0</v>
      </c>
      <c r="K24" s="315">
        <f>ナレッジデータ!AL24</f>
        <v>0</v>
      </c>
      <c r="L24" s="313">
        <f>SUM(ナレッジデータ!AW24:ナレッジデータ!AZ24)</f>
        <v>2</v>
      </c>
      <c r="M24" s="315">
        <f>ナレッジデータ!BA24</f>
        <v>0</v>
      </c>
      <c r="N24" s="318">
        <f>SUM(ナレッジデータ!BB24,ナレッジデータ!BH24)</f>
        <v>1</v>
      </c>
      <c r="O24" s="316">
        <f>SUM(ナレッジデータ!BD24:ナレッジデータ!BE24,ナレッジデータ!BG24,ナレッジデータ!BJ24)</f>
        <v>5</v>
      </c>
      <c r="P24" s="315">
        <f>ナレッジデータ!BF24</f>
        <v>0</v>
      </c>
    </row>
    <row r="25" spans="1:16" ht="18.75" customHeight="1">
      <c r="A25" s="364"/>
      <c r="B25" s="4"/>
      <c r="C25" s="19" t="s">
        <v>18</v>
      </c>
      <c r="D25" s="321">
        <f aca="true" t="shared" si="7" ref="D25:P25">SUM(D23:D24)</f>
        <v>907</v>
      </c>
      <c r="E25" s="321">
        <f t="shared" si="7"/>
        <v>7308</v>
      </c>
      <c r="F25" s="321">
        <f t="shared" si="7"/>
        <v>1995</v>
      </c>
      <c r="G25" s="322">
        <f t="shared" si="7"/>
        <v>3261</v>
      </c>
      <c r="H25" s="271">
        <f t="shared" si="7"/>
        <v>1</v>
      </c>
      <c r="I25" s="321">
        <f t="shared" si="7"/>
        <v>4870</v>
      </c>
      <c r="J25" s="322">
        <f t="shared" si="7"/>
        <v>3781</v>
      </c>
      <c r="K25" s="271">
        <f t="shared" si="7"/>
        <v>19</v>
      </c>
      <c r="L25" s="321">
        <f t="shared" si="7"/>
        <v>2253</v>
      </c>
      <c r="M25" s="271">
        <f t="shared" si="7"/>
        <v>0</v>
      </c>
      <c r="N25" s="321">
        <f t="shared" si="7"/>
        <v>1100</v>
      </c>
      <c r="O25" s="322">
        <f t="shared" si="7"/>
        <v>2295</v>
      </c>
      <c r="P25" s="271">
        <f t="shared" si="7"/>
        <v>1</v>
      </c>
    </row>
    <row r="26" spans="1:16" ht="18.75" customHeight="1">
      <c r="A26" s="364"/>
      <c r="B26" s="15"/>
      <c r="C26" s="19" t="s">
        <v>15</v>
      </c>
      <c r="D26" s="240">
        <f>SUM(ナレッジデータ!T26:ナレッジデータ!U26)</f>
        <v>1332</v>
      </c>
      <c r="E26" s="312">
        <f>ナレッジデータ!Y26</f>
        <v>11437</v>
      </c>
      <c r="F26" s="313">
        <f>SUM(ナレッジデータ!AP26:ナレッジデータ!AR26)</f>
        <v>3812</v>
      </c>
      <c r="G26" s="314">
        <f>SUM(ナレッジデータ!AM26:ナレッジデータ!AO26)</f>
        <v>5660</v>
      </c>
      <c r="H26" s="315">
        <f>ナレッジデータ!AS26</f>
        <v>3</v>
      </c>
      <c r="I26" s="313">
        <f>ナレッジデータ!AG26</f>
        <v>8727</v>
      </c>
      <c r="J26" s="316">
        <f>ナレッジデータ!AH26</f>
        <v>6158</v>
      </c>
      <c r="K26" s="315">
        <f>ナレッジデータ!AL26</f>
        <v>22</v>
      </c>
      <c r="L26" s="313">
        <f>SUM(ナレッジデータ!AW26:ナレッジデータ!AZ26)</f>
        <v>4385</v>
      </c>
      <c r="M26" s="315">
        <f>ナレッジデータ!BA26</f>
        <v>1</v>
      </c>
      <c r="N26" s="318">
        <f>SUM(ナレッジデータ!BB26,ナレッジデータ!BH26)</f>
        <v>2224</v>
      </c>
      <c r="O26" s="316">
        <f>SUM(ナレッジデータ!BD26:ナレッジデータ!BE26,ナレッジデータ!BG26,ナレッジデータ!BJ26)</f>
        <v>4260</v>
      </c>
      <c r="P26" s="315">
        <f>ナレッジデータ!BF26</f>
        <v>2</v>
      </c>
    </row>
    <row r="27" spans="1:16" ht="18.75" customHeight="1">
      <c r="A27" s="364"/>
      <c r="B27" s="25" t="s">
        <v>19</v>
      </c>
      <c r="C27" s="19" t="s">
        <v>17</v>
      </c>
      <c r="D27" s="240">
        <f>SUM(ナレッジデータ!T27:ナレッジデータ!U27)</f>
        <v>2</v>
      </c>
      <c r="E27" s="312">
        <f>ナレッジデータ!Y27</f>
        <v>61</v>
      </c>
      <c r="F27" s="313">
        <f>SUM(ナレッジデータ!AP27:ナレッジデータ!AR27)</f>
        <v>6</v>
      </c>
      <c r="G27" s="314">
        <f>SUM(ナレッジデータ!AM27:ナレッジデータ!AO27)</f>
        <v>17</v>
      </c>
      <c r="H27" s="315">
        <f>ナレッジデータ!AS27</f>
        <v>1</v>
      </c>
      <c r="I27" s="313">
        <f>ナレッジデータ!AG27</f>
        <v>23</v>
      </c>
      <c r="J27" s="316">
        <f>ナレッジデータ!AH27</f>
        <v>14</v>
      </c>
      <c r="K27" s="315">
        <f>ナレッジデータ!AL27</f>
        <v>0</v>
      </c>
      <c r="L27" s="313">
        <f>SUM(ナレッジデータ!AW27:ナレッジデータ!AZ27)</f>
        <v>11</v>
      </c>
      <c r="M27" s="315">
        <f>ナレッジデータ!BA27</f>
        <v>0</v>
      </c>
      <c r="N27" s="318">
        <f>SUM(ナレッジデータ!BB27,ナレッジデータ!BH27)</f>
        <v>17</v>
      </c>
      <c r="O27" s="316">
        <f>SUM(ナレッジデータ!BD27:ナレッジデータ!BE27,ナレッジデータ!BG27,ナレッジデータ!BJ27)</f>
        <v>22</v>
      </c>
      <c r="P27" s="315">
        <f>ナレッジデータ!BF27</f>
        <v>0</v>
      </c>
    </row>
    <row r="28" spans="1:16" ht="18.75" customHeight="1">
      <c r="A28" s="364"/>
      <c r="B28" s="16"/>
      <c r="C28" s="19" t="s">
        <v>18</v>
      </c>
      <c r="D28" s="321">
        <f aca="true" t="shared" si="8" ref="D28:P28">SUM(D26:D27)</f>
        <v>1334</v>
      </c>
      <c r="E28" s="321">
        <f t="shared" si="8"/>
        <v>11498</v>
      </c>
      <c r="F28" s="321">
        <f t="shared" si="8"/>
        <v>3818</v>
      </c>
      <c r="G28" s="322">
        <f t="shared" si="8"/>
        <v>5677</v>
      </c>
      <c r="H28" s="271">
        <f t="shared" si="8"/>
        <v>4</v>
      </c>
      <c r="I28" s="321">
        <f t="shared" si="8"/>
        <v>8750</v>
      </c>
      <c r="J28" s="322">
        <f t="shared" si="8"/>
        <v>6172</v>
      </c>
      <c r="K28" s="271">
        <f t="shared" si="8"/>
        <v>22</v>
      </c>
      <c r="L28" s="321">
        <f t="shared" si="8"/>
        <v>4396</v>
      </c>
      <c r="M28" s="271">
        <f t="shared" si="8"/>
        <v>1</v>
      </c>
      <c r="N28" s="321">
        <f t="shared" si="8"/>
        <v>2241</v>
      </c>
      <c r="O28" s="322">
        <f t="shared" si="8"/>
        <v>4282</v>
      </c>
      <c r="P28" s="271">
        <f t="shared" si="8"/>
        <v>2</v>
      </c>
    </row>
    <row r="29" spans="1:16" ht="18.75" customHeight="1">
      <c r="A29" s="364"/>
      <c r="B29" s="366" t="s">
        <v>21</v>
      </c>
      <c r="C29" s="367"/>
      <c r="D29" s="323">
        <f>ナレッジデータ!T29+ナレッジデータ!U29</f>
        <v>1269</v>
      </c>
      <c r="E29" s="323">
        <f>ナレッジデータ!Y29</f>
        <v>9201</v>
      </c>
      <c r="F29" s="323">
        <f>ナレッジデータ!AP29+ナレッジデータ!AQ29+ナレッジデータ!AR29</f>
        <v>2846</v>
      </c>
      <c r="G29" s="324">
        <f>ナレッジデータ!AM29+ナレッジデータ!AN29+ナレッジデータ!AO29</f>
        <v>4390</v>
      </c>
      <c r="H29" s="274"/>
      <c r="I29" s="323">
        <f>ナレッジデータ!AG29</f>
        <v>7576</v>
      </c>
      <c r="J29" s="324">
        <f>ナレッジデータ!AH29</f>
        <v>5331</v>
      </c>
      <c r="K29" s="274"/>
      <c r="L29" s="323">
        <f>ナレッジデータ!AW29+ナレッジデータ!AX29+ナレッジデータ!AY29+ナレッジデータ!AZ29</f>
        <v>3657</v>
      </c>
      <c r="M29" s="274"/>
      <c r="N29" s="323">
        <f>ナレッジデータ!BB29+ナレッジデータ!BH29</f>
        <v>1658</v>
      </c>
      <c r="O29" s="324">
        <f>SUM(ナレッジデータ!BD29:ナレッジデータ!BE29,ナレッジデータ!BG29,ナレッジデータ!BJ29)</f>
        <v>4028</v>
      </c>
      <c r="P29" s="274"/>
    </row>
    <row r="30" spans="1:16" ht="18.75" customHeight="1">
      <c r="A30" s="354" t="s">
        <v>22</v>
      </c>
      <c r="B30" s="355"/>
      <c r="C30" s="356"/>
      <c r="D30" s="325">
        <f aca="true" t="shared" si="9" ref="D30:P30">D25+D28+D29</f>
        <v>3510</v>
      </c>
      <c r="E30" s="325">
        <f t="shared" si="9"/>
        <v>28007</v>
      </c>
      <c r="F30" s="325">
        <f t="shared" si="9"/>
        <v>8659</v>
      </c>
      <c r="G30" s="326">
        <f t="shared" si="9"/>
        <v>13328</v>
      </c>
      <c r="H30" s="278">
        <f t="shared" si="9"/>
        <v>5</v>
      </c>
      <c r="I30" s="325">
        <f t="shared" si="9"/>
        <v>21196</v>
      </c>
      <c r="J30" s="326">
        <f t="shared" si="9"/>
        <v>15284</v>
      </c>
      <c r="K30" s="278">
        <f t="shared" si="9"/>
        <v>41</v>
      </c>
      <c r="L30" s="325">
        <f t="shared" si="9"/>
        <v>10306</v>
      </c>
      <c r="M30" s="278">
        <f t="shared" si="9"/>
        <v>1</v>
      </c>
      <c r="N30" s="325">
        <f t="shared" si="9"/>
        <v>4999</v>
      </c>
      <c r="O30" s="326">
        <f t="shared" si="9"/>
        <v>10605</v>
      </c>
      <c r="P30" s="278">
        <f t="shared" si="9"/>
        <v>3</v>
      </c>
    </row>
    <row r="31" spans="1:16" ht="18.75" customHeight="1">
      <c r="A31" s="381" t="s">
        <v>46</v>
      </c>
      <c r="B31" s="34" t="s">
        <v>53</v>
      </c>
      <c r="C31" s="26" t="s">
        <v>15</v>
      </c>
      <c r="D31" s="240">
        <f>SUM(ナレッジデータ!T31:ナレッジデータ!U31)</f>
        <v>57</v>
      </c>
      <c r="E31" s="312">
        <f>ナレッジデータ!Y31</f>
        <v>270</v>
      </c>
      <c r="F31" s="313">
        <f>SUM(ナレッジデータ!AP31:ナレッジデータ!AR31)</f>
        <v>94</v>
      </c>
      <c r="G31" s="314">
        <f>SUM(ナレッジデータ!AM31:ナレッジデータ!AO31)</f>
        <v>205</v>
      </c>
      <c r="H31" s="315">
        <f>ナレッジデータ!AS31</f>
        <v>0</v>
      </c>
      <c r="I31" s="313">
        <f>ナレッジデータ!AG31</f>
        <v>181</v>
      </c>
      <c r="J31" s="316">
        <f>ナレッジデータ!AH31</f>
        <v>83</v>
      </c>
      <c r="K31" s="315">
        <f>ナレッジデータ!AL31</f>
        <v>0</v>
      </c>
      <c r="L31" s="313">
        <f>SUM(ナレッジデータ!AW31:ナレッジデータ!AZ31)</f>
        <v>59</v>
      </c>
      <c r="M31" s="315">
        <f>ナレッジデータ!BA31</f>
        <v>0</v>
      </c>
      <c r="N31" s="318">
        <f>SUM(ナレッジデータ!BB31,ナレッジデータ!BH31)</f>
        <v>82</v>
      </c>
      <c r="O31" s="316">
        <f>SUM(ナレッジデータ!BD31:ナレッジデータ!BE31,ナレッジデータ!BG31,ナレッジデータ!BJ31)</f>
        <v>188</v>
      </c>
      <c r="P31" s="315">
        <f>ナレッジデータ!BF31</f>
        <v>0</v>
      </c>
    </row>
    <row r="32" spans="1:16" ht="18.75" customHeight="1">
      <c r="A32" s="382"/>
      <c r="B32" s="25" t="s">
        <v>49</v>
      </c>
      <c r="C32" s="19" t="s">
        <v>17</v>
      </c>
      <c r="D32" s="240">
        <f>SUM(ナレッジデータ!T32:ナレッジデータ!U32)</f>
        <v>45</v>
      </c>
      <c r="E32" s="312">
        <f>ナレッジデータ!Y32</f>
        <v>82</v>
      </c>
      <c r="F32" s="313">
        <f>SUM(ナレッジデータ!AP32:ナレッジデータ!AR32)</f>
        <v>14</v>
      </c>
      <c r="G32" s="314">
        <f>SUM(ナレッジデータ!AM32:ナレッジデータ!AO32)</f>
        <v>38</v>
      </c>
      <c r="H32" s="315">
        <f>ナレッジデータ!AS32</f>
        <v>0</v>
      </c>
      <c r="I32" s="313">
        <f>ナレッジデータ!AG32</f>
        <v>32</v>
      </c>
      <c r="J32" s="316">
        <f>ナレッジデータ!AH32</f>
        <v>14</v>
      </c>
      <c r="K32" s="315">
        <f>ナレッジデータ!AL32</f>
        <v>0</v>
      </c>
      <c r="L32" s="313">
        <f>SUM(ナレッジデータ!AW32:ナレッジデータ!AZ32)</f>
        <v>10</v>
      </c>
      <c r="M32" s="315">
        <f>ナレッジデータ!BA32</f>
        <v>0</v>
      </c>
      <c r="N32" s="318">
        <f>SUM(ナレッジデータ!BB32,ナレッジデータ!BH32)</f>
        <v>32</v>
      </c>
      <c r="O32" s="316">
        <f>SUM(ナレッジデータ!BD32:ナレッジデータ!BE32,ナレッジデータ!BG32,ナレッジデータ!BJ32)</f>
        <v>37</v>
      </c>
      <c r="P32" s="315">
        <f>ナレッジデータ!BF32</f>
        <v>0</v>
      </c>
    </row>
    <row r="33" spans="1:16" ht="18.75" customHeight="1">
      <c r="A33" s="382"/>
      <c r="B33" s="119"/>
      <c r="C33" s="19" t="s">
        <v>18</v>
      </c>
      <c r="D33" s="321">
        <f aca="true" t="shared" si="10" ref="D33:P33">SUM(D31:D32)</f>
        <v>102</v>
      </c>
      <c r="E33" s="321">
        <f t="shared" si="10"/>
        <v>352</v>
      </c>
      <c r="F33" s="321">
        <f t="shared" si="10"/>
        <v>108</v>
      </c>
      <c r="G33" s="322">
        <f t="shared" si="10"/>
        <v>243</v>
      </c>
      <c r="H33" s="271">
        <f t="shared" si="10"/>
        <v>0</v>
      </c>
      <c r="I33" s="321">
        <f t="shared" si="10"/>
        <v>213</v>
      </c>
      <c r="J33" s="322">
        <f t="shared" si="10"/>
        <v>97</v>
      </c>
      <c r="K33" s="271">
        <f t="shared" si="10"/>
        <v>0</v>
      </c>
      <c r="L33" s="321">
        <f t="shared" si="10"/>
        <v>69</v>
      </c>
      <c r="M33" s="271">
        <f t="shared" si="10"/>
        <v>0</v>
      </c>
      <c r="N33" s="321">
        <f t="shared" si="10"/>
        <v>114</v>
      </c>
      <c r="O33" s="322">
        <f t="shared" si="10"/>
        <v>225</v>
      </c>
      <c r="P33" s="271">
        <f t="shared" si="10"/>
        <v>0</v>
      </c>
    </row>
    <row r="34" spans="1:16" ht="18.75" customHeight="1">
      <c r="A34" s="382"/>
      <c r="B34" s="25" t="s">
        <v>52</v>
      </c>
      <c r="C34" s="19" t="s">
        <v>15</v>
      </c>
      <c r="D34" s="240">
        <f>SUM(ナレッジデータ!T34:ナレッジデータ!U34)</f>
        <v>10</v>
      </c>
      <c r="E34" s="312">
        <f>ナレッジデータ!Y34</f>
        <v>84</v>
      </c>
      <c r="F34" s="313">
        <f>SUM(ナレッジデータ!AP34:ナレッジデータ!AR34)</f>
        <v>16</v>
      </c>
      <c r="G34" s="314">
        <f>SUM(ナレッジデータ!AM34:ナレッジデータ!AO34)</f>
        <v>43</v>
      </c>
      <c r="H34" s="315">
        <f>ナレッジデータ!AS34</f>
        <v>0</v>
      </c>
      <c r="I34" s="313">
        <f>ナレッジデータ!AG34</f>
        <v>25</v>
      </c>
      <c r="J34" s="316">
        <f>ナレッジデータ!AH34</f>
        <v>9</v>
      </c>
      <c r="K34" s="315">
        <f>ナレッジデータ!AL34</f>
        <v>0</v>
      </c>
      <c r="L34" s="313">
        <f>SUM(ナレッジデータ!AW34:ナレッジデータ!AZ34)</f>
        <v>16</v>
      </c>
      <c r="M34" s="315">
        <f>ナレッジデータ!BA34</f>
        <v>0</v>
      </c>
      <c r="N34" s="318">
        <f>SUM(ナレッジデータ!BB34,ナレッジデータ!BH34)</f>
        <v>5</v>
      </c>
      <c r="O34" s="316">
        <f>SUM(ナレッジデータ!BD34:ナレッジデータ!BE34,ナレッジデータ!BG34,ナレッジデータ!BJ34)</f>
        <v>37</v>
      </c>
      <c r="P34" s="315">
        <f>ナレッジデータ!BF34</f>
        <v>0</v>
      </c>
    </row>
    <row r="35" spans="1:16" ht="18.75" customHeight="1">
      <c r="A35" s="382"/>
      <c r="B35" s="25" t="s">
        <v>49</v>
      </c>
      <c r="C35" s="19" t="s">
        <v>17</v>
      </c>
      <c r="D35" s="240">
        <f>SUM(ナレッジデータ!T35:ナレッジデータ!U35)</f>
        <v>0</v>
      </c>
      <c r="E35" s="312">
        <f>ナレッジデータ!Y35</f>
        <v>5</v>
      </c>
      <c r="F35" s="313">
        <f>SUM(ナレッジデータ!AP35:ナレッジデータ!AR35)</f>
        <v>1</v>
      </c>
      <c r="G35" s="314">
        <f>SUM(ナレッジデータ!AM35:ナレッジデータ!AO35)</f>
        <v>1</v>
      </c>
      <c r="H35" s="315">
        <f>ナレッジデータ!AS35</f>
        <v>0</v>
      </c>
      <c r="I35" s="313">
        <f>ナレッジデータ!AG35</f>
        <v>3</v>
      </c>
      <c r="J35" s="316">
        <f>ナレッジデータ!AH35</f>
        <v>1</v>
      </c>
      <c r="K35" s="315">
        <f>ナレッジデータ!AL35</f>
        <v>0</v>
      </c>
      <c r="L35" s="313">
        <f>SUM(ナレッジデータ!AW35:ナレッジデータ!AZ35)</f>
        <v>1</v>
      </c>
      <c r="M35" s="315">
        <f>ナレッジデータ!BA35</f>
        <v>0</v>
      </c>
      <c r="N35" s="318">
        <f>SUM(ナレッジデータ!BB35,ナレッジデータ!BH35)</f>
        <v>0</v>
      </c>
      <c r="O35" s="316">
        <f>SUM(ナレッジデータ!BD35:ナレッジデータ!BE35,ナレッジデータ!BG35,ナレッジデータ!BJ35)</f>
        <v>1</v>
      </c>
      <c r="P35" s="315">
        <f>ナレッジデータ!BF35</f>
        <v>0</v>
      </c>
    </row>
    <row r="36" spans="1:16" ht="18.75" customHeight="1">
      <c r="A36" s="382"/>
      <c r="B36" s="16" t="s">
        <v>0</v>
      </c>
      <c r="C36" s="19" t="s">
        <v>18</v>
      </c>
      <c r="D36" s="321">
        <f aca="true" t="shared" si="11" ref="D36:P36">SUM(D34:D35)</f>
        <v>10</v>
      </c>
      <c r="E36" s="321">
        <f t="shared" si="11"/>
        <v>89</v>
      </c>
      <c r="F36" s="321">
        <f t="shared" si="11"/>
        <v>17</v>
      </c>
      <c r="G36" s="322">
        <f t="shared" si="11"/>
        <v>44</v>
      </c>
      <c r="H36" s="271">
        <f t="shared" si="11"/>
        <v>0</v>
      </c>
      <c r="I36" s="321">
        <f t="shared" si="11"/>
        <v>28</v>
      </c>
      <c r="J36" s="322">
        <f t="shared" si="11"/>
        <v>10</v>
      </c>
      <c r="K36" s="271">
        <f t="shared" si="11"/>
        <v>0</v>
      </c>
      <c r="L36" s="321">
        <f t="shared" si="11"/>
        <v>17</v>
      </c>
      <c r="M36" s="271">
        <f t="shared" si="11"/>
        <v>0</v>
      </c>
      <c r="N36" s="321">
        <f t="shared" si="11"/>
        <v>5</v>
      </c>
      <c r="O36" s="322">
        <f t="shared" si="11"/>
        <v>38</v>
      </c>
      <c r="P36" s="271">
        <f t="shared" si="11"/>
        <v>0</v>
      </c>
    </row>
    <row r="37" spans="1:16" ht="18.75" customHeight="1">
      <c r="A37" s="382"/>
      <c r="B37" s="140" t="s">
        <v>68</v>
      </c>
      <c r="C37" s="224" t="s">
        <v>70</v>
      </c>
      <c r="D37" s="240">
        <f>SUM(ナレッジデータ!T37:ナレッジデータ!U37)</f>
        <v>30</v>
      </c>
      <c r="E37" s="312">
        <f>ナレッジデータ!Y37</f>
        <v>146</v>
      </c>
      <c r="F37" s="313">
        <f>SUM(ナレッジデータ!AP37:ナレッジデータ!AR37)</f>
        <v>80</v>
      </c>
      <c r="G37" s="314">
        <f>SUM(ナレッジデータ!AM37:ナレッジデータ!AO37)</f>
        <v>171</v>
      </c>
      <c r="H37" s="315">
        <f>ナレッジデータ!AS37</f>
        <v>2</v>
      </c>
      <c r="I37" s="313">
        <f>ナレッジデータ!AG37</f>
        <v>107</v>
      </c>
      <c r="J37" s="316">
        <f>ナレッジデータ!AH37</f>
        <v>41</v>
      </c>
      <c r="K37" s="315">
        <f>ナレッジデータ!AL37</f>
        <v>10</v>
      </c>
      <c r="L37" s="313">
        <f>SUM(ナレッジデータ!AW37:ナレッジデータ!AZ37)</f>
        <v>53</v>
      </c>
      <c r="M37" s="315">
        <f>ナレッジデータ!BA37</f>
        <v>3</v>
      </c>
      <c r="N37" s="318">
        <f>SUM(ナレッジデータ!BB37,ナレッジデータ!BH37)</f>
        <v>57</v>
      </c>
      <c r="O37" s="316">
        <f>SUM(ナレッジデータ!BD37:ナレッジデータ!BE37,ナレッジデータ!BG37,ナレッジデータ!BJ37)</f>
        <v>145</v>
      </c>
      <c r="P37" s="315">
        <f>ナレッジデータ!BF37</f>
        <v>11</v>
      </c>
    </row>
    <row r="38" spans="1:16" ht="18.75" customHeight="1">
      <c r="A38" s="382"/>
      <c r="B38" s="27" t="s">
        <v>69</v>
      </c>
      <c r="C38" s="225" t="s">
        <v>71</v>
      </c>
      <c r="D38" s="240">
        <f>SUM(ナレッジデータ!T38:ナレッジデータ!U38)</f>
        <v>0</v>
      </c>
      <c r="E38" s="312">
        <f>ナレッジデータ!Y38</f>
        <v>0</v>
      </c>
      <c r="F38" s="313">
        <f>SUM(ナレッジデータ!AP38:ナレッジデータ!AR38)</f>
        <v>0</v>
      </c>
      <c r="G38" s="314">
        <f>SUM(ナレッジデータ!AM38:ナレッジデータ!AO38)</f>
        <v>0</v>
      </c>
      <c r="H38" s="315">
        <f>ナレッジデータ!AS38</f>
        <v>0</v>
      </c>
      <c r="I38" s="313">
        <f>ナレッジデータ!AG38</f>
        <v>0</v>
      </c>
      <c r="J38" s="316">
        <f>ナレッジデータ!AH38</f>
        <v>0</v>
      </c>
      <c r="K38" s="315">
        <f>ナレッジデータ!AL38</f>
        <v>0</v>
      </c>
      <c r="L38" s="313">
        <f>SUM(ナレッジデータ!AW38:ナレッジデータ!AZ38)</f>
        <v>0</v>
      </c>
      <c r="M38" s="315">
        <f>ナレッジデータ!BA38</f>
        <v>0</v>
      </c>
      <c r="N38" s="318">
        <f>SUM(ナレッジデータ!BB38,ナレッジデータ!BH38)</f>
        <v>0</v>
      </c>
      <c r="O38" s="316">
        <f>SUM(ナレッジデータ!BD38:ナレッジデータ!BE38,ナレッジデータ!BG38,ナレッジデータ!BJ38)</f>
        <v>0</v>
      </c>
      <c r="P38" s="315">
        <f>ナレッジデータ!BF38</f>
        <v>0</v>
      </c>
    </row>
    <row r="39" spans="1:16" ht="18.75" customHeight="1">
      <c r="A39" s="382"/>
      <c r="B39" s="119"/>
      <c r="C39" s="219" t="s">
        <v>127</v>
      </c>
      <c r="D39" s="330">
        <f>SUM(D37:D38)</f>
        <v>30</v>
      </c>
      <c r="E39" s="330">
        <f>SUM(E37:E38)</f>
        <v>146</v>
      </c>
      <c r="F39" s="330">
        <f aca="true" t="shared" si="12" ref="F39:K39">SUM(F37:F38)</f>
        <v>80</v>
      </c>
      <c r="G39" s="330">
        <f t="shared" si="12"/>
        <v>171</v>
      </c>
      <c r="H39" s="330">
        <f t="shared" si="12"/>
        <v>2</v>
      </c>
      <c r="I39" s="330">
        <f t="shared" si="12"/>
        <v>107</v>
      </c>
      <c r="J39" s="330">
        <f t="shared" si="12"/>
        <v>41</v>
      </c>
      <c r="K39" s="330">
        <f t="shared" si="12"/>
        <v>10</v>
      </c>
      <c r="L39" s="330">
        <f>SUM(L37:L38)</f>
        <v>53</v>
      </c>
      <c r="M39" s="330">
        <f>SUM(M37:M38)</f>
        <v>3</v>
      </c>
      <c r="N39" s="330">
        <f>SUM(N37:N38)</f>
        <v>57</v>
      </c>
      <c r="O39" s="330">
        <f>SUM(O37:O38)</f>
        <v>145</v>
      </c>
      <c r="P39" s="330">
        <f>SUM(P37:P38)</f>
        <v>11</v>
      </c>
    </row>
    <row r="40" spans="1:16" ht="18.75" customHeight="1">
      <c r="A40" s="382"/>
      <c r="B40" s="366" t="s">
        <v>21</v>
      </c>
      <c r="C40" s="367"/>
      <c r="D40" s="323">
        <f>ナレッジデータ!T40+ナレッジデータ!U40</f>
        <v>4</v>
      </c>
      <c r="E40" s="323">
        <f>ナレッジデータ!Y40</f>
        <v>76</v>
      </c>
      <c r="F40" s="323">
        <f>ナレッジデータ!AP40+ナレッジデータ!AQ40+ナレッジデータ!AR40</f>
        <v>36</v>
      </c>
      <c r="G40" s="324">
        <f>ナレッジデータ!AM40+ナレッジデータ!AN40+ナレッジデータ!AO40</f>
        <v>32</v>
      </c>
      <c r="H40" s="274"/>
      <c r="I40" s="323">
        <f>ナレッジデータ!AG40</f>
        <v>43</v>
      </c>
      <c r="J40" s="324">
        <f>ナレッジデータ!AH40</f>
        <v>38</v>
      </c>
      <c r="K40" s="274"/>
      <c r="L40" s="323">
        <f>ナレッジデータ!AW40+ナレッジデータ!AX40+ナレッジデータ!AY40+ナレッジデータ!AZ40</f>
        <v>27</v>
      </c>
      <c r="M40" s="274"/>
      <c r="N40" s="323">
        <f>ナレッジデータ!BB40+ナレッジデータ!BH40</f>
        <v>12</v>
      </c>
      <c r="O40" s="324">
        <f>SUM(ナレッジデータ!BD40:ナレッジデータ!BE40,ナレッジデータ!BG40,ナレッジデータ!BJ40)</f>
        <v>21</v>
      </c>
      <c r="P40" s="274"/>
    </row>
    <row r="41" spans="1:16" ht="18.75" customHeight="1">
      <c r="A41" s="354" t="s">
        <v>22</v>
      </c>
      <c r="B41" s="355"/>
      <c r="C41" s="356"/>
      <c r="D41" s="325">
        <f aca="true" t="shared" si="13" ref="D41:P41">D33+D36+D39+D40</f>
        <v>146</v>
      </c>
      <c r="E41" s="325">
        <f t="shared" si="13"/>
        <v>663</v>
      </c>
      <c r="F41" s="325">
        <f t="shared" si="13"/>
        <v>241</v>
      </c>
      <c r="G41" s="326">
        <f t="shared" si="13"/>
        <v>490</v>
      </c>
      <c r="H41" s="278">
        <f t="shared" si="13"/>
        <v>2</v>
      </c>
      <c r="I41" s="325">
        <f t="shared" si="13"/>
        <v>391</v>
      </c>
      <c r="J41" s="326">
        <f t="shared" si="13"/>
        <v>186</v>
      </c>
      <c r="K41" s="278">
        <f t="shared" si="13"/>
        <v>10</v>
      </c>
      <c r="L41" s="325">
        <f t="shared" si="13"/>
        <v>166</v>
      </c>
      <c r="M41" s="278">
        <f t="shared" si="13"/>
        <v>3</v>
      </c>
      <c r="N41" s="325">
        <f t="shared" si="13"/>
        <v>188</v>
      </c>
      <c r="O41" s="326">
        <f t="shared" si="13"/>
        <v>429</v>
      </c>
      <c r="P41" s="278">
        <f t="shared" si="13"/>
        <v>11</v>
      </c>
    </row>
    <row r="42" spans="1:16" ht="18.75" customHeight="1">
      <c r="A42" s="363" t="s">
        <v>43</v>
      </c>
      <c r="B42" s="361" t="s">
        <v>23</v>
      </c>
      <c r="C42" s="362"/>
      <c r="D42" s="240">
        <f>SUM(ナレッジデータ!T42:ナレッジデータ!U42)</f>
        <v>51</v>
      </c>
      <c r="E42" s="312">
        <f>ナレッジデータ!Y42</f>
        <v>518</v>
      </c>
      <c r="F42" s="313">
        <f>SUM(ナレッジデータ!AP42:ナレッジデータ!AR42)</f>
        <v>170</v>
      </c>
      <c r="G42" s="314">
        <f>SUM(ナレッジデータ!AM42:ナレッジデータ!AO42)</f>
        <v>198</v>
      </c>
      <c r="H42" s="315">
        <f>ナレッジデータ!AS42</f>
        <v>0</v>
      </c>
      <c r="I42" s="313">
        <f>ナレッジデータ!AG42</f>
        <v>367</v>
      </c>
      <c r="J42" s="316">
        <f>ナレッジデータ!AH42</f>
        <v>249</v>
      </c>
      <c r="K42" s="315">
        <f>ナレッジデータ!AL42</f>
        <v>1</v>
      </c>
      <c r="L42" s="313">
        <f>SUM(ナレッジデータ!AW42:ナレッジデータ!AZ42)</f>
        <v>163</v>
      </c>
      <c r="M42" s="315">
        <f>ナレッジデータ!BA42</f>
        <v>0</v>
      </c>
      <c r="N42" s="317">
        <f>SUM(ナレッジデータ!BB42,ナレッジデータ!BH42)</f>
        <v>43</v>
      </c>
      <c r="O42" s="316">
        <f>SUM(ナレッジデータ!BD42:ナレッジデータ!BE42,ナレッジデータ!BG42,ナレッジデータ!BJ42)</f>
        <v>168</v>
      </c>
      <c r="P42" s="315">
        <f>ナレッジデータ!BF42</f>
        <v>0</v>
      </c>
    </row>
    <row r="43" spans="1:16" ht="18.75" customHeight="1">
      <c r="A43" s="364"/>
      <c r="B43" s="357" t="s">
        <v>24</v>
      </c>
      <c r="C43" s="358"/>
      <c r="D43" s="240">
        <f>ナレッジデータ!U43</f>
        <v>32</v>
      </c>
      <c r="E43" s="312">
        <f>ナレッジデータ!Y43</f>
        <v>450</v>
      </c>
      <c r="F43" s="313">
        <f>ナレッジデータ!AR43</f>
        <v>141</v>
      </c>
      <c r="G43" s="316">
        <f>ナレッジデータ!AO43</f>
        <v>182</v>
      </c>
      <c r="H43" s="315">
        <f>ナレッジデータ!AS43</f>
        <v>0</v>
      </c>
      <c r="I43" s="318">
        <f>ナレッジデータ!AG43</f>
        <v>375</v>
      </c>
      <c r="J43" s="316">
        <f>ナレッジデータ!AH43</f>
        <v>202</v>
      </c>
      <c r="K43" s="331">
        <f>ナレッジデータ!AL43</f>
        <v>0</v>
      </c>
      <c r="L43" s="318">
        <f>ナレッジデータ!AZ43</f>
        <v>159</v>
      </c>
      <c r="M43" s="315">
        <f>ナレッジデータ!BA43</f>
        <v>0</v>
      </c>
      <c r="N43" s="332">
        <f>ナレッジデータ!BH43</f>
        <v>52</v>
      </c>
      <c r="O43" s="316">
        <f>ナレッジデータ!BG43</f>
        <v>135</v>
      </c>
      <c r="P43" s="315"/>
    </row>
    <row r="44" spans="1:16" ht="18.75" customHeight="1">
      <c r="A44" s="364"/>
      <c r="B44" s="359" t="s">
        <v>40</v>
      </c>
      <c r="C44" s="360"/>
      <c r="D44" s="234">
        <f>ナレッジデータ!U44</f>
        <v>18</v>
      </c>
      <c r="E44" s="333">
        <f>ナレッジデータ!Y44</f>
        <v>190</v>
      </c>
      <c r="F44" s="318">
        <f>ナレッジデータ!AR44</f>
        <v>95</v>
      </c>
      <c r="G44" s="320">
        <f>ナレッジデータ!AO44</f>
        <v>114</v>
      </c>
      <c r="H44" s="249">
        <f>ナレッジデータ!AS44</f>
        <v>0</v>
      </c>
      <c r="I44" s="318">
        <f>ナレッジデータ!AG44</f>
        <v>193</v>
      </c>
      <c r="J44" s="320">
        <f>ナレッジデータ!AH44</f>
        <v>78</v>
      </c>
      <c r="K44" s="334">
        <f>ナレッジデータ!AL44</f>
        <v>0</v>
      </c>
      <c r="L44" s="318">
        <f>ナレッジデータ!AZ44</f>
        <v>86</v>
      </c>
      <c r="M44" s="249">
        <f>ナレッジデータ!BA44</f>
        <v>0</v>
      </c>
      <c r="N44" s="332">
        <f>ナレッジデータ!BH44</f>
        <v>38</v>
      </c>
      <c r="O44" s="320">
        <f>ナレッジデータ!BG44</f>
        <v>105</v>
      </c>
      <c r="P44" s="249"/>
    </row>
    <row r="45" spans="1:16" ht="18.75" customHeight="1">
      <c r="A45" s="364"/>
      <c r="B45" s="354" t="s">
        <v>41</v>
      </c>
      <c r="C45" s="356"/>
      <c r="D45" s="305">
        <f>ナレッジデータ!U45</f>
        <v>141</v>
      </c>
      <c r="E45" s="335">
        <f>ナレッジデータ!Y45</f>
        <v>1415</v>
      </c>
      <c r="F45" s="336">
        <f>ナレッジデータ!AR45</f>
        <v>610</v>
      </c>
      <c r="G45" s="337">
        <f>ナレッジデータ!AO45</f>
        <v>1228</v>
      </c>
      <c r="H45" s="338">
        <f>ナレッジデータ!AS45</f>
        <v>0</v>
      </c>
      <c r="I45" s="339">
        <f>ナレッジデータ!AG45</f>
        <v>906</v>
      </c>
      <c r="J45" s="337">
        <f>ナレッジデータ!AH45</f>
        <v>692</v>
      </c>
      <c r="K45" s="338">
        <f>ナレッジデータ!AL45</f>
        <v>0</v>
      </c>
      <c r="L45" s="336">
        <f>ナレッジデータ!AZ45</f>
        <v>762</v>
      </c>
      <c r="M45" s="338">
        <f>ナレッジデータ!BA45</f>
        <v>0</v>
      </c>
      <c r="N45" s="339">
        <f>ナレッジデータ!BH45</f>
        <v>485</v>
      </c>
      <c r="O45" s="337">
        <f>ナレッジデータ!BG45</f>
        <v>1280</v>
      </c>
      <c r="P45" s="338"/>
    </row>
    <row r="46" spans="1:16" ht="18.75" customHeight="1">
      <c r="A46" s="354" t="s">
        <v>22</v>
      </c>
      <c r="B46" s="355"/>
      <c r="C46" s="356"/>
      <c r="D46" s="238">
        <f>SUM(D42:D45)</f>
        <v>242</v>
      </c>
      <c r="E46" s="340">
        <f>SUM(E42:E45)</f>
        <v>2573</v>
      </c>
      <c r="F46" s="325">
        <f aca="true" t="shared" si="14" ref="F46:P46">SUM(F42:F45)</f>
        <v>1016</v>
      </c>
      <c r="G46" s="326">
        <f t="shared" si="14"/>
        <v>1722</v>
      </c>
      <c r="H46" s="278">
        <f t="shared" si="14"/>
        <v>0</v>
      </c>
      <c r="I46" s="325">
        <f t="shared" si="14"/>
        <v>1841</v>
      </c>
      <c r="J46" s="326">
        <f t="shared" si="14"/>
        <v>1221</v>
      </c>
      <c r="K46" s="278">
        <f t="shared" si="14"/>
        <v>1</v>
      </c>
      <c r="L46" s="325">
        <f t="shared" si="14"/>
        <v>1170</v>
      </c>
      <c r="M46" s="278">
        <f t="shared" si="14"/>
        <v>0</v>
      </c>
      <c r="N46" s="277">
        <f t="shared" si="14"/>
        <v>618</v>
      </c>
      <c r="O46" s="326">
        <f t="shared" si="14"/>
        <v>1688</v>
      </c>
      <c r="P46" s="278">
        <f t="shared" si="14"/>
        <v>0</v>
      </c>
    </row>
    <row r="47" spans="1:16" ht="24" customHeight="1">
      <c r="A47" s="351" t="s">
        <v>25</v>
      </c>
      <c r="B47" s="352"/>
      <c r="C47" s="353"/>
      <c r="D47" s="238">
        <f aca="true" t="shared" si="15" ref="D47:O47">D15+D22+D30+D41+D46</f>
        <v>5032</v>
      </c>
      <c r="E47" s="340">
        <f t="shared" si="15"/>
        <v>36338</v>
      </c>
      <c r="F47" s="325">
        <f t="shared" si="15"/>
        <v>12733</v>
      </c>
      <c r="G47" s="326">
        <f t="shared" si="15"/>
        <v>21277</v>
      </c>
      <c r="H47" s="278">
        <f t="shared" si="15"/>
        <v>7</v>
      </c>
      <c r="I47" s="325">
        <f t="shared" si="15"/>
        <v>27721</v>
      </c>
      <c r="J47" s="326">
        <f t="shared" si="15"/>
        <v>18666</v>
      </c>
      <c r="K47" s="278">
        <f t="shared" si="15"/>
        <v>54</v>
      </c>
      <c r="L47" s="325">
        <f t="shared" si="15"/>
        <v>14656</v>
      </c>
      <c r="M47" s="278">
        <f t="shared" si="15"/>
        <v>4</v>
      </c>
      <c r="N47" s="277">
        <f t="shared" si="15"/>
        <v>8143</v>
      </c>
      <c r="O47" s="326">
        <f t="shared" si="15"/>
        <v>17133</v>
      </c>
      <c r="P47" s="278">
        <f>P15+P22+P30+P41+P46</f>
        <v>14</v>
      </c>
    </row>
    <row r="48" spans="1:14" ht="14.25">
      <c r="A48" s="4" t="s">
        <v>0</v>
      </c>
      <c r="D48" s="3" t="s">
        <v>0</v>
      </c>
      <c r="E48" s="3" t="s">
        <v>0</v>
      </c>
      <c r="I48" s="3" t="s">
        <v>0</v>
      </c>
      <c r="J48" s="3" t="s">
        <v>0</v>
      </c>
      <c r="K48" s="3" t="s">
        <v>0</v>
      </c>
      <c r="L48" s="3" t="s">
        <v>0</v>
      </c>
      <c r="M48" s="3" t="s">
        <v>0</v>
      </c>
      <c r="N48" s="3" t="s">
        <v>0</v>
      </c>
    </row>
    <row r="50" spans="3:16" ht="14.25">
      <c r="C50" s="5" t="s">
        <v>136</v>
      </c>
      <c r="D50" s="2">
        <f>SUM(D7,D10,D13,D18,D21,D25,D28,D33,D36,D39)</f>
        <v>2819</v>
      </c>
      <c r="E50" s="2">
        <f aca="true" t="shared" si="16" ref="E50:P50">SUM(E7,E10,E13,E18,E21,E25,E28,E33,E36,E39)</f>
        <v>22165</v>
      </c>
      <c r="F50" s="2">
        <f t="shared" si="16"/>
        <v>6865</v>
      </c>
      <c r="G50" s="2">
        <f t="shared" si="16"/>
        <v>11074</v>
      </c>
      <c r="H50" s="2">
        <f t="shared" si="16"/>
        <v>7</v>
      </c>
      <c r="I50" s="2">
        <f t="shared" si="16"/>
        <v>15438</v>
      </c>
      <c r="J50" s="2">
        <f t="shared" si="16"/>
        <v>10957</v>
      </c>
      <c r="K50" s="2">
        <f t="shared" si="16"/>
        <v>53</v>
      </c>
      <c r="L50" s="2">
        <f t="shared" si="16"/>
        <v>7619</v>
      </c>
      <c r="M50" s="2">
        <f t="shared" si="16"/>
        <v>4</v>
      </c>
      <c r="N50" s="2">
        <f t="shared" si="16"/>
        <v>4220</v>
      </c>
      <c r="O50" s="2">
        <f t="shared" si="16"/>
        <v>8230</v>
      </c>
      <c r="P50" s="2">
        <f t="shared" si="16"/>
        <v>14</v>
      </c>
    </row>
    <row r="51" spans="3:16" ht="14.25">
      <c r="C51" s="5" t="s">
        <v>23</v>
      </c>
      <c r="D51" s="2">
        <f>D42</f>
        <v>51</v>
      </c>
      <c r="E51" s="2">
        <f aca="true" t="shared" si="17" ref="E51:P51">E42</f>
        <v>518</v>
      </c>
      <c r="F51" s="2">
        <f t="shared" si="17"/>
        <v>170</v>
      </c>
      <c r="G51" s="2">
        <f t="shared" si="17"/>
        <v>198</v>
      </c>
      <c r="H51" s="2">
        <f t="shared" si="17"/>
        <v>0</v>
      </c>
      <c r="I51" s="2">
        <f t="shared" si="17"/>
        <v>367</v>
      </c>
      <c r="J51" s="2">
        <f t="shared" si="17"/>
        <v>249</v>
      </c>
      <c r="K51" s="2">
        <f t="shared" si="17"/>
        <v>1</v>
      </c>
      <c r="L51" s="2">
        <f t="shared" si="17"/>
        <v>163</v>
      </c>
      <c r="M51" s="2">
        <f t="shared" si="17"/>
        <v>0</v>
      </c>
      <c r="N51" s="2">
        <f t="shared" si="17"/>
        <v>43</v>
      </c>
      <c r="O51" s="2">
        <f t="shared" si="17"/>
        <v>168</v>
      </c>
      <c r="P51" s="2">
        <f t="shared" si="17"/>
        <v>0</v>
      </c>
    </row>
    <row r="52" spans="3:16" ht="14.25">
      <c r="C52" s="9" t="s">
        <v>18</v>
      </c>
      <c r="D52" s="56">
        <f>SUM(D50:D51)</f>
        <v>2870</v>
      </c>
      <c r="E52" s="56">
        <f aca="true" t="shared" si="18" ref="E52:P52">SUM(E50:E51)</f>
        <v>22683</v>
      </c>
      <c r="F52" s="56">
        <f t="shared" si="18"/>
        <v>7035</v>
      </c>
      <c r="G52" s="56">
        <f t="shared" si="18"/>
        <v>11272</v>
      </c>
      <c r="H52" s="56">
        <f t="shared" si="18"/>
        <v>7</v>
      </c>
      <c r="I52" s="56">
        <f t="shared" si="18"/>
        <v>15805</v>
      </c>
      <c r="J52" s="56">
        <f t="shared" si="18"/>
        <v>11206</v>
      </c>
      <c r="K52" s="56">
        <f t="shared" si="18"/>
        <v>54</v>
      </c>
      <c r="L52" s="56">
        <f t="shared" si="18"/>
        <v>7782</v>
      </c>
      <c r="M52" s="56">
        <f t="shared" si="18"/>
        <v>4</v>
      </c>
      <c r="N52" s="56">
        <f t="shared" si="18"/>
        <v>4263</v>
      </c>
      <c r="O52" s="56">
        <f t="shared" si="18"/>
        <v>8398</v>
      </c>
      <c r="P52" s="56">
        <f t="shared" si="18"/>
        <v>14</v>
      </c>
    </row>
    <row r="53" spans="5:14" ht="14.25">
      <c r="E53" s="257"/>
      <c r="I53" s="257"/>
      <c r="J53" s="257"/>
      <c r="K53" s="257"/>
      <c r="L53" s="257"/>
      <c r="M53" s="257"/>
      <c r="N53" s="257"/>
    </row>
    <row r="54" spans="3:16" ht="14.25">
      <c r="C54" s="5" t="s">
        <v>137</v>
      </c>
      <c r="D54" s="2">
        <f>SUM(D14,D29,D40)</f>
        <v>1971</v>
      </c>
      <c r="E54" s="2">
        <f aca="true" t="shared" si="19" ref="E54:P54">SUM(E14,E29,E40)</f>
        <v>11600</v>
      </c>
      <c r="F54" s="2">
        <f t="shared" si="19"/>
        <v>4852</v>
      </c>
      <c r="G54" s="2">
        <f t="shared" si="19"/>
        <v>8481</v>
      </c>
      <c r="H54" s="2">
        <f t="shared" si="19"/>
        <v>0</v>
      </c>
      <c r="I54" s="2">
        <f t="shared" si="19"/>
        <v>10442</v>
      </c>
      <c r="J54" s="2">
        <f t="shared" si="19"/>
        <v>6488</v>
      </c>
      <c r="K54" s="2">
        <f t="shared" si="19"/>
        <v>0</v>
      </c>
      <c r="L54" s="2">
        <f t="shared" si="19"/>
        <v>5867</v>
      </c>
      <c r="M54" s="2">
        <f t="shared" si="19"/>
        <v>0</v>
      </c>
      <c r="N54" s="2">
        <f t="shared" si="19"/>
        <v>3305</v>
      </c>
      <c r="O54" s="2">
        <f t="shared" si="19"/>
        <v>7215</v>
      </c>
      <c r="P54" s="2">
        <f t="shared" si="19"/>
        <v>0</v>
      </c>
    </row>
    <row r="55" spans="3:16" ht="14.25">
      <c r="C55" s="5" t="s">
        <v>139</v>
      </c>
      <c r="D55" s="2">
        <f>SUM(D43:D45)</f>
        <v>191</v>
      </c>
      <c r="E55" s="2">
        <f aca="true" t="shared" si="20" ref="E55:P55">SUM(E43:E45)</f>
        <v>2055</v>
      </c>
      <c r="F55" s="2">
        <f t="shared" si="20"/>
        <v>846</v>
      </c>
      <c r="G55" s="2">
        <f t="shared" si="20"/>
        <v>1524</v>
      </c>
      <c r="H55" s="2">
        <f t="shared" si="20"/>
        <v>0</v>
      </c>
      <c r="I55" s="2">
        <f t="shared" si="20"/>
        <v>1474</v>
      </c>
      <c r="J55" s="2">
        <f t="shared" si="20"/>
        <v>972</v>
      </c>
      <c r="K55" s="2">
        <f t="shared" si="20"/>
        <v>0</v>
      </c>
      <c r="L55" s="2">
        <f t="shared" si="20"/>
        <v>1007</v>
      </c>
      <c r="M55" s="2">
        <f t="shared" si="20"/>
        <v>0</v>
      </c>
      <c r="N55" s="2">
        <f t="shared" si="20"/>
        <v>575</v>
      </c>
      <c r="O55" s="2">
        <f t="shared" si="20"/>
        <v>1520</v>
      </c>
      <c r="P55" s="2">
        <f t="shared" si="20"/>
        <v>0</v>
      </c>
    </row>
    <row r="57" spans="3:16" ht="14.25">
      <c r="C57" s="9" t="s">
        <v>138</v>
      </c>
      <c r="D57" s="2">
        <f>SUM(D52,D54,D55)</f>
        <v>5032</v>
      </c>
      <c r="E57" s="2">
        <f aca="true" t="shared" si="21" ref="E57:P57">SUM(E52,E54,E55)</f>
        <v>36338</v>
      </c>
      <c r="F57" s="2">
        <f t="shared" si="21"/>
        <v>12733</v>
      </c>
      <c r="G57" s="2">
        <f t="shared" si="21"/>
        <v>21277</v>
      </c>
      <c r="H57" s="2">
        <f t="shared" si="21"/>
        <v>7</v>
      </c>
      <c r="I57" s="2">
        <f t="shared" si="21"/>
        <v>27721</v>
      </c>
      <c r="J57" s="2">
        <f t="shared" si="21"/>
        <v>18666</v>
      </c>
      <c r="K57" s="2">
        <f t="shared" si="21"/>
        <v>54</v>
      </c>
      <c r="L57" s="2">
        <f t="shared" si="21"/>
        <v>14656</v>
      </c>
      <c r="M57" s="2">
        <f t="shared" si="21"/>
        <v>4</v>
      </c>
      <c r="N57" s="2">
        <f t="shared" si="21"/>
        <v>8143</v>
      </c>
      <c r="O57" s="2">
        <f t="shared" si="21"/>
        <v>17133</v>
      </c>
      <c r="P57" s="2">
        <f t="shared" si="21"/>
        <v>14</v>
      </c>
    </row>
  </sheetData>
  <sheetProtection/>
  <mergeCells count="23">
    <mergeCell ref="A47:C47"/>
    <mergeCell ref="A41:C41"/>
    <mergeCell ref="B43:C43"/>
    <mergeCell ref="A46:C46"/>
    <mergeCell ref="B42:C42"/>
    <mergeCell ref="B45:C45"/>
    <mergeCell ref="B44:C44"/>
    <mergeCell ref="A30:C30"/>
    <mergeCell ref="A5:A14"/>
    <mergeCell ref="A16:A21"/>
    <mergeCell ref="A23:A29"/>
    <mergeCell ref="A42:A45"/>
    <mergeCell ref="A31:A40"/>
    <mergeCell ref="I3:K3"/>
    <mergeCell ref="L3:M3"/>
    <mergeCell ref="N3:P3"/>
    <mergeCell ref="L2:P2"/>
    <mergeCell ref="F3:H3"/>
    <mergeCell ref="B40:C40"/>
    <mergeCell ref="B29:C29"/>
    <mergeCell ref="B14:C14"/>
    <mergeCell ref="A15:C15"/>
    <mergeCell ref="A22:C22"/>
  </mergeCells>
  <printOptions horizontalCentered="1"/>
  <pageMargins left="0.1968503937007874" right="0.1968503937007874" top="0.5905511811023623" bottom="0.3937007874015748" header="0.3937007874015748" footer="0"/>
  <pageSetup horizontalDpi="400" verticalDpi="400" orientation="landscape" pageOrder="overThenDown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59"/>
  <sheetViews>
    <sheetView view="pageBreakPreview" zoomScaleNormal="75" zoomScaleSheetLayoutView="100" zoomScalePageLayoutView="0" workbookViewId="0" topLeftCell="A1">
      <pane xSplit="3" ySplit="4" topLeftCell="BH1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K29" sqref="BK29"/>
    </sheetView>
  </sheetViews>
  <sheetFormatPr defaultColWidth="9.25390625" defaultRowHeight="12"/>
  <cols>
    <col min="1" max="1" width="6.125" style="9" customWidth="1"/>
    <col min="2" max="2" width="10.875" style="9" customWidth="1"/>
    <col min="3" max="3" width="9.00390625" style="9" customWidth="1"/>
    <col min="4" max="4" width="12.125" style="2" customWidth="1"/>
    <col min="5" max="10" width="11.25390625" style="2" customWidth="1"/>
    <col min="11" max="14" width="11.25390625" style="5" customWidth="1"/>
    <col min="15" max="15" width="11.00390625" style="2" bestFit="1" customWidth="1"/>
    <col min="16" max="16" width="11.00390625" style="2" customWidth="1"/>
    <col min="17" max="17" width="12.00390625" style="2" bestFit="1" customWidth="1"/>
    <col min="18" max="23" width="12.00390625" style="2" customWidth="1"/>
    <col min="24" max="24" width="12.00390625" style="2" bestFit="1" customWidth="1"/>
    <col min="25" max="32" width="12.00390625" style="2" customWidth="1"/>
    <col min="33" max="33" width="12.00390625" style="2" bestFit="1" customWidth="1"/>
    <col min="34" max="38" width="12.00390625" style="2" customWidth="1"/>
    <col min="39" max="45" width="10.75390625" style="2" customWidth="1"/>
    <col min="46" max="52" width="10.875" style="2" customWidth="1"/>
    <col min="53" max="53" width="12.25390625" style="2" bestFit="1" customWidth="1"/>
    <col min="54" max="61" width="12.25390625" style="2" customWidth="1"/>
    <col min="62" max="62" width="11.00390625" style="2" bestFit="1" customWidth="1"/>
    <col min="63" max="63" width="12.125" style="2" customWidth="1"/>
    <col min="64" max="92" width="9.25390625" style="2" customWidth="1"/>
    <col min="93" max="93" width="6.00390625" style="2" bestFit="1" customWidth="1"/>
    <col min="94" max="94" width="11.25390625" style="2" bestFit="1" customWidth="1"/>
    <col min="95" max="95" width="9.25390625" style="2" customWidth="1"/>
    <col min="96" max="96" width="11.25390625" style="2" bestFit="1" customWidth="1"/>
    <col min="97" max="16384" width="9.25390625" style="2" customWidth="1"/>
  </cols>
  <sheetData>
    <row r="1" spans="2:46" ht="21">
      <c r="B1" s="2"/>
      <c r="D1" s="1" t="s">
        <v>82</v>
      </c>
      <c r="AT1" s="2" t="s">
        <v>83</v>
      </c>
    </row>
    <row r="2" spans="3:63" ht="18.75" customHeight="1">
      <c r="C2" s="2"/>
      <c r="BA2" s="77"/>
      <c r="BB2" s="77"/>
      <c r="BC2" s="77"/>
      <c r="BD2" s="77"/>
      <c r="BE2" s="77"/>
      <c r="BF2" s="77"/>
      <c r="BG2" s="77"/>
      <c r="BH2" s="77"/>
      <c r="BI2" s="77"/>
      <c r="BJ2" s="141"/>
      <c r="BK2" s="141"/>
    </row>
    <row r="3" spans="1:63" ht="18.75" customHeight="1">
      <c r="A3" s="22"/>
      <c r="B3" s="10"/>
      <c r="C3" s="7" t="s">
        <v>35</v>
      </c>
      <c r="D3" s="389" t="s">
        <v>1</v>
      </c>
      <c r="E3" s="383" t="s">
        <v>2</v>
      </c>
      <c r="F3" s="383" t="s">
        <v>3</v>
      </c>
      <c r="G3" s="383" t="s">
        <v>4</v>
      </c>
      <c r="H3" s="383" t="s">
        <v>5</v>
      </c>
      <c r="I3" s="383" t="s">
        <v>6</v>
      </c>
      <c r="J3" s="383" t="s">
        <v>7</v>
      </c>
      <c r="K3" s="385" t="s">
        <v>74</v>
      </c>
      <c r="L3" s="383" t="s">
        <v>84</v>
      </c>
      <c r="M3" s="387" t="s">
        <v>65</v>
      </c>
      <c r="N3" s="387" t="s">
        <v>67</v>
      </c>
      <c r="O3" s="369" t="s">
        <v>90</v>
      </c>
      <c r="P3" s="388"/>
      <c r="Q3" s="369" t="s">
        <v>91</v>
      </c>
      <c r="R3" s="380"/>
      <c r="S3" s="380"/>
      <c r="T3" s="380"/>
      <c r="U3" s="380"/>
      <c r="V3" s="370"/>
      <c r="W3" s="242"/>
      <c r="X3" s="378" t="s">
        <v>92</v>
      </c>
      <c r="Y3" s="378"/>
      <c r="Z3" s="378"/>
      <c r="AA3" s="378"/>
      <c r="AB3" s="378"/>
      <c r="AC3" s="378"/>
      <c r="AD3" s="378"/>
      <c r="AE3" s="378"/>
      <c r="AF3" s="378"/>
      <c r="AG3" s="361" t="s">
        <v>62</v>
      </c>
      <c r="AH3" s="378"/>
      <c r="AI3" s="378"/>
      <c r="AJ3" s="378"/>
      <c r="AK3" s="378"/>
      <c r="AL3" s="378"/>
      <c r="AM3" s="369" t="s">
        <v>93</v>
      </c>
      <c r="AN3" s="380"/>
      <c r="AO3" s="380"/>
      <c r="AP3" s="380"/>
      <c r="AQ3" s="380"/>
      <c r="AR3" s="380"/>
      <c r="AS3" s="370"/>
      <c r="AT3" s="378" t="s">
        <v>61</v>
      </c>
      <c r="AU3" s="378"/>
      <c r="AV3" s="378"/>
      <c r="AW3" s="378"/>
      <c r="AX3" s="378"/>
      <c r="AY3" s="378"/>
      <c r="AZ3" s="378"/>
      <c r="BA3" s="379"/>
      <c r="BB3" s="369" t="s">
        <v>111</v>
      </c>
      <c r="BC3" s="380"/>
      <c r="BD3" s="380"/>
      <c r="BE3" s="380"/>
      <c r="BF3" s="370"/>
      <c r="BG3" s="369" t="s">
        <v>75</v>
      </c>
      <c r="BH3" s="380"/>
      <c r="BI3" s="370"/>
      <c r="BJ3" s="17" t="s">
        <v>112</v>
      </c>
      <c r="BK3" s="347" t="s">
        <v>13</v>
      </c>
    </row>
    <row r="4" spans="1:63" ht="18.75" customHeight="1">
      <c r="A4" s="6" t="s">
        <v>14</v>
      </c>
      <c r="B4" s="11"/>
      <c r="C4" s="18"/>
      <c r="D4" s="390"/>
      <c r="E4" s="384"/>
      <c r="F4" s="384"/>
      <c r="G4" s="384"/>
      <c r="H4" s="384"/>
      <c r="I4" s="384"/>
      <c r="J4" s="384"/>
      <c r="K4" s="386"/>
      <c r="L4" s="384"/>
      <c r="M4" s="384"/>
      <c r="N4" s="384"/>
      <c r="O4" s="246" t="s">
        <v>94</v>
      </c>
      <c r="P4" s="247" t="s">
        <v>129</v>
      </c>
      <c r="Q4" s="35" t="s">
        <v>95</v>
      </c>
      <c r="R4" s="29" t="s">
        <v>96</v>
      </c>
      <c r="S4" s="29" t="s">
        <v>98</v>
      </c>
      <c r="T4" s="29" t="s">
        <v>130</v>
      </c>
      <c r="U4" s="29" t="s">
        <v>97</v>
      </c>
      <c r="V4" s="36" t="s">
        <v>66</v>
      </c>
      <c r="W4" s="188" t="s">
        <v>131</v>
      </c>
      <c r="X4" s="167" t="s">
        <v>99</v>
      </c>
      <c r="Y4" s="30" t="s">
        <v>100</v>
      </c>
      <c r="Z4" s="167" t="s">
        <v>101</v>
      </c>
      <c r="AA4" s="28" t="s">
        <v>102</v>
      </c>
      <c r="AB4" s="168" t="s">
        <v>103</v>
      </c>
      <c r="AC4" s="28" t="s">
        <v>104</v>
      </c>
      <c r="AD4" s="28" t="s">
        <v>105</v>
      </c>
      <c r="AE4" s="28" t="s">
        <v>106</v>
      </c>
      <c r="AF4" s="33" t="s">
        <v>66</v>
      </c>
      <c r="AG4" s="35" t="s">
        <v>113</v>
      </c>
      <c r="AH4" s="28" t="s">
        <v>114</v>
      </c>
      <c r="AI4" s="186" t="s">
        <v>76</v>
      </c>
      <c r="AJ4" s="187" t="s">
        <v>77</v>
      </c>
      <c r="AK4" s="185" t="s">
        <v>78</v>
      </c>
      <c r="AL4" s="36" t="s">
        <v>30</v>
      </c>
      <c r="AM4" s="35" t="s">
        <v>107</v>
      </c>
      <c r="AN4" s="132" t="s">
        <v>132</v>
      </c>
      <c r="AO4" s="92" t="s">
        <v>110</v>
      </c>
      <c r="AP4" s="29" t="s">
        <v>108</v>
      </c>
      <c r="AQ4" s="92" t="s">
        <v>109</v>
      </c>
      <c r="AR4" s="169" t="s">
        <v>59</v>
      </c>
      <c r="AS4" s="93" t="s">
        <v>66</v>
      </c>
      <c r="AT4" s="188" t="s">
        <v>115</v>
      </c>
      <c r="AU4" s="28" t="s">
        <v>119</v>
      </c>
      <c r="AV4" s="168" t="s">
        <v>120</v>
      </c>
      <c r="AW4" s="167" t="s">
        <v>116</v>
      </c>
      <c r="AX4" s="28" t="s">
        <v>117</v>
      </c>
      <c r="AY4" s="168" t="s">
        <v>118</v>
      </c>
      <c r="AZ4" s="189" t="s">
        <v>79</v>
      </c>
      <c r="BA4" s="33" t="s">
        <v>30</v>
      </c>
      <c r="BB4" s="35" t="s">
        <v>121</v>
      </c>
      <c r="BC4" s="29" t="s">
        <v>122</v>
      </c>
      <c r="BD4" s="118" t="s">
        <v>123</v>
      </c>
      <c r="BE4" s="92" t="s">
        <v>124</v>
      </c>
      <c r="BF4" s="93" t="s">
        <v>30</v>
      </c>
      <c r="BG4" s="190" t="s">
        <v>58</v>
      </c>
      <c r="BH4" s="92" t="s">
        <v>80</v>
      </c>
      <c r="BI4" s="93" t="s">
        <v>81</v>
      </c>
      <c r="BJ4" s="191" t="s">
        <v>125</v>
      </c>
      <c r="BK4" s="348"/>
    </row>
    <row r="5" spans="1:63" ht="22.5" customHeight="1">
      <c r="A5" s="376" t="s">
        <v>44</v>
      </c>
      <c r="B5" s="12"/>
      <c r="C5" s="26" t="s">
        <v>15</v>
      </c>
      <c r="D5" s="61">
        <v>5191</v>
      </c>
      <c r="E5" s="62">
        <v>806</v>
      </c>
      <c r="F5" s="62">
        <v>1654</v>
      </c>
      <c r="G5" s="62">
        <v>310</v>
      </c>
      <c r="H5" s="62">
        <v>241</v>
      </c>
      <c r="I5" s="62">
        <v>828</v>
      </c>
      <c r="J5" s="62">
        <v>361</v>
      </c>
      <c r="K5" s="142">
        <v>443</v>
      </c>
      <c r="L5" s="143">
        <v>267</v>
      </c>
      <c r="M5" s="143">
        <v>302</v>
      </c>
      <c r="N5" s="63">
        <v>911</v>
      </c>
      <c r="O5" s="170">
        <v>32</v>
      </c>
      <c r="P5" s="248"/>
      <c r="Q5" s="78">
        <v>66</v>
      </c>
      <c r="R5" s="79">
        <v>69</v>
      </c>
      <c r="S5" s="79">
        <v>114</v>
      </c>
      <c r="T5" s="79">
        <v>0</v>
      </c>
      <c r="U5" s="79">
        <v>111</v>
      </c>
      <c r="V5" s="80"/>
      <c r="W5" s="81">
        <v>0</v>
      </c>
      <c r="X5" s="81">
        <v>42</v>
      </c>
      <c r="Y5" s="79">
        <v>629</v>
      </c>
      <c r="Z5" s="81">
        <v>127</v>
      </c>
      <c r="AA5" s="79">
        <v>7</v>
      </c>
      <c r="AB5" s="79">
        <v>15</v>
      </c>
      <c r="AC5" s="79">
        <v>16</v>
      </c>
      <c r="AD5" s="79">
        <v>3</v>
      </c>
      <c r="AE5" s="79">
        <v>17</v>
      </c>
      <c r="AF5" s="82">
        <v>0</v>
      </c>
      <c r="AG5" s="78">
        <v>369</v>
      </c>
      <c r="AH5" s="79">
        <v>205</v>
      </c>
      <c r="AI5" s="192">
        <v>47</v>
      </c>
      <c r="AJ5" s="62">
        <v>62</v>
      </c>
      <c r="AK5" s="192">
        <v>53</v>
      </c>
      <c r="AL5" s="80"/>
      <c r="AM5" s="61">
        <v>56</v>
      </c>
      <c r="AN5" s="79">
        <v>0</v>
      </c>
      <c r="AO5" s="79">
        <v>329</v>
      </c>
      <c r="AP5" s="79">
        <v>45</v>
      </c>
      <c r="AQ5" s="79">
        <v>57</v>
      </c>
      <c r="AR5" s="82">
        <v>115</v>
      </c>
      <c r="AS5" s="80">
        <v>0</v>
      </c>
      <c r="AT5" s="81">
        <v>25</v>
      </c>
      <c r="AU5" s="79">
        <v>47</v>
      </c>
      <c r="AV5" s="79">
        <v>19</v>
      </c>
      <c r="AW5" s="81">
        <v>17</v>
      </c>
      <c r="AX5" s="79">
        <v>19</v>
      </c>
      <c r="AY5" s="79">
        <v>35</v>
      </c>
      <c r="AZ5" s="82">
        <v>80</v>
      </c>
      <c r="BA5" s="82"/>
      <c r="BB5" s="61">
        <v>113</v>
      </c>
      <c r="BC5" s="79">
        <v>57</v>
      </c>
      <c r="BD5" s="79">
        <v>30</v>
      </c>
      <c r="BE5" s="79">
        <v>64</v>
      </c>
      <c r="BF5" s="80"/>
      <c r="BG5" s="61">
        <v>221</v>
      </c>
      <c r="BH5" s="62">
        <v>66</v>
      </c>
      <c r="BI5" s="64">
        <v>6</v>
      </c>
      <c r="BJ5" s="89">
        <v>51</v>
      </c>
      <c r="BK5" s="58">
        <f aca="true" t="shared" si="0" ref="BK5:BK47">SUM(D5:BJ5)</f>
        <v>14750</v>
      </c>
    </row>
    <row r="6" spans="1:63" ht="22.5" customHeight="1">
      <c r="A6" s="377"/>
      <c r="B6" s="21" t="s">
        <v>16</v>
      </c>
      <c r="C6" s="19" t="s">
        <v>17</v>
      </c>
      <c r="D6" s="65">
        <v>3778</v>
      </c>
      <c r="E6" s="66">
        <v>331</v>
      </c>
      <c r="F6" s="66">
        <v>915</v>
      </c>
      <c r="G6" s="66">
        <v>126</v>
      </c>
      <c r="H6" s="66">
        <v>145</v>
      </c>
      <c r="I6" s="66">
        <v>396</v>
      </c>
      <c r="J6" s="66">
        <v>204</v>
      </c>
      <c r="K6" s="144">
        <v>306</v>
      </c>
      <c r="L6" s="145">
        <v>203</v>
      </c>
      <c r="M6" s="145">
        <v>270</v>
      </c>
      <c r="N6" s="67">
        <v>1141</v>
      </c>
      <c r="O6" s="171">
        <v>0</v>
      </c>
      <c r="P6" s="249"/>
      <c r="Q6" s="65">
        <v>60</v>
      </c>
      <c r="R6" s="66">
        <v>46</v>
      </c>
      <c r="S6" s="66">
        <v>29</v>
      </c>
      <c r="T6" s="66">
        <v>0</v>
      </c>
      <c r="U6" s="66">
        <v>110</v>
      </c>
      <c r="V6" s="68"/>
      <c r="W6" s="83">
        <v>0</v>
      </c>
      <c r="X6" s="83">
        <v>20</v>
      </c>
      <c r="Y6" s="66">
        <v>272</v>
      </c>
      <c r="Z6" s="83">
        <v>64</v>
      </c>
      <c r="AA6" s="66">
        <v>3</v>
      </c>
      <c r="AB6" s="66">
        <v>0</v>
      </c>
      <c r="AC6" s="66">
        <v>2</v>
      </c>
      <c r="AD6" s="66">
        <v>0</v>
      </c>
      <c r="AE6" s="66">
        <v>0</v>
      </c>
      <c r="AF6" s="84">
        <v>1</v>
      </c>
      <c r="AG6" s="65">
        <v>96</v>
      </c>
      <c r="AH6" s="66">
        <v>53</v>
      </c>
      <c r="AI6" s="193">
        <v>33</v>
      </c>
      <c r="AJ6" s="66">
        <v>8</v>
      </c>
      <c r="AK6" s="193">
        <v>21</v>
      </c>
      <c r="AL6" s="68"/>
      <c r="AM6" s="65">
        <v>18</v>
      </c>
      <c r="AN6" s="66">
        <v>0</v>
      </c>
      <c r="AO6" s="66">
        <v>206</v>
      </c>
      <c r="AP6" s="66">
        <v>19</v>
      </c>
      <c r="AQ6" s="66">
        <v>12</v>
      </c>
      <c r="AR6" s="84">
        <v>91</v>
      </c>
      <c r="AS6" s="68">
        <v>0</v>
      </c>
      <c r="AT6" s="83">
        <v>6</v>
      </c>
      <c r="AU6" s="66">
        <v>14</v>
      </c>
      <c r="AV6" s="66">
        <v>0</v>
      </c>
      <c r="AW6" s="83">
        <v>9</v>
      </c>
      <c r="AX6" s="66">
        <v>27</v>
      </c>
      <c r="AY6" s="66">
        <v>8</v>
      </c>
      <c r="AZ6" s="84">
        <v>135</v>
      </c>
      <c r="BA6" s="84"/>
      <c r="BB6" s="65">
        <v>14</v>
      </c>
      <c r="BC6" s="66">
        <v>8</v>
      </c>
      <c r="BD6" s="66">
        <v>13</v>
      </c>
      <c r="BE6" s="66">
        <v>30</v>
      </c>
      <c r="BF6" s="68"/>
      <c r="BG6" s="65">
        <v>66</v>
      </c>
      <c r="BH6" s="66">
        <v>30</v>
      </c>
      <c r="BI6" s="68">
        <v>0</v>
      </c>
      <c r="BJ6" s="89">
        <v>3</v>
      </c>
      <c r="BK6" s="43">
        <f t="shared" si="0"/>
        <v>9342</v>
      </c>
    </row>
    <row r="7" spans="1:63" ht="22.5" customHeight="1">
      <c r="A7" s="377"/>
      <c r="B7" s="27"/>
      <c r="C7" s="19" t="s">
        <v>18</v>
      </c>
      <c r="D7" s="38">
        <f aca="true" t="shared" si="1" ref="D7:L7">SUM(D5:D6)</f>
        <v>8969</v>
      </c>
      <c r="E7" s="39">
        <f t="shared" si="1"/>
        <v>1137</v>
      </c>
      <c r="F7" s="39">
        <f t="shared" si="1"/>
        <v>2569</v>
      </c>
      <c r="G7" s="39">
        <f t="shared" si="1"/>
        <v>436</v>
      </c>
      <c r="H7" s="39">
        <f t="shared" si="1"/>
        <v>386</v>
      </c>
      <c r="I7" s="39">
        <f t="shared" si="1"/>
        <v>1224</v>
      </c>
      <c r="J7" s="39">
        <f t="shared" si="1"/>
        <v>565</v>
      </c>
      <c r="K7" s="146">
        <f t="shared" si="1"/>
        <v>749</v>
      </c>
      <c r="L7" s="147">
        <f t="shared" si="1"/>
        <v>470</v>
      </c>
      <c r="M7" s="147">
        <f aca="true" t="shared" si="2" ref="M7:W7">SUM(M5:M6)</f>
        <v>572</v>
      </c>
      <c r="N7" s="147">
        <f t="shared" si="2"/>
        <v>2052</v>
      </c>
      <c r="O7" s="136">
        <f t="shared" si="2"/>
        <v>32</v>
      </c>
      <c r="P7" s="40">
        <f t="shared" si="2"/>
        <v>0</v>
      </c>
      <c r="Q7" s="38">
        <f t="shared" si="2"/>
        <v>126</v>
      </c>
      <c r="R7" s="39">
        <f t="shared" si="2"/>
        <v>115</v>
      </c>
      <c r="S7" s="39">
        <f t="shared" si="2"/>
        <v>143</v>
      </c>
      <c r="T7" s="39">
        <f t="shared" si="2"/>
        <v>0</v>
      </c>
      <c r="U7" s="39">
        <f t="shared" si="2"/>
        <v>221</v>
      </c>
      <c r="V7" s="40">
        <f t="shared" si="2"/>
        <v>0</v>
      </c>
      <c r="W7" s="39">
        <f t="shared" si="2"/>
        <v>0</v>
      </c>
      <c r="X7" s="41">
        <f aca="true" t="shared" si="3" ref="X7:BF7">SUM(X5:X6)</f>
        <v>62</v>
      </c>
      <c r="Y7" s="39">
        <f t="shared" si="3"/>
        <v>901</v>
      </c>
      <c r="Z7" s="41">
        <f t="shared" si="3"/>
        <v>191</v>
      </c>
      <c r="AA7" s="39">
        <f t="shared" si="3"/>
        <v>10</v>
      </c>
      <c r="AB7" s="39">
        <f t="shared" si="3"/>
        <v>15</v>
      </c>
      <c r="AC7" s="39">
        <f t="shared" si="3"/>
        <v>18</v>
      </c>
      <c r="AD7" s="39">
        <f t="shared" si="3"/>
        <v>3</v>
      </c>
      <c r="AE7" s="39">
        <f t="shared" si="3"/>
        <v>17</v>
      </c>
      <c r="AF7" s="42">
        <f t="shared" si="3"/>
        <v>1</v>
      </c>
      <c r="AG7" s="38">
        <f t="shared" si="3"/>
        <v>465</v>
      </c>
      <c r="AH7" s="39">
        <f t="shared" si="3"/>
        <v>258</v>
      </c>
      <c r="AI7" s="41">
        <f>SUM(AI5:AI6)</f>
        <v>80</v>
      </c>
      <c r="AJ7" s="39">
        <f>SUM(AJ5:AJ6)</f>
        <v>70</v>
      </c>
      <c r="AK7" s="42">
        <f>SUM(AK5:AK6)</f>
        <v>74</v>
      </c>
      <c r="AL7" s="40">
        <f t="shared" si="3"/>
        <v>0</v>
      </c>
      <c r="AM7" s="38">
        <f t="shared" si="3"/>
        <v>74</v>
      </c>
      <c r="AN7" s="39">
        <f>SUM(AN5:AN6)</f>
        <v>0</v>
      </c>
      <c r="AO7" s="39">
        <f>SUM(AO5:AO6)</f>
        <v>535</v>
      </c>
      <c r="AP7" s="39">
        <f t="shared" si="3"/>
        <v>64</v>
      </c>
      <c r="AQ7" s="39">
        <f t="shared" si="3"/>
        <v>69</v>
      </c>
      <c r="AR7" s="39">
        <f t="shared" si="3"/>
        <v>206</v>
      </c>
      <c r="AS7" s="40">
        <f t="shared" si="3"/>
        <v>0</v>
      </c>
      <c r="AT7" s="38">
        <f t="shared" si="3"/>
        <v>31</v>
      </c>
      <c r="AU7" s="39">
        <f t="shared" si="3"/>
        <v>61</v>
      </c>
      <c r="AV7" s="39">
        <f t="shared" si="3"/>
        <v>19</v>
      </c>
      <c r="AW7" s="41">
        <f>SUM(AW5:AW6)</f>
        <v>26</v>
      </c>
      <c r="AX7" s="39">
        <f>SUM(AX5:AX6)</f>
        <v>46</v>
      </c>
      <c r="AY7" s="39">
        <f>SUM(AY5:AY6)</f>
        <v>43</v>
      </c>
      <c r="AZ7" s="39">
        <f t="shared" si="3"/>
        <v>215</v>
      </c>
      <c r="BA7" s="42">
        <f t="shared" si="3"/>
        <v>0</v>
      </c>
      <c r="BB7" s="38">
        <f t="shared" si="3"/>
        <v>127</v>
      </c>
      <c r="BC7" s="39">
        <f t="shared" si="3"/>
        <v>65</v>
      </c>
      <c r="BD7" s="39">
        <f t="shared" si="3"/>
        <v>43</v>
      </c>
      <c r="BE7" s="39">
        <f t="shared" si="3"/>
        <v>94</v>
      </c>
      <c r="BF7" s="40">
        <f t="shared" si="3"/>
        <v>0</v>
      </c>
      <c r="BG7" s="38">
        <f>SUM(BG5:BG6)</f>
        <v>287</v>
      </c>
      <c r="BH7" s="39">
        <f>SUM(BH5:BH6)</f>
        <v>96</v>
      </c>
      <c r="BI7" s="40">
        <f>SUM(BI5:BI6)</f>
        <v>6</v>
      </c>
      <c r="BJ7" s="43">
        <f>SUM(BJ5:BJ6)</f>
        <v>54</v>
      </c>
      <c r="BK7" s="43">
        <f t="shared" si="0"/>
        <v>24092</v>
      </c>
    </row>
    <row r="8" spans="1:63" ht="22.5" customHeight="1">
      <c r="A8" s="377"/>
      <c r="B8" s="20"/>
      <c r="C8" s="19" t="s">
        <v>15</v>
      </c>
      <c r="D8" s="65">
        <v>19951</v>
      </c>
      <c r="E8" s="66">
        <v>1905</v>
      </c>
      <c r="F8" s="66">
        <v>3793</v>
      </c>
      <c r="G8" s="66">
        <v>883</v>
      </c>
      <c r="H8" s="66">
        <v>580</v>
      </c>
      <c r="I8" s="66">
        <v>2008</v>
      </c>
      <c r="J8" s="66">
        <v>827</v>
      </c>
      <c r="K8" s="144">
        <v>965</v>
      </c>
      <c r="L8" s="145">
        <v>593</v>
      </c>
      <c r="M8" s="145">
        <v>669</v>
      </c>
      <c r="N8" s="67">
        <v>2598</v>
      </c>
      <c r="O8" s="171">
        <v>78</v>
      </c>
      <c r="P8" s="250"/>
      <c r="Q8" s="65">
        <v>238</v>
      </c>
      <c r="R8" s="66">
        <v>172</v>
      </c>
      <c r="S8" s="66">
        <v>158</v>
      </c>
      <c r="T8" s="66">
        <v>0</v>
      </c>
      <c r="U8" s="66">
        <v>195</v>
      </c>
      <c r="V8" s="68"/>
      <c r="W8" s="83">
        <v>0</v>
      </c>
      <c r="X8" s="83">
        <v>136</v>
      </c>
      <c r="Y8" s="66">
        <v>1661</v>
      </c>
      <c r="Z8" s="83">
        <v>281</v>
      </c>
      <c r="AA8" s="66">
        <v>17</v>
      </c>
      <c r="AB8" s="66">
        <v>38</v>
      </c>
      <c r="AC8" s="66">
        <v>59</v>
      </c>
      <c r="AD8" s="66">
        <v>4</v>
      </c>
      <c r="AE8" s="66">
        <v>33</v>
      </c>
      <c r="AF8" s="84">
        <v>1</v>
      </c>
      <c r="AG8" s="65">
        <v>950</v>
      </c>
      <c r="AH8" s="66">
        <v>578</v>
      </c>
      <c r="AI8" s="193">
        <v>127</v>
      </c>
      <c r="AJ8" s="66">
        <v>133</v>
      </c>
      <c r="AK8" s="193">
        <v>121</v>
      </c>
      <c r="AL8" s="68">
        <v>2</v>
      </c>
      <c r="AM8" s="65">
        <v>182</v>
      </c>
      <c r="AN8" s="66">
        <v>0</v>
      </c>
      <c r="AO8" s="66">
        <v>773</v>
      </c>
      <c r="AP8" s="66">
        <v>98</v>
      </c>
      <c r="AQ8" s="66">
        <v>136</v>
      </c>
      <c r="AR8" s="84">
        <v>243</v>
      </c>
      <c r="AS8" s="68">
        <v>0</v>
      </c>
      <c r="AT8" s="65">
        <v>84</v>
      </c>
      <c r="AU8" s="66">
        <v>116</v>
      </c>
      <c r="AV8" s="66">
        <v>45</v>
      </c>
      <c r="AW8" s="83">
        <v>59</v>
      </c>
      <c r="AX8" s="66">
        <v>83</v>
      </c>
      <c r="AY8" s="66">
        <v>97</v>
      </c>
      <c r="AZ8" s="84">
        <v>216</v>
      </c>
      <c r="BA8" s="84"/>
      <c r="BB8" s="65">
        <v>241</v>
      </c>
      <c r="BC8" s="66">
        <v>94</v>
      </c>
      <c r="BD8" s="66">
        <v>33</v>
      </c>
      <c r="BE8" s="66">
        <v>160</v>
      </c>
      <c r="BF8" s="68"/>
      <c r="BG8" s="65">
        <v>417</v>
      </c>
      <c r="BH8" s="66">
        <v>178</v>
      </c>
      <c r="BI8" s="68">
        <v>8</v>
      </c>
      <c r="BJ8" s="89">
        <v>71</v>
      </c>
      <c r="BK8" s="43">
        <f t="shared" si="0"/>
        <v>43088</v>
      </c>
    </row>
    <row r="9" spans="1:63" ht="22.5" customHeight="1">
      <c r="A9" s="377"/>
      <c r="B9" s="14" t="s">
        <v>19</v>
      </c>
      <c r="C9" s="19" t="s">
        <v>17</v>
      </c>
      <c r="D9" s="65">
        <v>380</v>
      </c>
      <c r="E9" s="66">
        <v>54</v>
      </c>
      <c r="F9" s="66">
        <v>61</v>
      </c>
      <c r="G9" s="66">
        <v>19</v>
      </c>
      <c r="H9" s="66">
        <v>13</v>
      </c>
      <c r="I9" s="66">
        <v>28</v>
      </c>
      <c r="J9" s="66">
        <v>16</v>
      </c>
      <c r="K9" s="144">
        <v>6</v>
      </c>
      <c r="L9" s="145">
        <v>23</v>
      </c>
      <c r="M9" s="145">
        <v>19</v>
      </c>
      <c r="N9" s="67">
        <v>54</v>
      </c>
      <c r="O9" s="171">
        <v>0</v>
      </c>
      <c r="P9" s="250"/>
      <c r="Q9" s="65">
        <v>0</v>
      </c>
      <c r="R9" s="66">
        <v>4</v>
      </c>
      <c r="S9" s="66">
        <v>4</v>
      </c>
      <c r="T9" s="66">
        <v>0</v>
      </c>
      <c r="U9" s="66">
        <v>8</v>
      </c>
      <c r="V9" s="68"/>
      <c r="W9" s="83">
        <v>0</v>
      </c>
      <c r="X9" s="83">
        <v>0</v>
      </c>
      <c r="Y9" s="66">
        <v>58</v>
      </c>
      <c r="Z9" s="83">
        <v>4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84">
        <v>0</v>
      </c>
      <c r="AG9" s="65">
        <v>16</v>
      </c>
      <c r="AH9" s="66">
        <v>2</v>
      </c>
      <c r="AI9" s="193">
        <v>4</v>
      </c>
      <c r="AJ9" s="66">
        <v>1</v>
      </c>
      <c r="AK9" s="193">
        <v>4</v>
      </c>
      <c r="AL9" s="68">
        <v>0</v>
      </c>
      <c r="AM9" s="65">
        <v>2</v>
      </c>
      <c r="AN9" s="66">
        <v>0</v>
      </c>
      <c r="AO9" s="66">
        <v>16</v>
      </c>
      <c r="AP9" s="66">
        <v>3</v>
      </c>
      <c r="AQ9" s="66">
        <v>0</v>
      </c>
      <c r="AR9" s="84">
        <v>2</v>
      </c>
      <c r="AS9" s="68">
        <v>0</v>
      </c>
      <c r="AT9" s="65">
        <v>0</v>
      </c>
      <c r="AU9" s="66">
        <v>2</v>
      </c>
      <c r="AV9" s="66">
        <v>0</v>
      </c>
      <c r="AW9" s="83">
        <v>4</v>
      </c>
      <c r="AX9" s="66">
        <v>1</v>
      </c>
      <c r="AY9" s="66">
        <v>1</v>
      </c>
      <c r="AZ9" s="84">
        <v>9</v>
      </c>
      <c r="BA9" s="84"/>
      <c r="BB9" s="65">
        <v>2</v>
      </c>
      <c r="BC9" s="66">
        <v>2</v>
      </c>
      <c r="BD9" s="66">
        <v>3</v>
      </c>
      <c r="BE9" s="66">
        <v>4</v>
      </c>
      <c r="BF9" s="232"/>
      <c r="BG9" s="65">
        <v>6</v>
      </c>
      <c r="BH9" s="66">
        <v>9</v>
      </c>
      <c r="BI9" s="68">
        <v>0</v>
      </c>
      <c r="BJ9" s="89">
        <v>0</v>
      </c>
      <c r="BK9" s="43">
        <f t="shared" si="0"/>
        <v>844</v>
      </c>
    </row>
    <row r="10" spans="1:63" ht="22.5" customHeight="1">
      <c r="A10" s="377"/>
      <c r="B10" s="13"/>
      <c r="C10" s="19" t="s">
        <v>18</v>
      </c>
      <c r="D10" s="38">
        <f aca="true" t="shared" si="4" ref="D10:L10">SUM(D8:D9)</f>
        <v>20331</v>
      </c>
      <c r="E10" s="39">
        <f t="shared" si="4"/>
        <v>1959</v>
      </c>
      <c r="F10" s="39">
        <f t="shared" si="4"/>
        <v>3854</v>
      </c>
      <c r="G10" s="39">
        <f t="shared" si="4"/>
        <v>902</v>
      </c>
      <c r="H10" s="39">
        <f t="shared" si="4"/>
        <v>593</v>
      </c>
      <c r="I10" s="39">
        <f t="shared" si="4"/>
        <v>2036</v>
      </c>
      <c r="J10" s="39">
        <f t="shared" si="4"/>
        <v>843</v>
      </c>
      <c r="K10" s="146">
        <f t="shared" si="4"/>
        <v>971</v>
      </c>
      <c r="L10" s="147">
        <f t="shared" si="4"/>
        <v>616</v>
      </c>
      <c r="M10" s="147">
        <f>SUM(M8:M9)</f>
        <v>688</v>
      </c>
      <c r="N10" s="147">
        <f>SUM(N8:N9)</f>
        <v>2652</v>
      </c>
      <c r="O10" s="136">
        <f>SUM(O8:O9)</f>
        <v>78</v>
      </c>
      <c r="P10" s="40">
        <f>SUM(P8:P9)</f>
        <v>0</v>
      </c>
      <c r="Q10" s="38">
        <f aca="true" t="shared" si="5" ref="Q10:BE10">SUM(Q8:Q9)</f>
        <v>238</v>
      </c>
      <c r="R10" s="39">
        <f t="shared" si="5"/>
        <v>176</v>
      </c>
      <c r="S10" s="39">
        <f>SUM(S8:S9)</f>
        <v>162</v>
      </c>
      <c r="T10" s="39">
        <f t="shared" si="5"/>
        <v>0</v>
      </c>
      <c r="U10" s="39">
        <f t="shared" si="5"/>
        <v>203</v>
      </c>
      <c r="V10" s="40">
        <f t="shared" si="5"/>
        <v>0</v>
      </c>
      <c r="W10" s="39">
        <f t="shared" si="5"/>
        <v>0</v>
      </c>
      <c r="X10" s="41">
        <f t="shared" si="5"/>
        <v>136</v>
      </c>
      <c r="Y10" s="39">
        <f t="shared" si="5"/>
        <v>1719</v>
      </c>
      <c r="Z10" s="41">
        <f t="shared" si="5"/>
        <v>285</v>
      </c>
      <c r="AA10" s="39">
        <f t="shared" si="5"/>
        <v>17</v>
      </c>
      <c r="AB10" s="39">
        <f t="shared" si="5"/>
        <v>38</v>
      </c>
      <c r="AC10" s="39">
        <f t="shared" si="5"/>
        <v>59</v>
      </c>
      <c r="AD10" s="39">
        <f t="shared" si="5"/>
        <v>4</v>
      </c>
      <c r="AE10" s="39">
        <f t="shared" si="5"/>
        <v>33</v>
      </c>
      <c r="AF10" s="42">
        <f t="shared" si="5"/>
        <v>1</v>
      </c>
      <c r="AG10" s="38">
        <f t="shared" si="5"/>
        <v>966</v>
      </c>
      <c r="AH10" s="39">
        <f t="shared" si="5"/>
        <v>580</v>
      </c>
      <c r="AI10" s="41">
        <f>SUM(AI8:AI9)</f>
        <v>131</v>
      </c>
      <c r="AJ10" s="39">
        <f>SUM(AJ8:AJ9)</f>
        <v>134</v>
      </c>
      <c r="AK10" s="42">
        <f>SUM(AK8:AK9)</f>
        <v>125</v>
      </c>
      <c r="AL10" s="40">
        <f t="shared" si="5"/>
        <v>2</v>
      </c>
      <c r="AM10" s="38">
        <f t="shared" si="5"/>
        <v>184</v>
      </c>
      <c r="AN10" s="39">
        <f>SUM(AN8:AN9)</f>
        <v>0</v>
      </c>
      <c r="AO10" s="39">
        <f>SUM(AO8:AO9)</f>
        <v>789</v>
      </c>
      <c r="AP10" s="39">
        <f t="shared" si="5"/>
        <v>101</v>
      </c>
      <c r="AQ10" s="39">
        <f t="shared" si="5"/>
        <v>136</v>
      </c>
      <c r="AR10" s="39">
        <f t="shared" si="5"/>
        <v>245</v>
      </c>
      <c r="AS10" s="40">
        <f t="shared" si="5"/>
        <v>0</v>
      </c>
      <c r="AT10" s="38">
        <f t="shared" si="5"/>
        <v>84</v>
      </c>
      <c r="AU10" s="39">
        <f t="shared" si="5"/>
        <v>118</v>
      </c>
      <c r="AV10" s="39">
        <f t="shared" si="5"/>
        <v>45</v>
      </c>
      <c r="AW10" s="41">
        <f>SUM(AW8:AW9)</f>
        <v>63</v>
      </c>
      <c r="AX10" s="39">
        <f>SUM(AX8:AX9)</f>
        <v>84</v>
      </c>
      <c r="AY10" s="39">
        <f>SUM(AY8:AY9)</f>
        <v>98</v>
      </c>
      <c r="AZ10" s="39">
        <f t="shared" si="5"/>
        <v>225</v>
      </c>
      <c r="BA10" s="42">
        <f t="shared" si="5"/>
        <v>0</v>
      </c>
      <c r="BB10" s="38">
        <f t="shared" si="5"/>
        <v>243</v>
      </c>
      <c r="BC10" s="39">
        <f t="shared" si="5"/>
        <v>96</v>
      </c>
      <c r="BD10" s="39">
        <f t="shared" si="5"/>
        <v>36</v>
      </c>
      <c r="BE10" s="39">
        <f t="shared" si="5"/>
        <v>164</v>
      </c>
      <c r="BF10" s="40">
        <f>SUM(BF8:BF9)</f>
        <v>0</v>
      </c>
      <c r="BG10" s="38">
        <f>SUM(BG8:BG9)</f>
        <v>423</v>
      </c>
      <c r="BH10" s="39">
        <f>SUM(BH8:BH9)</f>
        <v>187</v>
      </c>
      <c r="BI10" s="40">
        <f>SUM(BI8:BI9)</f>
        <v>8</v>
      </c>
      <c r="BJ10" s="43">
        <f>SUM(BJ8:BJ9)</f>
        <v>71</v>
      </c>
      <c r="BK10" s="43">
        <f t="shared" si="0"/>
        <v>43932</v>
      </c>
    </row>
    <row r="11" spans="1:63" ht="22.5" customHeight="1">
      <c r="A11" s="377"/>
      <c r="B11" s="4"/>
      <c r="C11" s="19" t="s">
        <v>15</v>
      </c>
      <c r="D11" s="65">
        <v>7</v>
      </c>
      <c r="E11" s="66">
        <v>1</v>
      </c>
      <c r="F11" s="66">
        <v>4</v>
      </c>
      <c r="G11" s="66">
        <v>2</v>
      </c>
      <c r="H11" s="66">
        <v>0</v>
      </c>
      <c r="I11" s="66">
        <v>1</v>
      </c>
      <c r="J11" s="66">
        <v>1</v>
      </c>
      <c r="K11" s="144">
        <v>0</v>
      </c>
      <c r="L11" s="145">
        <v>0</v>
      </c>
      <c r="M11" s="145">
        <v>0</v>
      </c>
      <c r="N11" s="67">
        <v>0</v>
      </c>
      <c r="O11" s="171">
        <v>0</v>
      </c>
      <c r="P11" s="250"/>
      <c r="Q11" s="65">
        <v>0</v>
      </c>
      <c r="R11" s="66">
        <v>0</v>
      </c>
      <c r="S11" s="66">
        <v>0</v>
      </c>
      <c r="T11" s="66">
        <v>0</v>
      </c>
      <c r="U11" s="66">
        <v>0</v>
      </c>
      <c r="V11" s="68"/>
      <c r="W11" s="83">
        <v>0</v>
      </c>
      <c r="X11" s="83">
        <v>0</v>
      </c>
      <c r="Y11" s="66">
        <v>1</v>
      </c>
      <c r="Z11" s="83">
        <v>0</v>
      </c>
      <c r="AA11" s="66">
        <v>0</v>
      </c>
      <c r="AB11" s="66">
        <v>1</v>
      </c>
      <c r="AC11" s="66">
        <v>0</v>
      </c>
      <c r="AD11" s="66">
        <v>0</v>
      </c>
      <c r="AE11" s="66">
        <v>0</v>
      </c>
      <c r="AF11" s="84">
        <v>0</v>
      </c>
      <c r="AG11" s="65">
        <v>2</v>
      </c>
      <c r="AH11" s="66">
        <v>0</v>
      </c>
      <c r="AI11" s="193">
        <v>0</v>
      </c>
      <c r="AJ11" s="66">
        <v>0</v>
      </c>
      <c r="AK11" s="193">
        <v>0</v>
      </c>
      <c r="AL11" s="68"/>
      <c r="AM11" s="65">
        <v>0</v>
      </c>
      <c r="AN11" s="66">
        <v>0</v>
      </c>
      <c r="AO11" s="66">
        <v>5</v>
      </c>
      <c r="AP11" s="66">
        <v>0</v>
      </c>
      <c r="AQ11" s="66">
        <v>0</v>
      </c>
      <c r="AR11" s="84">
        <v>2</v>
      </c>
      <c r="AS11" s="68">
        <v>0</v>
      </c>
      <c r="AT11" s="65">
        <v>0</v>
      </c>
      <c r="AU11" s="66">
        <v>0</v>
      </c>
      <c r="AV11" s="66">
        <v>0</v>
      </c>
      <c r="AW11" s="83">
        <v>0</v>
      </c>
      <c r="AX11" s="66">
        <v>1</v>
      </c>
      <c r="AY11" s="66">
        <v>0</v>
      </c>
      <c r="AZ11" s="84">
        <v>0</v>
      </c>
      <c r="BA11" s="84"/>
      <c r="BB11" s="65">
        <v>2</v>
      </c>
      <c r="BC11" s="66">
        <v>0</v>
      </c>
      <c r="BD11" s="66">
        <v>0</v>
      </c>
      <c r="BE11" s="66">
        <v>0</v>
      </c>
      <c r="BF11" s="68"/>
      <c r="BG11" s="65">
        <v>0</v>
      </c>
      <c r="BH11" s="66">
        <v>0</v>
      </c>
      <c r="BI11" s="68">
        <v>0</v>
      </c>
      <c r="BJ11" s="89">
        <v>0</v>
      </c>
      <c r="BK11" s="43">
        <f t="shared" si="0"/>
        <v>30</v>
      </c>
    </row>
    <row r="12" spans="1:63" ht="22.5" customHeight="1">
      <c r="A12" s="377"/>
      <c r="B12" s="23" t="s">
        <v>20</v>
      </c>
      <c r="C12" s="19" t="s">
        <v>17</v>
      </c>
      <c r="D12" s="65">
        <v>229</v>
      </c>
      <c r="E12" s="66">
        <v>33</v>
      </c>
      <c r="F12" s="66">
        <v>50</v>
      </c>
      <c r="G12" s="343">
        <v>10</v>
      </c>
      <c r="H12" s="66">
        <v>1</v>
      </c>
      <c r="I12" s="66">
        <v>23</v>
      </c>
      <c r="J12" s="66">
        <v>3</v>
      </c>
      <c r="K12" s="144">
        <v>10</v>
      </c>
      <c r="L12" s="145">
        <v>3</v>
      </c>
      <c r="M12" s="145">
        <v>11</v>
      </c>
      <c r="N12" s="67">
        <v>66</v>
      </c>
      <c r="O12" s="171">
        <v>0</v>
      </c>
      <c r="P12" s="250"/>
      <c r="Q12" s="65">
        <v>2</v>
      </c>
      <c r="R12" s="66">
        <v>0</v>
      </c>
      <c r="S12" s="66">
        <v>0</v>
      </c>
      <c r="T12" s="66">
        <v>0</v>
      </c>
      <c r="U12" s="66">
        <v>2</v>
      </c>
      <c r="V12" s="68"/>
      <c r="W12" s="83">
        <v>0</v>
      </c>
      <c r="X12" s="83">
        <v>0</v>
      </c>
      <c r="Y12" s="66">
        <v>14</v>
      </c>
      <c r="Z12" s="83">
        <v>0</v>
      </c>
      <c r="AA12" s="66">
        <v>0</v>
      </c>
      <c r="AB12" s="66">
        <v>0</v>
      </c>
      <c r="AC12" s="66">
        <v>0</v>
      </c>
      <c r="AD12" s="66">
        <v>0</v>
      </c>
      <c r="AE12" s="66">
        <v>0</v>
      </c>
      <c r="AF12" s="84">
        <v>0</v>
      </c>
      <c r="AG12" s="65">
        <v>0</v>
      </c>
      <c r="AH12" s="66">
        <v>2</v>
      </c>
      <c r="AI12" s="193">
        <v>3</v>
      </c>
      <c r="AJ12" s="66">
        <v>0</v>
      </c>
      <c r="AK12" s="193">
        <v>2</v>
      </c>
      <c r="AL12" s="68"/>
      <c r="AM12" s="65">
        <v>0</v>
      </c>
      <c r="AN12" s="66">
        <v>0</v>
      </c>
      <c r="AO12" s="66">
        <v>10</v>
      </c>
      <c r="AP12" s="66">
        <v>0</v>
      </c>
      <c r="AQ12" s="66">
        <v>0</v>
      </c>
      <c r="AR12" s="84">
        <v>2</v>
      </c>
      <c r="AS12" s="68">
        <v>0</v>
      </c>
      <c r="AT12" s="65">
        <v>1</v>
      </c>
      <c r="AU12" s="66">
        <v>0</v>
      </c>
      <c r="AV12" s="66">
        <v>0</v>
      </c>
      <c r="AW12" s="83">
        <v>1</v>
      </c>
      <c r="AX12" s="66">
        <v>0</v>
      </c>
      <c r="AY12" s="66">
        <v>0</v>
      </c>
      <c r="AZ12" s="84">
        <v>0</v>
      </c>
      <c r="BA12" s="84"/>
      <c r="BB12" s="65">
        <v>0</v>
      </c>
      <c r="BC12" s="66">
        <v>0</v>
      </c>
      <c r="BD12" s="66">
        <v>3</v>
      </c>
      <c r="BE12" s="66">
        <v>1</v>
      </c>
      <c r="BF12" s="68"/>
      <c r="BG12" s="65">
        <v>1</v>
      </c>
      <c r="BH12" s="66">
        <v>0</v>
      </c>
      <c r="BI12" s="68">
        <v>0</v>
      </c>
      <c r="BJ12" s="89">
        <v>0</v>
      </c>
      <c r="BK12" s="43">
        <f t="shared" si="0"/>
        <v>483</v>
      </c>
    </row>
    <row r="13" spans="1:63" ht="22.5" customHeight="1">
      <c r="A13" s="377"/>
      <c r="B13" s="4"/>
      <c r="C13" s="19" t="s">
        <v>18</v>
      </c>
      <c r="D13" s="38">
        <f aca="true" t="shared" si="6" ref="D13:L13">SUM(D11:D12)</f>
        <v>236</v>
      </c>
      <c r="E13" s="39">
        <f t="shared" si="6"/>
        <v>34</v>
      </c>
      <c r="F13" s="39">
        <f t="shared" si="6"/>
        <v>54</v>
      </c>
      <c r="G13" s="39">
        <f t="shared" si="6"/>
        <v>12</v>
      </c>
      <c r="H13" s="39">
        <f t="shared" si="6"/>
        <v>1</v>
      </c>
      <c r="I13" s="39">
        <f t="shared" si="6"/>
        <v>24</v>
      </c>
      <c r="J13" s="39">
        <f t="shared" si="6"/>
        <v>4</v>
      </c>
      <c r="K13" s="146">
        <f t="shared" si="6"/>
        <v>10</v>
      </c>
      <c r="L13" s="147">
        <f t="shared" si="6"/>
        <v>3</v>
      </c>
      <c r="M13" s="147">
        <f>SUM(M11:M12)</f>
        <v>11</v>
      </c>
      <c r="N13" s="147">
        <f>SUM(N11:N12)</f>
        <v>66</v>
      </c>
      <c r="O13" s="136">
        <f>SUM(O11:O12)</f>
        <v>0</v>
      </c>
      <c r="P13" s="40">
        <f>SUM(P11:P12)</f>
        <v>0</v>
      </c>
      <c r="Q13" s="38">
        <f>SUM(Q11:Q12)</f>
        <v>2</v>
      </c>
      <c r="R13" s="39">
        <f aca="true" t="shared" si="7" ref="R13:BF13">SUM(R11:R12)</f>
        <v>0</v>
      </c>
      <c r="S13" s="39">
        <f>SUM(S11:S12)</f>
        <v>0</v>
      </c>
      <c r="T13" s="39">
        <f t="shared" si="7"/>
        <v>0</v>
      </c>
      <c r="U13" s="39">
        <f t="shared" si="7"/>
        <v>2</v>
      </c>
      <c r="V13" s="40">
        <f t="shared" si="7"/>
        <v>0</v>
      </c>
      <c r="W13" s="39">
        <f t="shared" si="7"/>
        <v>0</v>
      </c>
      <c r="X13" s="41">
        <f t="shared" si="7"/>
        <v>0</v>
      </c>
      <c r="Y13" s="39">
        <f t="shared" si="7"/>
        <v>15</v>
      </c>
      <c r="Z13" s="41">
        <f t="shared" si="7"/>
        <v>0</v>
      </c>
      <c r="AA13" s="39">
        <f t="shared" si="7"/>
        <v>0</v>
      </c>
      <c r="AB13" s="39">
        <f t="shared" si="7"/>
        <v>1</v>
      </c>
      <c r="AC13" s="39">
        <f t="shared" si="7"/>
        <v>0</v>
      </c>
      <c r="AD13" s="39">
        <f t="shared" si="7"/>
        <v>0</v>
      </c>
      <c r="AE13" s="39">
        <f t="shared" si="7"/>
        <v>0</v>
      </c>
      <c r="AF13" s="42">
        <f t="shared" si="7"/>
        <v>0</v>
      </c>
      <c r="AG13" s="38">
        <f t="shared" si="7"/>
        <v>2</v>
      </c>
      <c r="AH13" s="39">
        <f t="shared" si="7"/>
        <v>2</v>
      </c>
      <c r="AI13" s="41">
        <f>SUM(AI11:AI12)</f>
        <v>3</v>
      </c>
      <c r="AJ13" s="39">
        <f>SUM(AJ11:AJ12)</f>
        <v>0</v>
      </c>
      <c r="AK13" s="42">
        <f>SUM(AK11:AK12)</f>
        <v>2</v>
      </c>
      <c r="AL13" s="40">
        <f t="shared" si="7"/>
        <v>0</v>
      </c>
      <c r="AM13" s="38">
        <f t="shared" si="7"/>
        <v>0</v>
      </c>
      <c r="AN13" s="39">
        <f>SUM(AN11:AN12)</f>
        <v>0</v>
      </c>
      <c r="AO13" s="39">
        <f>SUM(AO11:AO12)</f>
        <v>15</v>
      </c>
      <c r="AP13" s="39">
        <f t="shared" si="7"/>
        <v>0</v>
      </c>
      <c r="AQ13" s="39">
        <f t="shared" si="7"/>
        <v>0</v>
      </c>
      <c r="AR13" s="39">
        <f t="shared" si="7"/>
        <v>4</v>
      </c>
      <c r="AS13" s="40">
        <f t="shared" si="7"/>
        <v>0</v>
      </c>
      <c r="AT13" s="38">
        <f t="shared" si="7"/>
        <v>1</v>
      </c>
      <c r="AU13" s="39">
        <f t="shared" si="7"/>
        <v>0</v>
      </c>
      <c r="AV13" s="39">
        <f t="shared" si="7"/>
        <v>0</v>
      </c>
      <c r="AW13" s="41">
        <f>SUM(AW11:AW12)</f>
        <v>1</v>
      </c>
      <c r="AX13" s="39">
        <f>SUM(AX11:AX12)</f>
        <v>1</v>
      </c>
      <c r="AY13" s="39">
        <f>SUM(AY11:AY12)</f>
        <v>0</v>
      </c>
      <c r="AZ13" s="39">
        <f t="shared" si="7"/>
        <v>0</v>
      </c>
      <c r="BA13" s="42">
        <f t="shared" si="7"/>
        <v>0</v>
      </c>
      <c r="BB13" s="38">
        <f t="shared" si="7"/>
        <v>2</v>
      </c>
      <c r="BC13" s="39">
        <f t="shared" si="7"/>
        <v>0</v>
      </c>
      <c r="BD13" s="39">
        <f t="shared" si="7"/>
        <v>3</v>
      </c>
      <c r="BE13" s="39">
        <f t="shared" si="7"/>
        <v>1</v>
      </c>
      <c r="BF13" s="40">
        <f t="shared" si="7"/>
        <v>0</v>
      </c>
      <c r="BG13" s="38">
        <f>SUM(BG11:BG12)</f>
        <v>1</v>
      </c>
      <c r="BH13" s="39">
        <f>SUM(BH11:BH12)</f>
        <v>0</v>
      </c>
      <c r="BI13" s="40">
        <f>SUM(BI11:BI12)</f>
        <v>0</v>
      </c>
      <c r="BJ13" s="43">
        <f>SUM(BJ11:BJ12)</f>
        <v>0</v>
      </c>
      <c r="BK13" s="43">
        <f t="shared" si="0"/>
        <v>513</v>
      </c>
    </row>
    <row r="14" spans="1:63" ht="22.5" customHeight="1">
      <c r="A14" s="377"/>
      <c r="B14" s="366" t="s">
        <v>21</v>
      </c>
      <c r="C14" s="367"/>
      <c r="D14" s="344">
        <f>22988+17+7</f>
        <v>23012</v>
      </c>
      <c r="E14" s="70">
        <f>7224+3</f>
        <v>7227</v>
      </c>
      <c r="F14" s="70">
        <f>8713+1</f>
        <v>8714</v>
      </c>
      <c r="G14" s="70">
        <v>4763</v>
      </c>
      <c r="H14" s="70">
        <v>3350</v>
      </c>
      <c r="I14" s="70">
        <v>7304</v>
      </c>
      <c r="J14" s="70">
        <v>2725</v>
      </c>
      <c r="K14" s="148"/>
      <c r="L14" s="258">
        <v>2607</v>
      </c>
      <c r="M14" s="149">
        <v>3635</v>
      </c>
      <c r="N14" s="150">
        <v>7856</v>
      </c>
      <c r="O14" s="172"/>
      <c r="P14" s="251"/>
      <c r="Q14" s="95"/>
      <c r="R14" s="96"/>
      <c r="S14" s="96"/>
      <c r="T14" s="96"/>
      <c r="U14" s="96">
        <v>698</v>
      </c>
      <c r="V14" s="97"/>
      <c r="W14" s="98"/>
      <c r="X14" s="98"/>
      <c r="Y14" s="96">
        <v>2323</v>
      </c>
      <c r="Z14" s="98"/>
      <c r="AA14" s="96"/>
      <c r="AB14" s="96"/>
      <c r="AC14" s="96"/>
      <c r="AD14" s="96"/>
      <c r="AE14" s="96"/>
      <c r="AF14" s="99"/>
      <c r="AG14" s="95">
        <v>2823</v>
      </c>
      <c r="AH14" s="96">
        <v>1119</v>
      </c>
      <c r="AI14" s="194"/>
      <c r="AJ14" s="96"/>
      <c r="AK14" s="194"/>
      <c r="AL14" s="97"/>
      <c r="AM14" s="95"/>
      <c r="AN14" s="96"/>
      <c r="AO14" s="96">
        <v>4059</v>
      </c>
      <c r="AP14" s="96"/>
      <c r="AQ14" s="96"/>
      <c r="AR14" s="99">
        <v>1970</v>
      </c>
      <c r="AS14" s="97"/>
      <c r="AT14" s="95"/>
      <c r="AU14" s="96"/>
      <c r="AV14" s="96"/>
      <c r="AW14" s="98"/>
      <c r="AX14" s="96"/>
      <c r="AY14" s="96"/>
      <c r="AZ14" s="99">
        <v>2183</v>
      </c>
      <c r="BA14" s="99"/>
      <c r="BB14" s="95"/>
      <c r="BC14" s="96"/>
      <c r="BD14" s="96"/>
      <c r="BE14" s="96"/>
      <c r="BF14" s="97"/>
      <c r="BG14" s="95">
        <v>3166</v>
      </c>
      <c r="BH14" s="96">
        <v>1635</v>
      </c>
      <c r="BI14" s="97"/>
      <c r="BJ14" s="100"/>
      <c r="BK14" s="55">
        <f t="shared" si="0"/>
        <v>91169</v>
      </c>
    </row>
    <row r="15" spans="1:63" ht="22.5" customHeight="1">
      <c r="A15" s="354" t="s">
        <v>22</v>
      </c>
      <c r="B15" s="374"/>
      <c r="C15" s="375"/>
      <c r="D15" s="44">
        <f aca="true" t="shared" si="8" ref="D15:L15">D7+D10+D13+D14</f>
        <v>52548</v>
      </c>
      <c r="E15" s="45">
        <f t="shared" si="8"/>
        <v>10357</v>
      </c>
      <c r="F15" s="45">
        <f t="shared" si="8"/>
        <v>15191</v>
      </c>
      <c r="G15" s="45">
        <f t="shared" si="8"/>
        <v>6113</v>
      </c>
      <c r="H15" s="45">
        <f t="shared" si="8"/>
        <v>4330</v>
      </c>
      <c r="I15" s="45">
        <f t="shared" si="8"/>
        <v>10588</v>
      </c>
      <c r="J15" s="45">
        <f t="shared" si="8"/>
        <v>4137</v>
      </c>
      <c r="K15" s="151">
        <f t="shared" si="8"/>
        <v>1730</v>
      </c>
      <c r="L15" s="152">
        <f t="shared" si="8"/>
        <v>3696</v>
      </c>
      <c r="M15" s="152">
        <f>M7+M10+M13+M14</f>
        <v>4906</v>
      </c>
      <c r="N15" s="152">
        <f>N7+N10+N13+N14</f>
        <v>12626</v>
      </c>
      <c r="O15" s="173">
        <f>O7+O10+O13+O14</f>
        <v>110</v>
      </c>
      <c r="P15" s="46">
        <f>P7+P10+P13+P14</f>
        <v>0</v>
      </c>
      <c r="Q15" s="44">
        <f aca="true" t="shared" si="9" ref="Q15:BF15">Q7+Q10+Q13+Q14</f>
        <v>366</v>
      </c>
      <c r="R15" s="45">
        <f t="shared" si="9"/>
        <v>291</v>
      </c>
      <c r="S15" s="45">
        <f>S7+S10+S13+S14</f>
        <v>305</v>
      </c>
      <c r="T15" s="45">
        <f t="shared" si="9"/>
        <v>0</v>
      </c>
      <c r="U15" s="45">
        <f t="shared" si="9"/>
        <v>1124</v>
      </c>
      <c r="V15" s="46">
        <f t="shared" si="9"/>
        <v>0</v>
      </c>
      <c r="W15" s="45">
        <f t="shared" si="9"/>
        <v>0</v>
      </c>
      <c r="X15" s="47">
        <f t="shared" si="9"/>
        <v>198</v>
      </c>
      <c r="Y15" s="45">
        <f t="shared" si="9"/>
        <v>4958</v>
      </c>
      <c r="Z15" s="47">
        <f t="shared" si="9"/>
        <v>476</v>
      </c>
      <c r="AA15" s="45">
        <f t="shared" si="9"/>
        <v>27</v>
      </c>
      <c r="AB15" s="45">
        <f t="shared" si="9"/>
        <v>54</v>
      </c>
      <c r="AC15" s="45">
        <f t="shared" si="9"/>
        <v>77</v>
      </c>
      <c r="AD15" s="45">
        <f t="shared" si="9"/>
        <v>7</v>
      </c>
      <c r="AE15" s="45">
        <f t="shared" si="9"/>
        <v>50</v>
      </c>
      <c r="AF15" s="48">
        <f t="shared" si="9"/>
        <v>2</v>
      </c>
      <c r="AG15" s="44">
        <f t="shared" si="9"/>
        <v>4256</v>
      </c>
      <c r="AH15" s="45">
        <f t="shared" si="9"/>
        <v>1959</v>
      </c>
      <c r="AI15" s="47">
        <f>AI7+AI10+AI13+AI14</f>
        <v>214</v>
      </c>
      <c r="AJ15" s="45">
        <f>AJ7+AJ10+AJ13+AJ14</f>
        <v>204</v>
      </c>
      <c r="AK15" s="48">
        <f>AK7+AK10+AK13+AK14</f>
        <v>201</v>
      </c>
      <c r="AL15" s="46">
        <f t="shared" si="9"/>
        <v>2</v>
      </c>
      <c r="AM15" s="44">
        <f t="shared" si="9"/>
        <v>258</v>
      </c>
      <c r="AN15" s="45">
        <f>AN7+AN10+AN13+AN14</f>
        <v>0</v>
      </c>
      <c r="AO15" s="45">
        <f>AO7+AO10+AO13+AO14</f>
        <v>5398</v>
      </c>
      <c r="AP15" s="45">
        <f t="shared" si="9"/>
        <v>165</v>
      </c>
      <c r="AQ15" s="45">
        <f t="shared" si="9"/>
        <v>205</v>
      </c>
      <c r="AR15" s="45">
        <f t="shared" si="9"/>
        <v>2425</v>
      </c>
      <c r="AS15" s="46">
        <f t="shared" si="9"/>
        <v>0</v>
      </c>
      <c r="AT15" s="47">
        <f t="shared" si="9"/>
        <v>116</v>
      </c>
      <c r="AU15" s="45">
        <f t="shared" si="9"/>
        <v>179</v>
      </c>
      <c r="AV15" s="45">
        <f t="shared" si="9"/>
        <v>64</v>
      </c>
      <c r="AW15" s="47">
        <f>AW7+AW10+AW13+AW14</f>
        <v>90</v>
      </c>
      <c r="AX15" s="45">
        <f>AX7+AX10+AX13+AX14</f>
        <v>131</v>
      </c>
      <c r="AY15" s="45">
        <f>AY7+AY10+AY13+AY14</f>
        <v>141</v>
      </c>
      <c r="AZ15" s="45">
        <f t="shared" si="9"/>
        <v>2623</v>
      </c>
      <c r="BA15" s="48">
        <f t="shared" si="9"/>
        <v>0</v>
      </c>
      <c r="BB15" s="44">
        <f t="shared" si="9"/>
        <v>372</v>
      </c>
      <c r="BC15" s="45">
        <f t="shared" si="9"/>
        <v>161</v>
      </c>
      <c r="BD15" s="45">
        <f t="shared" si="9"/>
        <v>82</v>
      </c>
      <c r="BE15" s="45">
        <f t="shared" si="9"/>
        <v>259</v>
      </c>
      <c r="BF15" s="46">
        <f t="shared" si="9"/>
        <v>0</v>
      </c>
      <c r="BG15" s="44">
        <f>BG7+BG10+BG13+BG14</f>
        <v>3877</v>
      </c>
      <c r="BH15" s="45">
        <f>BH7+BH10+BH13+BH14</f>
        <v>1918</v>
      </c>
      <c r="BI15" s="46">
        <f>BI7+BI10+BI13+BI14</f>
        <v>14</v>
      </c>
      <c r="BJ15" s="49">
        <f>BJ7+BJ10+BJ13+BJ14</f>
        <v>125</v>
      </c>
      <c r="BK15" s="49">
        <f t="shared" si="0"/>
        <v>159706</v>
      </c>
    </row>
    <row r="16" spans="1:63" ht="22.5" customHeight="1">
      <c r="A16" s="363" t="s">
        <v>45</v>
      </c>
      <c r="B16" s="4"/>
      <c r="C16" s="26" t="s">
        <v>15</v>
      </c>
      <c r="D16" s="61">
        <v>92</v>
      </c>
      <c r="E16" s="62">
        <v>15</v>
      </c>
      <c r="F16" s="62">
        <v>29</v>
      </c>
      <c r="G16" s="62">
        <v>11</v>
      </c>
      <c r="H16" s="62">
        <v>2</v>
      </c>
      <c r="I16" s="62">
        <v>20</v>
      </c>
      <c r="J16" s="62">
        <v>2</v>
      </c>
      <c r="K16" s="142">
        <v>10</v>
      </c>
      <c r="L16" s="145">
        <v>7</v>
      </c>
      <c r="M16" s="153">
        <v>3</v>
      </c>
      <c r="N16" s="126">
        <v>24</v>
      </c>
      <c r="O16" s="174">
        <v>0</v>
      </c>
      <c r="P16" s="252"/>
      <c r="Q16" s="61">
        <v>0</v>
      </c>
      <c r="R16" s="62">
        <v>2</v>
      </c>
      <c r="S16" s="62">
        <v>1</v>
      </c>
      <c r="T16" s="62">
        <v>0</v>
      </c>
      <c r="U16" s="62">
        <v>1</v>
      </c>
      <c r="V16" s="64"/>
      <c r="W16" s="85">
        <v>0</v>
      </c>
      <c r="X16" s="85">
        <v>0</v>
      </c>
      <c r="Y16" s="62">
        <v>7</v>
      </c>
      <c r="Z16" s="85">
        <v>3</v>
      </c>
      <c r="AA16" s="62">
        <v>0</v>
      </c>
      <c r="AB16" s="62">
        <v>0</v>
      </c>
      <c r="AC16" s="62">
        <v>0</v>
      </c>
      <c r="AD16" s="62">
        <v>0</v>
      </c>
      <c r="AE16" s="62">
        <v>0</v>
      </c>
      <c r="AF16" s="86">
        <v>0</v>
      </c>
      <c r="AG16" s="61">
        <v>13</v>
      </c>
      <c r="AH16" s="62">
        <v>7</v>
      </c>
      <c r="AI16" s="181">
        <v>0</v>
      </c>
      <c r="AJ16" s="62">
        <v>1</v>
      </c>
      <c r="AK16" s="181">
        <v>1</v>
      </c>
      <c r="AL16" s="64"/>
      <c r="AM16" s="61">
        <v>0</v>
      </c>
      <c r="AN16" s="62">
        <v>0</v>
      </c>
      <c r="AO16" s="62">
        <v>2</v>
      </c>
      <c r="AP16" s="62">
        <v>0</v>
      </c>
      <c r="AQ16" s="62">
        <v>1</v>
      </c>
      <c r="AR16" s="86">
        <v>4</v>
      </c>
      <c r="AS16" s="64">
        <v>0</v>
      </c>
      <c r="AT16" s="85">
        <v>1</v>
      </c>
      <c r="AU16" s="62">
        <v>0</v>
      </c>
      <c r="AV16" s="62">
        <v>0</v>
      </c>
      <c r="AW16" s="85">
        <v>0</v>
      </c>
      <c r="AX16" s="62">
        <v>0</v>
      </c>
      <c r="AY16" s="62">
        <v>1</v>
      </c>
      <c r="AZ16" s="86">
        <v>3</v>
      </c>
      <c r="BA16" s="86"/>
      <c r="BB16" s="61">
        <v>0</v>
      </c>
      <c r="BC16" s="62">
        <v>0</v>
      </c>
      <c r="BD16" s="62">
        <v>0</v>
      </c>
      <c r="BE16" s="62">
        <v>0</v>
      </c>
      <c r="BF16" s="64"/>
      <c r="BG16" s="61">
        <v>6</v>
      </c>
      <c r="BH16" s="62">
        <v>2</v>
      </c>
      <c r="BI16" s="64">
        <v>0</v>
      </c>
      <c r="BJ16" s="90">
        <v>0</v>
      </c>
      <c r="BK16" s="58">
        <f t="shared" si="0"/>
        <v>271</v>
      </c>
    </row>
    <row r="17" spans="1:63" ht="22.5" customHeight="1">
      <c r="A17" s="364"/>
      <c r="B17" s="14" t="s">
        <v>16</v>
      </c>
      <c r="C17" s="19" t="s">
        <v>17</v>
      </c>
      <c r="D17" s="65">
        <v>402</v>
      </c>
      <c r="E17" s="66">
        <v>73</v>
      </c>
      <c r="F17" s="66">
        <v>39</v>
      </c>
      <c r="G17" s="66">
        <v>52</v>
      </c>
      <c r="H17" s="66">
        <v>10</v>
      </c>
      <c r="I17" s="66">
        <v>38</v>
      </c>
      <c r="J17" s="66">
        <v>24</v>
      </c>
      <c r="K17" s="144">
        <v>0</v>
      </c>
      <c r="L17" s="145">
        <v>0</v>
      </c>
      <c r="M17" s="145">
        <v>0</v>
      </c>
      <c r="N17" s="67">
        <v>97</v>
      </c>
      <c r="O17" s="171">
        <v>1</v>
      </c>
      <c r="P17" s="250"/>
      <c r="Q17" s="65">
        <v>0</v>
      </c>
      <c r="R17" s="66">
        <v>0</v>
      </c>
      <c r="S17" s="66">
        <v>0</v>
      </c>
      <c r="T17" s="66">
        <v>0</v>
      </c>
      <c r="U17" s="66">
        <v>0</v>
      </c>
      <c r="V17" s="68"/>
      <c r="W17" s="83">
        <v>0</v>
      </c>
      <c r="X17" s="83">
        <v>0</v>
      </c>
      <c r="Y17" s="66">
        <v>72</v>
      </c>
      <c r="Z17" s="83">
        <v>24</v>
      </c>
      <c r="AA17" s="66">
        <v>0</v>
      </c>
      <c r="AB17" s="66">
        <v>0</v>
      </c>
      <c r="AC17" s="66">
        <v>0</v>
      </c>
      <c r="AD17" s="66">
        <v>0</v>
      </c>
      <c r="AE17" s="66">
        <v>0</v>
      </c>
      <c r="AF17" s="84">
        <v>0</v>
      </c>
      <c r="AG17" s="65">
        <v>0</v>
      </c>
      <c r="AH17" s="66">
        <v>2</v>
      </c>
      <c r="AI17" s="193">
        <v>0</v>
      </c>
      <c r="AJ17" s="66">
        <v>0</v>
      </c>
      <c r="AK17" s="193">
        <v>0</v>
      </c>
      <c r="AL17" s="68"/>
      <c r="AM17" s="65">
        <v>1</v>
      </c>
      <c r="AN17" s="66">
        <v>0</v>
      </c>
      <c r="AO17" s="66">
        <v>18</v>
      </c>
      <c r="AP17" s="66">
        <v>0</v>
      </c>
      <c r="AQ17" s="66">
        <v>0</v>
      </c>
      <c r="AR17" s="84">
        <v>0</v>
      </c>
      <c r="AS17" s="68">
        <v>0</v>
      </c>
      <c r="AT17" s="83">
        <v>1</v>
      </c>
      <c r="AU17" s="66">
        <v>3</v>
      </c>
      <c r="AV17" s="66">
        <v>0</v>
      </c>
      <c r="AW17" s="83">
        <v>0</v>
      </c>
      <c r="AX17" s="66">
        <v>0</v>
      </c>
      <c r="AY17" s="66">
        <v>0</v>
      </c>
      <c r="AZ17" s="84">
        <v>1</v>
      </c>
      <c r="BA17" s="84"/>
      <c r="BB17" s="65">
        <v>1</v>
      </c>
      <c r="BC17" s="66">
        <v>0</v>
      </c>
      <c r="BD17" s="66">
        <v>0</v>
      </c>
      <c r="BE17" s="66">
        <v>0</v>
      </c>
      <c r="BF17" s="68"/>
      <c r="BG17" s="65">
        <v>10</v>
      </c>
      <c r="BH17" s="66">
        <v>13</v>
      </c>
      <c r="BI17" s="68">
        <v>0</v>
      </c>
      <c r="BJ17" s="89">
        <v>0</v>
      </c>
      <c r="BK17" s="43">
        <f t="shared" si="0"/>
        <v>882</v>
      </c>
    </row>
    <row r="18" spans="1:63" ht="22.5" customHeight="1">
      <c r="A18" s="364"/>
      <c r="B18" s="4"/>
      <c r="C18" s="19" t="s">
        <v>18</v>
      </c>
      <c r="D18" s="38">
        <f aca="true" t="shared" si="10" ref="D18:K18">SUM(D16:D17)</f>
        <v>494</v>
      </c>
      <c r="E18" s="39">
        <f t="shared" si="10"/>
        <v>88</v>
      </c>
      <c r="F18" s="39">
        <f t="shared" si="10"/>
        <v>68</v>
      </c>
      <c r="G18" s="39">
        <f t="shared" si="10"/>
        <v>63</v>
      </c>
      <c r="H18" s="39">
        <f t="shared" si="10"/>
        <v>12</v>
      </c>
      <c r="I18" s="39">
        <f t="shared" si="10"/>
        <v>58</v>
      </c>
      <c r="J18" s="39">
        <f t="shared" si="10"/>
        <v>26</v>
      </c>
      <c r="K18" s="146">
        <f t="shared" si="10"/>
        <v>10</v>
      </c>
      <c r="L18" s="147">
        <f>SUM(L16:L17)</f>
        <v>7</v>
      </c>
      <c r="M18" s="147">
        <f>SUM(M16:M17)</f>
        <v>3</v>
      </c>
      <c r="N18" s="147">
        <f>SUM(N16:N17)</f>
        <v>121</v>
      </c>
      <c r="O18" s="136">
        <f>SUM(O16:O17)</f>
        <v>1</v>
      </c>
      <c r="P18" s="40">
        <f>SUM(P16:P17)</f>
        <v>0</v>
      </c>
      <c r="Q18" s="38">
        <f aca="true" t="shared" si="11" ref="Q18:BF18">SUM(Q16:Q17)</f>
        <v>0</v>
      </c>
      <c r="R18" s="39">
        <f t="shared" si="11"/>
        <v>2</v>
      </c>
      <c r="S18" s="39">
        <f>SUM(S16:S17)</f>
        <v>1</v>
      </c>
      <c r="T18" s="39">
        <f t="shared" si="11"/>
        <v>0</v>
      </c>
      <c r="U18" s="39">
        <f t="shared" si="11"/>
        <v>1</v>
      </c>
      <c r="V18" s="40">
        <f t="shared" si="11"/>
        <v>0</v>
      </c>
      <c r="W18" s="39">
        <f t="shared" si="11"/>
        <v>0</v>
      </c>
      <c r="X18" s="41">
        <f t="shared" si="11"/>
        <v>0</v>
      </c>
      <c r="Y18" s="39">
        <f t="shared" si="11"/>
        <v>79</v>
      </c>
      <c r="Z18" s="41">
        <f t="shared" si="11"/>
        <v>27</v>
      </c>
      <c r="AA18" s="39">
        <f t="shared" si="11"/>
        <v>0</v>
      </c>
      <c r="AB18" s="39">
        <f t="shared" si="11"/>
        <v>0</v>
      </c>
      <c r="AC18" s="39">
        <f t="shared" si="11"/>
        <v>0</v>
      </c>
      <c r="AD18" s="39">
        <f t="shared" si="11"/>
        <v>0</v>
      </c>
      <c r="AE18" s="39">
        <f t="shared" si="11"/>
        <v>0</v>
      </c>
      <c r="AF18" s="42">
        <f t="shared" si="11"/>
        <v>0</v>
      </c>
      <c r="AG18" s="38">
        <f t="shared" si="11"/>
        <v>13</v>
      </c>
      <c r="AH18" s="39">
        <f t="shared" si="11"/>
        <v>9</v>
      </c>
      <c r="AI18" s="41">
        <f>SUM(AI16:AI17)</f>
        <v>0</v>
      </c>
      <c r="AJ18" s="39">
        <f>SUM(AJ16:AJ17)</f>
        <v>1</v>
      </c>
      <c r="AK18" s="42">
        <f>SUM(AK16:AK17)</f>
        <v>1</v>
      </c>
      <c r="AL18" s="40">
        <f t="shared" si="11"/>
        <v>0</v>
      </c>
      <c r="AM18" s="38">
        <f t="shared" si="11"/>
        <v>1</v>
      </c>
      <c r="AN18" s="39">
        <f>SUM(AN16:AN17)</f>
        <v>0</v>
      </c>
      <c r="AO18" s="39">
        <f>SUM(AO16:AO17)</f>
        <v>20</v>
      </c>
      <c r="AP18" s="39">
        <f t="shared" si="11"/>
        <v>0</v>
      </c>
      <c r="AQ18" s="39">
        <f t="shared" si="11"/>
        <v>1</v>
      </c>
      <c r="AR18" s="39">
        <f t="shared" si="11"/>
        <v>4</v>
      </c>
      <c r="AS18" s="40">
        <f t="shared" si="11"/>
        <v>0</v>
      </c>
      <c r="AT18" s="41">
        <f t="shared" si="11"/>
        <v>2</v>
      </c>
      <c r="AU18" s="39">
        <f t="shared" si="11"/>
        <v>3</v>
      </c>
      <c r="AV18" s="39">
        <f t="shared" si="11"/>
        <v>0</v>
      </c>
      <c r="AW18" s="41">
        <f>SUM(AW16:AW17)</f>
        <v>0</v>
      </c>
      <c r="AX18" s="39">
        <f>SUM(AX16:AX17)</f>
        <v>0</v>
      </c>
      <c r="AY18" s="39">
        <f>SUM(AY16:AY17)</f>
        <v>1</v>
      </c>
      <c r="AZ18" s="39">
        <f t="shared" si="11"/>
        <v>4</v>
      </c>
      <c r="BA18" s="42">
        <f t="shared" si="11"/>
        <v>0</v>
      </c>
      <c r="BB18" s="38">
        <f t="shared" si="11"/>
        <v>1</v>
      </c>
      <c r="BC18" s="39">
        <f t="shared" si="11"/>
        <v>0</v>
      </c>
      <c r="BD18" s="39">
        <f t="shared" si="11"/>
        <v>0</v>
      </c>
      <c r="BE18" s="39">
        <f t="shared" si="11"/>
        <v>0</v>
      </c>
      <c r="BF18" s="40">
        <f t="shared" si="11"/>
        <v>0</v>
      </c>
      <c r="BG18" s="38">
        <f>SUM(BG16:BG17)</f>
        <v>16</v>
      </c>
      <c r="BH18" s="39">
        <f>SUM(BH16:BH17)</f>
        <v>15</v>
      </c>
      <c r="BI18" s="40">
        <f>SUM(BI16:BI17)</f>
        <v>0</v>
      </c>
      <c r="BJ18" s="43">
        <f>SUM(BJ16:BJ17)</f>
        <v>0</v>
      </c>
      <c r="BK18" s="43">
        <f t="shared" si="0"/>
        <v>1153</v>
      </c>
    </row>
    <row r="19" spans="1:63" ht="22.5" customHeight="1">
      <c r="A19" s="364"/>
      <c r="B19" s="20"/>
      <c r="C19" s="19" t="s">
        <v>15</v>
      </c>
      <c r="D19" s="65">
        <v>350</v>
      </c>
      <c r="E19" s="66">
        <v>97</v>
      </c>
      <c r="F19" s="66">
        <v>150</v>
      </c>
      <c r="G19" s="66">
        <v>57</v>
      </c>
      <c r="H19" s="66">
        <v>40</v>
      </c>
      <c r="I19" s="66">
        <v>105</v>
      </c>
      <c r="J19" s="66">
        <v>41</v>
      </c>
      <c r="K19" s="144">
        <v>30</v>
      </c>
      <c r="L19" s="145">
        <v>35</v>
      </c>
      <c r="M19" s="145">
        <v>31</v>
      </c>
      <c r="N19" s="67">
        <v>81</v>
      </c>
      <c r="O19" s="171">
        <v>8</v>
      </c>
      <c r="P19" s="250"/>
      <c r="Q19" s="65">
        <v>2</v>
      </c>
      <c r="R19" s="66">
        <v>4</v>
      </c>
      <c r="S19" s="66">
        <v>9</v>
      </c>
      <c r="T19" s="66">
        <v>0</v>
      </c>
      <c r="U19" s="66">
        <v>9</v>
      </c>
      <c r="V19" s="68"/>
      <c r="W19" s="83">
        <v>0</v>
      </c>
      <c r="X19" s="83">
        <v>4</v>
      </c>
      <c r="Y19" s="66">
        <v>44</v>
      </c>
      <c r="Z19" s="83">
        <v>10</v>
      </c>
      <c r="AA19" s="66">
        <v>0</v>
      </c>
      <c r="AB19" s="66">
        <v>5</v>
      </c>
      <c r="AC19" s="66">
        <v>0</v>
      </c>
      <c r="AD19" s="66">
        <v>0</v>
      </c>
      <c r="AE19" s="66">
        <v>3</v>
      </c>
      <c r="AF19" s="84">
        <v>0</v>
      </c>
      <c r="AG19" s="65">
        <v>21</v>
      </c>
      <c r="AH19" s="66">
        <v>6</v>
      </c>
      <c r="AI19" s="193">
        <v>1</v>
      </c>
      <c r="AJ19" s="66">
        <v>2</v>
      </c>
      <c r="AK19" s="193">
        <v>3</v>
      </c>
      <c r="AL19" s="68"/>
      <c r="AM19" s="65">
        <v>3</v>
      </c>
      <c r="AN19" s="66">
        <v>0</v>
      </c>
      <c r="AO19" s="66">
        <v>43</v>
      </c>
      <c r="AP19" s="66">
        <v>0</v>
      </c>
      <c r="AQ19" s="66">
        <v>4</v>
      </c>
      <c r="AR19" s="84">
        <v>13</v>
      </c>
      <c r="AS19" s="68">
        <v>0</v>
      </c>
      <c r="AT19" s="83">
        <v>4</v>
      </c>
      <c r="AU19" s="66">
        <v>1</v>
      </c>
      <c r="AV19" s="66">
        <v>4</v>
      </c>
      <c r="AW19" s="83">
        <v>4</v>
      </c>
      <c r="AX19" s="66">
        <v>0</v>
      </c>
      <c r="AY19" s="66">
        <v>1</v>
      </c>
      <c r="AZ19" s="84">
        <v>19</v>
      </c>
      <c r="BA19" s="84"/>
      <c r="BB19" s="65">
        <v>14</v>
      </c>
      <c r="BC19" s="66">
        <v>3</v>
      </c>
      <c r="BD19" s="66">
        <v>2</v>
      </c>
      <c r="BE19" s="66">
        <v>6</v>
      </c>
      <c r="BF19" s="68"/>
      <c r="BG19" s="65">
        <v>38</v>
      </c>
      <c r="BH19" s="66">
        <v>7</v>
      </c>
      <c r="BI19" s="68">
        <v>0</v>
      </c>
      <c r="BJ19" s="89">
        <v>3</v>
      </c>
      <c r="BK19" s="43">
        <f t="shared" si="0"/>
        <v>1317</v>
      </c>
    </row>
    <row r="20" spans="1:63" ht="22.5" customHeight="1">
      <c r="A20" s="364"/>
      <c r="B20" s="14" t="s">
        <v>19</v>
      </c>
      <c r="C20" s="19" t="s">
        <v>17</v>
      </c>
      <c r="D20" s="65">
        <v>130</v>
      </c>
      <c r="E20" s="66">
        <v>46</v>
      </c>
      <c r="F20" s="66">
        <v>20</v>
      </c>
      <c r="G20" s="66">
        <v>10</v>
      </c>
      <c r="H20" s="66">
        <v>8</v>
      </c>
      <c r="I20" s="66">
        <v>29</v>
      </c>
      <c r="J20" s="66">
        <v>6</v>
      </c>
      <c r="K20" s="144">
        <v>0</v>
      </c>
      <c r="L20" s="145">
        <v>3</v>
      </c>
      <c r="M20" s="145">
        <v>0</v>
      </c>
      <c r="N20" s="67">
        <v>25</v>
      </c>
      <c r="O20" s="171">
        <v>1</v>
      </c>
      <c r="P20" s="250"/>
      <c r="Q20" s="65">
        <v>0</v>
      </c>
      <c r="R20" s="66">
        <v>0</v>
      </c>
      <c r="S20" s="66">
        <v>0</v>
      </c>
      <c r="T20" s="66">
        <v>0</v>
      </c>
      <c r="U20" s="66">
        <v>0</v>
      </c>
      <c r="V20" s="68"/>
      <c r="W20" s="83">
        <v>0</v>
      </c>
      <c r="X20" s="83">
        <v>0</v>
      </c>
      <c r="Y20" s="66">
        <v>14</v>
      </c>
      <c r="Z20" s="83">
        <v>0</v>
      </c>
      <c r="AA20" s="66">
        <v>0</v>
      </c>
      <c r="AB20" s="66">
        <v>0</v>
      </c>
      <c r="AC20" s="66">
        <v>0</v>
      </c>
      <c r="AD20" s="66">
        <v>0</v>
      </c>
      <c r="AE20" s="66">
        <v>0</v>
      </c>
      <c r="AF20" s="84">
        <v>0</v>
      </c>
      <c r="AG20" s="65">
        <v>3</v>
      </c>
      <c r="AH20" s="66">
        <v>1</v>
      </c>
      <c r="AI20" s="193">
        <v>0</v>
      </c>
      <c r="AJ20" s="66">
        <v>0</v>
      </c>
      <c r="AK20" s="193">
        <v>1</v>
      </c>
      <c r="AL20" s="68"/>
      <c r="AM20" s="65">
        <v>5</v>
      </c>
      <c r="AN20" s="66">
        <v>0</v>
      </c>
      <c r="AO20" s="66">
        <v>9</v>
      </c>
      <c r="AP20" s="66">
        <v>0</v>
      </c>
      <c r="AQ20" s="66">
        <v>0</v>
      </c>
      <c r="AR20" s="84">
        <v>0</v>
      </c>
      <c r="AS20" s="68">
        <v>0</v>
      </c>
      <c r="AT20" s="83">
        <v>6</v>
      </c>
      <c r="AU20" s="66">
        <v>2</v>
      </c>
      <c r="AV20" s="66">
        <v>0</v>
      </c>
      <c r="AW20" s="83">
        <v>0</v>
      </c>
      <c r="AX20" s="66">
        <v>0</v>
      </c>
      <c r="AY20" s="66">
        <v>0</v>
      </c>
      <c r="AZ20" s="84">
        <v>0</v>
      </c>
      <c r="BA20" s="84"/>
      <c r="BB20" s="65">
        <v>5</v>
      </c>
      <c r="BC20" s="66">
        <v>0</v>
      </c>
      <c r="BD20" s="66">
        <v>0</v>
      </c>
      <c r="BE20" s="66">
        <v>0</v>
      </c>
      <c r="BF20" s="68"/>
      <c r="BG20" s="65">
        <v>3</v>
      </c>
      <c r="BH20" s="66">
        <v>6</v>
      </c>
      <c r="BI20" s="68">
        <v>0</v>
      </c>
      <c r="BJ20" s="89">
        <v>0</v>
      </c>
      <c r="BK20" s="43">
        <f t="shared" si="0"/>
        <v>333</v>
      </c>
    </row>
    <row r="21" spans="1:63" ht="22.5" customHeight="1">
      <c r="A21" s="364"/>
      <c r="B21" s="8"/>
      <c r="C21" s="24" t="s">
        <v>18</v>
      </c>
      <c r="D21" s="50">
        <f aca="true" t="shared" si="12" ref="D21:L21">SUM(D19:D20)</f>
        <v>480</v>
      </c>
      <c r="E21" s="51">
        <f t="shared" si="12"/>
        <v>143</v>
      </c>
      <c r="F21" s="51">
        <f t="shared" si="12"/>
        <v>170</v>
      </c>
      <c r="G21" s="51">
        <f t="shared" si="12"/>
        <v>67</v>
      </c>
      <c r="H21" s="51">
        <f t="shared" si="12"/>
        <v>48</v>
      </c>
      <c r="I21" s="51">
        <f t="shared" si="12"/>
        <v>134</v>
      </c>
      <c r="J21" s="51">
        <f t="shared" si="12"/>
        <v>47</v>
      </c>
      <c r="K21" s="154">
        <f t="shared" si="12"/>
        <v>30</v>
      </c>
      <c r="L21" s="155">
        <f t="shared" si="12"/>
        <v>38</v>
      </c>
      <c r="M21" s="155">
        <f>SUM(M19:M20)</f>
        <v>31</v>
      </c>
      <c r="N21" s="155">
        <f>SUM(N19:N20)</f>
        <v>106</v>
      </c>
      <c r="O21" s="175">
        <f>SUM(O19:O20)</f>
        <v>9</v>
      </c>
      <c r="P21" s="52">
        <f>SUM(P19:P20)</f>
        <v>0</v>
      </c>
      <c r="Q21" s="50">
        <f aca="true" t="shared" si="13" ref="Q21:W21">SUM(Q19:Q20)</f>
        <v>2</v>
      </c>
      <c r="R21" s="51">
        <f t="shared" si="13"/>
        <v>4</v>
      </c>
      <c r="S21" s="51">
        <f>SUM(S19:S20)</f>
        <v>9</v>
      </c>
      <c r="T21" s="51">
        <f t="shared" si="13"/>
        <v>0</v>
      </c>
      <c r="U21" s="51">
        <f t="shared" si="13"/>
        <v>9</v>
      </c>
      <c r="V21" s="52">
        <f t="shared" si="13"/>
        <v>0</v>
      </c>
      <c r="W21" s="51">
        <f t="shared" si="13"/>
        <v>0</v>
      </c>
      <c r="X21" s="53">
        <f>SUM(X19:X20)</f>
        <v>4</v>
      </c>
      <c r="Y21" s="51">
        <f aca="true" t="shared" si="14" ref="Y21:BF21">SUM(Y19:Y20)</f>
        <v>58</v>
      </c>
      <c r="Z21" s="53">
        <f t="shared" si="14"/>
        <v>10</v>
      </c>
      <c r="AA21" s="51">
        <f t="shared" si="14"/>
        <v>0</v>
      </c>
      <c r="AB21" s="51">
        <f t="shared" si="14"/>
        <v>5</v>
      </c>
      <c r="AC21" s="51">
        <f t="shared" si="14"/>
        <v>0</v>
      </c>
      <c r="AD21" s="51">
        <f t="shared" si="14"/>
        <v>0</v>
      </c>
      <c r="AE21" s="51">
        <f t="shared" si="14"/>
        <v>3</v>
      </c>
      <c r="AF21" s="54">
        <f t="shared" si="14"/>
        <v>0</v>
      </c>
      <c r="AG21" s="50">
        <f t="shared" si="14"/>
        <v>24</v>
      </c>
      <c r="AH21" s="51">
        <f t="shared" si="14"/>
        <v>7</v>
      </c>
      <c r="AI21" s="53">
        <f>SUM(AI19:AI20)</f>
        <v>1</v>
      </c>
      <c r="AJ21" s="51">
        <f>SUM(AJ19:AJ20)</f>
        <v>2</v>
      </c>
      <c r="AK21" s="54">
        <f>SUM(AK19:AK20)</f>
        <v>4</v>
      </c>
      <c r="AL21" s="52">
        <f t="shared" si="14"/>
        <v>0</v>
      </c>
      <c r="AM21" s="50">
        <f t="shared" si="14"/>
        <v>8</v>
      </c>
      <c r="AN21" s="51">
        <f>SUM(AN19:AN20)</f>
        <v>0</v>
      </c>
      <c r="AO21" s="51">
        <f>SUM(AO19:AO20)</f>
        <v>52</v>
      </c>
      <c r="AP21" s="51">
        <f t="shared" si="14"/>
        <v>0</v>
      </c>
      <c r="AQ21" s="51">
        <f t="shared" si="14"/>
        <v>4</v>
      </c>
      <c r="AR21" s="51">
        <f t="shared" si="14"/>
        <v>13</v>
      </c>
      <c r="AS21" s="52">
        <f t="shared" si="14"/>
        <v>0</v>
      </c>
      <c r="AT21" s="53">
        <f t="shared" si="14"/>
        <v>10</v>
      </c>
      <c r="AU21" s="51">
        <f t="shared" si="14"/>
        <v>3</v>
      </c>
      <c r="AV21" s="51">
        <f t="shared" si="14"/>
        <v>4</v>
      </c>
      <c r="AW21" s="53">
        <f>SUM(AW19:AW20)</f>
        <v>4</v>
      </c>
      <c r="AX21" s="51">
        <f>SUM(AX19:AX20)</f>
        <v>0</v>
      </c>
      <c r="AY21" s="51">
        <f>SUM(AY19:AY20)</f>
        <v>1</v>
      </c>
      <c r="AZ21" s="51">
        <f t="shared" si="14"/>
        <v>19</v>
      </c>
      <c r="BA21" s="54">
        <f t="shared" si="14"/>
        <v>0</v>
      </c>
      <c r="BB21" s="50">
        <f t="shared" si="14"/>
        <v>19</v>
      </c>
      <c r="BC21" s="51">
        <f t="shared" si="14"/>
        <v>3</v>
      </c>
      <c r="BD21" s="51">
        <f t="shared" si="14"/>
        <v>2</v>
      </c>
      <c r="BE21" s="51">
        <f t="shared" si="14"/>
        <v>6</v>
      </c>
      <c r="BF21" s="52">
        <f t="shared" si="14"/>
        <v>0</v>
      </c>
      <c r="BG21" s="50">
        <f>SUM(BG19:BG20)</f>
        <v>41</v>
      </c>
      <c r="BH21" s="51">
        <f>SUM(BH19:BH20)</f>
        <v>13</v>
      </c>
      <c r="BI21" s="52">
        <f>SUM(BI19:BI20)</f>
        <v>0</v>
      </c>
      <c r="BJ21" s="55">
        <f>SUM(BJ19:BJ20)</f>
        <v>3</v>
      </c>
      <c r="BK21" s="55">
        <f t="shared" si="0"/>
        <v>1650</v>
      </c>
    </row>
    <row r="22" spans="1:63" ht="22.5" customHeight="1">
      <c r="A22" s="354" t="s">
        <v>22</v>
      </c>
      <c r="B22" s="355"/>
      <c r="C22" s="356"/>
      <c r="D22" s="44">
        <f aca="true" t="shared" si="15" ref="D22:L22">D18+D21</f>
        <v>974</v>
      </c>
      <c r="E22" s="45">
        <f t="shared" si="15"/>
        <v>231</v>
      </c>
      <c r="F22" s="45">
        <f t="shared" si="15"/>
        <v>238</v>
      </c>
      <c r="G22" s="45">
        <f t="shared" si="15"/>
        <v>130</v>
      </c>
      <c r="H22" s="45">
        <f t="shared" si="15"/>
        <v>60</v>
      </c>
      <c r="I22" s="45">
        <f t="shared" si="15"/>
        <v>192</v>
      </c>
      <c r="J22" s="45">
        <f t="shared" si="15"/>
        <v>73</v>
      </c>
      <c r="K22" s="151">
        <f t="shared" si="15"/>
        <v>40</v>
      </c>
      <c r="L22" s="152">
        <f t="shared" si="15"/>
        <v>45</v>
      </c>
      <c r="M22" s="152">
        <f>M18+M21</f>
        <v>34</v>
      </c>
      <c r="N22" s="152">
        <f>N18+N21</f>
        <v>227</v>
      </c>
      <c r="O22" s="173">
        <f>O18+O21</f>
        <v>10</v>
      </c>
      <c r="P22" s="46">
        <f>P18+P21</f>
        <v>0</v>
      </c>
      <c r="Q22" s="44">
        <f aca="true" t="shared" si="16" ref="Q22:BF22">Q18+Q21</f>
        <v>2</v>
      </c>
      <c r="R22" s="45">
        <f t="shared" si="16"/>
        <v>6</v>
      </c>
      <c r="S22" s="45">
        <f>S18+S21</f>
        <v>10</v>
      </c>
      <c r="T22" s="45">
        <f t="shared" si="16"/>
        <v>0</v>
      </c>
      <c r="U22" s="45">
        <f t="shared" si="16"/>
        <v>10</v>
      </c>
      <c r="V22" s="46">
        <f t="shared" si="16"/>
        <v>0</v>
      </c>
      <c r="W22" s="45">
        <f t="shared" si="16"/>
        <v>0</v>
      </c>
      <c r="X22" s="47">
        <f t="shared" si="16"/>
        <v>4</v>
      </c>
      <c r="Y22" s="45">
        <f t="shared" si="16"/>
        <v>137</v>
      </c>
      <c r="Z22" s="47">
        <f t="shared" si="16"/>
        <v>37</v>
      </c>
      <c r="AA22" s="45">
        <f t="shared" si="16"/>
        <v>0</v>
      </c>
      <c r="AB22" s="45">
        <f t="shared" si="16"/>
        <v>5</v>
      </c>
      <c r="AC22" s="45">
        <f t="shared" si="16"/>
        <v>0</v>
      </c>
      <c r="AD22" s="45">
        <f t="shared" si="16"/>
        <v>0</v>
      </c>
      <c r="AE22" s="45">
        <f t="shared" si="16"/>
        <v>3</v>
      </c>
      <c r="AF22" s="48">
        <f t="shared" si="16"/>
        <v>0</v>
      </c>
      <c r="AG22" s="44">
        <f t="shared" si="16"/>
        <v>37</v>
      </c>
      <c r="AH22" s="45">
        <f t="shared" si="16"/>
        <v>16</v>
      </c>
      <c r="AI22" s="47">
        <f>AI18+AI21</f>
        <v>1</v>
      </c>
      <c r="AJ22" s="45">
        <f>AJ18+AJ21</f>
        <v>3</v>
      </c>
      <c r="AK22" s="48">
        <f>AK18+AK21</f>
        <v>5</v>
      </c>
      <c r="AL22" s="46">
        <f t="shared" si="16"/>
        <v>0</v>
      </c>
      <c r="AM22" s="44">
        <f t="shared" si="16"/>
        <v>9</v>
      </c>
      <c r="AN22" s="45">
        <f>AN18+AN21</f>
        <v>0</v>
      </c>
      <c r="AO22" s="45">
        <f>AO18+AO21</f>
        <v>72</v>
      </c>
      <c r="AP22" s="45">
        <f t="shared" si="16"/>
        <v>0</v>
      </c>
      <c r="AQ22" s="45">
        <f t="shared" si="16"/>
        <v>5</v>
      </c>
      <c r="AR22" s="45">
        <f t="shared" si="16"/>
        <v>17</v>
      </c>
      <c r="AS22" s="46">
        <f t="shared" si="16"/>
        <v>0</v>
      </c>
      <c r="AT22" s="47">
        <f t="shared" si="16"/>
        <v>12</v>
      </c>
      <c r="AU22" s="45">
        <f t="shared" si="16"/>
        <v>6</v>
      </c>
      <c r="AV22" s="45">
        <f t="shared" si="16"/>
        <v>4</v>
      </c>
      <c r="AW22" s="47">
        <f>AW18+AW21</f>
        <v>4</v>
      </c>
      <c r="AX22" s="45">
        <f>AX18+AX21</f>
        <v>0</v>
      </c>
      <c r="AY22" s="45">
        <f>AY18+AY21</f>
        <v>2</v>
      </c>
      <c r="AZ22" s="45">
        <f t="shared" si="16"/>
        <v>23</v>
      </c>
      <c r="BA22" s="48">
        <f t="shared" si="16"/>
        <v>0</v>
      </c>
      <c r="BB22" s="44">
        <f t="shared" si="16"/>
        <v>20</v>
      </c>
      <c r="BC22" s="45">
        <f t="shared" si="16"/>
        <v>3</v>
      </c>
      <c r="BD22" s="45">
        <f t="shared" si="16"/>
        <v>2</v>
      </c>
      <c r="BE22" s="45">
        <f t="shared" si="16"/>
        <v>6</v>
      </c>
      <c r="BF22" s="46">
        <f t="shared" si="16"/>
        <v>0</v>
      </c>
      <c r="BG22" s="44">
        <f>BG18+BG21</f>
        <v>57</v>
      </c>
      <c r="BH22" s="45">
        <f>BH18+BH21</f>
        <v>28</v>
      </c>
      <c r="BI22" s="46">
        <f>BI18+BI21</f>
        <v>0</v>
      </c>
      <c r="BJ22" s="49">
        <f>BJ18+BJ21</f>
        <v>3</v>
      </c>
      <c r="BK22" s="49">
        <f t="shared" si="0"/>
        <v>2803</v>
      </c>
    </row>
    <row r="23" spans="1:63" ht="22.5" customHeight="1">
      <c r="A23" s="363" t="s">
        <v>42</v>
      </c>
      <c r="B23" s="4"/>
      <c r="C23" s="26" t="s">
        <v>15</v>
      </c>
      <c r="D23" s="61">
        <v>68088</v>
      </c>
      <c r="E23" s="62">
        <v>6606</v>
      </c>
      <c r="F23" s="62">
        <v>16748</v>
      </c>
      <c r="G23" s="62">
        <v>2707</v>
      </c>
      <c r="H23" s="62">
        <v>1699</v>
      </c>
      <c r="I23" s="62">
        <v>9851</v>
      </c>
      <c r="J23" s="62">
        <v>3044</v>
      </c>
      <c r="K23" s="142">
        <v>3603</v>
      </c>
      <c r="L23" s="145">
        <v>3444</v>
      </c>
      <c r="M23" s="153">
        <v>4663</v>
      </c>
      <c r="N23" s="126">
        <v>11314</v>
      </c>
      <c r="O23" s="174">
        <v>451</v>
      </c>
      <c r="P23" s="252">
        <v>2</v>
      </c>
      <c r="Q23" s="61">
        <v>868</v>
      </c>
      <c r="R23" s="62">
        <v>796</v>
      </c>
      <c r="S23" s="62">
        <v>641</v>
      </c>
      <c r="T23" s="62">
        <v>2</v>
      </c>
      <c r="U23" s="62">
        <v>905</v>
      </c>
      <c r="V23" s="64"/>
      <c r="W23" s="85">
        <v>0</v>
      </c>
      <c r="X23" s="85">
        <v>559</v>
      </c>
      <c r="Y23" s="62">
        <v>7306</v>
      </c>
      <c r="Z23" s="85">
        <v>1016</v>
      </c>
      <c r="AA23" s="62">
        <v>73</v>
      </c>
      <c r="AB23" s="62">
        <v>87</v>
      </c>
      <c r="AC23" s="62">
        <v>127</v>
      </c>
      <c r="AD23" s="62">
        <v>37</v>
      </c>
      <c r="AE23" s="62">
        <v>60</v>
      </c>
      <c r="AF23" s="86">
        <v>1</v>
      </c>
      <c r="AG23" s="61">
        <v>4866</v>
      </c>
      <c r="AH23" s="62">
        <v>3781</v>
      </c>
      <c r="AI23" s="181">
        <v>355</v>
      </c>
      <c r="AJ23" s="62">
        <v>448</v>
      </c>
      <c r="AK23" s="181">
        <v>437</v>
      </c>
      <c r="AL23" s="64">
        <v>19</v>
      </c>
      <c r="AM23" s="61">
        <v>492</v>
      </c>
      <c r="AN23" s="94">
        <v>2</v>
      </c>
      <c r="AO23" s="94">
        <v>2763</v>
      </c>
      <c r="AP23" s="62">
        <v>310</v>
      </c>
      <c r="AQ23" s="62">
        <v>349</v>
      </c>
      <c r="AR23" s="176">
        <v>1334</v>
      </c>
      <c r="AS23" s="64">
        <v>1</v>
      </c>
      <c r="AT23" s="85">
        <v>196</v>
      </c>
      <c r="AU23" s="62">
        <v>271</v>
      </c>
      <c r="AV23" s="62">
        <v>115</v>
      </c>
      <c r="AW23" s="85">
        <v>230</v>
      </c>
      <c r="AX23" s="62">
        <v>262</v>
      </c>
      <c r="AY23" s="62">
        <v>369</v>
      </c>
      <c r="AZ23" s="86">
        <v>1390</v>
      </c>
      <c r="BA23" s="86">
        <v>0</v>
      </c>
      <c r="BB23" s="61">
        <v>463</v>
      </c>
      <c r="BC23" s="62">
        <v>247</v>
      </c>
      <c r="BD23" s="62">
        <v>113</v>
      </c>
      <c r="BE23" s="62">
        <v>412</v>
      </c>
      <c r="BF23" s="64">
        <v>1</v>
      </c>
      <c r="BG23" s="61">
        <v>1541</v>
      </c>
      <c r="BH23" s="62">
        <v>636</v>
      </c>
      <c r="BI23" s="64">
        <v>60</v>
      </c>
      <c r="BJ23" s="90">
        <v>224</v>
      </c>
      <c r="BK23" s="58">
        <f t="shared" si="0"/>
        <v>166385</v>
      </c>
    </row>
    <row r="24" spans="1:63" ht="22.5" customHeight="1">
      <c r="A24" s="364"/>
      <c r="B24" s="14" t="s">
        <v>16</v>
      </c>
      <c r="C24" s="19" t="s">
        <v>17</v>
      </c>
      <c r="D24" s="65">
        <v>92</v>
      </c>
      <c r="E24" s="66">
        <v>8</v>
      </c>
      <c r="F24" s="66">
        <v>5</v>
      </c>
      <c r="G24" s="66">
        <v>11</v>
      </c>
      <c r="H24" s="66">
        <v>2</v>
      </c>
      <c r="I24" s="66">
        <v>7</v>
      </c>
      <c r="J24" s="66">
        <v>2</v>
      </c>
      <c r="K24" s="144">
        <v>0</v>
      </c>
      <c r="L24" s="145">
        <v>1</v>
      </c>
      <c r="M24" s="145">
        <v>0</v>
      </c>
      <c r="N24" s="67">
        <v>15</v>
      </c>
      <c r="O24" s="171">
        <v>0</v>
      </c>
      <c r="P24" s="250">
        <v>0</v>
      </c>
      <c r="Q24" s="65">
        <v>0</v>
      </c>
      <c r="R24" s="66">
        <v>0</v>
      </c>
      <c r="S24" s="66">
        <v>0</v>
      </c>
      <c r="T24" s="66">
        <v>0</v>
      </c>
      <c r="U24" s="66">
        <v>0</v>
      </c>
      <c r="V24" s="68"/>
      <c r="W24" s="83">
        <v>0</v>
      </c>
      <c r="X24" s="83">
        <v>0</v>
      </c>
      <c r="Y24" s="66">
        <v>2</v>
      </c>
      <c r="Z24" s="83">
        <v>0</v>
      </c>
      <c r="AA24" s="66">
        <v>0</v>
      </c>
      <c r="AB24" s="66">
        <v>1</v>
      </c>
      <c r="AC24" s="66">
        <v>0</v>
      </c>
      <c r="AD24" s="66">
        <v>0</v>
      </c>
      <c r="AE24" s="66">
        <v>0</v>
      </c>
      <c r="AF24" s="84"/>
      <c r="AG24" s="65">
        <v>4</v>
      </c>
      <c r="AH24" s="66">
        <v>0</v>
      </c>
      <c r="AI24" s="193">
        <v>0</v>
      </c>
      <c r="AJ24" s="66">
        <v>0</v>
      </c>
      <c r="AK24" s="193">
        <v>0</v>
      </c>
      <c r="AL24" s="68">
        <v>0</v>
      </c>
      <c r="AM24" s="65">
        <v>2</v>
      </c>
      <c r="AN24" s="66">
        <v>0</v>
      </c>
      <c r="AO24" s="66">
        <v>2</v>
      </c>
      <c r="AP24" s="66">
        <v>1</v>
      </c>
      <c r="AQ24" s="66">
        <v>0</v>
      </c>
      <c r="AR24" s="84">
        <v>1</v>
      </c>
      <c r="AS24" s="68">
        <v>0</v>
      </c>
      <c r="AT24" s="83">
        <v>0</v>
      </c>
      <c r="AU24" s="66">
        <v>1</v>
      </c>
      <c r="AV24" s="66">
        <v>0</v>
      </c>
      <c r="AW24" s="83">
        <v>0</v>
      </c>
      <c r="AX24" s="66">
        <v>1</v>
      </c>
      <c r="AY24" s="66">
        <v>0</v>
      </c>
      <c r="AZ24" s="84">
        <v>1</v>
      </c>
      <c r="BA24" s="84">
        <v>0</v>
      </c>
      <c r="BB24" s="65">
        <v>0</v>
      </c>
      <c r="BC24" s="66">
        <v>2</v>
      </c>
      <c r="BD24" s="66">
        <v>0</v>
      </c>
      <c r="BE24" s="66">
        <v>1</v>
      </c>
      <c r="BF24" s="68">
        <v>0</v>
      </c>
      <c r="BG24" s="65">
        <v>3</v>
      </c>
      <c r="BH24" s="66">
        <v>1</v>
      </c>
      <c r="BI24" s="68">
        <v>0</v>
      </c>
      <c r="BJ24" s="89">
        <v>1</v>
      </c>
      <c r="BK24" s="43">
        <f t="shared" si="0"/>
        <v>167</v>
      </c>
    </row>
    <row r="25" spans="1:63" ht="22.5" customHeight="1">
      <c r="A25" s="364"/>
      <c r="B25" s="4"/>
      <c r="C25" s="19" t="s">
        <v>18</v>
      </c>
      <c r="D25" s="38">
        <f aca="true" t="shared" si="17" ref="D25:L25">SUM(D23:D24)</f>
        <v>68180</v>
      </c>
      <c r="E25" s="39">
        <f t="shared" si="17"/>
        <v>6614</v>
      </c>
      <c r="F25" s="39">
        <f t="shared" si="17"/>
        <v>16753</v>
      </c>
      <c r="G25" s="39">
        <f t="shared" si="17"/>
        <v>2718</v>
      </c>
      <c r="H25" s="39">
        <f t="shared" si="17"/>
        <v>1701</v>
      </c>
      <c r="I25" s="39">
        <f t="shared" si="17"/>
        <v>9858</v>
      </c>
      <c r="J25" s="39">
        <f t="shared" si="17"/>
        <v>3046</v>
      </c>
      <c r="K25" s="146">
        <f t="shared" si="17"/>
        <v>3603</v>
      </c>
      <c r="L25" s="147">
        <f t="shared" si="17"/>
        <v>3445</v>
      </c>
      <c r="M25" s="147">
        <f>SUM(M23:M24)</f>
        <v>4663</v>
      </c>
      <c r="N25" s="147">
        <f>SUM(N23:N24)</f>
        <v>11329</v>
      </c>
      <c r="O25" s="136">
        <f>SUM(O23:O24)</f>
        <v>451</v>
      </c>
      <c r="P25" s="40">
        <f>SUM(P23:P24)</f>
        <v>2</v>
      </c>
      <c r="Q25" s="38">
        <f aca="true" t="shared" si="18" ref="Q25:AS25">SUM(Q23:Q24)</f>
        <v>868</v>
      </c>
      <c r="R25" s="39">
        <f t="shared" si="18"/>
        <v>796</v>
      </c>
      <c r="S25" s="39">
        <f>SUM(S23:S24)</f>
        <v>641</v>
      </c>
      <c r="T25" s="39">
        <f t="shared" si="18"/>
        <v>2</v>
      </c>
      <c r="U25" s="39">
        <f t="shared" si="18"/>
        <v>905</v>
      </c>
      <c r="V25" s="40">
        <f t="shared" si="18"/>
        <v>0</v>
      </c>
      <c r="W25" s="39">
        <f t="shared" si="18"/>
        <v>0</v>
      </c>
      <c r="X25" s="41">
        <f t="shared" si="18"/>
        <v>559</v>
      </c>
      <c r="Y25" s="39">
        <f t="shared" si="18"/>
        <v>7308</v>
      </c>
      <c r="Z25" s="41">
        <f t="shared" si="18"/>
        <v>1016</v>
      </c>
      <c r="AA25" s="39">
        <f t="shared" si="18"/>
        <v>73</v>
      </c>
      <c r="AB25" s="39">
        <f t="shared" si="18"/>
        <v>88</v>
      </c>
      <c r="AC25" s="39">
        <f t="shared" si="18"/>
        <v>127</v>
      </c>
      <c r="AD25" s="39">
        <f t="shared" si="18"/>
        <v>37</v>
      </c>
      <c r="AE25" s="39">
        <f t="shared" si="18"/>
        <v>60</v>
      </c>
      <c r="AF25" s="42">
        <f t="shared" si="18"/>
        <v>1</v>
      </c>
      <c r="AG25" s="38">
        <f t="shared" si="18"/>
        <v>4870</v>
      </c>
      <c r="AH25" s="39">
        <f t="shared" si="18"/>
        <v>3781</v>
      </c>
      <c r="AI25" s="41">
        <f>SUM(AI23:AI24)</f>
        <v>355</v>
      </c>
      <c r="AJ25" s="39">
        <f>SUM(AJ23:AJ24)</f>
        <v>448</v>
      </c>
      <c r="AK25" s="42">
        <f>SUM(AK23:AK24)</f>
        <v>437</v>
      </c>
      <c r="AL25" s="40">
        <f t="shared" si="18"/>
        <v>19</v>
      </c>
      <c r="AM25" s="38">
        <f t="shared" si="18"/>
        <v>494</v>
      </c>
      <c r="AN25" s="39">
        <f>SUM(AN23:AN24)</f>
        <v>2</v>
      </c>
      <c r="AO25" s="39">
        <f>SUM(AO23:AO24)</f>
        <v>2765</v>
      </c>
      <c r="AP25" s="39">
        <f t="shared" si="18"/>
        <v>311</v>
      </c>
      <c r="AQ25" s="39">
        <f t="shared" si="18"/>
        <v>349</v>
      </c>
      <c r="AR25" s="39">
        <f t="shared" si="18"/>
        <v>1335</v>
      </c>
      <c r="AS25" s="40">
        <f t="shared" si="18"/>
        <v>1</v>
      </c>
      <c r="AT25" s="41">
        <f>SUM(AT23:AT24)</f>
        <v>196</v>
      </c>
      <c r="AU25" s="39">
        <f aca="true" t="shared" si="19" ref="AU25:BF25">SUM(AU23:AU24)</f>
        <v>272</v>
      </c>
      <c r="AV25" s="39">
        <f t="shared" si="19"/>
        <v>115</v>
      </c>
      <c r="AW25" s="41">
        <f>SUM(AW23:AW24)</f>
        <v>230</v>
      </c>
      <c r="AX25" s="39">
        <f>SUM(AX23:AX24)</f>
        <v>263</v>
      </c>
      <c r="AY25" s="39">
        <f>SUM(AY23:AY24)</f>
        <v>369</v>
      </c>
      <c r="AZ25" s="39">
        <f t="shared" si="19"/>
        <v>1391</v>
      </c>
      <c r="BA25" s="42">
        <f t="shared" si="19"/>
        <v>0</v>
      </c>
      <c r="BB25" s="38">
        <f t="shared" si="19"/>
        <v>463</v>
      </c>
      <c r="BC25" s="39">
        <f t="shared" si="19"/>
        <v>249</v>
      </c>
      <c r="BD25" s="39">
        <f t="shared" si="19"/>
        <v>113</v>
      </c>
      <c r="BE25" s="39">
        <f t="shared" si="19"/>
        <v>413</v>
      </c>
      <c r="BF25" s="40">
        <f t="shared" si="19"/>
        <v>1</v>
      </c>
      <c r="BG25" s="38">
        <f>SUM(BG23:BG24)</f>
        <v>1544</v>
      </c>
      <c r="BH25" s="39">
        <f>SUM(BH23:BH24)</f>
        <v>637</v>
      </c>
      <c r="BI25" s="40">
        <f>SUM(BI23:BI24)</f>
        <v>60</v>
      </c>
      <c r="BJ25" s="43">
        <f>SUM(BJ23:BJ24)</f>
        <v>225</v>
      </c>
      <c r="BK25" s="43">
        <f t="shared" si="0"/>
        <v>166552</v>
      </c>
    </row>
    <row r="26" spans="1:63" ht="22.5" customHeight="1">
      <c r="A26" s="364"/>
      <c r="B26" s="15"/>
      <c r="C26" s="19" t="s">
        <v>15</v>
      </c>
      <c r="D26" s="65">
        <v>111970</v>
      </c>
      <c r="E26" s="66">
        <v>12040</v>
      </c>
      <c r="F26" s="66">
        <v>28012</v>
      </c>
      <c r="G26" s="66">
        <v>5337</v>
      </c>
      <c r="H26" s="66">
        <v>3262</v>
      </c>
      <c r="I26" s="66">
        <v>17026</v>
      </c>
      <c r="J26" s="66">
        <v>6013</v>
      </c>
      <c r="K26" s="144">
        <v>7124</v>
      </c>
      <c r="L26" s="145">
        <v>5442</v>
      </c>
      <c r="M26" s="145">
        <v>7215</v>
      </c>
      <c r="N26" s="67">
        <v>17803</v>
      </c>
      <c r="O26" s="171">
        <v>961</v>
      </c>
      <c r="P26" s="250">
        <v>1</v>
      </c>
      <c r="Q26" s="65">
        <v>1719</v>
      </c>
      <c r="R26" s="66">
        <v>1662</v>
      </c>
      <c r="S26" s="66">
        <v>1393</v>
      </c>
      <c r="T26" s="66">
        <v>2</v>
      </c>
      <c r="U26" s="66">
        <v>1330</v>
      </c>
      <c r="V26" s="68"/>
      <c r="W26" s="83">
        <v>0</v>
      </c>
      <c r="X26" s="83">
        <v>1212</v>
      </c>
      <c r="Y26" s="66">
        <v>11437</v>
      </c>
      <c r="Z26" s="83">
        <v>2089</v>
      </c>
      <c r="AA26" s="66">
        <v>116</v>
      </c>
      <c r="AB26" s="66">
        <v>144</v>
      </c>
      <c r="AC26" s="66">
        <v>286</v>
      </c>
      <c r="AD26" s="66">
        <v>54</v>
      </c>
      <c r="AE26" s="66">
        <v>119</v>
      </c>
      <c r="AF26" s="84"/>
      <c r="AG26" s="65">
        <v>8727</v>
      </c>
      <c r="AH26" s="66">
        <v>6158</v>
      </c>
      <c r="AI26" s="83">
        <v>845</v>
      </c>
      <c r="AJ26" s="66">
        <v>1082</v>
      </c>
      <c r="AK26" s="84">
        <v>857</v>
      </c>
      <c r="AL26" s="68">
        <v>22</v>
      </c>
      <c r="AM26" s="65">
        <v>1061</v>
      </c>
      <c r="AN26" s="66">
        <v>0</v>
      </c>
      <c r="AO26" s="66">
        <v>4599</v>
      </c>
      <c r="AP26" s="66">
        <v>731</v>
      </c>
      <c r="AQ26" s="66">
        <v>860</v>
      </c>
      <c r="AR26" s="84">
        <v>2221</v>
      </c>
      <c r="AS26" s="68">
        <v>3</v>
      </c>
      <c r="AT26" s="83">
        <v>524</v>
      </c>
      <c r="AU26" s="66">
        <v>557</v>
      </c>
      <c r="AV26" s="66">
        <v>229</v>
      </c>
      <c r="AW26" s="83">
        <v>537</v>
      </c>
      <c r="AX26" s="66">
        <v>565</v>
      </c>
      <c r="AY26" s="66">
        <v>868</v>
      </c>
      <c r="AZ26" s="84">
        <v>2415</v>
      </c>
      <c r="BA26" s="84">
        <v>1</v>
      </c>
      <c r="BB26" s="65">
        <v>984</v>
      </c>
      <c r="BC26" s="66">
        <v>688</v>
      </c>
      <c r="BD26" s="66">
        <v>200</v>
      </c>
      <c r="BE26" s="66">
        <v>787</v>
      </c>
      <c r="BF26" s="68">
        <v>2</v>
      </c>
      <c r="BG26" s="65">
        <v>2759</v>
      </c>
      <c r="BH26" s="66">
        <v>1240</v>
      </c>
      <c r="BI26" s="68">
        <v>120</v>
      </c>
      <c r="BJ26" s="89">
        <v>514</v>
      </c>
      <c r="BK26" s="43">
        <f t="shared" si="0"/>
        <v>283925</v>
      </c>
    </row>
    <row r="27" spans="1:63" ht="22.5" customHeight="1">
      <c r="A27" s="364"/>
      <c r="B27" s="25" t="s">
        <v>19</v>
      </c>
      <c r="C27" s="19" t="s">
        <v>17</v>
      </c>
      <c r="D27" s="65">
        <v>1406</v>
      </c>
      <c r="E27" s="66">
        <v>89</v>
      </c>
      <c r="F27" s="66">
        <v>156</v>
      </c>
      <c r="G27" s="66">
        <v>35</v>
      </c>
      <c r="H27" s="66">
        <v>15</v>
      </c>
      <c r="I27" s="66">
        <v>133</v>
      </c>
      <c r="J27" s="66">
        <v>19</v>
      </c>
      <c r="K27" s="144">
        <v>7</v>
      </c>
      <c r="L27" s="145">
        <v>14</v>
      </c>
      <c r="M27" s="145">
        <v>8</v>
      </c>
      <c r="N27" s="67">
        <v>115</v>
      </c>
      <c r="O27" s="171">
        <v>0</v>
      </c>
      <c r="P27" s="250">
        <v>0</v>
      </c>
      <c r="Q27" s="65">
        <v>4</v>
      </c>
      <c r="R27" s="66">
        <v>2</v>
      </c>
      <c r="S27" s="66">
        <v>1</v>
      </c>
      <c r="T27" s="66">
        <v>0</v>
      </c>
      <c r="U27" s="66">
        <v>2</v>
      </c>
      <c r="V27" s="68"/>
      <c r="W27" s="83">
        <v>0</v>
      </c>
      <c r="X27" s="83">
        <v>3</v>
      </c>
      <c r="Y27" s="66">
        <v>61</v>
      </c>
      <c r="Z27" s="83">
        <v>2</v>
      </c>
      <c r="AA27" s="66">
        <v>0</v>
      </c>
      <c r="AB27" s="66">
        <v>1</v>
      </c>
      <c r="AC27" s="66">
        <v>0</v>
      </c>
      <c r="AD27" s="66">
        <v>0</v>
      </c>
      <c r="AE27" s="66">
        <v>0</v>
      </c>
      <c r="AF27" s="84"/>
      <c r="AG27" s="65">
        <v>23</v>
      </c>
      <c r="AH27" s="66">
        <v>14</v>
      </c>
      <c r="AI27" s="83">
        <v>2</v>
      </c>
      <c r="AJ27" s="66">
        <v>0</v>
      </c>
      <c r="AK27" s="84">
        <v>5</v>
      </c>
      <c r="AL27" s="68">
        <v>0</v>
      </c>
      <c r="AM27" s="65">
        <v>3</v>
      </c>
      <c r="AN27" s="66">
        <v>0</v>
      </c>
      <c r="AO27" s="66">
        <v>14</v>
      </c>
      <c r="AP27" s="66">
        <v>0</v>
      </c>
      <c r="AQ27" s="66">
        <v>0</v>
      </c>
      <c r="AR27" s="84">
        <v>6</v>
      </c>
      <c r="AS27" s="68">
        <v>1</v>
      </c>
      <c r="AT27" s="83">
        <v>1</v>
      </c>
      <c r="AU27" s="66">
        <v>0</v>
      </c>
      <c r="AV27" s="66">
        <v>0</v>
      </c>
      <c r="AW27" s="83">
        <v>0</v>
      </c>
      <c r="AX27" s="66">
        <v>2</v>
      </c>
      <c r="AY27" s="66">
        <v>0</v>
      </c>
      <c r="AZ27" s="84">
        <v>9</v>
      </c>
      <c r="BA27" s="84">
        <v>0</v>
      </c>
      <c r="BB27" s="65">
        <v>9</v>
      </c>
      <c r="BC27" s="66">
        <v>0</v>
      </c>
      <c r="BD27" s="66">
        <v>3</v>
      </c>
      <c r="BE27" s="66">
        <v>8</v>
      </c>
      <c r="BF27" s="68">
        <v>0</v>
      </c>
      <c r="BG27" s="65">
        <v>7</v>
      </c>
      <c r="BH27" s="66">
        <v>8</v>
      </c>
      <c r="BI27" s="68">
        <v>0</v>
      </c>
      <c r="BJ27" s="89">
        <v>4</v>
      </c>
      <c r="BK27" s="43">
        <f t="shared" si="0"/>
        <v>2192</v>
      </c>
    </row>
    <row r="28" spans="1:63" ht="22.5" customHeight="1">
      <c r="A28" s="364"/>
      <c r="B28" s="16"/>
      <c r="C28" s="19" t="s">
        <v>18</v>
      </c>
      <c r="D28" s="38">
        <f aca="true" t="shared" si="20" ref="D28:L28">SUM(D26:D27)</f>
        <v>113376</v>
      </c>
      <c r="E28" s="39">
        <f t="shared" si="20"/>
        <v>12129</v>
      </c>
      <c r="F28" s="39">
        <f t="shared" si="20"/>
        <v>28168</v>
      </c>
      <c r="G28" s="39">
        <f t="shared" si="20"/>
        <v>5372</v>
      </c>
      <c r="H28" s="39">
        <f t="shared" si="20"/>
        <v>3277</v>
      </c>
      <c r="I28" s="39">
        <f t="shared" si="20"/>
        <v>17159</v>
      </c>
      <c r="J28" s="39">
        <f t="shared" si="20"/>
        <v>6032</v>
      </c>
      <c r="K28" s="146">
        <f t="shared" si="20"/>
        <v>7131</v>
      </c>
      <c r="L28" s="147">
        <f t="shared" si="20"/>
        <v>5456</v>
      </c>
      <c r="M28" s="147">
        <f>SUM(M26:M27)</f>
        <v>7223</v>
      </c>
      <c r="N28" s="147">
        <f>SUM(N26:N27)</f>
        <v>17918</v>
      </c>
      <c r="O28" s="136">
        <f>SUM(O26:O27)</f>
        <v>961</v>
      </c>
      <c r="P28" s="40">
        <f>SUM(P26:P27)</f>
        <v>1</v>
      </c>
      <c r="Q28" s="38">
        <f aca="true" t="shared" si="21" ref="Q28:AZ28">SUM(Q26:Q27)</f>
        <v>1723</v>
      </c>
      <c r="R28" s="39">
        <f t="shared" si="21"/>
        <v>1664</v>
      </c>
      <c r="S28" s="39">
        <f>SUM(S26:S27)</f>
        <v>1394</v>
      </c>
      <c r="T28" s="39">
        <f t="shared" si="21"/>
        <v>2</v>
      </c>
      <c r="U28" s="39">
        <f t="shared" si="21"/>
        <v>1332</v>
      </c>
      <c r="V28" s="40">
        <f t="shared" si="21"/>
        <v>0</v>
      </c>
      <c r="W28" s="39">
        <f t="shared" si="21"/>
        <v>0</v>
      </c>
      <c r="X28" s="41">
        <f t="shared" si="21"/>
        <v>1215</v>
      </c>
      <c r="Y28" s="39">
        <f t="shared" si="21"/>
        <v>11498</v>
      </c>
      <c r="Z28" s="41">
        <f t="shared" si="21"/>
        <v>2091</v>
      </c>
      <c r="AA28" s="39">
        <f t="shared" si="21"/>
        <v>116</v>
      </c>
      <c r="AB28" s="39">
        <f t="shared" si="21"/>
        <v>145</v>
      </c>
      <c r="AC28" s="39">
        <f t="shared" si="21"/>
        <v>286</v>
      </c>
      <c r="AD28" s="39">
        <f t="shared" si="21"/>
        <v>54</v>
      </c>
      <c r="AE28" s="39">
        <f t="shared" si="21"/>
        <v>119</v>
      </c>
      <c r="AF28" s="42">
        <f t="shared" si="21"/>
        <v>0</v>
      </c>
      <c r="AG28" s="38">
        <f t="shared" si="21"/>
        <v>8750</v>
      </c>
      <c r="AH28" s="39">
        <f t="shared" si="21"/>
        <v>6172</v>
      </c>
      <c r="AI28" s="41">
        <f>SUM(AI26:AI27)</f>
        <v>847</v>
      </c>
      <c r="AJ28" s="39">
        <f>SUM(AJ26:AJ27)</f>
        <v>1082</v>
      </c>
      <c r="AK28" s="42">
        <f>SUM(AK26:AK27)</f>
        <v>862</v>
      </c>
      <c r="AL28" s="40">
        <f t="shared" si="21"/>
        <v>22</v>
      </c>
      <c r="AM28" s="38">
        <f t="shared" si="21"/>
        <v>1064</v>
      </c>
      <c r="AN28" s="39">
        <f>SUM(AN26:AN27)</f>
        <v>0</v>
      </c>
      <c r="AO28" s="39">
        <f>SUM(AO26:AO27)</f>
        <v>4613</v>
      </c>
      <c r="AP28" s="39">
        <f t="shared" si="21"/>
        <v>731</v>
      </c>
      <c r="AQ28" s="39">
        <f t="shared" si="21"/>
        <v>860</v>
      </c>
      <c r="AR28" s="39">
        <f t="shared" si="21"/>
        <v>2227</v>
      </c>
      <c r="AS28" s="40">
        <f t="shared" si="21"/>
        <v>4</v>
      </c>
      <c r="AT28" s="41">
        <f t="shared" si="21"/>
        <v>525</v>
      </c>
      <c r="AU28" s="39">
        <f t="shared" si="21"/>
        <v>557</v>
      </c>
      <c r="AV28" s="39">
        <f t="shared" si="21"/>
        <v>229</v>
      </c>
      <c r="AW28" s="41">
        <f>SUM(AW26:AW27)</f>
        <v>537</v>
      </c>
      <c r="AX28" s="39">
        <f>SUM(AX26:AX27)</f>
        <v>567</v>
      </c>
      <c r="AY28" s="39">
        <f>SUM(AY26:AY27)</f>
        <v>868</v>
      </c>
      <c r="AZ28" s="39">
        <f t="shared" si="21"/>
        <v>2424</v>
      </c>
      <c r="BA28" s="42">
        <f aca="true" t="shared" si="22" ref="BA28:BJ28">SUM(BA26:BA27)</f>
        <v>1</v>
      </c>
      <c r="BB28" s="38">
        <f t="shared" si="22"/>
        <v>993</v>
      </c>
      <c r="BC28" s="39">
        <f t="shared" si="22"/>
        <v>688</v>
      </c>
      <c r="BD28" s="39">
        <f t="shared" si="22"/>
        <v>203</v>
      </c>
      <c r="BE28" s="39">
        <f t="shared" si="22"/>
        <v>795</v>
      </c>
      <c r="BF28" s="40">
        <f t="shared" si="22"/>
        <v>2</v>
      </c>
      <c r="BG28" s="38">
        <f t="shared" si="22"/>
        <v>2766</v>
      </c>
      <c r="BH28" s="39">
        <f t="shared" si="22"/>
        <v>1248</v>
      </c>
      <c r="BI28" s="40">
        <f t="shared" si="22"/>
        <v>120</v>
      </c>
      <c r="BJ28" s="43">
        <f t="shared" si="22"/>
        <v>518</v>
      </c>
      <c r="BK28" s="43">
        <f t="shared" si="0"/>
        <v>286117</v>
      </c>
    </row>
    <row r="29" spans="1:63" ht="22.5" customHeight="1">
      <c r="A29" s="364"/>
      <c r="B29" s="366" t="s">
        <v>21</v>
      </c>
      <c r="C29" s="367"/>
      <c r="D29" s="69">
        <f>73258+2</f>
        <v>73260</v>
      </c>
      <c r="E29" s="70">
        <v>11513</v>
      </c>
      <c r="F29" s="70">
        <v>21523</v>
      </c>
      <c r="G29" s="70">
        <v>5673</v>
      </c>
      <c r="H29" s="70">
        <v>3251</v>
      </c>
      <c r="I29" s="70">
        <v>15463</v>
      </c>
      <c r="J29" s="70">
        <v>4427</v>
      </c>
      <c r="K29" s="148"/>
      <c r="L29" s="258">
        <v>7232</v>
      </c>
      <c r="M29" s="149">
        <v>9891</v>
      </c>
      <c r="N29" s="150">
        <v>23516</v>
      </c>
      <c r="O29" s="172"/>
      <c r="P29" s="251"/>
      <c r="Q29" s="95"/>
      <c r="R29" s="96"/>
      <c r="S29" s="96"/>
      <c r="T29" s="96"/>
      <c r="U29" s="96">
        <v>1269</v>
      </c>
      <c r="V29" s="97"/>
      <c r="W29" s="98"/>
      <c r="X29" s="98"/>
      <c r="Y29" s="96">
        <v>9201</v>
      </c>
      <c r="Z29" s="98"/>
      <c r="AA29" s="96"/>
      <c r="AB29" s="96"/>
      <c r="AC29" s="96"/>
      <c r="AD29" s="96"/>
      <c r="AE29" s="96"/>
      <c r="AF29" s="99"/>
      <c r="AG29" s="95">
        <v>7576</v>
      </c>
      <c r="AH29" s="96">
        <v>5331</v>
      </c>
      <c r="AI29" s="98"/>
      <c r="AJ29" s="96"/>
      <c r="AK29" s="99"/>
      <c r="AL29" s="97"/>
      <c r="AM29" s="95"/>
      <c r="AN29" s="96"/>
      <c r="AO29" s="96">
        <v>4390</v>
      </c>
      <c r="AP29" s="96"/>
      <c r="AQ29" s="96"/>
      <c r="AR29" s="99">
        <v>2846</v>
      </c>
      <c r="AS29" s="97"/>
      <c r="AT29" s="98"/>
      <c r="AU29" s="96"/>
      <c r="AV29" s="96"/>
      <c r="AW29" s="98"/>
      <c r="AX29" s="96"/>
      <c r="AY29" s="96"/>
      <c r="AZ29" s="99">
        <v>3657</v>
      </c>
      <c r="BA29" s="99"/>
      <c r="BB29" s="95"/>
      <c r="BC29" s="96"/>
      <c r="BD29" s="96"/>
      <c r="BE29" s="96"/>
      <c r="BF29" s="97"/>
      <c r="BG29" s="95">
        <v>4028</v>
      </c>
      <c r="BH29" s="96">
        <v>1658</v>
      </c>
      <c r="BI29" s="97"/>
      <c r="BJ29" s="100"/>
      <c r="BK29" s="55">
        <f t="shared" si="0"/>
        <v>215705</v>
      </c>
    </row>
    <row r="30" spans="1:63" ht="22.5" customHeight="1">
      <c r="A30" s="354" t="s">
        <v>22</v>
      </c>
      <c r="B30" s="355"/>
      <c r="C30" s="356"/>
      <c r="D30" s="44">
        <f aca="true" t="shared" si="23" ref="D30:L30">D25+D28+D29</f>
        <v>254816</v>
      </c>
      <c r="E30" s="45">
        <f t="shared" si="23"/>
        <v>30256</v>
      </c>
      <c r="F30" s="45">
        <f t="shared" si="23"/>
        <v>66444</v>
      </c>
      <c r="G30" s="45">
        <f t="shared" si="23"/>
        <v>13763</v>
      </c>
      <c r="H30" s="45">
        <f t="shared" si="23"/>
        <v>8229</v>
      </c>
      <c r="I30" s="45">
        <f t="shared" si="23"/>
        <v>42480</v>
      </c>
      <c r="J30" s="45">
        <f t="shared" si="23"/>
        <v>13505</v>
      </c>
      <c r="K30" s="151">
        <f t="shared" si="23"/>
        <v>10734</v>
      </c>
      <c r="L30" s="152">
        <f t="shared" si="23"/>
        <v>16133</v>
      </c>
      <c r="M30" s="152">
        <f>M25+M28+M29</f>
        <v>21777</v>
      </c>
      <c r="N30" s="152">
        <f>N25+N28+N29</f>
        <v>52763</v>
      </c>
      <c r="O30" s="173">
        <f>O25+O28+O29</f>
        <v>1412</v>
      </c>
      <c r="P30" s="46">
        <f>P25+P28+P29</f>
        <v>3</v>
      </c>
      <c r="Q30" s="44">
        <f aca="true" t="shared" si="24" ref="Q30:BF30">Q25+Q28+Q29</f>
        <v>2591</v>
      </c>
      <c r="R30" s="45">
        <f t="shared" si="24"/>
        <v>2460</v>
      </c>
      <c r="S30" s="45">
        <f>S25+S28+S29</f>
        <v>2035</v>
      </c>
      <c r="T30" s="45">
        <f t="shared" si="24"/>
        <v>4</v>
      </c>
      <c r="U30" s="45">
        <f t="shared" si="24"/>
        <v>3506</v>
      </c>
      <c r="V30" s="46">
        <f t="shared" si="24"/>
        <v>0</v>
      </c>
      <c r="W30" s="45">
        <f t="shared" si="24"/>
        <v>0</v>
      </c>
      <c r="X30" s="47">
        <f t="shared" si="24"/>
        <v>1774</v>
      </c>
      <c r="Y30" s="45">
        <f t="shared" si="24"/>
        <v>28007</v>
      </c>
      <c r="Z30" s="47">
        <f t="shared" si="24"/>
        <v>3107</v>
      </c>
      <c r="AA30" s="45">
        <f t="shared" si="24"/>
        <v>189</v>
      </c>
      <c r="AB30" s="45">
        <f t="shared" si="24"/>
        <v>233</v>
      </c>
      <c r="AC30" s="45">
        <f t="shared" si="24"/>
        <v>413</v>
      </c>
      <c r="AD30" s="45">
        <f t="shared" si="24"/>
        <v>91</v>
      </c>
      <c r="AE30" s="45">
        <f t="shared" si="24"/>
        <v>179</v>
      </c>
      <c r="AF30" s="48">
        <f t="shared" si="24"/>
        <v>1</v>
      </c>
      <c r="AG30" s="44">
        <f t="shared" si="24"/>
        <v>21196</v>
      </c>
      <c r="AH30" s="45">
        <f t="shared" si="24"/>
        <v>15284</v>
      </c>
      <c r="AI30" s="47">
        <f>AI25+AI28+AI29</f>
        <v>1202</v>
      </c>
      <c r="AJ30" s="45">
        <f>AJ25+AJ28+AJ29</f>
        <v>1530</v>
      </c>
      <c r="AK30" s="48">
        <f>AK25+AK28+AK29</f>
        <v>1299</v>
      </c>
      <c r="AL30" s="46">
        <f t="shared" si="24"/>
        <v>41</v>
      </c>
      <c r="AM30" s="44">
        <f t="shared" si="24"/>
        <v>1558</v>
      </c>
      <c r="AN30" s="45">
        <f>AN25+AN28+AN29</f>
        <v>2</v>
      </c>
      <c r="AO30" s="45">
        <f>AO25+AO28+AO29</f>
        <v>11768</v>
      </c>
      <c r="AP30" s="45">
        <f t="shared" si="24"/>
        <v>1042</v>
      </c>
      <c r="AQ30" s="45">
        <f t="shared" si="24"/>
        <v>1209</v>
      </c>
      <c r="AR30" s="45">
        <f t="shared" si="24"/>
        <v>6408</v>
      </c>
      <c r="AS30" s="46">
        <f t="shared" si="24"/>
        <v>5</v>
      </c>
      <c r="AT30" s="47">
        <f t="shared" si="24"/>
        <v>721</v>
      </c>
      <c r="AU30" s="45">
        <f t="shared" si="24"/>
        <v>829</v>
      </c>
      <c r="AV30" s="45">
        <f t="shared" si="24"/>
        <v>344</v>
      </c>
      <c r="AW30" s="47">
        <f>AW25+AW28+AW29</f>
        <v>767</v>
      </c>
      <c r="AX30" s="45">
        <f>AX25+AX28+AX29</f>
        <v>830</v>
      </c>
      <c r="AY30" s="45">
        <f>AY25+AY28+AY29</f>
        <v>1237</v>
      </c>
      <c r="AZ30" s="45">
        <f t="shared" si="24"/>
        <v>7472</v>
      </c>
      <c r="BA30" s="48">
        <f t="shared" si="24"/>
        <v>1</v>
      </c>
      <c r="BB30" s="44">
        <f t="shared" si="24"/>
        <v>1456</v>
      </c>
      <c r="BC30" s="45">
        <f t="shared" si="24"/>
        <v>937</v>
      </c>
      <c r="BD30" s="45">
        <f t="shared" si="24"/>
        <v>316</v>
      </c>
      <c r="BE30" s="45">
        <f t="shared" si="24"/>
        <v>1208</v>
      </c>
      <c r="BF30" s="46">
        <f t="shared" si="24"/>
        <v>3</v>
      </c>
      <c r="BG30" s="44">
        <f>BG25+BG28+BG29</f>
        <v>8338</v>
      </c>
      <c r="BH30" s="45">
        <f>BH25+BH28+BH29</f>
        <v>3543</v>
      </c>
      <c r="BI30" s="46">
        <f>BI25+BI28+BI29</f>
        <v>180</v>
      </c>
      <c r="BJ30" s="49">
        <f>BJ25+BJ28+BJ29</f>
        <v>743</v>
      </c>
      <c r="BK30" s="49">
        <f t="shared" si="0"/>
        <v>668374</v>
      </c>
    </row>
    <row r="31" spans="1:63" ht="22.5" customHeight="1">
      <c r="A31" s="363" t="s">
        <v>46</v>
      </c>
      <c r="B31" s="14" t="s">
        <v>85</v>
      </c>
      <c r="C31" s="26" t="s">
        <v>15</v>
      </c>
      <c r="D31" s="61">
        <v>2944</v>
      </c>
      <c r="E31" s="62">
        <v>440</v>
      </c>
      <c r="F31" s="62">
        <v>693</v>
      </c>
      <c r="G31" s="62">
        <v>205</v>
      </c>
      <c r="H31" s="62">
        <v>144</v>
      </c>
      <c r="I31" s="62">
        <v>424</v>
      </c>
      <c r="J31" s="62">
        <v>199</v>
      </c>
      <c r="K31" s="142">
        <v>182</v>
      </c>
      <c r="L31" s="145">
        <v>97</v>
      </c>
      <c r="M31" s="153">
        <v>152</v>
      </c>
      <c r="N31" s="126">
        <v>498</v>
      </c>
      <c r="O31" s="177">
        <v>11</v>
      </c>
      <c r="P31" s="252">
        <v>0</v>
      </c>
      <c r="Q31" s="120">
        <v>45</v>
      </c>
      <c r="R31" s="121">
        <v>23</v>
      </c>
      <c r="S31" s="121">
        <v>10</v>
      </c>
      <c r="T31" s="121">
        <v>0</v>
      </c>
      <c r="U31" s="121">
        <v>57</v>
      </c>
      <c r="V31" s="122"/>
      <c r="W31" s="254">
        <v>0</v>
      </c>
      <c r="X31" s="254">
        <v>26</v>
      </c>
      <c r="Y31" s="121">
        <v>270</v>
      </c>
      <c r="Z31" s="121">
        <v>36</v>
      </c>
      <c r="AA31" s="121">
        <v>1</v>
      </c>
      <c r="AB31" s="121">
        <v>9</v>
      </c>
      <c r="AC31" s="121">
        <v>5</v>
      </c>
      <c r="AD31" s="121">
        <v>2</v>
      </c>
      <c r="AE31" s="121">
        <v>2</v>
      </c>
      <c r="AF31" s="122"/>
      <c r="AG31" s="61">
        <v>181</v>
      </c>
      <c r="AH31" s="62">
        <v>83</v>
      </c>
      <c r="AI31" s="85">
        <v>18</v>
      </c>
      <c r="AJ31" s="62">
        <v>17</v>
      </c>
      <c r="AK31" s="86">
        <v>8</v>
      </c>
      <c r="AL31" s="64"/>
      <c r="AM31" s="120">
        <v>34</v>
      </c>
      <c r="AN31" s="121">
        <v>0</v>
      </c>
      <c r="AO31" s="121">
        <v>171</v>
      </c>
      <c r="AP31" s="121">
        <v>15</v>
      </c>
      <c r="AQ31" s="121">
        <v>23</v>
      </c>
      <c r="AR31" s="178">
        <v>56</v>
      </c>
      <c r="AS31" s="122">
        <v>0</v>
      </c>
      <c r="AT31" s="85">
        <v>13</v>
      </c>
      <c r="AU31" s="62">
        <v>16</v>
      </c>
      <c r="AV31" s="62">
        <v>9</v>
      </c>
      <c r="AW31" s="85">
        <v>16</v>
      </c>
      <c r="AX31" s="62">
        <v>8</v>
      </c>
      <c r="AY31" s="62">
        <v>4</v>
      </c>
      <c r="AZ31" s="86">
        <v>31</v>
      </c>
      <c r="BA31" s="86"/>
      <c r="BB31" s="61">
        <v>54</v>
      </c>
      <c r="BC31" s="62">
        <v>17</v>
      </c>
      <c r="BD31" s="62">
        <v>17</v>
      </c>
      <c r="BE31" s="62">
        <v>36</v>
      </c>
      <c r="BF31" s="64"/>
      <c r="BG31" s="61">
        <v>128</v>
      </c>
      <c r="BH31" s="62">
        <v>28</v>
      </c>
      <c r="BI31" s="64">
        <v>4</v>
      </c>
      <c r="BJ31" s="90">
        <v>7</v>
      </c>
      <c r="BK31" s="58">
        <f t="shared" si="0"/>
        <v>7469</v>
      </c>
    </row>
    <row r="32" spans="1:63" ht="22.5" customHeight="1">
      <c r="A32" s="364"/>
      <c r="B32" s="14" t="s">
        <v>49</v>
      </c>
      <c r="C32" s="19" t="s">
        <v>17</v>
      </c>
      <c r="D32" s="65">
        <v>1310</v>
      </c>
      <c r="E32" s="79">
        <v>223</v>
      </c>
      <c r="F32" s="79">
        <v>120</v>
      </c>
      <c r="G32" s="79">
        <v>55</v>
      </c>
      <c r="H32" s="79">
        <v>58</v>
      </c>
      <c r="I32" s="79">
        <v>50</v>
      </c>
      <c r="J32" s="79">
        <v>72</v>
      </c>
      <c r="K32" s="156">
        <v>111</v>
      </c>
      <c r="L32" s="145">
        <v>52</v>
      </c>
      <c r="M32" s="153">
        <v>22</v>
      </c>
      <c r="N32" s="126">
        <v>621</v>
      </c>
      <c r="O32" s="179">
        <v>0</v>
      </c>
      <c r="P32" s="250">
        <v>0</v>
      </c>
      <c r="Q32" s="123">
        <v>0</v>
      </c>
      <c r="R32" s="124">
        <v>4</v>
      </c>
      <c r="S32" s="124">
        <v>1</v>
      </c>
      <c r="T32" s="124">
        <v>0</v>
      </c>
      <c r="U32" s="124">
        <v>45</v>
      </c>
      <c r="V32" s="125"/>
      <c r="W32" s="255">
        <v>0</v>
      </c>
      <c r="X32" s="255">
        <v>23</v>
      </c>
      <c r="Y32" s="124">
        <v>82</v>
      </c>
      <c r="Z32" s="124">
        <v>24</v>
      </c>
      <c r="AA32" s="124">
        <v>2</v>
      </c>
      <c r="AB32" s="124">
        <v>0</v>
      </c>
      <c r="AC32" s="124">
        <v>0</v>
      </c>
      <c r="AD32" s="124">
        <v>0</v>
      </c>
      <c r="AE32" s="124">
        <v>0</v>
      </c>
      <c r="AF32" s="125"/>
      <c r="AG32" s="78">
        <v>32</v>
      </c>
      <c r="AH32" s="79">
        <v>14</v>
      </c>
      <c r="AI32" s="81">
        <v>8</v>
      </c>
      <c r="AJ32" s="79">
        <v>2</v>
      </c>
      <c r="AK32" s="82">
        <v>2</v>
      </c>
      <c r="AL32" s="80"/>
      <c r="AM32" s="123">
        <v>18</v>
      </c>
      <c r="AN32" s="124">
        <v>0</v>
      </c>
      <c r="AO32" s="124">
        <v>20</v>
      </c>
      <c r="AP32" s="124">
        <v>3</v>
      </c>
      <c r="AQ32" s="124">
        <v>1</v>
      </c>
      <c r="AR32" s="180">
        <v>10</v>
      </c>
      <c r="AS32" s="125">
        <v>0</v>
      </c>
      <c r="AT32" s="81">
        <v>1</v>
      </c>
      <c r="AU32" s="79">
        <v>1</v>
      </c>
      <c r="AV32" s="79">
        <v>0</v>
      </c>
      <c r="AW32" s="81">
        <v>2</v>
      </c>
      <c r="AX32" s="79">
        <v>3</v>
      </c>
      <c r="AY32" s="79">
        <v>0</v>
      </c>
      <c r="AZ32" s="82">
        <v>5</v>
      </c>
      <c r="BA32" s="82"/>
      <c r="BB32" s="78">
        <v>18</v>
      </c>
      <c r="BC32" s="79">
        <v>5</v>
      </c>
      <c r="BD32" s="79">
        <v>0</v>
      </c>
      <c r="BE32" s="79">
        <v>5</v>
      </c>
      <c r="BF32" s="80"/>
      <c r="BG32" s="78">
        <v>30</v>
      </c>
      <c r="BH32" s="79">
        <v>14</v>
      </c>
      <c r="BI32" s="80">
        <v>2</v>
      </c>
      <c r="BJ32" s="88">
        <v>2</v>
      </c>
      <c r="BK32" s="43">
        <f t="shared" si="0"/>
        <v>3073</v>
      </c>
    </row>
    <row r="33" spans="1:63" ht="22.5" customHeight="1">
      <c r="A33" s="364"/>
      <c r="B33" s="4"/>
      <c r="C33" s="19" t="s">
        <v>18</v>
      </c>
      <c r="D33" s="39">
        <f aca="true" t="shared" si="25" ref="D33:L33">SUM(D31:D32)</f>
        <v>4254</v>
      </c>
      <c r="E33" s="39">
        <f t="shared" si="25"/>
        <v>663</v>
      </c>
      <c r="F33" s="39">
        <f t="shared" si="25"/>
        <v>813</v>
      </c>
      <c r="G33" s="39">
        <f t="shared" si="25"/>
        <v>260</v>
      </c>
      <c r="H33" s="39">
        <f t="shared" si="25"/>
        <v>202</v>
      </c>
      <c r="I33" s="39">
        <f t="shared" si="25"/>
        <v>474</v>
      </c>
      <c r="J33" s="39">
        <f t="shared" si="25"/>
        <v>271</v>
      </c>
      <c r="K33" s="39">
        <f t="shared" si="25"/>
        <v>293</v>
      </c>
      <c r="L33" s="147">
        <f t="shared" si="25"/>
        <v>149</v>
      </c>
      <c r="M33" s="147">
        <f>SUM(M31:M32)</f>
        <v>174</v>
      </c>
      <c r="N33" s="147">
        <f>SUM(N31:N32)</f>
        <v>1119</v>
      </c>
      <c r="O33" s="136">
        <f>SUM(O31:O32)</f>
        <v>11</v>
      </c>
      <c r="P33" s="40">
        <f>SUM(P31:P32)</f>
        <v>0</v>
      </c>
      <c r="Q33" s="38">
        <f>SUM(Q31:Q32)</f>
        <v>45</v>
      </c>
      <c r="R33" s="39">
        <f aca="true" t="shared" si="26" ref="R33:AF33">SUM(R31:R32)</f>
        <v>27</v>
      </c>
      <c r="S33" s="39">
        <f>SUM(S31:S32)</f>
        <v>11</v>
      </c>
      <c r="T33" s="39">
        <f t="shared" si="26"/>
        <v>0</v>
      </c>
      <c r="U33" s="39">
        <f t="shared" si="26"/>
        <v>102</v>
      </c>
      <c r="V33" s="40">
        <f t="shared" si="26"/>
        <v>0</v>
      </c>
      <c r="W33" s="39">
        <f t="shared" si="26"/>
        <v>0</v>
      </c>
      <c r="X33" s="41">
        <f t="shared" si="26"/>
        <v>49</v>
      </c>
      <c r="Y33" s="39">
        <f t="shared" si="26"/>
        <v>352</v>
      </c>
      <c r="Z33" s="41">
        <f t="shared" si="26"/>
        <v>60</v>
      </c>
      <c r="AA33" s="39">
        <f t="shared" si="26"/>
        <v>3</v>
      </c>
      <c r="AB33" s="39">
        <f t="shared" si="26"/>
        <v>9</v>
      </c>
      <c r="AC33" s="39">
        <f t="shared" si="26"/>
        <v>5</v>
      </c>
      <c r="AD33" s="39">
        <f t="shared" si="26"/>
        <v>2</v>
      </c>
      <c r="AE33" s="39">
        <f t="shared" si="26"/>
        <v>2</v>
      </c>
      <c r="AF33" s="42">
        <f t="shared" si="26"/>
        <v>0</v>
      </c>
      <c r="AG33" s="128">
        <f aca="true" t="shared" si="27" ref="AG33:AL33">SUM(AG31:AG32)</f>
        <v>213</v>
      </c>
      <c r="AH33" s="129">
        <f t="shared" si="27"/>
        <v>97</v>
      </c>
      <c r="AI33" s="131">
        <f t="shared" si="27"/>
        <v>26</v>
      </c>
      <c r="AJ33" s="129">
        <f t="shared" si="27"/>
        <v>19</v>
      </c>
      <c r="AK33" s="195">
        <f t="shared" si="27"/>
        <v>10</v>
      </c>
      <c r="AL33" s="130">
        <f t="shared" si="27"/>
        <v>0</v>
      </c>
      <c r="AM33" s="38">
        <f aca="true" t="shared" si="28" ref="AM33:AS33">SUM(AM31:AM32)</f>
        <v>52</v>
      </c>
      <c r="AN33" s="39">
        <f>SUM(AN31:AN32)</f>
        <v>0</v>
      </c>
      <c r="AO33" s="39">
        <f>SUM(AO31:AO32)</f>
        <v>191</v>
      </c>
      <c r="AP33" s="39">
        <f t="shared" si="28"/>
        <v>18</v>
      </c>
      <c r="AQ33" s="39">
        <f t="shared" si="28"/>
        <v>24</v>
      </c>
      <c r="AR33" s="39">
        <f t="shared" si="28"/>
        <v>66</v>
      </c>
      <c r="AS33" s="40">
        <f t="shared" si="28"/>
        <v>0</v>
      </c>
      <c r="AT33" s="131">
        <f aca="true" t="shared" si="29" ref="AT33:BF33">SUM(AT31:AT32)</f>
        <v>14</v>
      </c>
      <c r="AU33" s="131">
        <f t="shared" si="29"/>
        <v>17</v>
      </c>
      <c r="AV33" s="131">
        <f t="shared" si="29"/>
        <v>9</v>
      </c>
      <c r="AW33" s="131">
        <f>SUM(AW31:AW32)</f>
        <v>18</v>
      </c>
      <c r="AX33" s="131">
        <f>SUM(AX31:AX32)</f>
        <v>11</v>
      </c>
      <c r="AY33" s="131">
        <f>SUM(AY31:AY32)</f>
        <v>4</v>
      </c>
      <c r="AZ33" s="131">
        <f t="shared" si="29"/>
        <v>36</v>
      </c>
      <c r="BA33" s="195">
        <f t="shared" si="29"/>
        <v>0</v>
      </c>
      <c r="BB33" s="128">
        <f t="shared" si="29"/>
        <v>72</v>
      </c>
      <c r="BC33" s="129">
        <f t="shared" si="29"/>
        <v>22</v>
      </c>
      <c r="BD33" s="129">
        <f t="shared" si="29"/>
        <v>17</v>
      </c>
      <c r="BE33" s="129">
        <f t="shared" si="29"/>
        <v>41</v>
      </c>
      <c r="BF33" s="130">
        <f t="shared" si="29"/>
        <v>0</v>
      </c>
      <c r="BG33" s="128">
        <f>SUM(BG31:BG32)</f>
        <v>158</v>
      </c>
      <c r="BH33" s="129">
        <f>SUM(BH31:BH32)</f>
        <v>42</v>
      </c>
      <c r="BI33" s="130">
        <f>SUM(BI31:BI32)</f>
        <v>6</v>
      </c>
      <c r="BJ33" s="196">
        <f>SUM(BJ31:BJ32)</f>
        <v>9</v>
      </c>
      <c r="BK33" s="43">
        <f t="shared" si="0"/>
        <v>10542</v>
      </c>
    </row>
    <row r="34" spans="1:63" ht="22.5" customHeight="1">
      <c r="A34" s="364"/>
      <c r="B34" s="127" t="s">
        <v>52</v>
      </c>
      <c r="C34" s="19" t="s">
        <v>15</v>
      </c>
      <c r="D34" s="78">
        <v>615</v>
      </c>
      <c r="E34" s="79">
        <v>112</v>
      </c>
      <c r="F34" s="79">
        <v>140</v>
      </c>
      <c r="G34" s="79">
        <v>55</v>
      </c>
      <c r="H34" s="79">
        <v>23</v>
      </c>
      <c r="I34" s="79">
        <v>97</v>
      </c>
      <c r="J34" s="79">
        <v>54</v>
      </c>
      <c r="K34" s="156">
        <v>60</v>
      </c>
      <c r="L34" s="145">
        <v>37</v>
      </c>
      <c r="M34" s="153">
        <v>15</v>
      </c>
      <c r="N34" s="126">
        <v>56</v>
      </c>
      <c r="O34" s="171">
        <v>4</v>
      </c>
      <c r="P34" s="250">
        <v>0</v>
      </c>
      <c r="Q34" s="78">
        <v>8</v>
      </c>
      <c r="R34" s="79">
        <v>2</v>
      </c>
      <c r="S34" s="79">
        <v>1</v>
      </c>
      <c r="T34" s="79">
        <v>0</v>
      </c>
      <c r="U34" s="79">
        <v>10</v>
      </c>
      <c r="V34" s="80"/>
      <c r="W34" s="81">
        <v>0</v>
      </c>
      <c r="X34" s="81">
        <v>5</v>
      </c>
      <c r="Y34" s="79">
        <v>84</v>
      </c>
      <c r="Z34" s="81">
        <v>4</v>
      </c>
      <c r="AA34" s="79">
        <v>0</v>
      </c>
      <c r="AB34" s="79">
        <v>3</v>
      </c>
      <c r="AC34" s="79">
        <v>3</v>
      </c>
      <c r="AD34" s="79">
        <v>2</v>
      </c>
      <c r="AE34" s="79">
        <v>0</v>
      </c>
      <c r="AF34" s="82"/>
      <c r="AG34" s="78">
        <v>25</v>
      </c>
      <c r="AH34" s="79">
        <v>9</v>
      </c>
      <c r="AI34" s="81">
        <v>3</v>
      </c>
      <c r="AJ34" s="79">
        <v>1</v>
      </c>
      <c r="AK34" s="82">
        <v>10</v>
      </c>
      <c r="AL34" s="80"/>
      <c r="AM34" s="78">
        <v>11</v>
      </c>
      <c r="AN34" s="79">
        <v>0</v>
      </c>
      <c r="AO34" s="79">
        <v>32</v>
      </c>
      <c r="AP34" s="79">
        <v>3</v>
      </c>
      <c r="AQ34" s="79">
        <v>6</v>
      </c>
      <c r="AR34" s="82">
        <v>7</v>
      </c>
      <c r="AS34" s="80">
        <v>0</v>
      </c>
      <c r="AT34" s="81">
        <v>4</v>
      </c>
      <c r="AU34" s="79">
        <v>4</v>
      </c>
      <c r="AV34" s="79">
        <v>1</v>
      </c>
      <c r="AW34" s="81">
        <v>3</v>
      </c>
      <c r="AX34" s="79">
        <v>2</v>
      </c>
      <c r="AY34" s="79">
        <v>4</v>
      </c>
      <c r="AZ34" s="82">
        <v>7</v>
      </c>
      <c r="BA34" s="82"/>
      <c r="BB34" s="78">
        <v>3</v>
      </c>
      <c r="BC34" s="79">
        <v>4</v>
      </c>
      <c r="BD34" s="79">
        <v>2</v>
      </c>
      <c r="BE34" s="79">
        <v>5</v>
      </c>
      <c r="BF34" s="80"/>
      <c r="BG34" s="78">
        <v>11</v>
      </c>
      <c r="BH34" s="79">
        <v>2</v>
      </c>
      <c r="BI34" s="80">
        <v>2</v>
      </c>
      <c r="BJ34" s="88">
        <v>19</v>
      </c>
      <c r="BK34" s="43">
        <f t="shared" si="0"/>
        <v>1570</v>
      </c>
    </row>
    <row r="35" spans="1:63" ht="22.5" customHeight="1">
      <c r="A35" s="364"/>
      <c r="B35" s="25" t="s">
        <v>49</v>
      </c>
      <c r="C35" s="19" t="s">
        <v>17</v>
      </c>
      <c r="D35" s="78">
        <v>115</v>
      </c>
      <c r="E35" s="66">
        <v>10</v>
      </c>
      <c r="F35" s="66">
        <v>17</v>
      </c>
      <c r="G35" s="66">
        <v>0</v>
      </c>
      <c r="H35" s="66">
        <v>1</v>
      </c>
      <c r="I35" s="66">
        <v>3</v>
      </c>
      <c r="J35" s="66">
        <v>2</v>
      </c>
      <c r="K35" s="144">
        <v>2</v>
      </c>
      <c r="L35" s="145">
        <v>0</v>
      </c>
      <c r="M35" s="157">
        <v>3</v>
      </c>
      <c r="N35" s="158">
        <v>11</v>
      </c>
      <c r="O35" s="171">
        <v>0</v>
      </c>
      <c r="P35" s="251">
        <v>0</v>
      </c>
      <c r="Q35" s="65">
        <v>0</v>
      </c>
      <c r="R35" s="66">
        <v>0</v>
      </c>
      <c r="S35" s="66">
        <v>1</v>
      </c>
      <c r="T35" s="66">
        <v>0</v>
      </c>
      <c r="U35" s="66">
        <v>0</v>
      </c>
      <c r="V35" s="68"/>
      <c r="W35" s="83">
        <v>0</v>
      </c>
      <c r="X35" s="83">
        <v>0</v>
      </c>
      <c r="Y35" s="66">
        <v>5</v>
      </c>
      <c r="Z35" s="83">
        <v>2</v>
      </c>
      <c r="AA35" s="66">
        <v>0</v>
      </c>
      <c r="AB35" s="66">
        <v>0</v>
      </c>
      <c r="AC35" s="66">
        <v>0</v>
      </c>
      <c r="AD35" s="66">
        <v>0</v>
      </c>
      <c r="AE35" s="66">
        <v>0</v>
      </c>
      <c r="AF35" s="84"/>
      <c r="AG35" s="65">
        <v>3</v>
      </c>
      <c r="AH35" s="66">
        <v>1</v>
      </c>
      <c r="AI35" s="83">
        <v>0</v>
      </c>
      <c r="AJ35" s="66">
        <v>0</v>
      </c>
      <c r="AK35" s="84">
        <v>0</v>
      </c>
      <c r="AL35" s="68"/>
      <c r="AM35" s="65">
        <v>0</v>
      </c>
      <c r="AN35" s="66">
        <v>0</v>
      </c>
      <c r="AO35" s="66">
        <v>1</v>
      </c>
      <c r="AP35" s="66">
        <v>0</v>
      </c>
      <c r="AQ35" s="66">
        <v>0</v>
      </c>
      <c r="AR35" s="84">
        <v>1</v>
      </c>
      <c r="AS35" s="68">
        <v>0</v>
      </c>
      <c r="AT35" s="83">
        <v>0</v>
      </c>
      <c r="AU35" s="66">
        <v>0</v>
      </c>
      <c r="AV35" s="66">
        <v>0</v>
      </c>
      <c r="AW35" s="83">
        <v>0</v>
      </c>
      <c r="AX35" s="66">
        <v>0</v>
      </c>
      <c r="AY35" s="66">
        <v>0</v>
      </c>
      <c r="AZ35" s="84">
        <v>1</v>
      </c>
      <c r="BA35" s="84"/>
      <c r="BB35" s="65">
        <v>0</v>
      </c>
      <c r="BC35" s="66">
        <v>0</v>
      </c>
      <c r="BD35" s="66">
        <v>0</v>
      </c>
      <c r="BE35" s="66">
        <v>0</v>
      </c>
      <c r="BF35" s="68"/>
      <c r="BG35" s="65">
        <v>1</v>
      </c>
      <c r="BH35" s="66">
        <v>0</v>
      </c>
      <c r="BI35" s="68">
        <v>0</v>
      </c>
      <c r="BJ35" s="89">
        <v>0</v>
      </c>
      <c r="BK35" s="43">
        <f t="shared" si="0"/>
        <v>180</v>
      </c>
    </row>
    <row r="36" spans="1:63" ht="22.5" customHeight="1">
      <c r="A36" s="364"/>
      <c r="B36" s="16"/>
      <c r="C36" s="19" t="s">
        <v>18</v>
      </c>
      <c r="D36" s="38">
        <f>SUM(D34:D35)</f>
        <v>730</v>
      </c>
      <c r="E36" s="39">
        <f>SUM(E34:E35)</f>
        <v>122</v>
      </c>
      <c r="F36" s="39">
        <f aca="true" t="shared" si="30" ref="F36:K36">SUM(F34:F35)</f>
        <v>157</v>
      </c>
      <c r="G36" s="39">
        <f t="shared" si="30"/>
        <v>55</v>
      </c>
      <c r="H36" s="39">
        <f t="shared" si="30"/>
        <v>24</v>
      </c>
      <c r="I36" s="39">
        <f t="shared" si="30"/>
        <v>100</v>
      </c>
      <c r="J36" s="39">
        <f t="shared" si="30"/>
        <v>56</v>
      </c>
      <c r="K36" s="39">
        <f t="shared" si="30"/>
        <v>62</v>
      </c>
      <c r="L36" s="147">
        <f aca="true" t="shared" si="31" ref="L36:Q36">SUM(L34:L35)</f>
        <v>37</v>
      </c>
      <c r="M36" s="147">
        <f t="shared" si="31"/>
        <v>18</v>
      </c>
      <c r="N36" s="147">
        <f t="shared" si="31"/>
        <v>67</v>
      </c>
      <c r="O36" s="136">
        <f t="shared" si="31"/>
        <v>4</v>
      </c>
      <c r="P36" s="40">
        <f t="shared" si="31"/>
        <v>0</v>
      </c>
      <c r="Q36" s="38">
        <f t="shared" si="31"/>
        <v>8</v>
      </c>
      <c r="R36" s="39">
        <f aca="true" t="shared" si="32" ref="R36:BF36">SUM(R34:R35)</f>
        <v>2</v>
      </c>
      <c r="S36" s="39">
        <f>SUM(S34:S35)</f>
        <v>2</v>
      </c>
      <c r="T36" s="39">
        <f t="shared" si="32"/>
        <v>0</v>
      </c>
      <c r="U36" s="39">
        <f t="shared" si="32"/>
        <v>10</v>
      </c>
      <c r="V36" s="40">
        <f t="shared" si="32"/>
        <v>0</v>
      </c>
      <c r="W36" s="41"/>
      <c r="X36" s="41">
        <f t="shared" si="32"/>
        <v>5</v>
      </c>
      <c r="Y36" s="39">
        <f t="shared" si="32"/>
        <v>89</v>
      </c>
      <c r="Z36" s="41">
        <f t="shared" si="32"/>
        <v>6</v>
      </c>
      <c r="AA36" s="39">
        <f t="shared" si="32"/>
        <v>0</v>
      </c>
      <c r="AB36" s="39">
        <f t="shared" si="32"/>
        <v>3</v>
      </c>
      <c r="AC36" s="39">
        <f t="shared" si="32"/>
        <v>3</v>
      </c>
      <c r="AD36" s="39">
        <f t="shared" si="32"/>
        <v>2</v>
      </c>
      <c r="AE36" s="39">
        <f t="shared" si="32"/>
        <v>0</v>
      </c>
      <c r="AF36" s="42">
        <f t="shared" si="32"/>
        <v>0</v>
      </c>
      <c r="AG36" s="38">
        <f t="shared" si="32"/>
        <v>28</v>
      </c>
      <c r="AH36" s="39">
        <f t="shared" si="32"/>
        <v>10</v>
      </c>
      <c r="AI36" s="41">
        <f>SUM(AI34:AI35)</f>
        <v>3</v>
      </c>
      <c r="AJ36" s="39">
        <f>SUM(AJ34:AJ35)</f>
        <v>1</v>
      </c>
      <c r="AK36" s="42">
        <f>SUM(AK34:AK35)</f>
        <v>10</v>
      </c>
      <c r="AL36" s="40">
        <f t="shared" si="32"/>
        <v>0</v>
      </c>
      <c r="AM36" s="38">
        <f t="shared" si="32"/>
        <v>11</v>
      </c>
      <c r="AN36" s="39">
        <f>SUM(AN34:AN35)</f>
        <v>0</v>
      </c>
      <c r="AO36" s="39">
        <f>SUM(AO34:AO35)</f>
        <v>33</v>
      </c>
      <c r="AP36" s="39">
        <f t="shared" si="32"/>
        <v>3</v>
      </c>
      <c r="AQ36" s="39">
        <f t="shared" si="32"/>
        <v>6</v>
      </c>
      <c r="AR36" s="39">
        <f t="shared" si="32"/>
        <v>8</v>
      </c>
      <c r="AS36" s="40">
        <f t="shared" si="32"/>
        <v>0</v>
      </c>
      <c r="AT36" s="41">
        <f t="shared" si="32"/>
        <v>4</v>
      </c>
      <c r="AU36" s="39">
        <f t="shared" si="32"/>
        <v>4</v>
      </c>
      <c r="AV36" s="39">
        <f t="shared" si="32"/>
        <v>1</v>
      </c>
      <c r="AW36" s="41">
        <f>SUM(AW34:AW35)</f>
        <v>3</v>
      </c>
      <c r="AX36" s="39">
        <f>SUM(AX34:AX35)</f>
        <v>2</v>
      </c>
      <c r="AY36" s="39">
        <f>SUM(AY34:AY35)</f>
        <v>4</v>
      </c>
      <c r="AZ36" s="39">
        <f t="shared" si="32"/>
        <v>8</v>
      </c>
      <c r="BA36" s="42">
        <f t="shared" si="32"/>
        <v>0</v>
      </c>
      <c r="BB36" s="38">
        <f t="shared" si="32"/>
        <v>3</v>
      </c>
      <c r="BC36" s="39">
        <f t="shared" si="32"/>
        <v>4</v>
      </c>
      <c r="BD36" s="39">
        <f t="shared" si="32"/>
        <v>2</v>
      </c>
      <c r="BE36" s="39">
        <f t="shared" si="32"/>
        <v>5</v>
      </c>
      <c r="BF36" s="40">
        <f t="shared" si="32"/>
        <v>0</v>
      </c>
      <c r="BG36" s="38">
        <f>SUM(BG34:BG35)</f>
        <v>12</v>
      </c>
      <c r="BH36" s="39">
        <f>SUM(BH34:BH35)</f>
        <v>2</v>
      </c>
      <c r="BI36" s="40">
        <f>SUM(BI34:BI35)</f>
        <v>2</v>
      </c>
      <c r="BJ36" s="43">
        <f>SUM(BJ34:BJ35)</f>
        <v>19</v>
      </c>
      <c r="BK36" s="43">
        <f t="shared" si="0"/>
        <v>1750</v>
      </c>
    </row>
    <row r="37" spans="1:63" ht="22.5" customHeight="1">
      <c r="A37" s="364"/>
      <c r="B37" s="140" t="s">
        <v>86</v>
      </c>
      <c r="C37" s="19" t="s">
        <v>87</v>
      </c>
      <c r="D37" s="66">
        <v>1347</v>
      </c>
      <c r="E37" s="66">
        <v>278</v>
      </c>
      <c r="F37" s="66">
        <v>400</v>
      </c>
      <c r="G37" s="66">
        <v>132</v>
      </c>
      <c r="H37" s="66">
        <v>144</v>
      </c>
      <c r="I37" s="66">
        <v>229</v>
      </c>
      <c r="J37" s="144">
        <v>145</v>
      </c>
      <c r="K37" s="144">
        <v>97</v>
      </c>
      <c r="L37" s="145">
        <v>38</v>
      </c>
      <c r="M37" s="156">
        <v>63</v>
      </c>
      <c r="N37" s="67">
        <v>235</v>
      </c>
      <c r="O37" s="171">
        <v>15</v>
      </c>
      <c r="P37" s="252"/>
      <c r="Q37" s="65">
        <v>22</v>
      </c>
      <c r="R37" s="66">
        <v>20</v>
      </c>
      <c r="S37" s="66">
        <v>17</v>
      </c>
      <c r="T37" s="66">
        <v>4</v>
      </c>
      <c r="U37" s="66">
        <v>26</v>
      </c>
      <c r="V37" s="68">
        <v>14</v>
      </c>
      <c r="W37" s="83">
        <v>3</v>
      </c>
      <c r="X37" s="83">
        <v>22</v>
      </c>
      <c r="Y37" s="91">
        <v>146</v>
      </c>
      <c r="Z37" s="83">
        <v>78</v>
      </c>
      <c r="AA37" s="66">
        <v>4</v>
      </c>
      <c r="AB37" s="66">
        <v>16</v>
      </c>
      <c r="AC37" s="66">
        <v>18</v>
      </c>
      <c r="AD37" s="66">
        <v>10</v>
      </c>
      <c r="AE37" s="66">
        <v>17</v>
      </c>
      <c r="AF37" s="84">
        <v>25</v>
      </c>
      <c r="AG37" s="65">
        <v>107</v>
      </c>
      <c r="AH37" s="66">
        <v>41</v>
      </c>
      <c r="AI37" s="83">
        <v>10</v>
      </c>
      <c r="AJ37" s="66">
        <v>29</v>
      </c>
      <c r="AK37" s="84">
        <v>16</v>
      </c>
      <c r="AL37" s="68">
        <v>10</v>
      </c>
      <c r="AM37" s="65">
        <v>29</v>
      </c>
      <c r="AN37" s="66">
        <v>3</v>
      </c>
      <c r="AO37" s="66">
        <v>139</v>
      </c>
      <c r="AP37" s="66">
        <v>17</v>
      </c>
      <c r="AQ37" s="66">
        <v>48</v>
      </c>
      <c r="AR37" s="84">
        <v>15</v>
      </c>
      <c r="AS37" s="68">
        <v>2</v>
      </c>
      <c r="AT37" s="83">
        <v>5</v>
      </c>
      <c r="AU37" s="66">
        <v>21</v>
      </c>
      <c r="AV37" s="66">
        <v>8</v>
      </c>
      <c r="AW37" s="83">
        <v>6</v>
      </c>
      <c r="AX37" s="66">
        <v>10</v>
      </c>
      <c r="AY37" s="66">
        <v>24</v>
      </c>
      <c r="AZ37" s="84">
        <v>13</v>
      </c>
      <c r="BA37" s="84">
        <v>3</v>
      </c>
      <c r="BB37" s="65">
        <v>45</v>
      </c>
      <c r="BC37" s="66">
        <v>28</v>
      </c>
      <c r="BD37" s="66">
        <v>41</v>
      </c>
      <c r="BE37" s="66">
        <v>39</v>
      </c>
      <c r="BF37" s="68">
        <v>11</v>
      </c>
      <c r="BG37" s="65">
        <v>40</v>
      </c>
      <c r="BH37" s="66">
        <v>12</v>
      </c>
      <c r="BI37" s="68">
        <v>0</v>
      </c>
      <c r="BJ37" s="89">
        <v>25</v>
      </c>
      <c r="BK37" s="43">
        <f t="shared" si="0"/>
        <v>4362</v>
      </c>
    </row>
    <row r="38" spans="1:63" ht="22.5" customHeight="1">
      <c r="A38" s="364"/>
      <c r="B38" s="27" t="s">
        <v>69</v>
      </c>
      <c r="C38" s="19" t="s">
        <v>88</v>
      </c>
      <c r="D38" s="66">
        <v>0</v>
      </c>
      <c r="E38" s="138">
        <v>19</v>
      </c>
      <c r="F38" s="138">
        <v>3</v>
      </c>
      <c r="G38" s="138">
        <v>0</v>
      </c>
      <c r="H38" s="138">
        <v>0</v>
      </c>
      <c r="I38" s="138">
        <v>0</v>
      </c>
      <c r="J38" s="159">
        <v>0</v>
      </c>
      <c r="K38" s="159">
        <v>2</v>
      </c>
      <c r="L38" s="145">
        <v>0</v>
      </c>
      <c r="M38" s="159">
        <v>0</v>
      </c>
      <c r="N38" s="126">
        <v>0</v>
      </c>
      <c r="O38" s="171">
        <v>0</v>
      </c>
      <c r="P38" s="252"/>
      <c r="Q38" s="65">
        <v>0</v>
      </c>
      <c r="R38" s="66">
        <v>0</v>
      </c>
      <c r="S38" s="66">
        <v>2</v>
      </c>
      <c r="T38" s="66">
        <v>0</v>
      </c>
      <c r="U38" s="66">
        <v>0</v>
      </c>
      <c r="V38" s="68"/>
      <c r="W38" s="83">
        <v>0</v>
      </c>
      <c r="X38" s="83">
        <v>0</v>
      </c>
      <c r="Y38" s="91">
        <v>0</v>
      </c>
      <c r="Z38" s="83">
        <v>0</v>
      </c>
      <c r="AA38" s="66">
        <v>0</v>
      </c>
      <c r="AB38" s="66">
        <v>0</v>
      </c>
      <c r="AC38" s="66">
        <v>0</v>
      </c>
      <c r="AD38" s="66">
        <v>0</v>
      </c>
      <c r="AE38" s="66">
        <v>0</v>
      </c>
      <c r="AF38" s="84">
        <v>0</v>
      </c>
      <c r="AG38" s="137">
        <v>0</v>
      </c>
      <c r="AH38" s="138">
        <v>0</v>
      </c>
      <c r="AI38" s="197">
        <v>0</v>
      </c>
      <c r="AJ38" s="138">
        <v>0</v>
      </c>
      <c r="AK38" s="139">
        <v>0</v>
      </c>
      <c r="AL38" s="198">
        <v>0</v>
      </c>
      <c r="AM38" s="65">
        <v>0</v>
      </c>
      <c r="AN38" s="66">
        <v>0</v>
      </c>
      <c r="AO38" s="66">
        <v>0</v>
      </c>
      <c r="AP38" s="66">
        <v>0</v>
      </c>
      <c r="AQ38" s="66">
        <v>0</v>
      </c>
      <c r="AR38" s="84">
        <v>0</v>
      </c>
      <c r="AS38" s="68">
        <v>0</v>
      </c>
      <c r="AT38" s="197">
        <v>0</v>
      </c>
      <c r="AU38" s="138">
        <v>0</v>
      </c>
      <c r="AV38" s="138">
        <v>0</v>
      </c>
      <c r="AW38" s="197">
        <v>0</v>
      </c>
      <c r="AX38" s="138">
        <v>0</v>
      </c>
      <c r="AY38" s="138">
        <v>0</v>
      </c>
      <c r="AZ38" s="139">
        <v>0</v>
      </c>
      <c r="BA38" s="139">
        <v>0</v>
      </c>
      <c r="BB38" s="137">
        <v>0</v>
      </c>
      <c r="BC38" s="138">
        <v>0</v>
      </c>
      <c r="BD38" s="138">
        <v>0</v>
      </c>
      <c r="BE38" s="138">
        <v>0</v>
      </c>
      <c r="BF38" s="198">
        <v>0</v>
      </c>
      <c r="BG38" s="137">
        <v>0</v>
      </c>
      <c r="BH38" s="138">
        <v>0</v>
      </c>
      <c r="BI38" s="198">
        <v>0</v>
      </c>
      <c r="BJ38" s="199">
        <v>0</v>
      </c>
      <c r="BK38" s="43">
        <f t="shared" si="0"/>
        <v>26</v>
      </c>
    </row>
    <row r="39" spans="1:63" ht="22.5" customHeight="1">
      <c r="A39" s="364"/>
      <c r="B39" s="218"/>
      <c r="C39" s="19" t="s">
        <v>126</v>
      </c>
      <c r="D39" s="200">
        <f aca="true" t="shared" si="33" ref="D39:N39">SUM(D37:D38)</f>
        <v>1347</v>
      </c>
      <c r="E39" s="220">
        <f t="shared" si="33"/>
        <v>297</v>
      </c>
      <c r="F39" s="220">
        <f t="shared" si="33"/>
        <v>403</v>
      </c>
      <c r="G39" s="220">
        <f t="shared" si="33"/>
        <v>132</v>
      </c>
      <c r="H39" s="220">
        <f t="shared" si="33"/>
        <v>144</v>
      </c>
      <c r="I39" s="220">
        <f t="shared" si="33"/>
        <v>229</v>
      </c>
      <c r="J39" s="220">
        <f t="shared" si="33"/>
        <v>145</v>
      </c>
      <c r="K39" s="220">
        <f t="shared" si="33"/>
        <v>99</v>
      </c>
      <c r="L39" s="220">
        <f t="shared" si="33"/>
        <v>38</v>
      </c>
      <c r="M39" s="220">
        <f t="shared" si="33"/>
        <v>63</v>
      </c>
      <c r="N39" s="221">
        <f t="shared" si="33"/>
        <v>235</v>
      </c>
      <c r="O39" s="222">
        <f>SUM(O37:O38)</f>
        <v>15</v>
      </c>
      <c r="P39" s="204">
        <f>SUM(P37:P38)</f>
        <v>0</v>
      </c>
      <c r="Q39" s="222">
        <f aca="true" t="shared" si="34" ref="Q39:AF39">SUM(Q37:Q38)</f>
        <v>22</v>
      </c>
      <c r="R39" s="201">
        <f t="shared" si="34"/>
        <v>20</v>
      </c>
      <c r="S39" s="201">
        <f>SUM(S37:S38)</f>
        <v>19</v>
      </c>
      <c r="T39" s="201">
        <f t="shared" si="34"/>
        <v>4</v>
      </c>
      <c r="U39" s="201">
        <f t="shared" si="34"/>
        <v>26</v>
      </c>
      <c r="V39" s="223">
        <f t="shared" si="34"/>
        <v>14</v>
      </c>
      <c r="W39" s="200">
        <f t="shared" si="34"/>
        <v>3</v>
      </c>
      <c r="X39" s="223">
        <f t="shared" si="34"/>
        <v>22</v>
      </c>
      <c r="Y39" s="201">
        <f t="shared" si="34"/>
        <v>146</v>
      </c>
      <c r="Z39" s="201">
        <f t="shared" si="34"/>
        <v>78</v>
      </c>
      <c r="AA39" s="201">
        <f t="shared" si="34"/>
        <v>4</v>
      </c>
      <c r="AB39" s="201">
        <f t="shared" si="34"/>
        <v>16</v>
      </c>
      <c r="AC39" s="201">
        <f t="shared" si="34"/>
        <v>18</v>
      </c>
      <c r="AD39" s="201">
        <f t="shared" si="34"/>
        <v>10</v>
      </c>
      <c r="AE39" s="201">
        <f t="shared" si="34"/>
        <v>17</v>
      </c>
      <c r="AF39" s="223">
        <f t="shared" si="34"/>
        <v>25</v>
      </c>
      <c r="AG39" s="200">
        <f aca="true" t="shared" si="35" ref="AG39:AL39">AG37+AG38</f>
        <v>107</v>
      </c>
      <c r="AH39" s="201">
        <f t="shared" si="35"/>
        <v>41</v>
      </c>
      <c r="AI39" s="203">
        <f>AI37+AI38</f>
        <v>10</v>
      </c>
      <c r="AJ39" s="201">
        <f>AJ37+AJ38</f>
        <v>29</v>
      </c>
      <c r="AK39" s="202">
        <f>AK37+AK38</f>
        <v>16</v>
      </c>
      <c r="AL39" s="204">
        <f t="shared" si="35"/>
        <v>10</v>
      </c>
      <c r="AM39" s="222">
        <f aca="true" t="shared" si="36" ref="AM39:AS39">SUM(AM37:AM38)</f>
        <v>29</v>
      </c>
      <c r="AN39" s="201">
        <f>SUM(AN37:AN38)</f>
        <v>3</v>
      </c>
      <c r="AO39" s="201">
        <f>SUM(AO37:AO38)</f>
        <v>139</v>
      </c>
      <c r="AP39" s="201">
        <f t="shared" si="36"/>
        <v>17</v>
      </c>
      <c r="AQ39" s="201">
        <f t="shared" si="36"/>
        <v>48</v>
      </c>
      <c r="AR39" s="201">
        <f t="shared" si="36"/>
        <v>15</v>
      </c>
      <c r="AS39" s="204">
        <f t="shared" si="36"/>
        <v>2</v>
      </c>
      <c r="AT39" s="203">
        <f aca="true" t="shared" si="37" ref="AT39:BF39">AT37+AT38</f>
        <v>5</v>
      </c>
      <c r="AU39" s="201">
        <f t="shared" si="37"/>
        <v>21</v>
      </c>
      <c r="AV39" s="201">
        <f t="shared" si="37"/>
        <v>8</v>
      </c>
      <c r="AW39" s="201">
        <f>AW37+AW38</f>
        <v>6</v>
      </c>
      <c r="AX39" s="201">
        <f>AX37+AX38</f>
        <v>10</v>
      </c>
      <c r="AY39" s="201">
        <f>AY37+AY38</f>
        <v>24</v>
      </c>
      <c r="AZ39" s="201">
        <f t="shared" si="37"/>
        <v>13</v>
      </c>
      <c r="BA39" s="204">
        <f t="shared" si="37"/>
        <v>3</v>
      </c>
      <c r="BB39" s="200">
        <f t="shared" si="37"/>
        <v>45</v>
      </c>
      <c r="BC39" s="201">
        <f t="shared" si="37"/>
        <v>28</v>
      </c>
      <c r="BD39" s="201">
        <f t="shared" si="37"/>
        <v>41</v>
      </c>
      <c r="BE39" s="201">
        <f t="shared" si="37"/>
        <v>39</v>
      </c>
      <c r="BF39" s="204">
        <f t="shared" si="37"/>
        <v>11</v>
      </c>
      <c r="BG39" s="200">
        <f>BG37+BG38</f>
        <v>40</v>
      </c>
      <c r="BH39" s="201">
        <f>BH37+BH38</f>
        <v>12</v>
      </c>
      <c r="BI39" s="204">
        <f>BI37+BI38</f>
        <v>0</v>
      </c>
      <c r="BJ39" s="205">
        <f>BJ37+BJ38</f>
        <v>25</v>
      </c>
      <c r="BK39" s="43">
        <f t="shared" si="0"/>
        <v>4388</v>
      </c>
    </row>
    <row r="40" spans="1:63" ht="22.5" customHeight="1">
      <c r="A40" s="364"/>
      <c r="B40" s="366" t="s">
        <v>21</v>
      </c>
      <c r="C40" s="367"/>
      <c r="D40" s="71">
        <v>627</v>
      </c>
      <c r="E40" s="72">
        <v>83</v>
      </c>
      <c r="F40" s="72">
        <v>94</v>
      </c>
      <c r="G40" s="72">
        <v>38</v>
      </c>
      <c r="H40" s="72">
        <v>25</v>
      </c>
      <c r="I40" s="72">
        <v>105</v>
      </c>
      <c r="J40" s="72">
        <v>36</v>
      </c>
      <c r="K40" s="160"/>
      <c r="L40" s="72">
        <v>52</v>
      </c>
      <c r="M40" s="72">
        <v>63</v>
      </c>
      <c r="N40" s="72">
        <v>157</v>
      </c>
      <c r="O40" s="172"/>
      <c r="P40" s="253"/>
      <c r="Q40" s="95"/>
      <c r="R40" s="96"/>
      <c r="S40" s="96"/>
      <c r="T40" s="96"/>
      <c r="U40" s="96">
        <v>4</v>
      </c>
      <c r="V40" s="97"/>
      <c r="W40" s="98"/>
      <c r="X40" s="98"/>
      <c r="Y40" s="96">
        <v>76</v>
      </c>
      <c r="Z40" s="98"/>
      <c r="AA40" s="96"/>
      <c r="AB40" s="96"/>
      <c r="AC40" s="96"/>
      <c r="AD40" s="96"/>
      <c r="AE40" s="96"/>
      <c r="AF40" s="99"/>
      <c r="AG40" s="206">
        <v>43</v>
      </c>
      <c r="AH40" s="207">
        <v>38</v>
      </c>
      <c r="AI40" s="209"/>
      <c r="AJ40" s="207"/>
      <c r="AK40" s="208"/>
      <c r="AL40" s="210"/>
      <c r="AM40" s="95"/>
      <c r="AN40" s="96"/>
      <c r="AO40" s="96">
        <v>32</v>
      </c>
      <c r="AP40" s="96"/>
      <c r="AQ40" s="96"/>
      <c r="AR40" s="99">
        <v>36</v>
      </c>
      <c r="AS40" s="97"/>
      <c r="AT40" s="209"/>
      <c r="AU40" s="207"/>
      <c r="AV40" s="207"/>
      <c r="AW40" s="209"/>
      <c r="AX40" s="207"/>
      <c r="AY40" s="207"/>
      <c r="AZ40" s="208">
        <v>27</v>
      </c>
      <c r="BA40" s="208"/>
      <c r="BB40" s="206"/>
      <c r="BC40" s="207"/>
      <c r="BD40" s="207"/>
      <c r="BE40" s="207"/>
      <c r="BF40" s="210"/>
      <c r="BG40" s="211">
        <v>21</v>
      </c>
      <c r="BH40" s="212">
        <v>12</v>
      </c>
      <c r="BI40" s="213"/>
      <c r="BJ40" s="214"/>
      <c r="BK40" s="59">
        <f t="shared" si="0"/>
        <v>1569</v>
      </c>
    </row>
    <row r="41" spans="1:63" ht="22.5" customHeight="1">
      <c r="A41" s="354" t="s">
        <v>22</v>
      </c>
      <c r="B41" s="355"/>
      <c r="C41" s="356"/>
      <c r="D41" s="44">
        <f>D33+D36+D39+D40</f>
        <v>6958</v>
      </c>
      <c r="E41" s="45">
        <f>E33+E36+E39+E40</f>
        <v>1165</v>
      </c>
      <c r="F41" s="45">
        <f aca="true" t="shared" si="38" ref="F41:M41">F33+F36+F39+F40</f>
        <v>1467</v>
      </c>
      <c r="G41" s="45">
        <f t="shared" si="38"/>
        <v>485</v>
      </c>
      <c r="H41" s="45">
        <f t="shared" si="38"/>
        <v>395</v>
      </c>
      <c r="I41" s="45">
        <f t="shared" si="38"/>
        <v>908</v>
      </c>
      <c r="J41" s="45">
        <f t="shared" si="38"/>
        <v>508</v>
      </c>
      <c r="K41" s="45">
        <f t="shared" si="38"/>
        <v>454</v>
      </c>
      <c r="L41" s="45">
        <f t="shared" si="38"/>
        <v>276</v>
      </c>
      <c r="M41" s="45">
        <f t="shared" si="38"/>
        <v>318</v>
      </c>
      <c r="N41" s="46">
        <f>N33+N36+N39+N40</f>
        <v>1578</v>
      </c>
      <c r="O41" s="48">
        <f>O33+O36+O39+O40</f>
        <v>30</v>
      </c>
      <c r="P41" s="46">
        <f>P33+P36+P39+P40</f>
        <v>0</v>
      </c>
      <c r="Q41" s="44">
        <f>Q33+Q36+Q39+Q40</f>
        <v>75</v>
      </c>
      <c r="R41" s="45">
        <f aca="true" t="shared" si="39" ref="R41:BF41">R33+R36+R39+R40</f>
        <v>49</v>
      </c>
      <c r="S41" s="45">
        <f>S33+S36+S39+S40</f>
        <v>32</v>
      </c>
      <c r="T41" s="45">
        <f t="shared" si="39"/>
        <v>4</v>
      </c>
      <c r="U41" s="45">
        <f t="shared" si="39"/>
        <v>142</v>
      </c>
      <c r="V41" s="46">
        <f t="shared" si="39"/>
        <v>14</v>
      </c>
      <c r="W41" s="45">
        <f t="shared" si="39"/>
        <v>3</v>
      </c>
      <c r="X41" s="47">
        <f t="shared" si="39"/>
        <v>76</v>
      </c>
      <c r="Y41" s="45">
        <f t="shared" si="39"/>
        <v>663</v>
      </c>
      <c r="Z41" s="45">
        <f t="shared" si="39"/>
        <v>144</v>
      </c>
      <c r="AA41" s="45">
        <f t="shared" si="39"/>
        <v>7</v>
      </c>
      <c r="AB41" s="45">
        <f t="shared" si="39"/>
        <v>28</v>
      </c>
      <c r="AC41" s="45">
        <f t="shared" si="39"/>
        <v>26</v>
      </c>
      <c r="AD41" s="45">
        <f t="shared" si="39"/>
        <v>14</v>
      </c>
      <c r="AE41" s="45">
        <f t="shared" si="39"/>
        <v>19</v>
      </c>
      <c r="AF41" s="46">
        <f t="shared" si="39"/>
        <v>25</v>
      </c>
      <c r="AG41" s="44">
        <f t="shared" si="39"/>
        <v>391</v>
      </c>
      <c r="AH41" s="45">
        <f t="shared" si="39"/>
        <v>186</v>
      </c>
      <c r="AI41" s="47">
        <f>AI33+AI36+AI39+AI40</f>
        <v>39</v>
      </c>
      <c r="AJ41" s="45">
        <f>AJ33+AJ36+AJ39+AJ40</f>
        <v>49</v>
      </c>
      <c r="AK41" s="48">
        <f>AK33+AK36+AK39+AK40</f>
        <v>36</v>
      </c>
      <c r="AL41" s="46">
        <f t="shared" si="39"/>
        <v>10</v>
      </c>
      <c r="AM41" s="44">
        <f t="shared" si="39"/>
        <v>92</v>
      </c>
      <c r="AN41" s="45">
        <f>AN33+AN36+AN39+AN40</f>
        <v>3</v>
      </c>
      <c r="AO41" s="45">
        <f>AO33+AO36+AO39+AO40</f>
        <v>395</v>
      </c>
      <c r="AP41" s="45">
        <f t="shared" si="39"/>
        <v>38</v>
      </c>
      <c r="AQ41" s="45">
        <f t="shared" si="39"/>
        <v>78</v>
      </c>
      <c r="AR41" s="45">
        <f t="shared" si="39"/>
        <v>125</v>
      </c>
      <c r="AS41" s="46">
        <f t="shared" si="39"/>
        <v>2</v>
      </c>
      <c r="AT41" s="215">
        <f t="shared" si="39"/>
        <v>23</v>
      </c>
      <c r="AU41" s="49">
        <f t="shared" si="39"/>
        <v>42</v>
      </c>
      <c r="AV41" s="49">
        <f t="shared" si="39"/>
        <v>18</v>
      </c>
      <c r="AW41" s="49">
        <f>AW33+AW36+AW39+AW40</f>
        <v>27</v>
      </c>
      <c r="AX41" s="49">
        <f>AX33+AX36+AX39+AX40</f>
        <v>23</v>
      </c>
      <c r="AY41" s="49">
        <f>AY33+AY36+AY39+AY40</f>
        <v>32</v>
      </c>
      <c r="AZ41" s="49">
        <f t="shared" si="39"/>
        <v>84</v>
      </c>
      <c r="BA41" s="49">
        <f t="shared" si="39"/>
        <v>3</v>
      </c>
      <c r="BB41" s="49">
        <f t="shared" si="39"/>
        <v>120</v>
      </c>
      <c r="BC41" s="49">
        <f t="shared" si="39"/>
        <v>54</v>
      </c>
      <c r="BD41" s="49">
        <f t="shared" si="39"/>
        <v>60</v>
      </c>
      <c r="BE41" s="49">
        <f t="shared" si="39"/>
        <v>85</v>
      </c>
      <c r="BF41" s="49">
        <f t="shared" si="39"/>
        <v>11</v>
      </c>
      <c r="BG41" s="44">
        <f>BG33+BG36+BG39+BG40</f>
        <v>231</v>
      </c>
      <c r="BH41" s="45">
        <f>BH33+BH36+BH39+BH40</f>
        <v>68</v>
      </c>
      <c r="BI41" s="46">
        <f>BI33+BI36+BI39+BI40</f>
        <v>8</v>
      </c>
      <c r="BJ41" s="49">
        <f>BJ33+BJ36+BJ39+BJ40</f>
        <v>53</v>
      </c>
      <c r="BK41" s="49">
        <f t="shared" si="0"/>
        <v>18249</v>
      </c>
    </row>
    <row r="42" spans="1:63" ht="22.5" customHeight="1">
      <c r="A42" s="363" t="s">
        <v>43</v>
      </c>
      <c r="B42" s="361" t="s">
        <v>23</v>
      </c>
      <c r="C42" s="362"/>
      <c r="D42" s="85">
        <v>4176</v>
      </c>
      <c r="E42" s="62">
        <v>378</v>
      </c>
      <c r="F42" s="62">
        <v>1141</v>
      </c>
      <c r="G42" s="62">
        <v>140</v>
      </c>
      <c r="H42" s="62">
        <v>93</v>
      </c>
      <c r="I42" s="62">
        <v>765</v>
      </c>
      <c r="J42" s="62">
        <v>197</v>
      </c>
      <c r="K42" s="142">
        <v>250</v>
      </c>
      <c r="L42" s="145">
        <v>201</v>
      </c>
      <c r="M42" s="153">
        <v>334</v>
      </c>
      <c r="N42" s="126">
        <v>699</v>
      </c>
      <c r="O42" s="181">
        <v>24</v>
      </c>
      <c r="P42" s="252"/>
      <c r="Q42" s="61">
        <v>51</v>
      </c>
      <c r="R42" s="62">
        <v>69</v>
      </c>
      <c r="S42" s="62">
        <v>42</v>
      </c>
      <c r="T42" s="62">
        <v>0</v>
      </c>
      <c r="U42" s="62">
        <v>51</v>
      </c>
      <c r="V42" s="64"/>
      <c r="W42" s="85">
        <v>0</v>
      </c>
      <c r="X42" s="85">
        <v>40</v>
      </c>
      <c r="Y42" s="62">
        <v>518</v>
      </c>
      <c r="Z42" s="85">
        <v>109</v>
      </c>
      <c r="AA42" s="62">
        <v>5</v>
      </c>
      <c r="AB42" s="62">
        <v>10</v>
      </c>
      <c r="AC42" s="62">
        <v>10</v>
      </c>
      <c r="AD42" s="62">
        <v>8</v>
      </c>
      <c r="AE42" s="62">
        <v>2</v>
      </c>
      <c r="AF42" s="86">
        <v>5</v>
      </c>
      <c r="AG42" s="61">
        <v>367</v>
      </c>
      <c r="AH42" s="62">
        <v>249</v>
      </c>
      <c r="AI42" s="85">
        <v>19</v>
      </c>
      <c r="AJ42" s="62">
        <v>28</v>
      </c>
      <c r="AK42" s="86">
        <v>27</v>
      </c>
      <c r="AL42" s="64">
        <v>1</v>
      </c>
      <c r="AM42" s="61">
        <v>22</v>
      </c>
      <c r="AN42" s="62">
        <v>0</v>
      </c>
      <c r="AO42" s="62">
        <v>176</v>
      </c>
      <c r="AP42" s="62">
        <v>21</v>
      </c>
      <c r="AQ42" s="62">
        <v>29</v>
      </c>
      <c r="AR42" s="86">
        <v>120</v>
      </c>
      <c r="AS42" s="64"/>
      <c r="AT42" s="85">
        <v>25</v>
      </c>
      <c r="AU42" s="62">
        <v>26</v>
      </c>
      <c r="AV42" s="62">
        <v>9</v>
      </c>
      <c r="AW42" s="85">
        <v>24</v>
      </c>
      <c r="AX42" s="62">
        <v>16</v>
      </c>
      <c r="AY42" s="62">
        <v>38</v>
      </c>
      <c r="AZ42" s="86">
        <v>85</v>
      </c>
      <c r="BA42" s="86"/>
      <c r="BB42" s="61">
        <v>26</v>
      </c>
      <c r="BC42" s="62">
        <v>17</v>
      </c>
      <c r="BD42" s="62">
        <v>13</v>
      </c>
      <c r="BE42" s="62">
        <v>35</v>
      </c>
      <c r="BF42" s="86">
        <v>0</v>
      </c>
      <c r="BG42" s="61">
        <v>98</v>
      </c>
      <c r="BH42" s="61">
        <v>17</v>
      </c>
      <c r="BI42" s="64">
        <v>1</v>
      </c>
      <c r="BJ42" s="90">
        <v>22</v>
      </c>
      <c r="BK42" s="116">
        <f t="shared" si="0"/>
        <v>10829</v>
      </c>
    </row>
    <row r="43" spans="1:63" ht="22.5" customHeight="1">
      <c r="A43" s="364"/>
      <c r="B43" s="357" t="s">
        <v>24</v>
      </c>
      <c r="C43" s="358"/>
      <c r="D43" s="113">
        <f>3887-63</f>
        <v>3824</v>
      </c>
      <c r="E43" s="104">
        <v>329</v>
      </c>
      <c r="F43" s="104">
        <v>1010</v>
      </c>
      <c r="G43" s="104">
        <v>206</v>
      </c>
      <c r="H43" s="104">
        <v>82</v>
      </c>
      <c r="I43" s="104">
        <v>791</v>
      </c>
      <c r="J43" s="104">
        <v>163</v>
      </c>
      <c r="K43" s="161"/>
      <c r="L43" s="164">
        <v>273</v>
      </c>
      <c r="M43" s="162">
        <v>396</v>
      </c>
      <c r="N43" s="115">
        <v>895</v>
      </c>
      <c r="O43" s="182"/>
      <c r="P43" s="252"/>
      <c r="Q43" s="112"/>
      <c r="R43" s="104"/>
      <c r="S43" s="104"/>
      <c r="T43" s="104"/>
      <c r="U43" s="104">
        <v>32</v>
      </c>
      <c r="V43" s="105"/>
      <c r="W43" s="113"/>
      <c r="X43" s="113"/>
      <c r="Y43" s="104">
        <v>450</v>
      </c>
      <c r="Z43" s="113"/>
      <c r="AA43" s="104"/>
      <c r="AB43" s="104"/>
      <c r="AC43" s="104"/>
      <c r="AD43" s="104"/>
      <c r="AE43" s="104"/>
      <c r="AF43" s="108"/>
      <c r="AG43" s="110">
        <v>375</v>
      </c>
      <c r="AH43" s="104">
        <v>202</v>
      </c>
      <c r="AI43" s="114"/>
      <c r="AJ43" s="104"/>
      <c r="AK43" s="108"/>
      <c r="AL43" s="105"/>
      <c r="AM43" s="112"/>
      <c r="AN43" s="104"/>
      <c r="AO43" s="104">
        <v>182</v>
      </c>
      <c r="AP43" s="104"/>
      <c r="AQ43" s="104"/>
      <c r="AR43" s="108">
        <v>141</v>
      </c>
      <c r="AS43" s="105"/>
      <c r="AT43" s="114"/>
      <c r="AU43" s="104"/>
      <c r="AV43" s="104"/>
      <c r="AW43" s="104"/>
      <c r="AX43" s="104"/>
      <c r="AY43" s="104"/>
      <c r="AZ43" s="108">
        <v>159</v>
      </c>
      <c r="BA43" s="108"/>
      <c r="BB43" s="110"/>
      <c r="BC43" s="104"/>
      <c r="BD43" s="104"/>
      <c r="BE43" s="104"/>
      <c r="BF43" s="108"/>
      <c r="BG43" s="110">
        <v>135</v>
      </c>
      <c r="BH43" s="110">
        <v>52</v>
      </c>
      <c r="BI43" s="107"/>
      <c r="BJ43" s="111"/>
      <c r="BK43" s="116">
        <f t="shared" si="0"/>
        <v>9697</v>
      </c>
    </row>
    <row r="44" spans="1:63" ht="22.5" customHeight="1">
      <c r="A44" s="364"/>
      <c r="B44" s="359" t="s">
        <v>38</v>
      </c>
      <c r="C44" s="360"/>
      <c r="D44" s="114">
        <v>2287</v>
      </c>
      <c r="E44" s="106">
        <v>234</v>
      </c>
      <c r="F44" s="106">
        <v>431</v>
      </c>
      <c r="G44" s="106">
        <v>126</v>
      </c>
      <c r="H44" s="106">
        <v>73</v>
      </c>
      <c r="I44" s="106">
        <v>530</v>
      </c>
      <c r="J44" s="106">
        <v>96</v>
      </c>
      <c r="K44" s="163"/>
      <c r="L44" s="164">
        <v>139</v>
      </c>
      <c r="M44" s="164">
        <v>167</v>
      </c>
      <c r="N44" s="117">
        <v>494</v>
      </c>
      <c r="O44" s="183"/>
      <c r="P44" s="250"/>
      <c r="Q44" s="110"/>
      <c r="R44" s="106"/>
      <c r="S44" s="106"/>
      <c r="T44" s="106"/>
      <c r="U44" s="106">
        <v>18</v>
      </c>
      <c r="V44" s="107"/>
      <c r="W44" s="114"/>
      <c r="X44" s="114"/>
      <c r="Y44" s="106">
        <v>190</v>
      </c>
      <c r="Z44" s="114"/>
      <c r="AA44" s="106"/>
      <c r="AB44" s="106"/>
      <c r="AC44" s="106"/>
      <c r="AD44" s="106"/>
      <c r="AE44" s="106"/>
      <c r="AF44" s="109"/>
      <c r="AG44" s="110">
        <v>193</v>
      </c>
      <c r="AH44" s="106">
        <v>78</v>
      </c>
      <c r="AI44" s="114"/>
      <c r="AJ44" s="106"/>
      <c r="AK44" s="109"/>
      <c r="AL44" s="107"/>
      <c r="AM44" s="110"/>
      <c r="AN44" s="106"/>
      <c r="AO44" s="106">
        <v>114</v>
      </c>
      <c r="AP44" s="106"/>
      <c r="AQ44" s="106"/>
      <c r="AR44" s="109">
        <v>95</v>
      </c>
      <c r="AS44" s="107"/>
      <c r="AT44" s="114"/>
      <c r="AU44" s="106"/>
      <c r="AV44" s="106"/>
      <c r="AW44" s="106"/>
      <c r="AX44" s="106"/>
      <c r="AY44" s="106"/>
      <c r="AZ44" s="109">
        <v>86</v>
      </c>
      <c r="BA44" s="109"/>
      <c r="BB44" s="110"/>
      <c r="BC44" s="106"/>
      <c r="BD44" s="106"/>
      <c r="BE44" s="106"/>
      <c r="BF44" s="109"/>
      <c r="BG44" s="110">
        <v>105</v>
      </c>
      <c r="BH44" s="110">
        <v>38</v>
      </c>
      <c r="BI44" s="107"/>
      <c r="BJ44" s="111"/>
      <c r="BK44" s="43">
        <f t="shared" si="0"/>
        <v>5494</v>
      </c>
    </row>
    <row r="45" spans="1:63" ht="22.5" customHeight="1">
      <c r="A45" s="364"/>
      <c r="B45" s="354" t="s">
        <v>39</v>
      </c>
      <c r="C45" s="356"/>
      <c r="D45" s="101">
        <v>17520</v>
      </c>
      <c r="E45" s="74">
        <v>2015</v>
      </c>
      <c r="F45" s="74">
        <v>2819</v>
      </c>
      <c r="G45" s="74">
        <v>1607</v>
      </c>
      <c r="H45" s="74">
        <v>1021</v>
      </c>
      <c r="I45" s="74">
        <v>3134</v>
      </c>
      <c r="J45" s="74">
        <v>785</v>
      </c>
      <c r="K45" s="165"/>
      <c r="L45" s="166">
        <v>1127</v>
      </c>
      <c r="M45" s="166">
        <v>1120</v>
      </c>
      <c r="N45" s="75">
        <v>2834</v>
      </c>
      <c r="O45" s="184"/>
      <c r="P45" s="253"/>
      <c r="Q45" s="73"/>
      <c r="R45" s="74"/>
      <c r="S45" s="74"/>
      <c r="T45" s="74"/>
      <c r="U45" s="74">
        <v>141</v>
      </c>
      <c r="V45" s="76"/>
      <c r="W45" s="101"/>
      <c r="X45" s="101"/>
      <c r="Y45" s="74">
        <v>1415</v>
      </c>
      <c r="Z45" s="101"/>
      <c r="AA45" s="74"/>
      <c r="AB45" s="74"/>
      <c r="AC45" s="74"/>
      <c r="AD45" s="74"/>
      <c r="AE45" s="74"/>
      <c r="AF45" s="102"/>
      <c r="AG45" s="256">
        <v>906</v>
      </c>
      <c r="AH45" s="74">
        <v>692</v>
      </c>
      <c r="AI45" s="101"/>
      <c r="AJ45" s="74"/>
      <c r="AK45" s="102"/>
      <c r="AL45" s="76"/>
      <c r="AM45" s="73"/>
      <c r="AN45" s="74"/>
      <c r="AO45" s="74">
        <v>1228</v>
      </c>
      <c r="AP45" s="74"/>
      <c r="AQ45" s="74"/>
      <c r="AR45" s="102">
        <v>610</v>
      </c>
      <c r="AS45" s="76"/>
      <c r="AT45" s="101"/>
      <c r="AU45" s="74"/>
      <c r="AV45" s="74"/>
      <c r="AW45" s="101"/>
      <c r="AX45" s="74"/>
      <c r="AY45" s="74"/>
      <c r="AZ45" s="102">
        <v>762</v>
      </c>
      <c r="BA45" s="102"/>
      <c r="BB45" s="73"/>
      <c r="BC45" s="74"/>
      <c r="BD45" s="74"/>
      <c r="BE45" s="74"/>
      <c r="BF45" s="102"/>
      <c r="BG45" s="216">
        <v>1280</v>
      </c>
      <c r="BH45" s="73">
        <v>485</v>
      </c>
      <c r="BI45" s="217"/>
      <c r="BJ45" s="103"/>
      <c r="BK45" s="59">
        <f t="shared" si="0"/>
        <v>41501</v>
      </c>
    </row>
    <row r="46" spans="1:63" ht="22.5" customHeight="1">
      <c r="A46" s="354" t="s">
        <v>22</v>
      </c>
      <c r="B46" s="355"/>
      <c r="C46" s="356"/>
      <c r="D46" s="44">
        <f>SUM(D42:D45)</f>
        <v>27807</v>
      </c>
      <c r="E46" s="45">
        <f aca="true" t="shared" si="40" ref="E46:BJ46">SUM(E42:E45)</f>
        <v>2956</v>
      </c>
      <c r="F46" s="45">
        <f t="shared" si="40"/>
        <v>5401</v>
      </c>
      <c r="G46" s="45">
        <f t="shared" si="40"/>
        <v>2079</v>
      </c>
      <c r="H46" s="45">
        <f t="shared" si="40"/>
        <v>1269</v>
      </c>
      <c r="I46" s="45">
        <f t="shared" si="40"/>
        <v>5220</v>
      </c>
      <c r="J46" s="45">
        <f t="shared" si="40"/>
        <v>1241</v>
      </c>
      <c r="K46" s="151">
        <f t="shared" si="40"/>
        <v>250</v>
      </c>
      <c r="L46" s="152">
        <f t="shared" si="40"/>
        <v>1740</v>
      </c>
      <c r="M46" s="152">
        <f t="shared" si="40"/>
        <v>2017</v>
      </c>
      <c r="N46" s="152">
        <f t="shared" si="40"/>
        <v>4922</v>
      </c>
      <c r="O46" s="173">
        <f t="shared" si="40"/>
        <v>24</v>
      </c>
      <c r="P46" s="46">
        <f t="shared" si="40"/>
        <v>0</v>
      </c>
      <c r="Q46" s="44">
        <f t="shared" si="40"/>
        <v>51</v>
      </c>
      <c r="R46" s="45">
        <f t="shared" si="40"/>
        <v>69</v>
      </c>
      <c r="S46" s="45">
        <f t="shared" si="40"/>
        <v>42</v>
      </c>
      <c r="T46" s="45">
        <f t="shared" si="40"/>
        <v>0</v>
      </c>
      <c r="U46" s="45">
        <f t="shared" si="40"/>
        <v>242</v>
      </c>
      <c r="V46" s="46">
        <f t="shared" si="40"/>
        <v>0</v>
      </c>
      <c r="W46" s="45">
        <f t="shared" si="40"/>
        <v>0</v>
      </c>
      <c r="X46" s="47">
        <f t="shared" si="40"/>
        <v>40</v>
      </c>
      <c r="Y46" s="45">
        <f t="shared" si="40"/>
        <v>2573</v>
      </c>
      <c r="Z46" s="45">
        <f t="shared" si="40"/>
        <v>109</v>
      </c>
      <c r="AA46" s="45">
        <f t="shared" si="40"/>
        <v>5</v>
      </c>
      <c r="AB46" s="45">
        <f t="shared" si="40"/>
        <v>10</v>
      </c>
      <c r="AC46" s="45">
        <f t="shared" si="40"/>
        <v>10</v>
      </c>
      <c r="AD46" s="45">
        <f t="shared" si="40"/>
        <v>8</v>
      </c>
      <c r="AE46" s="45">
        <f t="shared" si="40"/>
        <v>2</v>
      </c>
      <c r="AF46" s="46">
        <f t="shared" si="40"/>
        <v>5</v>
      </c>
      <c r="AG46" s="44">
        <f t="shared" si="40"/>
        <v>1841</v>
      </c>
      <c r="AH46" s="45">
        <f t="shared" si="40"/>
        <v>1221</v>
      </c>
      <c r="AI46" s="47">
        <f t="shared" si="40"/>
        <v>19</v>
      </c>
      <c r="AJ46" s="45">
        <f t="shared" si="40"/>
        <v>28</v>
      </c>
      <c r="AK46" s="48">
        <f t="shared" si="40"/>
        <v>27</v>
      </c>
      <c r="AL46" s="46">
        <f t="shared" si="40"/>
        <v>1</v>
      </c>
      <c r="AM46" s="44">
        <f t="shared" si="40"/>
        <v>22</v>
      </c>
      <c r="AN46" s="45">
        <f t="shared" si="40"/>
        <v>0</v>
      </c>
      <c r="AO46" s="45">
        <f t="shared" si="40"/>
        <v>1700</v>
      </c>
      <c r="AP46" s="45">
        <f t="shared" si="40"/>
        <v>21</v>
      </c>
      <c r="AQ46" s="45">
        <f t="shared" si="40"/>
        <v>29</v>
      </c>
      <c r="AR46" s="45">
        <f t="shared" si="40"/>
        <v>966</v>
      </c>
      <c r="AS46" s="46">
        <f t="shared" si="40"/>
        <v>0</v>
      </c>
      <c r="AT46" s="47">
        <f t="shared" si="40"/>
        <v>25</v>
      </c>
      <c r="AU46" s="47">
        <f t="shared" si="40"/>
        <v>26</v>
      </c>
      <c r="AV46" s="47">
        <f t="shared" si="40"/>
        <v>9</v>
      </c>
      <c r="AW46" s="47">
        <f t="shared" si="40"/>
        <v>24</v>
      </c>
      <c r="AX46" s="47">
        <f t="shared" si="40"/>
        <v>16</v>
      </c>
      <c r="AY46" s="47">
        <f t="shared" si="40"/>
        <v>38</v>
      </c>
      <c r="AZ46" s="47">
        <f t="shared" si="40"/>
        <v>1092</v>
      </c>
      <c r="BA46" s="46">
        <f t="shared" si="40"/>
        <v>0</v>
      </c>
      <c r="BB46" s="44">
        <f t="shared" si="40"/>
        <v>26</v>
      </c>
      <c r="BC46" s="45">
        <f t="shared" si="40"/>
        <v>17</v>
      </c>
      <c r="BD46" s="45">
        <f t="shared" si="40"/>
        <v>13</v>
      </c>
      <c r="BE46" s="45">
        <f t="shared" si="40"/>
        <v>35</v>
      </c>
      <c r="BF46" s="46">
        <f t="shared" si="40"/>
        <v>0</v>
      </c>
      <c r="BG46" s="44">
        <f t="shared" si="40"/>
        <v>1618</v>
      </c>
      <c r="BH46" s="45">
        <f t="shared" si="40"/>
        <v>592</v>
      </c>
      <c r="BI46" s="46">
        <f t="shared" si="40"/>
        <v>1</v>
      </c>
      <c r="BJ46" s="49">
        <f t="shared" si="40"/>
        <v>22</v>
      </c>
      <c r="BK46" s="49">
        <f t="shared" si="0"/>
        <v>67521</v>
      </c>
    </row>
    <row r="47" spans="1:63" ht="22.5" customHeight="1">
      <c r="A47" s="351" t="s">
        <v>25</v>
      </c>
      <c r="B47" s="352"/>
      <c r="C47" s="353"/>
      <c r="D47" s="44">
        <f>D15+D22+D30+D41+D46</f>
        <v>343103</v>
      </c>
      <c r="E47" s="45">
        <f aca="true" t="shared" si="41" ref="E47:BJ47">E15+E22+E30+E41+E46</f>
        <v>44965</v>
      </c>
      <c r="F47" s="45">
        <f t="shared" si="41"/>
        <v>88741</v>
      </c>
      <c r="G47" s="45">
        <f t="shared" si="41"/>
        <v>22570</v>
      </c>
      <c r="H47" s="45">
        <f t="shared" si="41"/>
        <v>14283</v>
      </c>
      <c r="I47" s="45">
        <f t="shared" si="41"/>
        <v>59388</v>
      </c>
      <c r="J47" s="45">
        <f t="shared" si="41"/>
        <v>19464</v>
      </c>
      <c r="K47" s="151">
        <f t="shared" si="41"/>
        <v>13208</v>
      </c>
      <c r="L47" s="152">
        <f t="shared" si="41"/>
        <v>21890</v>
      </c>
      <c r="M47" s="152">
        <f t="shared" si="41"/>
        <v>29052</v>
      </c>
      <c r="N47" s="152">
        <f t="shared" si="41"/>
        <v>72116</v>
      </c>
      <c r="O47" s="173">
        <f t="shared" si="41"/>
        <v>1586</v>
      </c>
      <c r="P47" s="46">
        <f t="shared" si="41"/>
        <v>3</v>
      </c>
      <c r="Q47" s="44">
        <f t="shared" si="41"/>
        <v>3085</v>
      </c>
      <c r="R47" s="45">
        <f t="shared" si="41"/>
        <v>2875</v>
      </c>
      <c r="S47" s="45">
        <f t="shared" si="41"/>
        <v>2424</v>
      </c>
      <c r="T47" s="45">
        <f t="shared" si="41"/>
        <v>8</v>
      </c>
      <c r="U47" s="45">
        <f t="shared" si="41"/>
        <v>5024</v>
      </c>
      <c r="V47" s="46">
        <f t="shared" si="41"/>
        <v>14</v>
      </c>
      <c r="W47" s="45">
        <f t="shared" si="41"/>
        <v>3</v>
      </c>
      <c r="X47" s="47">
        <f t="shared" si="41"/>
        <v>2092</v>
      </c>
      <c r="Y47" s="45">
        <f t="shared" si="41"/>
        <v>36338</v>
      </c>
      <c r="Z47" s="47">
        <f t="shared" si="41"/>
        <v>3873</v>
      </c>
      <c r="AA47" s="45">
        <f t="shared" si="41"/>
        <v>228</v>
      </c>
      <c r="AB47" s="45">
        <f t="shared" si="41"/>
        <v>330</v>
      </c>
      <c r="AC47" s="45">
        <f t="shared" si="41"/>
        <v>526</v>
      </c>
      <c r="AD47" s="45">
        <f t="shared" si="41"/>
        <v>120</v>
      </c>
      <c r="AE47" s="45">
        <f t="shared" si="41"/>
        <v>253</v>
      </c>
      <c r="AF47" s="48">
        <f t="shared" si="41"/>
        <v>33</v>
      </c>
      <c r="AG47" s="44">
        <f t="shared" si="41"/>
        <v>27721</v>
      </c>
      <c r="AH47" s="45">
        <f t="shared" si="41"/>
        <v>18666</v>
      </c>
      <c r="AI47" s="47">
        <f t="shared" si="41"/>
        <v>1475</v>
      </c>
      <c r="AJ47" s="45">
        <f t="shared" si="41"/>
        <v>1814</v>
      </c>
      <c r="AK47" s="48">
        <f t="shared" si="41"/>
        <v>1568</v>
      </c>
      <c r="AL47" s="46">
        <f t="shared" si="41"/>
        <v>54</v>
      </c>
      <c r="AM47" s="44">
        <f t="shared" si="41"/>
        <v>1939</v>
      </c>
      <c r="AN47" s="45">
        <f t="shared" si="41"/>
        <v>5</v>
      </c>
      <c r="AO47" s="45">
        <f t="shared" si="41"/>
        <v>19333</v>
      </c>
      <c r="AP47" s="45">
        <f t="shared" si="41"/>
        <v>1266</v>
      </c>
      <c r="AQ47" s="45">
        <f t="shared" si="41"/>
        <v>1526</v>
      </c>
      <c r="AR47" s="45">
        <f t="shared" si="41"/>
        <v>9941</v>
      </c>
      <c r="AS47" s="46">
        <f t="shared" si="41"/>
        <v>7</v>
      </c>
      <c r="AT47" s="47">
        <f t="shared" si="41"/>
        <v>897</v>
      </c>
      <c r="AU47" s="45">
        <f t="shared" si="41"/>
        <v>1082</v>
      </c>
      <c r="AV47" s="45">
        <f t="shared" si="41"/>
        <v>439</v>
      </c>
      <c r="AW47" s="47">
        <f t="shared" si="41"/>
        <v>912</v>
      </c>
      <c r="AX47" s="45">
        <f t="shared" si="41"/>
        <v>1000</v>
      </c>
      <c r="AY47" s="45">
        <f t="shared" si="41"/>
        <v>1450</v>
      </c>
      <c r="AZ47" s="45">
        <f t="shared" si="41"/>
        <v>11294</v>
      </c>
      <c r="BA47" s="48">
        <f t="shared" si="41"/>
        <v>4</v>
      </c>
      <c r="BB47" s="44">
        <f t="shared" si="41"/>
        <v>1994</v>
      </c>
      <c r="BC47" s="45">
        <f t="shared" si="41"/>
        <v>1172</v>
      </c>
      <c r="BD47" s="45">
        <f t="shared" si="41"/>
        <v>473</v>
      </c>
      <c r="BE47" s="45">
        <f t="shared" si="41"/>
        <v>1593</v>
      </c>
      <c r="BF47" s="46">
        <f t="shared" si="41"/>
        <v>14</v>
      </c>
      <c r="BG47" s="44">
        <f t="shared" si="41"/>
        <v>14121</v>
      </c>
      <c r="BH47" s="45">
        <f t="shared" si="41"/>
        <v>6149</v>
      </c>
      <c r="BI47" s="46">
        <f t="shared" si="41"/>
        <v>203</v>
      </c>
      <c r="BJ47" s="49">
        <f t="shared" si="41"/>
        <v>946</v>
      </c>
      <c r="BK47" s="49">
        <f t="shared" si="0"/>
        <v>916653</v>
      </c>
    </row>
    <row r="48" spans="1:63" ht="14.25">
      <c r="A48" s="4" t="s">
        <v>0</v>
      </c>
      <c r="D48" s="3" t="s">
        <v>0</v>
      </c>
      <c r="E48" s="3" t="s">
        <v>0</v>
      </c>
      <c r="F48" s="3" t="s">
        <v>0</v>
      </c>
      <c r="G48" s="3" t="s">
        <v>0</v>
      </c>
      <c r="H48" s="3" t="s">
        <v>0</v>
      </c>
      <c r="I48" s="3" t="s">
        <v>0</v>
      </c>
      <c r="J48" s="3" t="s">
        <v>0</v>
      </c>
      <c r="K48" s="37" t="s">
        <v>0</v>
      </c>
      <c r="L48" s="37"/>
      <c r="M48" s="37"/>
      <c r="N48" s="37"/>
      <c r="O48" s="3" t="s">
        <v>0</v>
      </c>
      <c r="P48" s="3"/>
      <c r="Q48" s="3" t="s">
        <v>0</v>
      </c>
      <c r="R48" s="3" t="s">
        <v>0</v>
      </c>
      <c r="S48" s="3" t="s">
        <v>0</v>
      </c>
      <c r="T48" s="3"/>
      <c r="U48" s="3" t="s">
        <v>0</v>
      </c>
      <c r="V48" s="3" t="s">
        <v>0</v>
      </c>
      <c r="W48" s="3"/>
      <c r="X48" s="3" t="s">
        <v>0</v>
      </c>
      <c r="Y48" s="3" t="s">
        <v>0</v>
      </c>
      <c r="Z48" s="3" t="s">
        <v>0</v>
      </c>
      <c r="AA48" s="3" t="s">
        <v>0</v>
      </c>
      <c r="AB48" s="3" t="s">
        <v>0</v>
      </c>
      <c r="AC48" s="3" t="s">
        <v>0</v>
      </c>
      <c r="AD48" s="3" t="s">
        <v>0</v>
      </c>
      <c r="AE48" s="3" t="s">
        <v>0</v>
      </c>
      <c r="AF48" s="3" t="s">
        <v>0</v>
      </c>
      <c r="AG48" s="3" t="s">
        <v>0</v>
      </c>
      <c r="AH48" s="3" t="s">
        <v>0</v>
      </c>
      <c r="AI48" s="3" t="s">
        <v>0</v>
      </c>
      <c r="AJ48" s="3" t="s">
        <v>0</v>
      </c>
      <c r="AK48" s="3" t="s">
        <v>0</v>
      </c>
      <c r="AL48" s="3" t="s">
        <v>0</v>
      </c>
      <c r="AM48" s="3" t="s">
        <v>0</v>
      </c>
      <c r="AP48" s="3" t="s">
        <v>0</v>
      </c>
      <c r="AT48" s="3" t="s">
        <v>0</v>
      </c>
      <c r="AU48" s="3" t="s">
        <v>0</v>
      </c>
      <c r="AV48" s="3" t="s">
        <v>0</v>
      </c>
      <c r="AW48" s="3" t="s">
        <v>0</v>
      </c>
      <c r="AX48" s="3" t="s">
        <v>0</v>
      </c>
      <c r="AY48" s="3" t="s">
        <v>0</v>
      </c>
      <c r="AZ48" s="3"/>
      <c r="BA48" s="3" t="s">
        <v>0</v>
      </c>
      <c r="BB48" s="3" t="s">
        <v>0</v>
      </c>
      <c r="BC48" s="3" t="s">
        <v>0</v>
      </c>
      <c r="BJ48" s="3" t="s">
        <v>0</v>
      </c>
      <c r="BK48" s="3" t="s">
        <v>0</v>
      </c>
    </row>
    <row r="49" spans="15:42" ht="14.25"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M49" s="3"/>
      <c r="AP49" s="3"/>
    </row>
    <row r="50" spans="3:63" ht="14.25">
      <c r="C50" s="5" t="s">
        <v>89</v>
      </c>
      <c r="D50" s="2">
        <f>SUM(D14,D29,D40)</f>
        <v>96899</v>
      </c>
      <c r="E50" s="2">
        <f aca="true" t="shared" si="42" ref="E50:K50">SUM(E14,E29,E40)</f>
        <v>18823</v>
      </c>
      <c r="F50" s="2">
        <f t="shared" si="42"/>
        <v>30331</v>
      </c>
      <c r="G50" s="2">
        <f t="shared" si="42"/>
        <v>10474</v>
      </c>
      <c r="H50" s="2">
        <f t="shared" si="42"/>
        <v>6626</v>
      </c>
      <c r="I50" s="2">
        <f t="shared" si="42"/>
        <v>22872</v>
      </c>
      <c r="J50" s="2">
        <f t="shared" si="42"/>
        <v>7188</v>
      </c>
      <c r="K50" s="2">
        <f t="shared" si="42"/>
        <v>0</v>
      </c>
      <c r="L50" s="2">
        <f>SUM(L14,L29,L40)</f>
        <v>9891</v>
      </c>
      <c r="M50" s="2">
        <f>SUM(M14,M29,M40)</f>
        <v>13589</v>
      </c>
      <c r="N50" s="2">
        <f>SUM(N14,N29,N40)</f>
        <v>31529</v>
      </c>
      <c r="O50" s="2">
        <f>SUM(O40,O29,O14)</f>
        <v>0</v>
      </c>
      <c r="P50" s="2">
        <f>SUM(P40,P29,P14)</f>
        <v>0</v>
      </c>
      <c r="Q50" s="2">
        <f>SUM(Q40,Q29,Q14)</f>
        <v>0</v>
      </c>
      <c r="R50" s="2">
        <f aca="true" t="shared" si="43" ref="R50:AF50">SUM(R40,R29,R14)</f>
        <v>0</v>
      </c>
      <c r="S50" s="2">
        <f>SUM(S40,S29,S14)</f>
        <v>0</v>
      </c>
      <c r="U50" s="2">
        <f t="shared" si="43"/>
        <v>1971</v>
      </c>
      <c r="V50" s="2">
        <f t="shared" si="43"/>
        <v>0</v>
      </c>
      <c r="W50" s="2">
        <f>SUM(W40,W29,W14)</f>
        <v>0</v>
      </c>
      <c r="X50" s="2">
        <f t="shared" si="43"/>
        <v>0</v>
      </c>
      <c r="Y50" s="2">
        <f t="shared" si="43"/>
        <v>11600</v>
      </c>
      <c r="Z50" s="2">
        <f t="shared" si="43"/>
        <v>0</v>
      </c>
      <c r="AA50" s="2">
        <f t="shared" si="43"/>
        <v>0</v>
      </c>
      <c r="AB50" s="2">
        <f t="shared" si="43"/>
        <v>0</v>
      </c>
      <c r="AC50" s="2">
        <f t="shared" si="43"/>
        <v>0</v>
      </c>
      <c r="AD50" s="2">
        <f t="shared" si="43"/>
        <v>0</v>
      </c>
      <c r="AE50" s="2">
        <f t="shared" si="43"/>
        <v>0</v>
      </c>
      <c r="AF50" s="2">
        <f t="shared" si="43"/>
        <v>0</v>
      </c>
      <c r="AG50" s="2">
        <f aca="true" t="shared" si="44" ref="AG50:AL50">SUM(AG40,AG29,AG14)</f>
        <v>10442</v>
      </c>
      <c r="AH50" s="2">
        <f t="shared" si="44"/>
        <v>6488</v>
      </c>
      <c r="AI50" s="2">
        <f t="shared" si="44"/>
        <v>0</v>
      </c>
      <c r="AJ50" s="2">
        <f t="shared" si="44"/>
        <v>0</v>
      </c>
      <c r="AK50" s="2">
        <f t="shared" si="44"/>
        <v>0</v>
      </c>
      <c r="AL50" s="2">
        <f t="shared" si="44"/>
        <v>0</v>
      </c>
      <c r="AM50" s="2">
        <f aca="true" t="shared" si="45" ref="AM50:AS50">SUM(AM40,AM29,AM14)</f>
        <v>0</v>
      </c>
      <c r="AN50" s="2">
        <f>SUM(AN40,AN29,AN14)</f>
        <v>0</v>
      </c>
      <c r="AO50" s="2">
        <f>SUM(AO40,AO29,AO14)</f>
        <v>8481</v>
      </c>
      <c r="AP50" s="2">
        <f t="shared" si="45"/>
        <v>0</v>
      </c>
      <c r="AQ50" s="2">
        <f t="shared" si="45"/>
        <v>0</v>
      </c>
      <c r="AR50" s="2">
        <f>SUM(AR40,AR29,AR14)</f>
        <v>4852</v>
      </c>
      <c r="AS50" s="2">
        <f t="shared" si="45"/>
        <v>0</v>
      </c>
      <c r="AT50" s="2">
        <f aca="true" t="shared" si="46" ref="AT50:BF50">SUM(AT40,AT29,AT14)</f>
        <v>0</v>
      </c>
      <c r="AU50" s="2">
        <f t="shared" si="46"/>
        <v>0</v>
      </c>
      <c r="AV50" s="2">
        <f t="shared" si="46"/>
        <v>0</v>
      </c>
      <c r="AW50" s="2">
        <f>SUM(AW40,AW29,AW14)</f>
        <v>0</v>
      </c>
      <c r="AX50" s="2">
        <f>SUM(AX40,AX29,AX14)</f>
        <v>0</v>
      </c>
      <c r="AY50" s="2">
        <f>SUM(AY40,AY29,AY14)</f>
        <v>0</v>
      </c>
      <c r="AZ50" s="2">
        <f>SUM(AZ40,AZ29,AZ14)</f>
        <v>5867</v>
      </c>
      <c r="BA50" s="2">
        <f t="shared" si="46"/>
        <v>0</v>
      </c>
      <c r="BB50" s="2">
        <f t="shared" si="46"/>
        <v>0</v>
      </c>
      <c r="BC50" s="2">
        <f t="shared" si="46"/>
        <v>0</v>
      </c>
      <c r="BD50" s="2">
        <f t="shared" si="46"/>
        <v>0</v>
      </c>
      <c r="BE50" s="2">
        <f t="shared" si="46"/>
        <v>0</v>
      </c>
      <c r="BF50" s="2">
        <f t="shared" si="46"/>
        <v>0</v>
      </c>
      <c r="BG50" s="2">
        <f>SUM(BG40,BG29,BG14)</f>
        <v>7215</v>
      </c>
      <c r="BH50" s="2">
        <f>SUM(BH40,BH29,BH14)</f>
        <v>3305</v>
      </c>
      <c r="BI50" s="2">
        <f>SUM(BI40,BI29,BI14)</f>
        <v>0</v>
      </c>
      <c r="BJ50" s="2">
        <f>SUM(BJ40,BJ29,BJ14)</f>
        <v>0</v>
      </c>
      <c r="BK50" s="2">
        <f>SUM(D50:AS50)</f>
        <v>292056</v>
      </c>
    </row>
    <row r="51" spans="4:62" ht="14.25">
      <c r="D51" s="60">
        <f>SUM(D47-D43-D40-D29-D14)</f>
        <v>242380</v>
      </c>
      <c r="E51" s="60">
        <f aca="true" t="shared" si="47" ref="E51:K51">SUM(E47-E43-E40-E29-E14)</f>
        <v>25813</v>
      </c>
      <c r="F51" s="60">
        <f t="shared" si="47"/>
        <v>57400</v>
      </c>
      <c r="G51" s="60">
        <f t="shared" si="47"/>
        <v>11890</v>
      </c>
      <c r="H51" s="60">
        <f t="shared" si="47"/>
        <v>7575</v>
      </c>
      <c r="I51" s="60">
        <f t="shared" si="47"/>
        <v>35725</v>
      </c>
      <c r="J51" s="60">
        <f t="shared" si="47"/>
        <v>12113</v>
      </c>
      <c r="K51" s="60">
        <f t="shared" si="47"/>
        <v>13208</v>
      </c>
      <c r="L51" s="60">
        <f>SUM(L47-L43-L40-L29-L14)</f>
        <v>11726</v>
      </c>
      <c r="M51" s="60">
        <f>SUM(M47-M43-M40-M29-M14)</f>
        <v>15067</v>
      </c>
      <c r="N51" s="60">
        <f>SUM(N47-N43-N40-N29-N14)</f>
        <v>39692</v>
      </c>
      <c r="O51" s="56">
        <f>SUM(O47-O14-O29-O40-O43)</f>
        <v>1586</v>
      </c>
      <c r="P51" s="56">
        <f>SUM(P47-P14-P29-P40-P43)</f>
        <v>3</v>
      </c>
      <c r="Q51" s="56">
        <f aca="true" t="shared" si="48" ref="Q51:V51">SUM(Q47-Q14-Q29-Q40-Q43)</f>
        <v>3085</v>
      </c>
      <c r="R51" s="56">
        <f t="shared" si="48"/>
        <v>2875</v>
      </c>
      <c r="S51" s="56">
        <f>SUM(S47-S14-S29-S40-S43)</f>
        <v>2424</v>
      </c>
      <c r="T51" s="56"/>
      <c r="U51" s="56">
        <f t="shared" si="48"/>
        <v>3021</v>
      </c>
      <c r="V51" s="56">
        <f t="shared" si="48"/>
        <v>14</v>
      </c>
      <c r="W51" s="56">
        <f>SUM(W47-W14-W29-W40-W43)</f>
        <v>3</v>
      </c>
      <c r="X51" s="56">
        <f aca="true" t="shared" si="49" ref="X51:AF51">SUM(X47-X14-X29-X40-X43)</f>
        <v>2092</v>
      </c>
      <c r="Y51" s="56">
        <f t="shared" si="49"/>
        <v>24288</v>
      </c>
      <c r="Z51" s="56">
        <f t="shared" si="49"/>
        <v>3873</v>
      </c>
      <c r="AA51" s="56">
        <f t="shared" si="49"/>
        <v>228</v>
      </c>
      <c r="AB51" s="56">
        <f t="shared" si="49"/>
        <v>330</v>
      </c>
      <c r="AC51" s="56">
        <f t="shared" si="49"/>
        <v>526</v>
      </c>
      <c r="AD51" s="56">
        <f t="shared" si="49"/>
        <v>120</v>
      </c>
      <c r="AE51" s="56">
        <f t="shared" si="49"/>
        <v>253</v>
      </c>
      <c r="AF51" s="56">
        <f t="shared" si="49"/>
        <v>33</v>
      </c>
      <c r="AG51" s="56">
        <f aca="true" t="shared" si="50" ref="AG51:AL51">SUM(AG47-AG14-AG29-AG40-AG43)</f>
        <v>16904</v>
      </c>
      <c r="AH51" s="56">
        <f t="shared" si="50"/>
        <v>11976</v>
      </c>
      <c r="AI51" s="56">
        <f t="shared" si="50"/>
        <v>1475</v>
      </c>
      <c r="AJ51" s="56">
        <f t="shared" si="50"/>
        <v>1814</v>
      </c>
      <c r="AK51" s="56">
        <f t="shared" si="50"/>
        <v>1568</v>
      </c>
      <c r="AL51" s="56">
        <f t="shared" si="50"/>
        <v>54</v>
      </c>
      <c r="AM51" s="56">
        <f aca="true" t="shared" si="51" ref="AM51:AS51">SUM(AM47-AM14-AM29-AM40-AM43)</f>
        <v>1939</v>
      </c>
      <c r="AN51" s="56">
        <f t="shared" si="51"/>
        <v>5</v>
      </c>
      <c r="AO51" s="56">
        <f t="shared" si="51"/>
        <v>10670</v>
      </c>
      <c r="AP51" s="56">
        <f t="shared" si="51"/>
        <v>1266</v>
      </c>
      <c r="AQ51" s="56">
        <f t="shared" si="51"/>
        <v>1526</v>
      </c>
      <c r="AR51" s="56">
        <f t="shared" si="51"/>
        <v>4948</v>
      </c>
      <c r="AS51" s="56">
        <f t="shared" si="51"/>
        <v>7</v>
      </c>
      <c r="AT51" s="56">
        <f aca="true" t="shared" si="52" ref="AT51:BF51">SUM(AT47-AT14-AT29-AT40-AT43)</f>
        <v>897</v>
      </c>
      <c r="AU51" s="56">
        <f t="shared" si="52"/>
        <v>1082</v>
      </c>
      <c r="AV51" s="56">
        <f t="shared" si="52"/>
        <v>439</v>
      </c>
      <c r="AW51" s="56">
        <f>SUM(AW47-AW14-AW29-AW40-AW43)</f>
        <v>912</v>
      </c>
      <c r="AX51" s="56">
        <f>SUM(AX47-AX14-AX29-AX40-AX43)</f>
        <v>1000</v>
      </c>
      <c r="AY51" s="56">
        <f>SUM(AY47-AY14-AY29-AY40-AY43)</f>
        <v>1450</v>
      </c>
      <c r="AZ51" s="56">
        <f>SUM(AZ47-AZ14-AZ29-AZ40-AZ43)</f>
        <v>5268</v>
      </c>
      <c r="BA51" s="56">
        <f t="shared" si="52"/>
        <v>4</v>
      </c>
      <c r="BB51" s="56">
        <f t="shared" si="52"/>
        <v>1994</v>
      </c>
      <c r="BC51" s="56">
        <f t="shared" si="52"/>
        <v>1172</v>
      </c>
      <c r="BD51" s="56">
        <f t="shared" si="52"/>
        <v>473</v>
      </c>
      <c r="BE51" s="56">
        <f t="shared" si="52"/>
        <v>1593</v>
      </c>
      <c r="BF51" s="56">
        <f t="shared" si="52"/>
        <v>14</v>
      </c>
      <c r="BG51" s="56">
        <f>SUM(BG47-BG14-BG29-BG40-BG43)</f>
        <v>6771</v>
      </c>
      <c r="BH51" s="56">
        <f>SUM(BH47-BH14-BH29-BH40-BH43)</f>
        <v>2792</v>
      </c>
      <c r="BI51" s="56">
        <f>SUM(BI47-BI14-BI29-BI40-BI43)</f>
        <v>203</v>
      </c>
      <c r="BJ51" s="56">
        <f>SUM(BJ47-BJ14-BJ29-BJ40-BJ43)</f>
        <v>946</v>
      </c>
    </row>
    <row r="52" spans="18:54" ht="14.25">
      <c r="R52" s="56">
        <f>SUM(Q51,R51,U51,S51,V51)</f>
        <v>11419</v>
      </c>
      <c r="T52" s="56"/>
      <c r="Y52" s="56">
        <f>SUM(X51,Y51,Z51,AA51,AB51,AC51,AD51,AE51,AF51)</f>
        <v>31743</v>
      </c>
      <c r="AG52" s="56">
        <f>SUM(AG51,AH51,AL51)</f>
        <v>28934</v>
      </c>
      <c r="AI52" s="56">
        <f>SUM(AI51,AJ51,AK51)</f>
        <v>4857</v>
      </c>
      <c r="AP52" s="57">
        <f>SUM(AM51,AP51,AQ51,AO51,AS51)</f>
        <v>15408</v>
      </c>
      <c r="AT52" s="57" t="e">
        <f>SUM(AT51,#REF!,#REF!,#REF!,AU51,AV51,BA51)</f>
        <v>#REF!</v>
      </c>
      <c r="BB52" s="57">
        <f>SUM(BB51,BC51,BD51,BE51,BF51)</f>
        <v>5246</v>
      </c>
    </row>
    <row r="55" spans="3:63" ht="14.25">
      <c r="C55" s="9" t="s">
        <v>54</v>
      </c>
      <c r="D55" s="2">
        <f>D47-D14-D29-D40-D43-D44-D45</f>
        <v>222573</v>
      </c>
      <c r="E55" s="2">
        <f aca="true" t="shared" si="53" ref="E55:Q55">E47-E14-E29-E40-E46</f>
        <v>23186</v>
      </c>
      <c r="F55" s="2">
        <f t="shared" si="53"/>
        <v>53009</v>
      </c>
      <c r="G55" s="2">
        <f t="shared" si="53"/>
        <v>10017</v>
      </c>
      <c r="H55" s="2">
        <f t="shared" si="53"/>
        <v>6388</v>
      </c>
      <c r="I55" s="2">
        <f t="shared" si="53"/>
        <v>31296</v>
      </c>
      <c r="J55" s="2">
        <f t="shared" si="53"/>
        <v>11035</v>
      </c>
      <c r="K55" s="2">
        <f t="shared" si="53"/>
        <v>12958</v>
      </c>
      <c r="L55" s="2">
        <f t="shared" si="53"/>
        <v>10259</v>
      </c>
      <c r="M55" s="2">
        <f t="shared" si="53"/>
        <v>13446</v>
      </c>
      <c r="N55" s="2">
        <f t="shared" si="53"/>
        <v>35665</v>
      </c>
      <c r="O55" s="2">
        <f t="shared" si="53"/>
        <v>1562</v>
      </c>
      <c r="P55" s="2">
        <f t="shared" si="53"/>
        <v>3</v>
      </c>
      <c r="Q55" s="2">
        <f t="shared" si="53"/>
        <v>3034</v>
      </c>
      <c r="R55" s="2">
        <f aca="true" t="shared" si="54" ref="R55:AF55">R47-R14-R29-R40-R46</f>
        <v>2806</v>
      </c>
      <c r="S55" s="2">
        <f>S47-S14-S29-S40-S46</f>
        <v>2382</v>
      </c>
      <c r="T55" s="2">
        <f t="shared" si="54"/>
        <v>8</v>
      </c>
      <c r="U55" s="2">
        <f t="shared" si="54"/>
        <v>2811</v>
      </c>
      <c r="V55" s="2">
        <f t="shared" si="54"/>
        <v>14</v>
      </c>
      <c r="W55" s="2">
        <f t="shared" si="54"/>
        <v>3</v>
      </c>
      <c r="X55" s="2">
        <f t="shared" si="54"/>
        <v>2052</v>
      </c>
      <c r="Y55" s="2">
        <f t="shared" si="54"/>
        <v>22165</v>
      </c>
      <c r="Z55" s="2">
        <f t="shared" si="54"/>
        <v>3764</v>
      </c>
      <c r="AA55" s="2">
        <f t="shared" si="54"/>
        <v>223</v>
      </c>
      <c r="AB55" s="2">
        <f t="shared" si="54"/>
        <v>320</v>
      </c>
      <c r="AC55" s="2">
        <f t="shared" si="54"/>
        <v>516</v>
      </c>
      <c r="AD55" s="2">
        <f t="shared" si="54"/>
        <v>112</v>
      </c>
      <c r="AE55" s="2">
        <f t="shared" si="54"/>
        <v>251</v>
      </c>
      <c r="AF55" s="2">
        <f t="shared" si="54"/>
        <v>28</v>
      </c>
      <c r="AG55" s="2">
        <f aca="true" t="shared" si="55" ref="AG55:AL55">AG47-AG14-AG29-AG40-AG46</f>
        <v>15438</v>
      </c>
      <c r="AH55" s="2">
        <f t="shared" si="55"/>
        <v>10957</v>
      </c>
      <c r="AI55" s="2">
        <f t="shared" si="55"/>
        <v>1456</v>
      </c>
      <c r="AJ55" s="2">
        <f t="shared" si="55"/>
        <v>1786</v>
      </c>
      <c r="AK55" s="2">
        <f t="shared" si="55"/>
        <v>1541</v>
      </c>
      <c r="AL55" s="2">
        <f t="shared" si="55"/>
        <v>53</v>
      </c>
      <c r="AM55" s="2">
        <f aca="true" t="shared" si="56" ref="AM55:AS55">AM47-AM14-AM29-AM40-AM46</f>
        <v>1917</v>
      </c>
      <c r="AN55" s="2">
        <f>AN47-AN14-AN29-AN40-AN46</f>
        <v>5</v>
      </c>
      <c r="AO55" s="2">
        <f>AO47-AO14-AO29-AO40-AO46</f>
        <v>9152</v>
      </c>
      <c r="AP55" s="2">
        <f t="shared" si="56"/>
        <v>1245</v>
      </c>
      <c r="AQ55" s="2">
        <f t="shared" si="56"/>
        <v>1497</v>
      </c>
      <c r="AR55" s="2">
        <f t="shared" si="56"/>
        <v>4123</v>
      </c>
      <c r="AS55" s="2">
        <f t="shared" si="56"/>
        <v>7</v>
      </c>
      <c r="AT55" s="2">
        <f aca="true" t="shared" si="57" ref="AT55:BI55">AT47-AT14-AT29-AT40-AT46</f>
        <v>872</v>
      </c>
      <c r="AU55" s="2">
        <f t="shared" si="57"/>
        <v>1056</v>
      </c>
      <c r="AV55" s="2">
        <f t="shared" si="57"/>
        <v>430</v>
      </c>
      <c r="AW55" s="2">
        <f>AW47-AW14-AW29-AW40-AW46</f>
        <v>888</v>
      </c>
      <c r="AX55" s="2">
        <f>AX47-AX14-AX29-AX40-AX46</f>
        <v>984</v>
      </c>
      <c r="AY55" s="2">
        <f>AY47-AY14-AY29-AY40-AY46</f>
        <v>1412</v>
      </c>
      <c r="AZ55" s="2">
        <f t="shared" si="57"/>
        <v>4335</v>
      </c>
      <c r="BA55" s="2">
        <f t="shared" si="57"/>
        <v>4</v>
      </c>
      <c r="BB55" s="2">
        <f t="shared" si="57"/>
        <v>1968</v>
      </c>
      <c r="BC55" s="2">
        <f t="shared" si="57"/>
        <v>1155</v>
      </c>
      <c r="BD55" s="2">
        <f t="shared" si="57"/>
        <v>460</v>
      </c>
      <c r="BE55" s="2">
        <f t="shared" si="57"/>
        <v>1558</v>
      </c>
      <c r="BF55" s="2">
        <f t="shared" si="57"/>
        <v>14</v>
      </c>
      <c r="BG55" s="2">
        <f t="shared" si="57"/>
        <v>5288</v>
      </c>
      <c r="BH55" s="2">
        <f t="shared" si="57"/>
        <v>2252</v>
      </c>
      <c r="BI55" s="2">
        <f t="shared" si="57"/>
        <v>202</v>
      </c>
      <c r="BJ55" s="2">
        <f>BJ47-BJ14-BJ29-BJ40-BJ46</f>
        <v>924</v>
      </c>
      <c r="BK55" s="2">
        <f>BK47-BK14-BK29-BK40-BK46</f>
        <v>540689</v>
      </c>
    </row>
    <row r="56" spans="3:63" ht="14.25">
      <c r="C56" s="9" t="s">
        <v>50</v>
      </c>
      <c r="D56" s="2">
        <f aca="true" t="shared" si="58" ref="D56:N56">D14+D29+D40</f>
        <v>96899</v>
      </c>
      <c r="E56" s="2">
        <f t="shared" si="58"/>
        <v>18823</v>
      </c>
      <c r="F56" s="2">
        <f t="shared" si="58"/>
        <v>30331</v>
      </c>
      <c r="G56" s="2">
        <f t="shared" si="58"/>
        <v>10474</v>
      </c>
      <c r="H56" s="2">
        <f t="shared" si="58"/>
        <v>6626</v>
      </c>
      <c r="I56" s="2">
        <f t="shared" si="58"/>
        <v>22872</v>
      </c>
      <c r="J56" s="2">
        <f t="shared" si="58"/>
        <v>7188</v>
      </c>
      <c r="K56" s="2">
        <f t="shared" si="58"/>
        <v>0</v>
      </c>
      <c r="L56" s="2">
        <f t="shared" si="58"/>
        <v>9891</v>
      </c>
      <c r="M56" s="2">
        <f t="shared" si="58"/>
        <v>13589</v>
      </c>
      <c r="N56" s="2">
        <f t="shared" si="58"/>
        <v>31529</v>
      </c>
      <c r="O56" s="2">
        <f>O47-O14-O29-O40-O43-O44-O45</f>
        <v>1586</v>
      </c>
      <c r="Q56" s="2">
        <f>Q47-Q14-Q29-Q40-Q43-Q44-Q45</f>
        <v>3085</v>
      </c>
      <c r="X56" s="2">
        <f>X47-X14-X29-X40-X43-X44-X45</f>
        <v>2092</v>
      </c>
      <c r="AG56" s="2">
        <f>AG47-AG14-AG29-AG40-AG46</f>
        <v>15438</v>
      </c>
      <c r="BK56" s="2">
        <f>BK14+BK29+BK40</f>
        <v>308443</v>
      </c>
    </row>
    <row r="57" spans="15:24" ht="14.25">
      <c r="O57" s="2">
        <f>O14+O29+O40</f>
        <v>0</v>
      </c>
      <c r="Q57" s="2">
        <f>Q14+Q29+Q40</f>
        <v>0</v>
      </c>
      <c r="X57" s="2">
        <f>X14+X29+X40</f>
        <v>0</v>
      </c>
    </row>
    <row r="58" spans="4:63" ht="14.25">
      <c r="D58" s="2">
        <f>D47-D14-D29-D40-D46</f>
        <v>218397</v>
      </c>
      <c r="BK58" s="2">
        <f>BK47-BK14-BK29-BK40-BK46</f>
        <v>540689</v>
      </c>
    </row>
    <row r="59" spans="15:39" ht="14.25">
      <c r="O59" s="2">
        <f>O47-O14-O29-O40-O46</f>
        <v>1562</v>
      </c>
      <c r="Q59" s="2">
        <f>Q47-Q14-Q29-Q40-Q46</f>
        <v>3034</v>
      </c>
      <c r="X59" s="2">
        <f>X47-X14-X29-X40-X46</f>
        <v>2052</v>
      </c>
      <c r="AM59" s="2">
        <f>AM47-AM14-AM29-AM40-AM46</f>
        <v>1917</v>
      </c>
    </row>
  </sheetData>
  <sheetProtection/>
  <mergeCells count="38">
    <mergeCell ref="G3:G4"/>
    <mergeCell ref="J3:J4"/>
    <mergeCell ref="BK3:BK4"/>
    <mergeCell ref="A5:A14"/>
    <mergeCell ref="B14:C14"/>
    <mergeCell ref="BB3:BF3"/>
    <mergeCell ref="BG3:BI3"/>
    <mergeCell ref="O3:P3"/>
    <mergeCell ref="D3:D4"/>
    <mergeCell ref="E3:E4"/>
    <mergeCell ref="F3:F4"/>
    <mergeCell ref="AT3:BA3"/>
    <mergeCell ref="L3:L4"/>
    <mergeCell ref="K3:K4"/>
    <mergeCell ref="M3:M4"/>
    <mergeCell ref="N3:N4"/>
    <mergeCell ref="A15:C15"/>
    <mergeCell ref="AG3:AL3"/>
    <mergeCell ref="AM3:AS3"/>
    <mergeCell ref="H3:H4"/>
    <mergeCell ref="I3:I4"/>
    <mergeCell ref="A31:A40"/>
    <mergeCell ref="B40:C40"/>
    <mergeCell ref="A41:C41"/>
    <mergeCell ref="A16:A21"/>
    <mergeCell ref="A22:C22"/>
    <mergeCell ref="A23:A29"/>
    <mergeCell ref="B29:C29"/>
    <mergeCell ref="A46:C46"/>
    <mergeCell ref="A47:C47"/>
    <mergeCell ref="Q3:V3"/>
    <mergeCell ref="X3:AF3"/>
    <mergeCell ref="A42:A45"/>
    <mergeCell ref="B42:C42"/>
    <mergeCell ref="B43:C43"/>
    <mergeCell ref="B44:C44"/>
    <mergeCell ref="B45:C45"/>
    <mergeCell ref="A30:C30"/>
  </mergeCells>
  <printOptions/>
  <pageMargins left="0.38" right="0.39" top="0.77" bottom="0.61" header="0.512" footer="0.43"/>
  <pageSetup horizontalDpi="400" verticalDpi="400" orientation="landscape" paperSize="8" scale="64" r:id="rId1"/>
  <colBreaks count="1" manualBreakCount="1">
    <brk id="3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国土交通省</cp:lastModifiedBy>
  <cp:lastPrinted>2010-06-24T07:35:24Z</cp:lastPrinted>
  <dcterms:created xsi:type="dcterms:W3CDTF">2000-06-24T02:59:14Z</dcterms:created>
  <dcterms:modified xsi:type="dcterms:W3CDTF">2011-10-03T01:16:52Z</dcterms:modified>
  <cp:category/>
  <cp:version/>
  <cp:contentType/>
  <cp:contentStatus/>
</cp:coreProperties>
</file>