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Up-kts-fs01s2\共有\関東運輸局\! 5.(共有)自動車交通部\01旅客第一課\09個人及び法人の権利義務の得喪\01道路運送法に基づく許認可等\04 貸切\02 法律／規則／通達　等\令和５年度\R6.2.99 貸切許可申請処理方針等の一部改正\５．【事務連絡】一般貸切旅客自動車運送事業の運賃・料金の原価等の算定に用いる主要経済指標等について\フォーマット\"/>
    </mc:Choice>
  </mc:AlternateContent>
  <xr:revisionPtr revIDLastSave="0" documentId="13_ncr:1_{D35847B2-742B-4EB5-B2BA-4DA981649D09}" xr6:coauthVersionLast="47" xr6:coauthVersionMax="47" xr10:uidLastSave="{00000000-0000-0000-0000-000000000000}"/>
  <bookViews>
    <workbookView xWindow="28680" yWindow="-120" windowWidth="29040" windowHeight="15720" xr2:uid="{00000000-000D-0000-FFFF-FFFF00000000}"/>
  </bookViews>
  <sheets>
    <sheet name="原価計算書" sheetId="14" r:id="rId1"/>
    <sheet name="算出基礎資料①" sheetId="15" r:id="rId2"/>
    <sheet name="算出基礎資料②" sheetId="16" r:id="rId3"/>
    <sheet name="算出基礎資料③" sheetId="7" r:id="rId4"/>
    <sheet name="主要経済指標" sheetId="17" r:id="rId5"/>
  </sheets>
  <definedNames>
    <definedName name="_xlnm._FilterDatabase" localSheetId="0" hidden="1">原価計算書!$R$7:$V$14</definedName>
    <definedName name="_xlnm.Print_Area" localSheetId="0">原価計算書!$A$1:$V$29</definedName>
    <definedName name="_xlnm.Print_Area" localSheetId="4">主要経済指標!$A$1:$F$52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4" l="1"/>
  <c r="U22" i="14"/>
  <c r="U20" i="14"/>
  <c r="D38" i="17"/>
  <c r="D39" i="17"/>
  <c r="D40" i="17"/>
  <c r="D41" i="17"/>
  <c r="D42" i="17"/>
  <c r="D43" i="17"/>
  <c r="D44" i="17"/>
  <c r="D45" i="17"/>
  <c r="D46" i="17"/>
  <c r="D47" i="17"/>
  <c r="U15" i="14" l="1"/>
  <c r="C8" i="15"/>
  <c r="F42" i="17"/>
  <c r="F40" i="17"/>
  <c r="F47" i="17"/>
  <c r="F46" i="17"/>
  <c r="F45" i="17"/>
  <c r="F44" i="17"/>
  <c r="F43" i="17"/>
  <c r="F41" i="17"/>
  <c r="F39" i="17"/>
  <c r="F38" i="17"/>
  <c r="U9" i="14"/>
  <c r="U5" i="14"/>
  <c r="U3" i="14"/>
  <c r="U10" i="14"/>
  <c r="T5" i="14" l="1"/>
  <c r="O7" i="14"/>
  <c r="O8" i="14"/>
  <c r="U18" i="14"/>
  <c r="U17" i="14"/>
  <c r="U16" i="14"/>
  <c r="U11" i="14"/>
  <c r="U7" i="14"/>
  <c r="E16" i="7"/>
  <c r="E17" i="7" s="1"/>
  <c r="O21" i="14"/>
  <c r="O14" i="14"/>
  <c r="O13" i="14"/>
  <c r="O12" i="14"/>
  <c r="O11" i="14"/>
  <c r="O10" i="14"/>
  <c r="I29" i="15"/>
  <c r="K29" i="15"/>
  <c r="D21" i="15"/>
  <c r="D15" i="15" s="1"/>
  <c r="C21" i="15"/>
  <c r="R10" i="14"/>
  <c r="R16" i="14"/>
  <c r="R7" i="14"/>
  <c r="U14" i="14"/>
  <c r="U13" i="14"/>
  <c r="U12" i="14"/>
  <c r="U21" i="14"/>
  <c r="U23" i="14"/>
  <c r="U19" i="14"/>
  <c r="J21" i="15"/>
  <c r="J31" i="15" s="1"/>
  <c r="E18" i="14" s="1"/>
  <c r="G9" i="7"/>
  <c r="E9" i="7"/>
  <c r="C9" i="7"/>
  <c r="E25" i="14"/>
  <c r="D10" i="16"/>
  <c r="E23" i="14"/>
  <c r="H4" i="7"/>
  <c r="H5" i="7"/>
  <c r="H6" i="7"/>
  <c r="H7" i="7"/>
  <c r="H8" i="7"/>
  <c r="H3" i="7"/>
  <c r="I14" i="15"/>
  <c r="K14" i="15" s="1"/>
  <c r="I27" i="15"/>
  <c r="K27" i="15" s="1"/>
  <c r="I26" i="15"/>
  <c r="K26" i="15" s="1"/>
  <c r="I19" i="15"/>
  <c r="K19" i="15" s="1"/>
  <c r="I20" i="15"/>
  <c r="K20" i="15" s="1"/>
  <c r="I22" i="15"/>
  <c r="K22" i="15"/>
  <c r="I23" i="15"/>
  <c r="K23" i="15" s="1"/>
  <c r="I24" i="15"/>
  <c r="K24" i="15"/>
  <c r="I18" i="15"/>
  <c r="K18" i="15" s="1"/>
  <c r="E21" i="15"/>
  <c r="E15" i="15" s="1"/>
  <c r="F21" i="15"/>
  <c r="F15" i="15" s="1"/>
  <c r="G21" i="15"/>
  <c r="G15" i="15"/>
  <c r="H21" i="15"/>
  <c r="H15" i="15" s="1"/>
  <c r="H9" i="7"/>
  <c r="I21" i="15" l="1"/>
  <c r="J15" i="15"/>
  <c r="O25" i="14"/>
  <c r="I15" i="15"/>
  <c r="K15" i="15" s="1"/>
  <c r="K21" i="15"/>
  <c r="K31" i="15" s="1"/>
  <c r="I31" i="15"/>
  <c r="E5" i="14" s="1"/>
  <c r="C15" i="15"/>
  <c r="C16" i="15" s="1"/>
  <c r="U8" i="14" s="1"/>
  <c r="O6" i="14" s="1"/>
  <c r="O18" i="14"/>
  <c r="E20" i="14"/>
  <c r="O22" i="14"/>
  <c r="O23" i="14" s="1"/>
  <c r="O15" i="14"/>
  <c r="O19" i="14"/>
  <c r="O16" i="14"/>
  <c r="O5" i="14" l="1"/>
  <c r="O17" i="14" s="1"/>
  <c r="O24" i="14" s="1"/>
  <c r="E17" i="14"/>
  <c r="O20" i="14"/>
  <c r="O26" i="14" l="1"/>
  <c r="P24" i="14" s="1"/>
  <c r="E20" i="7"/>
  <c r="E21" i="7" s="1"/>
  <c r="E22" i="7" s="1"/>
  <c r="E24" i="14" s="1"/>
  <c r="P13" i="14" l="1"/>
  <c r="P20" i="14"/>
  <c r="P16" i="14"/>
  <c r="P15" i="14"/>
  <c r="P23" i="14"/>
  <c r="P17" i="14"/>
  <c r="P9" i="14"/>
  <c r="P11" i="14"/>
  <c r="P6" i="14"/>
  <c r="P10" i="14"/>
  <c r="P22" i="14"/>
  <c r="P7" i="14"/>
  <c r="P14" i="14"/>
  <c r="P5" i="14"/>
  <c r="P26" i="14"/>
  <c r="P25" i="14"/>
  <c r="P18" i="14"/>
  <c r="P21" i="14"/>
  <c r="P8" i="14"/>
  <c r="P19" i="14"/>
  <c r="P12" i="14"/>
  <c r="E26" i="14"/>
  <c r="F7" i="14" l="1"/>
  <c r="F26" i="14"/>
  <c r="F9" i="14"/>
  <c r="F25" i="14"/>
  <c r="F19" i="14"/>
  <c r="F21" i="14"/>
  <c r="F13" i="14"/>
  <c r="F22" i="14"/>
  <c r="F16" i="14"/>
  <c r="F14" i="14"/>
  <c r="F15" i="14"/>
  <c r="F11" i="14"/>
  <c r="F12" i="14"/>
  <c r="F10" i="14"/>
  <c r="F8" i="14"/>
  <c r="F18" i="14"/>
  <c r="F23" i="14"/>
  <c r="F20" i="14"/>
  <c r="F5" i="14"/>
  <c r="F17" i="14"/>
  <c r="F2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R2" authorId="0" shapeId="0" xr:uid="{00000000-0006-0000-0000-000001000000}">
      <text>
        <r>
          <rPr>
            <b/>
            <sz val="9"/>
            <color indexed="81"/>
            <rFont val="ＭＳ Ｐゴシック"/>
            <family val="3"/>
            <charset val="128"/>
          </rPr>
          <t>貸切バス事業者の所在地の運輸局名を選択</t>
        </r>
        <r>
          <rPr>
            <sz val="9"/>
            <color indexed="81"/>
            <rFont val="ＭＳ Ｐゴシック"/>
            <family val="3"/>
            <charset val="128"/>
          </rPr>
          <t xml:space="preserve">
</t>
        </r>
      </text>
    </comment>
    <comment ref="T3" authorId="0" shapeId="0" xr:uid="{00000000-0006-0000-0000-000002000000}">
      <text>
        <r>
          <rPr>
            <b/>
            <sz val="9"/>
            <color indexed="81"/>
            <rFont val="ＭＳ Ｐゴシック"/>
            <family val="3"/>
            <charset val="128"/>
          </rPr>
          <t>実績年度を選択
令和3年度の場合は令和3年度→令和4年度</t>
        </r>
      </text>
    </comment>
    <comment ref="E7" authorId="0" shapeId="0" xr:uid="{00000000-0006-0000-0000-000003000000}">
      <text>
        <r>
          <rPr>
            <b/>
            <sz val="9"/>
            <color indexed="81"/>
            <rFont val="ＭＳ Ｐゴシック"/>
            <family val="3"/>
            <charset val="128"/>
          </rPr>
          <t>事業損益明細表</t>
        </r>
      </text>
    </comment>
    <comment ref="E8" authorId="0" shapeId="0" xr:uid="{00000000-0006-0000-0000-000004000000}">
      <text>
        <r>
          <rPr>
            <b/>
            <sz val="9"/>
            <color indexed="81"/>
            <rFont val="ＭＳ Ｐゴシック"/>
            <family val="3"/>
            <charset val="128"/>
          </rPr>
          <t>事業損益明細表</t>
        </r>
      </text>
    </comment>
    <comment ref="E9" authorId="0" shapeId="0" xr:uid="{00000000-0006-0000-0000-000005000000}">
      <text>
        <r>
          <rPr>
            <b/>
            <sz val="9"/>
            <color indexed="81"/>
            <rFont val="ＭＳ Ｐゴシック"/>
            <family val="3"/>
            <charset val="128"/>
          </rPr>
          <t>事業損益明細表</t>
        </r>
      </text>
    </comment>
    <comment ref="M9" authorId="0" shapeId="0" xr:uid="{00000000-0006-0000-0000-000006000000}">
      <text>
        <r>
          <rPr>
            <b/>
            <sz val="9"/>
            <color indexed="81"/>
            <rFont val="ＭＳ Ｐゴシック"/>
            <family val="3"/>
            <charset val="128"/>
          </rPr>
          <t>先進安全自動車に係るものは除く。</t>
        </r>
        <r>
          <rPr>
            <sz val="9"/>
            <color indexed="81"/>
            <rFont val="ＭＳ Ｐゴシック"/>
            <family val="3"/>
            <charset val="128"/>
          </rPr>
          <t xml:space="preserve">
</t>
        </r>
      </text>
    </comment>
    <comment ref="T9" authorId="0" shapeId="0" xr:uid="{00000000-0006-0000-0000-000007000000}">
      <text>
        <r>
          <rPr>
            <b/>
            <sz val="9"/>
            <color indexed="81"/>
            <rFont val="ＭＳ Ｐゴシック"/>
            <family val="3"/>
            <charset val="128"/>
          </rPr>
          <t>実績年を選択
令和3年度の場合は令和3年→令和4年</t>
        </r>
      </text>
    </comment>
    <comment ref="C10" authorId="0" shapeId="0" xr:uid="{00000000-0006-0000-0000-000008000000}">
      <text>
        <r>
          <rPr>
            <b/>
            <sz val="9"/>
            <color indexed="81"/>
            <rFont val="ＭＳ Ｐゴシック"/>
            <family val="3"/>
            <charset val="128"/>
          </rPr>
          <t xml:space="preserve">事業損益明細表の施設賦課税
</t>
        </r>
        <r>
          <rPr>
            <sz val="9"/>
            <color indexed="81"/>
            <rFont val="ＭＳ Ｐゴシック"/>
            <family val="3"/>
            <charset val="128"/>
          </rPr>
          <t xml:space="preserve">
</t>
        </r>
      </text>
    </comment>
    <comment ref="E10" authorId="0" shapeId="0" xr:uid="{00000000-0006-0000-0000-000009000000}">
      <text>
        <r>
          <rPr>
            <b/>
            <sz val="9"/>
            <color indexed="81"/>
            <rFont val="ＭＳ Ｐゴシック"/>
            <family val="3"/>
            <charset val="128"/>
          </rPr>
          <t>事業損益明細表</t>
        </r>
      </text>
    </comment>
    <comment ref="E11" authorId="0" shapeId="0" xr:uid="{00000000-0006-0000-0000-00000A000000}">
      <text>
        <r>
          <rPr>
            <b/>
            <sz val="9"/>
            <color indexed="81"/>
            <rFont val="ＭＳ Ｐゴシック"/>
            <family val="3"/>
            <charset val="128"/>
          </rPr>
          <t>事業損益明細表</t>
        </r>
      </text>
    </comment>
    <comment ref="E12" authorId="0" shapeId="0" xr:uid="{00000000-0006-0000-0000-00000B000000}">
      <text>
        <r>
          <rPr>
            <b/>
            <sz val="9"/>
            <color indexed="81"/>
            <rFont val="ＭＳ Ｐゴシック"/>
            <family val="3"/>
            <charset val="128"/>
          </rPr>
          <t>事業損益明細表</t>
        </r>
      </text>
    </comment>
    <comment ref="C13" authorId="0" shapeId="0" xr:uid="{00000000-0006-0000-0000-00000C000000}">
      <text>
        <r>
          <rPr>
            <b/>
            <sz val="9"/>
            <color indexed="81"/>
            <rFont val="ＭＳ Ｐゴシック"/>
            <family val="3"/>
            <charset val="128"/>
          </rPr>
          <t>事業損益明細表の保険料</t>
        </r>
      </text>
    </comment>
    <comment ref="E13" authorId="0" shapeId="0" xr:uid="{00000000-0006-0000-0000-00000D000000}">
      <text>
        <r>
          <rPr>
            <b/>
            <sz val="9"/>
            <color indexed="81"/>
            <rFont val="ＭＳ Ｐゴシック"/>
            <family val="3"/>
            <charset val="128"/>
          </rPr>
          <t>事業損益明細表</t>
        </r>
      </text>
    </comment>
    <comment ref="E14" authorId="0" shapeId="0" xr:uid="{00000000-0006-0000-0000-00000E000000}">
      <text>
        <r>
          <rPr>
            <b/>
            <sz val="9"/>
            <color indexed="81"/>
            <rFont val="ＭＳ Ｐゴシック"/>
            <family val="3"/>
            <charset val="128"/>
          </rPr>
          <t>事業損益明細表</t>
        </r>
      </text>
    </comment>
    <comment ref="E15" authorId="0" shapeId="0" xr:uid="{00000000-0006-0000-0000-00000F000000}">
      <text>
        <r>
          <rPr>
            <b/>
            <sz val="9"/>
            <color indexed="81"/>
            <rFont val="ＭＳ Ｐゴシック"/>
            <family val="3"/>
            <charset val="128"/>
          </rPr>
          <t>事業損益明細表の営業費用の運送費その他の内数</t>
        </r>
      </text>
    </comment>
    <comment ref="E16" authorId="0" shapeId="0" xr:uid="{00000000-0006-0000-0000-000010000000}">
      <text>
        <r>
          <rPr>
            <b/>
            <sz val="9"/>
            <color indexed="81"/>
            <rFont val="ＭＳ Ｐゴシック"/>
            <family val="3"/>
            <charset val="128"/>
          </rPr>
          <t>事業損益明細表の営業費用の運送費その他の内数</t>
        </r>
      </text>
    </comment>
    <comment ref="E19" authorId="0" shapeId="0" xr:uid="{00000000-0006-0000-0000-000011000000}">
      <text>
        <r>
          <rPr>
            <b/>
            <sz val="9"/>
            <color indexed="81"/>
            <rFont val="ＭＳ Ｐゴシック"/>
            <family val="3"/>
            <charset val="128"/>
          </rPr>
          <t>事業損益明細表の営業費用の一般管理費その他経費</t>
        </r>
      </text>
    </comment>
    <comment ref="E21" authorId="0" shapeId="0" xr:uid="{00000000-0006-0000-0000-000012000000}">
      <text>
        <r>
          <rPr>
            <b/>
            <sz val="9"/>
            <color indexed="81"/>
            <rFont val="ＭＳ Ｐゴシック"/>
            <family val="3"/>
            <charset val="128"/>
          </rPr>
          <t>事業損益明細表の営業外費用の金融費用</t>
        </r>
      </text>
    </comment>
    <comment ref="E22" authorId="0" shapeId="0" xr:uid="{00000000-0006-0000-0000-000013000000}">
      <text>
        <r>
          <rPr>
            <b/>
            <sz val="9"/>
            <color indexed="81"/>
            <rFont val="ＭＳ Ｐゴシック"/>
            <family val="3"/>
            <charset val="128"/>
          </rPr>
          <t>事業損益明細表の営業外費用のその他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J12" authorId="0" shapeId="0" xr:uid="{00000000-0006-0000-0100-000001000000}">
      <text>
        <r>
          <rPr>
            <b/>
            <sz val="9"/>
            <color indexed="81"/>
            <rFont val="ＭＳ Ｐゴシック"/>
            <family val="3"/>
            <charset val="128"/>
          </rPr>
          <t>役員報酬はここに記入</t>
        </r>
      </text>
    </comment>
    <comment ref="B14" authorId="0" shapeId="0" xr:uid="{00000000-0006-0000-0100-000002000000}">
      <text>
        <r>
          <rPr>
            <b/>
            <sz val="9"/>
            <color indexed="81"/>
            <rFont val="ＭＳ Ｐゴシック"/>
            <family val="3"/>
            <charset val="128"/>
          </rPr>
          <t>人件費明細</t>
        </r>
        <r>
          <rPr>
            <sz val="9"/>
            <color indexed="81"/>
            <rFont val="ＭＳ Ｐゴシック"/>
            <family val="3"/>
            <charset val="128"/>
          </rPr>
          <t xml:space="preserve">
</t>
        </r>
      </text>
    </comment>
    <comment ref="A18" authorId="0" shapeId="0" xr:uid="{00000000-0006-0000-0100-000003000000}">
      <text>
        <r>
          <rPr>
            <b/>
            <sz val="9"/>
            <color indexed="81"/>
            <rFont val="ＭＳ Ｐゴシック"/>
            <family val="3"/>
            <charset val="128"/>
          </rPr>
          <t>人件費明細</t>
        </r>
        <r>
          <rPr>
            <sz val="9"/>
            <color indexed="81"/>
            <rFont val="ＭＳ Ｐゴシック"/>
            <family val="3"/>
            <charset val="128"/>
          </rPr>
          <t xml:space="preserve">
</t>
        </r>
      </text>
    </comment>
    <comment ref="A22" authorId="0" shapeId="0" xr:uid="{00000000-0006-0000-0100-000004000000}">
      <text>
        <r>
          <rPr>
            <b/>
            <sz val="9"/>
            <color indexed="81"/>
            <rFont val="ＭＳ Ｐゴシック"/>
            <family val="3"/>
            <charset val="128"/>
          </rPr>
          <t>人件費明細</t>
        </r>
        <r>
          <rPr>
            <sz val="9"/>
            <color indexed="81"/>
            <rFont val="ＭＳ Ｐゴシック"/>
            <family val="3"/>
            <charset val="128"/>
          </rPr>
          <t xml:space="preserve">
</t>
        </r>
      </text>
    </comment>
    <comment ref="A23" authorId="0" shapeId="0" xr:uid="{00000000-0006-0000-0100-000005000000}">
      <text>
        <r>
          <rPr>
            <b/>
            <sz val="9"/>
            <color indexed="81"/>
            <rFont val="ＭＳ Ｐゴシック"/>
            <family val="3"/>
            <charset val="128"/>
          </rPr>
          <t>人件費明細</t>
        </r>
      </text>
    </comment>
    <comment ref="A24" authorId="0" shapeId="0" xr:uid="{00000000-0006-0000-0100-000006000000}">
      <text>
        <r>
          <rPr>
            <b/>
            <sz val="9"/>
            <color indexed="81"/>
            <rFont val="ＭＳ Ｐゴシック"/>
            <family val="3"/>
            <charset val="128"/>
          </rPr>
          <t>人件費明細</t>
        </r>
        <r>
          <rPr>
            <sz val="9"/>
            <color indexed="81"/>
            <rFont val="ＭＳ Ｐゴシック"/>
            <family val="3"/>
            <charset val="128"/>
          </rPr>
          <t xml:space="preserve">
</t>
        </r>
      </text>
    </comment>
    <comment ref="B26" authorId="0" shapeId="0" xr:uid="{00000000-0006-0000-0100-000007000000}">
      <text>
        <r>
          <rPr>
            <b/>
            <sz val="9"/>
            <color indexed="81"/>
            <rFont val="ＭＳ Ｐゴシック"/>
            <family val="3"/>
            <charset val="128"/>
          </rPr>
          <t>人件費明細</t>
        </r>
        <r>
          <rPr>
            <sz val="9"/>
            <color indexed="81"/>
            <rFont val="ＭＳ Ｐゴシック"/>
            <family val="3"/>
            <charset val="128"/>
          </rPr>
          <t xml:space="preserve">
</t>
        </r>
      </text>
    </comment>
    <comment ref="B27" authorId="0" shapeId="0" xr:uid="{00000000-0006-0000-0100-000008000000}">
      <text>
        <r>
          <rPr>
            <b/>
            <sz val="9"/>
            <color indexed="81"/>
            <rFont val="ＭＳ Ｐゴシック"/>
            <family val="3"/>
            <charset val="128"/>
          </rPr>
          <t>人件費明細</t>
        </r>
        <r>
          <rPr>
            <sz val="9"/>
            <color indexed="81"/>
            <rFont val="ＭＳ Ｐゴシック"/>
            <family val="3"/>
            <charset val="128"/>
          </rPr>
          <t xml:space="preserve">
</t>
        </r>
      </text>
    </comment>
    <comment ref="B29" authorId="0" shapeId="0" xr:uid="{00000000-0006-0000-0100-000009000000}">
      <text>
        <r>
          <rPr>
            <b/>
            <sz val="9"/>
            <color indexed="81"/>
            <rFont val="ＭＳ Ｐゴシック"/>
            <family val="3"/>
            <charset val="128"/>
          </rPr>
          <t>人件費明細</t>
        </r>
        <r>
          <rPr>
            <sz val="9"/>
            <color indexed="81"/>
            <rFont val="ＭＳ Ｐゴシック"/>
            <family val="3"/>
            <charset val="128"/>
          </rPr>
          <t xml:space="preserve">
</t>
        </r>
      </text>
    </comment>
    <comment ref="K31" authorId="0" shapeId="0" xr:uid="{00000000-0006-0000-0100-00000A000000}">
      <text>
        <r>
          <rPr>
            <b/>
            <sz val="9"/>
            <color indexed="81"/>
            <rFont val="ＭＳ Ｐゴシック"/>
            <family val="3"/>
            <charset val="128"/>
          </rPr>
          <t>人件費明細の合計と一致</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D3" authorId="0" shapeId="0" xr:uid="{00000000-0006-0000-0200-000001000000}">
      <text>
        <r>
          <rPr>
            <b/>
            <sz val="9"/>
            <color indexed="81"/>
            <rFont val="ＭＳ Ｐゴシック"/>
            <family val="3"/>
            <charset val="128"/>
          </rPr>
          <t>輸送実績報告書</t>
        </r>
      </text>
    </comment>
    <comment ref="D4" authorId="0" shapeId="0" xr:uid="{00000000-0006-0000-0200-000002000000}">
      <text>
        <r>
          <rPr>
            <b/>
            <sz val="9"/>
            <color indexed="81"/>
            <rFont val="ＭＳ Ｐゴシック"/>
            <family val="3"/>
            <charset val="128"/>
          </rPr>
          <t>輸送実績報告書</t>
        </r>
        <r>
          <rPr>
            <sz val="9"/>
            <color indexed="81"/>
            <rFont val="ＭＳ Ｐゴシック"/>
            <family val="3"/>
            <charset val="128"/>
          </rPr>
          <t xml:space="preserve">
</t>
        </r>
      </text>
    </comment>
    <comment ref="D8" authorId="0" shapeId="0" xr:uid="{00000000-0006-0000-0200-000003000000}">
      <text>
        <r>
          <rPr>
            <b/>
            <sz val="9"/>
            <color indexed="81"/>
            <rFont val="ＭＳ Ｐゴシック"/>
            <family val="3"/>
            <charset val="128"/>
          </rPr>
          <t>輸送実績報告書</t>
        </r>
        <r>
          <rPr>
            <sz val="9"/>
            <color indexed="81"/>
            <rFont val="ＭＳ Ｐゴシック"/>
            <family val="3"/>
            <charset val="128"/>
          </rPr>
          <t xml:space="preserve">
</t>
        </r>
      </text>
    </comment>
    <comment ref="D9" authorId="0" shapeId="0" xr:uid="{00000000-0006-0000-0200-000004000000}">
      <text>
        <r>
          <rPr>
            <b/>
            <sz val="9"/>
            <color indexed="81"/>
            <rFont val="ＭＳ Ｐゴシック"/>
            <family val="3"/>
            <charset val="128"/>
          </rPr>
          <t>輸送実績報告書</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A4" authorId="0" shapeId="0" xr:uid="{00000000-0006-0000-0300-000001000000}">
      <text>
        <r>
          <rPr>
            <b/>
            <sz val="9"/>
            <color indexed="81"/>
            <rFont val="ＭＳ Ｐゴシック"/>
            <family val="3"/>
            <charset val="128"/>
          </rPr>
          <t>先進安全自動車の導入に係る減価償却費</t>
        </r>
      </text>
    </comment>
    <comment ref="E13" authorId="0" shapeId="0" xr:uid="{00000000-0006-0000-0300-000002000000}">
      <text>
        <r>
          <rPr>
            <b/>
            <sz val="9"/>
            <color indexed="81"/>
            <rFont val="ＭＳ Ｐゴシック"/>
            <family val="3"/>
            <charset val="128"/>
          </rPr>
          <t>決算報告書　貸借対照表の負債の部合計</t>
        </r>
      </text>
    </comment>
    <comment ref="E14" authorId="0" shapeId="0" xr:uid="{00000000-0006-0000-0300-000003000000}">
      <text>
        <r>
          <rPr>
            <b/>
            <sz val="9"/>
            <color indexed="81"/>
            <rFont val="ＭＳ Ｐゴシック"/>
            <family val="3"/>
            <charset val="128"/>
          </rPr>
          <t>決算報告書　貸借対照表の純資産の部合計</t>
        </r>
      </text>
    </comment>
    <comment ref="E15" authorId="0" shapeId="0" xr:uid="{00000000-0006-0000-0300-000004000000}">
      <text>
        <r>
          <rPr>
            <b/>
            <sz val="9"/>
            <color indexed="81"/>
            <rFont val="ＭＳ Ｐゴシック"/>
            <family val="3"/>
            <charset val="128"/>
          </rPr>
          <t>決算報告書　貸借対照表の資本金</t>
        </r>
      </text>
    </comment>
    <comment ref="E18" authorId="0" shapeId="0" xr:uid="{00000000-0006-0000-0300-000005000000}">
      <text>
        <r>
          <rPr>
            <b/>
            <sz val="9"/>
            <color indexed="81"/>
            <rFont val="ＭＳ Ｐゴシック"/>
            <family val="3"/>
            <charset val="128"/>
          </rPr>
          <t>決算報告書　貸借対照表の資産の部固定資産中の車両運搬具</t>
        </r>
      </text>
    </comment>
    <comment ref="E19" authorId="0" shapeId="0" xr:uid="{00000000-0006-0000-0300-000006000000}">
      <text>
        <r>
          <rPr>
            <b/>
            <sz val="9"/>
            <color indexed="81"/>
            <rFont val="ＭＳ Ｐゴシック"/>
            <family val="3"/>
            <charset val="128"/>
          </rPr>
          <t>決算報告書　貸借対照表の資産の部固定資産－車両運搬具（E）</t>
        </r>
        <r>
          <rPr>
            <sz val="9"/>
            <color indexed="81"/>
            <rFont val="ＭＳ Ｐゴシック"/>
            <family val="3"/>
            <charset val="128"/>
          </rPr>
          <t xml:space="preserve">
</t>
        </r>
      </text>
    </comment>
  </commentList>
</comments>
</file>

<file path=xl/sharedStrings.xml><?xml version="1.0" encoding="utf-8"?>
<sst xmlns="http://schemas.openxmlformats.org/spreadsheetml/2006/main" count="321" uniqueCount="210">
  <si>
    <t>合計</t>
    <rPh sb="0" eb="2">
      <t>ゴウケイ</t>
    </rPh>
    <phoneticPr fontId="2"/>
  </si>
  <si>
    <t>人件費</t>
    <rPh sb="0" eb="3">
      <t>ジンケンヒ</t>
    </rPh>
    <phoneticPr fontId="2"/>
  </si>
  <si>
    <t>燃料油脂費</t>
    <rPh sb="0" eb="2">
      <t>ネンリョウ</t>
    </rPh>
    <rPh sb="2" eb="4">
      <t>ユシ</t>
    </rPh>
    <rPh sb="4" eb="5">
      <t>ヒ</t>
    </rPh>
    <phoneticPr fontId="2"/>
  </si>
  <si>
    <t>車両修繕費</t>
    <rPh sb="0" eb="2">
      <t>シャリョウ</t>
    </rPh>
    <rPh sb="2" eb="5">
      <t>シュウゼンヒ</t>
    </rPh>
    <phoneticPr fontId="2"/>
  </si>
  <si>
    <t>小計</t>
    <rPh sb="0" eb="2">
      <t>ショウケイ</t>
    </rPh>
    <phoneticPr fontId="2"/>
  </si>
  <si>
    <t>一般管理費</t>
    <rPh sb="0" eb="2">
      <t>イッパン</t>
    </rPh>
    <rPh sb="2" eb="5">
      <t>カンリヒ</t>
    </rPh>
    <phoneticPr fontId="2"/>
  </si>
  <si>
    <t>営業外費用</t>
    <rPh sb="0" eb="3">
      <t>エイギョウガイ</t>
    </rPh>
    <rPh sb="3" eb="5">
      <t>ヒヨウ</t>
    </rPh>
    <phoneticPr fontId="2"/>
  </si>
  <si>
    <t>適正利潤</t>
    <rPh sb="0" eb="2">
      <t>テキセイ</t>
    </rPh>
    <rPh sb="2" eb="4">
      <t>リジュン</t>
    </rPh>
    <phoneticPr fontId="2"/>
  </si>
  <si>
    <t>千円</t>
    <rPh sb="0" eb="2">
      <t>センエン</t>
    </rPh>
    <phoneticPr fontId="2"/>
  </si>
  <si>
    <t>保険料</t>
    <rPh sb="0" eb="3">
      <t>ホケンリョウ</t>
    </rPh>
    <phoneticPr fontId="2"/>
  </si>
  <si>
    <t>施設賦課税</t>
    <rPh sb="0" eb="2">
      <t>シセツ</t>
    </rPh>
    <rPh sb="2" eb="4">
      <t>フカ</t>
    </rPh>
    <rPh sb="4" eb="5">
      <t>ゼイ</t>
    </rPh>
    <phoneticPr fontId="2"/>
  </si>
  <si>
    <t>その他</t>
    <rPh sb="2" eb="3">
      <t>タ</t>
    </rPh>
    <phoneticPr fontId="2"/>
  </si>
  <si>
    <t>金融費用</t>
    <rPh sb="0" eb="2">
      <t>キンユウ</t>
    </rPh>
    <rPh sb="2" eb="4">
      <t>ヒヨウ</t>
    </rPh>
    <phoneticPr fontId="2"/>
  </si>
  <si>
    <t>A</t>
    <phoneticPr fontId="2"/>
  </si>
  <si>
    <t>B</t>
    <phoneticPr fontId="2"/>
  </si>
  <si>
    <t>実績年度</t>
    <rPh sb="0" eb="2">
      <t>ジッセキ</t>
    </rPh>
    <rPh sb="2" eb="4">
      <t>ネンド</t>
    </rPh>
    <phoneticPr fontId="2"/>
  </si>
  <si>
    <t>総額（千円）</t>
    <rPh sb="0" eb="2">
      <t>ソウガク</t>
    </rPh>
    <rPh sb="3" eb="5">
      <t>センエン</t>
    </rPh>
    <phoneticPr fontId="2"/>
  </si>
  <si>
    <t>構成比（％）</t>
    <rPh sb="0" eb="3">
      <t>コウセイヒ</t>
    </rPh>
    <phoneticPr fontId="2"/>
  </si>
  <si>
    <t>費用</t>
    <rPh sb="0" eb="2">
      <t>ヒヨウ</t>
    </rPh>
    <phoneticPr fontId="2"/>
  </si>
  <si>
    <t>営業費</t>
    <rPh sb="0" eb="3">
      <t>エイギョウヒ</t>
    </rPh>
    <phoneticPr fontId="2"/>
  </si>
  <si>
    <t>人件費（基準賃金等）</t>
    <rPh sb="0" eb="3">
      <t>ジンケンヒ</t>
    </rPh>
    <rPh sb="4" eb="6">
      <t>キジュン</t>
    </rPh>
    <rPh sb="6" eb="9">
      <t>チンギントウ</t>
    </rPh>
    <phoneticPr fontId="2"/>
  </si>
  <si>
    <t>人件費（基準外賃金）</t>
    <rPh sb="0" eb="3">
      <t>ジンケンヒ</t>
    </rPh>
    <rPh sb="4" eb="6">
      <t>キジュン</t>
    </rPh>
    <rPh sb="6" eb="7">
      <t>ガイ</t>
    </rPh>
    <rPh sb="7" eb="9">
      <t>チンギン</t>
    </rPh>
    <phoneticPr fontId="2"/>
  </si>
  <si>
    <t>車両減価償却費</t>
    <rPh sb="0" eb="2">
      <t>シャリョウ</t>
    </rPh>
    <rPh sb="2" eb="4">
      <t>ゲンカ</t>
    </rPh>
    <rPh sb="4" eb="6">
      <t>ショウキャク</t>
    </rPh>
    <rPh sb="6" eb="7">
      <t>ヒ</t>
    </rPh>
    <phoneticPr fontId="2"/>
  </si>
  <si>
    <t>諸税</t>
    <rPh sb="0" eb="2">
      <t>ショゼイ</t>
    </rPh>
    <phoneticPr fontId="2"/>
  </si>
  <si>
    <t>自動車税</t>
    <rPh sb="0" eb="3">
      <t>ジドウシャ</t>
    </rPh>
    <rPh sb="3" eb="4">
      <t>ゼイ</t>
    </rPh>
    <phoneticPr fontId="2"/>
  </si>
  <si>
    <t>自動車重量税</t>
    <rPh sb="0" eb="3">
      <t>ジドウシャ</t>
    </rPh>
    <rPh sb="3" eb="6">
      <t>ジュウリョウゼイ</t>
    </rPh>
    <phoneticPr fontId="2"/>
  </si>
  <si>
    <t>自賠責保険料</t>
    <rPh sb="0" eb="3">
      <t>ジバイセキ</t>
    </rPh>
    <rPh sb="3" eb="6">
      <t>ホケンリョウ</t>
    </rPh>
    <phoneticPr fontId="2"/>
  </si>
  <si>
    <t>車両保険料</t>
    <rPh sb="0" eb="2">
      <t>シャリョウ</t>
    </rPh>
    <rPh sb="2" eb="4">
      <t>ホケン</t>
    </rPh>
    <rPh sb="4" eb="5">
      <t>リョウ</t>
    </rPh>
    <phoneticPr fontId="2"/>
  </si>
  <si>
    <t>その他経費</t>
    <rPh sb="2" eb="3">
      <t>タ</t>
    </rPh>
    <rPh sb="3" eb="5">
      <t>ケイヒ</t>
    </rPh>
    <phoneticPr fontId="2"/>
  </si>
  <si>
    <t>◎　安全運行に係る経費</t>
    <rPh sb="2" eb="4">
      <t>アンゼン</t>
    </rPh>
    <rPh sb="4" eb="6">
      <t>ウンコウ</t>
    </rPh>
    <rPh sb="7" eb="8">
      <t>カカ</t>
    </rPh>
    <rPh sb="9" eb="11">
      <t>ケイヒ</t>
    </rPh>
    <phoneticPr fontId="2"/>
  </si>
  <si>
    <t>貸切バス安全評価認定経費</t>
    <rPh sb="0" eb="2">
      <t>カシキリ</t>
    </rPh>
    <rPh sb="4" eb="6">
      <t>アンゼン</t>
    </rPh>
    <rPh sb="6" eb="8">
      <t>ヒョウカ</t>
    </rPh>
    <rPh sb="8" eb="10">
      <t>ニンテイ</t>
    </rPh>
    <rPh sb="10" eb="12">
      <t>ケイヒ</t>
    </rPh>
    <phoneticPr fontId="2"/>
  </si>
  <si>
    <t>先進安全自動車の導入経費</t>
    <rPh sb="0" eb="2">
      <t>センシン</t>
    </rPh>
    <rPh sb="2" eb="4">
      <t>アンゼン</t>
    </rPh>
    <rPh sb="4" eb="7">
      <t>ジドウシャ</t>
    </rPh>
    <rPh sb="8" eb="10">
      <t>ドウニュウ</t>
    </rPh>
    <rPh sb="10" eb="12">
      <t>ケイヒ</t>
    </rPh>
    <phoneticPr fontId="2"/>
  </si>
  <si>
    <t>デジタル式運行記録計導入経費</t>
    <rPh sb="4" eb="5">
      <t>シキ</t>
    </rPh>
    <rPh sb="5" eb="7">
      <t>ウンコウ</t>
    </rPh>
    <rPh sb="7" eb="10">
      <t>キロクケイ</t>
    </rPh>
    <rPh sb="10" eb="12">
      <t>ドウニュウ</t>
    </rPh>
    <rPh sb="12" eb="14">
      <t>ケイヒ</t>
    </rPh>
    <phoneticPr fontId="2"/>
  </si>
  <si>
    <t>ドライブレコーダー導入経費</t>
    <rPh sb="9" eb="11">
      <t>ドウニュウ</t>
    </rPh>
    <rPh sb="11" eb="13">
      <t>ケイヒ</t>
    </rPh>
    <phoneticPr fontId="2"/>
  </si>
  <si>
    <t>事故防止コンサルティング経費</t>
    <rPh sb="0" eb="2">
      <t>ジコ</t>
    </rPh>
    <rPh sb="2" eb="4">
      <t>ボウシ</t>
    </rPh>
    <rPh sb="12" eb="14">
      <t>ケイヒ</t>
    </rPh>
    <phoneticPr fontId="2"/>
  </si>
  <si>
    <t>運行管理機器導入経費</t>
    <rPh sb="0" eb="2">
      <t>ウンコウ</t>
    </rPh>
    <rPh sb="2" eb="4">
      <t>カンリ</t>
    </rPh>
    <rPh sb="4" eb="6">
      <t>キキ</t>
    </rPh>
    <rPh sb="6" eb="8">
      <t>ドウニュウ</t>
    </rPh>
    <rPh sb="8" eb="10">
      <t>ケイヒ</t>
    </rPh>
    <phoneticPr fontId="2"/>
  </si>
  <si>
    <t>◎資本報酬</t>
    <rPh sb="1" eb="3">
      <t>シホン</t>
    </rPh>
    <rPh sb="3" eb="5">
      <t>ホウシュウ</t>
    </rPh>
    <phoneticPr fontId="2"/>
  </si>
  <si>
    <t>（単位：千円）</t>
    <rPh sb="1" eb="3">
      <t>タンイ</t>
    </rPh>
    <rPh sb="4" eb="6">
      <t>センエン</t>
    </rPh>
    <phoneticPr fontId="2"/>
  </si>
  <si>
    <t>負債合計</t>
    <rPh sb="0" eb="2">
      <t>フサイ</t>
    </rPh>
    <rPh sb="2" eb="4">
      <t>ゴウケイ</t>
    </rPh>
    <phoneticPr fontId="2"/>
  </si>
  <si>
    <t>資本合計</t>
    <rPh sb="0" eb="2">
      <t>シホン</t>
    </rPh>
    <rPh sb="2" eb="4">
      <t>ゴウケイ</t>
    </rPh>
    <phoneticPr fontId="2"/>
  </si>
  <si>
    <t>資本金</t>
    <rPh sb="0" eb="3">
      <t>シホンキン</t>
    </rPh>
    <phoneticPr fontId="2"/>
  </si>
  <si>
    <t>B'（Bがマイナスになる場合に記載）</t>
    <rPh sb="12" eb="14">
      <t>バアイ</t>
    </rPh>
    <rPh sb="15" eb="17">
      <t>キサイ</t>
    </rPh>
    <phoneticPr fontId="2"/>
  </si>
  <si>
    <t>負債及び資本合計</t>
    <rPh sb="0" eb="2">
      <t>フサイ</t>
    </rPh>
    <rPh sb="2" eb="3">
      <t>オヨ</t>
    </rPh>
    <rPh sb="4" eb="6">
      <t>シホン</t>
    </rPh>
    <rPh sb="6" eb="8">
      <t>ゴウケイ</t>
    </rPh>
    <phoneticPr fontId="2"/>
  </si>
  <si>
    <t>C=A+B</t>
    <phoneticPr fontId="2"/>
  </si>
  <si>
    <t>自己資本構成比（％）</t>
    <rPh sb="0" eb="2">
      <t>ジコ</t>
    </rPh>
    <rPh sb="2" eb="4">
      <t>シホン</t>
    </rPh>
    <rPh sb="4" eb="7">
      <t>コウセイヒ</t>
    </rPh>
    <phoneticPr fontId="2"/>
  </si>
  <si>
    <t>D=B/C
Bがマイナスの場合は
D=B'/(B'+A)</t>
    <rPh sb="13" eb="15">
      <t>バアイ</t>
    </rPh>
    <phoneticPr fontId="2"/>
  </si>
  <si>
    <t>貸切業用資産</t>
    <rPh sb="0" eb="2">
      <t>カシキリ</t>
    </rPh>
    <rPh sb="2" eb="3">
      <t>ギョウ</t>
    </rPh>
    <rPh sb="3" eb="4">
      <t>ヨウ</t>
    </rPh>
    <rPh sb="4" eb="6">
      <t>シサン</t>
    </rPh>
    <phoneticPr fontId="2"/>
  </si>
  <si>
    <t>車両簿価</t>
    <rPh sb="0" eb="2">
      <t>シャリョウ</t>
    </rPh>
    <rPh sb="2" eb="4">
      <t>ボカ</t>
    </rPh>
    <phoneticPr fontId="2"/>
  </si>
  <si>
    <t>E</t>
    <phoneticPr fontId="2"/>
  </si>
  <si>
    <t>その他固定資産簿価</t>
    <rPh sb="2" eb="3">
      <t>タ</t>
    </rPh>
    <rPh sb="3" eb="5">
      <t>コテイ</t>
    </rPh>
    <rPh sb="5" eb="7">
      <t>シサン</t>
    </rPh>
    <rPh sb="7" eb="9">
      <t>ボカ</t>
    </rPh>
    <phoneticPr fontId="2"/>
  </si>
  <si>
    <t>F</t>
    <phoneticPr fontId="2"/>
  </si>
  <si>
    <t>運転資本</t>
    <rPh sb="0" eb="2">
      <t>ウンテン</t>
    </rPh>
    <rPh sb="2" eb="4">
      <t>シホン</t>
    </rPh>
    <phoneticPr fontId="2"/>
  </si>
  <si>
    <t>ベースとなる資産合計</t>
    <rPh sb="6" eb="8">
      <t>シサン</t>
    </rPh>
    <rPh sb="8" eb="10">
      <t>ゴウケイ</t>
    </rPh>
    <phoneticPr fontId="2"/>
  </si>
  <si>
    <t>H=E+F+G</t>
    <phoneticPr fontId="2"/>
  </si>
  <si>
    <t>資本報酬</t>
    <rPh sb="0" eb="2">
      <t>シホン</t>
    </rPh>
    <rPh sb="2" eb="4">
      <t>ホウシュウ</t>
    </rPh>
    <phoneticPr fontId="2"/>
  </si>
  <si>
    <t>I=D×H×資本報酬率（0.112）</t>
    <rPh sb="6" eb="8">
      <t>シホン</t>
    </rPh>
    <rPh sb="8" eb="10">
      <t>ホウシュウ</t>
    </rPh>
    <rPh sb="10" eb="11">
      <t>リツ</t>
    </rPh>
    <phoneticPr fontId="2"/>
  </si>
  <si>
    <t>安全コスト</t>
    <rPh sb="0" eb="2">
      <t>アンゼン</t>
    </rPh>
    <phoneticPr fontId="2"/>
  </si>
  <si>
    <t>実績年度末</t>
    <rPh sb="0" eb="2">
      <t>ジッセキ</t>
    </rPh>
    <rPh sb="2" eb="5">
      <t>ネンドマツ</t>
    </rPh>
    <phoneticPr fontId="2"/>
  </si>
  <si>
    <t>大型車</t>
    <rPh sb="0" eb="3">
      <t>オオガタシャ</t>
    </rPh>
    <phoneticPr fontId="2"/>
  </si>
  <si>
    <t>中型車</t>
    <rPh sb="0" eb="3">
      <t>チュウガタシャ</t>
    </rPh>
    <phoneticPr fontId="2"/>
  </si>
  <si>
    <t>小型車</t>
    <rPh sb="0" eb="3">
      <t>コガタシャ</t>
    </rPh>
    <phoneticPr fontId="2"/>
  </si>
  <si>
    <t>◎</t>
    <phoneticPr fontId="2"/>
  </si>
  <si>
    <t>◎保有車両数</t>
    <rPh sb="1" eb="3">
      <t>ホユウ</t>
    </rPh>
    <rPh sb="3" eb="6">
      <t>シャリョウスウ</t>
    </rPh>
    <phoneticPr fontId="2"/>
  </si>
  <si>
    <t>【原価計算書】</t>
    <phoneticPr fontId="2"/>
  </si>
  <si>
    <t>【運賃・料金の算出基礎資料】</t>
    <rPh sb="1" eb="3">
      <t>ウンチン</t>
    </rPh>
    <rPh sb="4" eb="6">
      <t>リョウキン</t>
    </rPh>
    <rPh sb="7" eb="9">
      <t>サンシュツ</t>
    </rPh>
    <rPh sb="9" eb="11">
      <t>キソ</t>
    </rPh>
    <rPh sb="11" eb="13">
      <t>シリョウ</t>
    </rPh>
    <phoneticPr fontId="2"/>
  </si>
  <si>
    <t>％</t>
    <phoneticPr fontId="2"/>
  </si>
  <si>
    <t>平均給与月額及び支給延べ人数</t>
    <rPh sb="0" eb="2">
      <t>ヘイキン</t>
    </rPh>
    <rPh sb="2" eb="4">
      <t>キュウヨ</t>
    </rPh>
    <rPh sb="4" eb="6">
      <t>ゲツガク</t>
    </rPh>
    <rPh sb="6" eb="7">
      <t>オヨ</t>
    </rPh>
    <rPh sb="8" eb="10">
      <t>シキュウ</t>
    </rPh>
    <rPh sb="10" eb="11">
      <t>ノ</t>
    </rPh>
    <rPh sb="12" eb="13">
      <t>ニン</t>
    </rPh>
    <rPh sb="13" eb="14">
      <t>スウ</t>
    </rPh>
    <phoneticPr fontId="2"/>
  </si>
  <si>
    <t>給与計</t>
    <rPh sb="0" eb="2">
      <t>キュウヨ</t>
    </rPh>
    <rPh sb="2" eb="3">
      <t>ケイ</t>
    </rPh>
    <phoneticPr fontId="2"/>
  </si>
  <si>
    <t>運転者</t>
    <rPh sb="0" eb="3">
      <t>ウンテンシャ</t>
    </rPh>
    <phoneticPr fontId="2"/>
  </si>
  <si>
    <t>車掌</t>
    <rPh sb="0" eb="2">
      <t>シャショウ</t>
    </rPh>
    <phoneticPr fontId="2"/>
  </si>
  <si>
    <t>運行管理者</t>
    <rPh sb="0" eb="2">
      <t>ウンコウ</t>
    </rPh>
    <rPh sb="2" eb="5">
      <t>カンリシャ</t>
    </rPh>
    <phoneticPr fontId="2"/>
  </si>
  <si>
    <t>整備管理者</t>
    <rPh sb="0" eb="2">
      <t>セイビ</t>
    </rPh>
    <rPh sb="2" eb="5">
      <t>カンリシャ</t>
    </rPh>
    <phoneticPr fontId="2"/>
  </si>
  <si>
    <t>事務員</t>
    <rPh sb="0" eb="3">
      <t>ジムイン</t>
    </rPh>
    <phoneticPr fontId="2"/>
  </si>
  <si>
    <t>支給延人員（人月）</t>
    <rPh sb="0" eb="2">
      <t>シキュウ</t>
    </rPh>
    <rPh sb="2" eb="3">
      <t>ノ</t>
    </rPh>
    <rPh sb="3" eb="5">
      <t>ジンイン</t>
    </rPh>
    <rPh sb="6" eb="7">
      <t>ニン</t>
    </rPh>
    <rPh sb="7" eb="8">
      <t>ツキ</t>
    </rPh>
    <phoneticPr fontId="2"/>
  </si>
  <si>
    <t>法定福利費</t>
    <rPh sb="0" eb="2">
      <t>ホウテイ</t>
    </rPh>
    <rPh sb="2" eb="5">
      <t>フクリヒ</t>
    </rPh>
    <phoneticPr fontId="2"/>
  </si>
  <si>
    <t>厚生福利費</t>
    <rPh sb="0" eb="2">
      <t>コウセイ</t>
    </rPh>
    <rPh sb="2" eb="5">
      <t>フクリヒ</t>
    </rPh>
    <phoneticPr fontId="2"/>
  </si>
  <si>
    <t>給与計内訳</t>
    <rPh sb="0" eb="2">
      <t>キュウヨ</t>
    </rPh>
    <rPh sb="2" eb="3">
      <t>ケイ</t>
    </rPh>
    <rPh sb="3" eb="5">
      <t>ウチワケ</t>
    </rPh>
    <phoneticPr fontId="2"/>
  </si>
  <si>
    <t>雇用延人員（人日）</t>
    <rPh sb="0" eb="2">
      <t>コヨウ</t>
    </rPh>
    <rPh sb="2" eb="3">
      <t>ノ</t>
    </rPh>
    <rPh sb="3" eb="5">
      <t>ジンイン</t>
    </rPh>
    <rPh sb="6" eb="7">
      <t>ニン</t>
    </rPh>
    <rPh sb="7" eb="8">
      <t>ニチ</t>
    </rPh>
    <phoneticPr fontId="2"/>
  </si>
  <si>
    <t>臨時雇用金計</t>
    <rPh sb="0" eb="2">
      <t>リンジ</t>
    </rPh>
    <rPh sb="2" eb="4">
      <t>コヨウ</t>
    </rPh>
    <rPh sb="4" eb="5">
      <t>キン</t>
    </rPh>
    <rPh sb="5" eb="6">
      <t>ケイ</t>
    </rPh>
    <phoneticPr fontId="2"/>
  </si>
  <si>
    <t>その他人件費</t>
    <rPh sb="2" eb="3">
      <t>タ</t>
    </rPh>
    <rPh sb="3" eb="6">
      <t>ジンケンヒ</t>
    </rPh>
    <phoneticPr fontId="2"/>
  </si>
  <si>
    <t>合　　計</t>
    <rPh sb="0" eb="1">
      <t>ゴウ</t>
    </rPh>
    <rPh sb="3" eb="4">
      <t>ケイ</t>
    </rPh>
    <phoneticPr fontId="2"/>
  </si>
  <si>
    <t>運　　　　　送　　　　　費</t>
    <rPh sb="0" eb="1">
      <t>ウン</t>
    </rPh>
    <rPh sb="6" eb="7">
      <t>ソウ</t>
    </rPh>
    <rPh sb="12" eb="13">
      <t>ヒ</t>
    </rPh>
    <phoneticPr fontId="2"/>
  </si>
  <si>
    <t>退　　職　　金</t>
    <rPh sb="0" eb="1">
      <t>タイ</t>
    </rPh>
    <rPh sb="3" eb="4">
      <t>ショク</t>
    </rPh>
    <rPh sb="6" eb="7">
      <t>キン</t>
    </rPh>
    <phoneticPr fontId="2"/>
  </si>
  <si>
    <t>　給　　　　与</t>
    <rPh sb="1" eb="2">
      <t>キュウ</t>
    </rPh>
    <rPh sb="6" eb="7">
      <t>クミ</t>
    </rPh>
    <phoneticPr fontId="2"/>
  </si>
  <si>
    <t>　手　　　　当</t>
    <rPh sb="1" eb="2">
      <t>テ</t>
    </rPh>
    <rPh sb="6" eb="7">
      <t>トウ</t>
    </rPh>
    <phoneticPr fontId="2"/>
  </si>
  <si>
    <t>　賞　　　　与</t>
    <rPh sb="1" eb="2">
      <t>ショウ</t>
    </rPh>
    <rPh sb="6" eb="7">
      <t>クミ</t>
    </rPh>
    <phoneticPr fontId="2"/>
  </si>
  <si>
    <t>　合　　　　計</t>
    <rPh sb="1" eb="2">
      <t>ゴウ</t>
    </rPh>
    <rPh sb="6" eb="7">
      <t>ケイ</t>
    </rPh>
    <phoneticPr fontId="2"/>
  </si>
  <si>
    <t>合　　　計</t>
    <rPh sb="0" eb="1">
      <t>ゴウ</t>
    </rPh>
    <rPh sb="4" eb="5">
      <t>ケイ</t>
    </rPh>
    <phoneticPr fontId="2"/>
  </si>
  <si>
    <t>算定基礎</t>
    <rPh sb="0" eb="2">
      <t>サンテイ</t>
    </rPh>
    <rPh sb="2" eb="4">
      <t>キソ</t>
    </rPh>
    <phoneticPr fontId="2"/>
  </si>
  <si>
    <t>総走行キロ</t>
    <rPh sb="0" eb="1">
      <t>ソウ</t>
    </rPh>
    <rPh sb="1" eb="3">
      <t>ソウコウ</t>
    </rPh>
    <phoneticPr fontId="2"/>
  </si>
  <si>
    <t>（うち実車キロ）</t>
    <rPh sb="3" eb="5">
      <t>ジッシャ</t>
    </rPh>
    <phoneticPr fontId="2"/>
  </si>
  <si>
    <t>総走行時間</t>
    <rPh sb="0" eb="1">
      <t>ソウ</t>
    </rPh>
    <rPh sb="1" eb="3">
      <t>ソウコウ</t>
    </rPh>
    <rPh sb="3" eb="5">
      <t>ジカン</t>
    </rPh>
    <phoneticPr fontId="2"/>
  </si>
  <si>
    <t>乗務時間</t>
    <rPh sb="0" eb="2">
      <t>ジョウム</t>
    </rPh>
    <rPh sb="2" eb="4">
      <t>ジカン</t>
    </rPh>
    <phoneticPr fontId="2"/>
  </si>
  <si>
    <t>点呼点検時間</t>
    <rPh sb="0" eb="2">
      <t>テンコ</t>
    </rPh>
    <rPh sb="2" eb="4">
      <t>テンケン</t>
    </rPh>
    <rPh sb="4" eb="6">
      <t>ジカン</t>
    </rPh>
    <phoneticPr fontId="2"/>
  </si>
  <si>
    <t>延実在車両数</t>
    <rPh sb="0" eb="1">
      <t>ノ</t>
    </rPh>
    <rPh sb="1" eb="3">
      <t>ジツザイ</t>
    </rPh>
    <rPh sb="3" eb="6">
      <t>シャリョウスウ</t>
    </rPh>
    <phoneticPr fontId="2"/>
  </si>
  <si>
    <t>延実働車両数</t>
    <rPh sb="0" eb="1">
      <t>ノ</t>
    </rPh>
    <rPh sb="1" eb="3">
      <t>ジツドウ</t>
    </rPh>
    <rPh sb="3" eb="5">
      <t>シャリョウ</t>
    </rPh>
    <rPh sb="5" eb="6">
      <t>スウ</t>
    </rPh>
    <phoneticPr fontId="2"/>
  </si>
  <si>
    <t>実働率</t>
    <rPh sb="0" eb="3">
      <t>ジツドウリツ</t>
    </rPh>
    <phoneticPr fontId="2"/>
  </si>
  <si>
    <t>キロ</t>
    <phoneticPr fontId="2"/>
  </si>
  <si>
    <t>（</t>
    <phoneticPr fontId="2"/>
  </si>
  <si>
    <t>キロ）</t>
    <phoneticPr fontId="2"/>
  </si>
  <si>
    <t>時間</t>
    <rPh sb="0" eb="2">
      <t>ジカン</t>
    </rPh>
    <phoneticPr fontId="2"/>
  </si>
  <si>
    <t>両</t>
    <rPh sb="0" eb="1">
      <t>リョウ</t>
    </rPh>
    <phoneticPr fontId="2"/>
  </si>
  <si>
    <t>①出庫から帰庫まで時間を乗務時間とし、交替運転者の乗務時間がある場合には合算する。
②休憩時間は乗務時間に含む。
③点呼点検時間は、各運行別の出庫前及び出庫後の合計２時間を算定すること。なお、宿泊を伴う運行は、宿泊場所到着後及び宿泊場所出発前の合計２時間を加え算定すること。宿泊場所の滞在時間は除く。</t>
    <phoneticPr fontId="2"/>
  </si>
  <si>
    <t>◎輸送力</t>
    <rPh sb="1" eb="3">
      <t>ユソウ</t>
    </rPh>
    <rPh sb="3" eb="4">
      <t>リョク</t>
    </rPh>
    <phoneticPr fontId="2"/>
  </si>
  <si>
    <t>車両使用平均年数</t>
    <rPh sb="0" eb="2">
      <t>シャリョウ</t>
    </rPh>
    <rPh sb="2" eb="4">
      <t>シヨウ</t>
    </rPh>
    <rPh sb="4" eb="6">
      <t>ヘイキン</t>
    </rPh>
    <rPh sb="6" eb="8">
      <t>ネンスウ</t>
    </rPh>
    <phoneticPr fontId="2"/>
  </si>
  <si>
    <t>大型車</t>
    <rPh sb="0" eb="2">
      <t>オオガタ</t>
    </rPh>
    <rPh sb="2" eb="3">
      <t>シャ</t>
    </rPh>
    <phoneticPr fontId="2"/>
  </si>
  <si>
    <t>中型車</t>
    <rPh sb="0" eb="2">
      <t>チュウガタ</t>
    </rPh>
    <rPh sb="2" eb="3">
      <t>シャ</t>
    </rPh>
    <phoneticPr fontId="2"/>
  </si>
  <si>
    <t>期中平均車両数</t>
    <rPh sb="0" eb="1">
      <t>キ</t>
    </rPh>
    <rPh sb="1" eb="2">
      <t>チュウ</t>
    </rPh>
    <rPh sb="2" eb="4">
      <t>ヘイキン</t>
    </rPh>
    <rPh sb="4" eb="6">
      <t>シャリョウ</t>
    </rPh>
    <rPh sb="6" eb="7">
      <t>スウ</t>
    </rPh>
    <phoneticPr fontId="2"/>
  </si>
  <si>
    <t>年</t>
    <rPh sb="0" eb="1">
      <t>ネン</t>
    </rPh>
    <phoneticPr fontId="2"/>
  </si>
  <si>
    <t>◎車両</t>
    <rPh sb="1" eb="3">
      <t>シャリョウ</t>
    </rPh>
    <phoneticPr fontId="2"/>
  </si>
  <si>
    <t>平均額</t>
    <rPh sb="0" eb="3">
      <t>ヘイキンガク</t>
    </rPh>
    <phoneticPr fontId="2"/>
  </si>
  <si>
    <t>円</t>
    <rPh sb="0" eb="1">
      <t>エン</t>
    </rPh>
    <phoneticPr fontId="2"/>
  </si>
  <si>
    <t>算定式</t>
    <rPh sb="0" eb="3">
      <t>サンテイシキ</t>
    </rPh>
    <phoneticPr fontId="2"/>
  </si>
  <si>
    <r>
      <t>G</t>
    </r>
    <r>
      <rPr>
        <sz val="9"/>
        <color indexed="8"/>
        <rFont val="ＭＳ Ｐゴシック"/>
        <family val="3"/>
        <charset val="128"/>
      </rPr>
      <t>（償却費を除く営業費の4%）</t>
    </r>
    <rPh sb="2" eb="4">
      <t>ショウキャク</t>
    </rPh>
    <rPh sb="4" eb="5">
      <t>ヒ</t>
    </rPh>
    <rPh sb="6" eb="7">
      <t>ノゾ</t>
    </rPh>
    <rPh sb="8" eb="11">
      <t>エイギョウヒ</t>
    </rPh>
    <phoneticPr fontId="2"/>
  </si>
  <si>
    <t>賃金比率</t>
    <rPh sb="0" eb="2">
      <t>チンギン</t>
    </rPh>
    <rPh sb="2" eb="4">
      <t>ヒリツ</t>
    </rPh>
    <phoneticPr fontId="2"/>
  </si>
  <si>
    <t>基準</t>
    <rPh sb="0" eb="2">
      <t>キジュン</t>
    </rPh>
    <phoneticPr fontId="2"/>
  </si>
  <si>
    <t>基準外</t>
    <rPh sb="0" eb="3">
      <t>キジュンガイ</t>
    </rPh>
    <phoneticPr fontId="2"/>
  </si>
  <si>
    <t>平均価格</t>
    <rPh sb="0" eb="2">
      <t>ヘイキン</t>
    </rPh>
    <rPh sb="2" eb="4">
      <t>カカク</t>
    </rPh>
    <phoneticPr fontId="2"/>
  </si>
  <si>
    <t>車種区分</t>
    <rPh sb="0" eb="2">
      <t>シャシュ</t>
    </rPh>
    <rPh sb="2" eb="4">
      <t>クブン</t>
    </rPh>
    <phoneticPr fontId="2"/>
  </si>
  <si>
    <t>台</t>
    <rPh sb="0" eb="1">
      <t>ダイ</t>
    </rPh>
    <phoneticPr fontId="2"/>
  </si>
  <si>
    <t>人件費デフレーター</t>
    <rPh sb="0" eb="3">
      <t>ジンケンヒ</t>
    </rPh>
    <phoneticPr fontId="2"/>
  </si>
  <si>
    <t>物件費デフレーター</t>
    <rPh sb="0" eb="3">
      <t>ブッケンヒ</t>
    </rPh>
    <phoneticPr fontId="2"/>
  </si>
  <si>
    <t>黄色セル</t>
    <rPh sb="0" eb="2">
      <t>キイロ</t>
    </rPh>
    <phoneticPr fontId="2"/>
  </si>
  <si>
    <t>安全運行経費</t>
    <rPh sb="0" eb="2">
      <t>アンゼン</t>
    </rPh>
    <rPh sb="2" eb="4">
      <t>ウンコウ</t>
    </rPh>
    <rPh sb="4" eb="6">
      <t>ケイヒ</t>
    </rPh>
    <phoneticPr fontId="2"/>
  </si>
  <si>
    <t>九州</t>
    <rPh sb="0" eb="2">
      <t>キュウシュウ</t>
    </rPh>
    <phoneticPr fontId="2"/>
  </si>
  <si>
    <t>自社</t>
    <rPh sb="0" eb="2">
      <t>ジシャ</t>
    </rPh>
    <phoneticPr fontId="2"/>
  </si>
  <si>
    <t>全国</t>
    <rPh sb="0" eb="2">
      <t>ゼンコク</t>
    </rPh>
    <phoneticPr fontId="2"/>
  </si>
  <si>
    <t>手数料等</t>
    <rPh sb="0" eb="3">
      <t>テスウリョウ</t>
    </rPh>
    <rPh sb="3" eb="4">
      <t>トウ</t>
    </rPh>
    <phoneticPr fontId="2"/>
  </si>
  <si>
    <t>原価計算書</t>
    <rPh sb="0" eb="2">
      <t>ゲンカ</t>
    </rPh>
    <rPh sb="2" eb="5">
      <t>ケイサンショ</t>
    </rPh>
    <phoneticPr fontId="2"/>
  </si>
  <si>
    <t>燃料価格傾向値</t>
    <rPh sb="0" eb="2">
      <t>ネンリョウ</t>
    </rPh>
    <rPh sb="2" eb="4">
      <t>カカク</t>
    </rPh>
    <rPh sb="4" eb="6">
      <t>ケイコウ</t>
    </rPh>
    <rPh sb="6" eb="7">
      <t>チ</t>
    </rPh>
    <phoneticPr fontId="2"/>
  </si>
  <si>
    <t>平均給与月額</t>
    <rPh sb="0" eb="2">
      <t>ヘイキン</t>
    </rPh>
    <rPh sb="2" eb="4">
      <t>キュウヨ</t>
    </rPh>
    <rPh sb="4" eb="6">
      <t>ゲツガク</t>
    </rPh>
    <phoneticPr fontId="2"/>
  </si>
  <si>
    <t>（単位：両）</t>
    <rPh sb="1" eb="3">
      <t>タンイ</t>
    </rPh>
    <rPh sb="4" eb="5">
      <t>リョウ</t>
    </rPh>
    <phoneticPr fontId="2"/>
  </si>
  <si>
    <t>人件費計</t>
    <rPh sb="0" eb="3">
      <t>ジンケンヒ</t>
    </rPh>
    <rPh sb="3" eb="4">
      <t>ケイ</t>
    </rPh>
    <phoneticPr fontId="2"/>
  </si>
  <si>
    <t>安全運行経費計</t>
    <rPh sb="0" eb="2">
      <t>アンゼン</t>
    </rPh>
    <rPh sb="2" eb="4">
      <t>ウンコウ</t>
    </rPh>
    <rPh sb="4" eb="6">
      <t>ケイヒ</t>
    </rPh>
    <rPh sb="6" eb="7">
      <t>ケイ</t>
    </rPh>
    <phoneticPr fontId="2"/>
  </si>
  <si>
    <t>時間あたり</t>
    <rPh sb="0" eb="2">
      <t>ジカン</t>
    </rPh>
    <phoneticPr fontId="2"/>
  </si>
  <si>
    <t>を入力してください。</t>
    <rPh sb="1" eb="3">
      <t>ニュウリョク</t>
    </rPh>
    <phoneticPr fontId="2"/>
  </si>
  <si>
    <t>各シートの</t>
    <rPh sb="0" eb="1">
      <t>カク</t>
    </rPh>
    <phoneticPr fontId="2"/>
  </si>
  <si>
    <t>※「支給延人員」欄には、給与支払対象となった月別人員の当該年度における合計人員（人月）を記載してください。</t>
    <rPh sb="2" eb="4">
      <t>シキュウ</t>
    </rPh>
    <rPh sb="4" eb="5">
      <t>ノ</t>
    </rPh>
    <rPh sb="5" eb="7">
      <t>ジンイン</t>
    </rPh>
    <rPh sb="8" eb="9">
      <t>ラン</t>
    </rPh>
    <rPh sb="12" eb="14">
      <t>キュウヨ</t>
    </rPh>
    <rPh sb="14" eb="16">
      <t>シハラ</t>
    </rPh>
    <rPh sb="16" eb="18">
      <t>タイショウ</t>
    </rPh>
    <rPh sb="22" eb="24">
      <t>ツキベツ</t>
    </rPh>
    <rPh sb="24" eb="26">
      <t>ジンイン</t>
    </rPh>
    <rPh sb="27" eb="29">
      <t>トウガイ</t>
    </rPh>
    <rPh sb="29" eb="31">
      <t>ネンド</t>
    </rPh>
    <rPh sb="35" eb="37">
      <t>ゴウケイ</t>
    </rPh>
    <rPh sb="37" eb="39">
      <t>ジンイン</t>
    </rPh>
    <rPh sb="40" eb="41">
      <t>ニン</t>
    </rPh>
    <rPh sb="41" eb="42">
      <t>ツキ</t>
    </rPh>
    <rPh sb="44" eb="46">
      <t>キサイ</t>
    </rPh>
    <phoneticPr fontId="2"/>
  </si>
  <si>
    <t>※「雇用延人員」欄には、臨時雇用賃金の支払い対象となった日ごとの人員の当該年度における合計人員（人日）を記載してください。</t>
    <rPh sb="2" eb="4">
      <t>コヨウ</t>
    </rPh>
    <rPh sb="4" eb="5">
      <t>ノ</t>
    </rPh>
    <rPh sb="5" eb="7">
      <t>ジンイン</t>
    </rPh>
    <rPh sb="8" eb="9">
      <t>ラン</t>
    </rPh>
    <rPh sb="12" eb="14">
      <t>リンジ</t>
    </rPh>
    <rPh sb="14" eb="16">
      <t>コヨウ</t>
    </rPh>
    <rPh sb="16" eb="18">
      <t>チンギン</t>
    </rPh>
    <rPh sb="19" eb="21">
      <t>シハラ</t>
    </rPh>
    <rPh sb="22" eb="24">
      <t>タイショウ</t>
    </rPh>
    <rPh sb="28" eb="29">
      <t>ヒ</t>
    </rPh>
    <rPh sb="32" eb="34">
      <t>ジンイン</t>
    </rPh>
    <rPh sb="35" eb="37">
      <t>トウガイ</t>
    </rPh>
    <rPh sb="37" eb="39">
      <t>ネンド</t>
    </rPh>
    <rPh sb="43" eb="45">
      <t>ゴウケイ</t>
    </rPh>
    <rPh sb="45" eb="47">
      <t>ジンイン</t>
    </rPh>
    <rPh sb="48" eb="49">
      <t>ニン</t>
    </rPh>
    <rPh sb="49" eb="50">
      <t>ニチ</t>
    </rPh>
    <rPh sb="52" eb="54">
      <t>キサイ</t>
    </rPh>
    <phoneticPr fontId="2"/>
  </si>
  <si>
    <t>（給与単位：千円）</t>
    <rPh sb="1" eb="3">
      <t>キュウヨ</t>
    </rPh>
    <rPh sb="3" eb="5">
      <t>タンイ</t>
    </rPh>
    <rPh sb="6" eb="8">
      <t>センエン</t>
    </rPh>
    <phoneticPr fontId="2"/>
  </si>
  <si>
    <t>営業費：現業部門に係る費用</t>
    <rPh sb="0" eb="3">
      <t>エイギョウヒ</t>
    </rPh>
    <phoneticPr fontId="2"/>
  </si>
  <si>
    <t>人件費：現業部門の従業員に係る人件費(例：給与、手当、賞与、退職金、法定福利費、厚生福利費、臨時傭員費)</t>
    <phoneticPr fontId="2"/>
  </si>
  <si>
    <t>燃料油脂費：事業用自動車等に係る燃料費及び油脂費(例：ガソリン費、軽油費、LPガス費、天然ガス費、油脂費)</t>
    <phoneticPr fontId="2"/>
  </si>
  <si>
    <t>車両修繕費：事業用自動車等の修繕に係る費用</t>
    <rPh sb="0" eb="2">
      <t>シャリョウ</t>
    </rPh>
    <rPh sb="9" eb="12">
      <t>ジドウシャ</t>
    </rPh>
    <rPh sb="12" eb="13">
      <t>トウ</t>
    </rPh>
    <phoneticPr fontId="2"/>
  </si>
  <si>
    <t>車両減価償却費：事業用自動車等に係る減価償却費</t>
    <rPh sb="0" eb="2">
      <t>シャリョウ</t>
    </rPh>
    <rPh sb="11" eb="14">
      <t>ジドウシャ</t>
    </rPh>
    <rPh sb="14" eb="15">
      <t>トウ</t>
    </rPh>
    <phoneticPr fontId="2"/>
  </si>
  <si>
    <t>自動車税：事業用自動車等に係る自動車税</t>
    <rPh sb="0" eb="4">
      <t>ジドウシャゼイ</t>
    </rPh>
    <rPh sb="15" eb="19">
      <t>ジドウシャゼイ</t>
    </rPh>
    <phoneticPr fontId="2"/>
  </si>
  <si>
    <t>自動車重量税：事業用自動車等に係る自動車重量税</t>
    <rPh sb="0" eb="3">
      <t>ジドウシャ</t>
    </rPh>
    <rPh sb="3" eb="6">
      <t>ジュウリョウゼイ</t>
    </rPh>
    <rPh sb="17" eb="20">
      <t>ジドウシャ</t>
    </rPh>
    <rPh sb="20" eb="23">
      <t>ジュウリョウゼイ</t>
    </rPh>
    <phoneticPr fontId="2"/>
  </si>
  <si>
    <t>施設賦課税：事業用固定資産に係る租税(例：固定資産税、不動産取得税)</t>
    <rPh sb="0" eb="2">
      <t>シセツ</t>
    </rPh>
    <rPh sb="2" eb="4">
      <t>フカ</t>
    </rPh>
    <rPh sb="4" eb="5">
      <t>ゼイ</t>
    </rPh>
    <rPh sb="6" eb="9">
      <t>ジギョウヨウ</t>
    </rPh>
    <rPh sb="9" eb="11">
      <t>コテイ</t>
    </rPh>
    <rPh sb="11" eb="13">
      <t>シサン</t>
    </rPh>
    <rPh sb="14" eb="15">
      <t>カカワ</t>
    </rPh>
    <rPh sb="16" eb="18">
      <t>ソゼイ</t>
    </rPh>
    <rPh sb="19" eb="20">
      <t>レイ</t>
    </rPh>
    <rPh sb="21" eb="23">
      <t>コテイ</t>
    </rPh>
    <rPh sb="23" eb="26">
      <t>シサンゼイ</t>
    </rPh>
    <rPh sb="27" eb="30">
      <t>フドウサン</t>
    </rPh>
    <rPh sb="30" eb="32">
      <t>シュトク</t>
    </rPh>
    <rPh sb="32" eb="33">
      <t>ゼイ</t>
    </rPh>
    <phoneticPr fontId="2"/>
  </si>
  <si>
    <t>自賠責保険料：事業用自動車等に係る自動車損害賠償保障法(昭和三〇年法律第九七号)の規定による保険料</t>
    <rPh sb="0" eb="3">
      <t>ジバイセキ</t>
    </rPh>
    <rPh sb="3" eb="6">
      <t>ホケンリョウ</t>
    </rPh>
    <rPh sb="10" eb="13">
      <t>ジドウシャ</t>
    </rPh>
    <rPh sb="13" eb="14">
      <t>トウ</t>
    </rPh>
    <phoneticPr fontId="2"/>
  </si>
  <si>
    <t>その他経費：現業部門に係る経費で他の科目に属さないもの(例：旅費、被服費、水道光熱費、備消品費、通信運搬費、会議費、交際費）</t>
    <rPh sb="3" eb="5">
      <t>ケイヒ</t>
    </rPh>
    <phoneticPr fontId="2"/>
  </si>
  <si>
    <t>手数料等：名目の如何によらず、旅行業者（代理業者・旅行サービス手配業者を含む。）への費用</t>
    <rPh sb="0" eb="3">
      <t>テスウリョウ</t>
    </rPh>
    <rPh sb="3" eb="4">
      <t>トウ</t>
    </rPh>
    <rPh sb="5" eb="7">
      <t>メイモク</t>
    </rPh>
    <rPh sb="8" eb="10">
      <t>イカン</t>
    </rPh>
    <rPh sb="15" eb="17">
      <t>リョコウ</t>
    </rPh>
    <rPh sb="17" eb="19">
      <t>ギョウシャ</t>
    </rPh>
    <rPh sb="20" eb="22">
      <t>ダイリ</t>
    </rPh>
    <rPh sb="22" eb="24">
      <t>ギョウシャ</t>
    </rPh>
    <rPh sb="25" eb="27">
      <t>リョコウ</t>
    </rPh>
    <rPh sb="31" eb="33">
      <t>テハイ</t>
    </rPh>
    <rPh sb="33" eb="35">
      <t>ギョウシャ</t>
    </rPh>
    <rPh sb="36" eb="37">
      <t>フク</t>
    </rPh>
    <rPh sb="42" eb="44">
      <t>ヒヨウ</t>
    </rPh>
    <phoneticPr fontId="2"/>
  </si>
  <si>
    <t>一般管理費：本社その他の管理部門に係る費用</t>
    <phoneticPr fontId="2"/>
  </si>
  <si>
    <t>人件費：本社その他の管理部門の従業員に係る人件費</t>
    <phoneticPr fontId="2"/>
  </si>
  <si>
    <t>その他経費：管理部門に係る人件費以外の費用(例：減価償却費、保険料、施設使用料、施設賦課税、広告宣伝費)</t>
    <rPh sb="3" eb="5">
      <t>ケイヒ</t>
    </rPh>
    <phoneticPr fontId="2"/>
  </si>
  <si>
    <t>金融費用：金融上の費用(例：支払利息、支払割引料、社債利息、社債発行差金、社債発行費償却)</t>
    <phoneticPr fontId="2"/>
  </si>
  <si>
    <t>その他経費：金融費用以外の営業外費用(例：流動資産売却損、車両売却損、車両除却損、貸倒償却、繰延資産の償却費)</t>
    <rPh sb="3" eb="5">
      <t>ケイヒ</t>
    </rPh>
    <phoneticPr fontId="2"/>
  </si>
  <si>
    <t>各科目の説明</t>
    <rPh sb="0" eb="1">
      <t>カク</t>
    </rPh>
    <rPh sb="1" eb="3">
      <t>カモク</t>
    </rPh>
    <rPh sb="4" eb="6">
      <t>セツメイ</t>
    </rPh>
    <phoneticPr fontId="2"/>
  </si>
  <si>
    <t>安全運行経費：安全運行に係る経費（例：貸切バス安全評価認定経費、デジタル式運行記録計導入経費、ドライブレコーダー導入経費）</t>
    <rPh sb="0" eb="2">
      <t>アンゼン</t>
    </rPh>
    <rPh sb="2" eb="4">
      <t>ウンコウ</t>
    </rPh>
    <rPh sb="4" eb="6">
      <t>ケイヒ</t>
    </rPh>
    <rPh sb="7" eb="9">
      <t>アンゼン</t>
    </rPh>
    <rPh sb="9" eb="11">
      <t>ウンコウ</t>
    </rPh>
    <rPh sb="12" eb="13">
      <t>カカ</t>
    </rPh>
    <rPh sb="14" eb="16">
      <t>ケイヒ</t>
    </rPh>
    <rPh sb="17" eb="18">
      <t>レイ</t>
    </rPh>
    <rPh sb="19" eb="21">
      <t>カシキリ</t>
    </rPh>
    <rPh sb="23" eb="25">
      <t>アンゼン</t>
    </rPh>
    <rPh sb="25" eb="27">
      <t>ヒョウカ</t>
    </rPh>
    <rPh sb="27" eb="29">
      <t>ニンテイ</t>
    </rPh>
    <rPh sb="29" eb="31">
      <t>ケイヒ</t>
    </rPh>
    <rPh sb="36" eb="37">
      <t>シキ</t>
    </rPh>
    <rPh sb="37" eb="39">
      <t>ウンコウ</t>
    </rPh>
    <rPh sb="39" eb="42">
      <t>キロクケイ</t>
    </rPh>
    <rPh sb="42" eb="44">
      <t>ドウニュウ</t>
    </rPh>
    <rPh sb="44" eb="46">
      <t>ケイヒ</t>
    </rPh>
    <rPh sb="56" eb="58">
      <t>ドウニュウ</t>
    </rPh>
    <rPh sb="58" eb="60">
      <t>ケイヒ</t>
    </rPh>
    <phoneticPr fontId="2"/>
  </si>
  <si>
    <t>適正利潤：貸切業用資産に対する報酬</t>
    <rPh sb="0" eb="2">
      <t>テキセイ</t>
    </rPh>
    <rPh sb="2" eb="4">
      <t>リジュン</t>
    </rPh>
    <rPh sb="5" eb="7">
      <t>カシキリ</t>
    </rPh>
    <rPh sb="7" eb="8">
      <t>ギョウ</t>
    </rPh>
    <rPh sb="8" eb="9">
      <t>ヨウ</t>
    </rPh>
    <rPh sb="9" eb="11">
      <t>シサン</t>
    </rPh>
    <rPh sb="12" eb="13">
      <t>タイ</t>
    </rPh>
    <rPh sb="15" eb="17">
      <t>ホウシュウ</t>
    </rPh>
    <phoneticPr fontId="2"/>
  </si>
  <si>
    <t>車両保険料：事業用自動車等に係る自賠責保険料以外の保険料</t>
    <rPh sb="0" eb="2">
      <t>シャリョウ</t>
    </rPh>
    <rPh sb="2" eb="5">
      <t>ホケンリョウ</t>
    </rPh>
    <rPh sb="16" eb="19">
      <t>ジバイセキ</t>
    </rPh>
    <rPh sb="19" eb="22">
      <t>ホケンリョウ</t>
    </rPh>
    <rPh sb="22" eb="24">
      <t>イガイ</t>
    </rPh>
    <rPh sb="25" eb="28">
      <t>ホケンリョウ</t>
    </rPh>
    <phoneticPr fontId="2"/>
  </si>
  <si>
    <t>※１　各運輸局ブロックごとに異なる指標を用いる数値は、当該貸切バス事業者の所在地の運輸局ブロックの数値を設定する必要がある。</t>
    <rPh sb="3" eb="4">
      <t>カク</t>
    </rPh>
    <rPh sb="4" eb="7">
      <t>ウンユキョク</t>
    </rPh>
    <rPh sb="14" eb="15">
      <t>コト</t>
    </rPh>
    <rPh sb="17" eb="19">
      <t>シヒョウ</t>
    </rPh>
    <rPh sb="20" eb="21">
      <t>モチ</t>
    </rPh>
    <rPh sb="23" eb="25">
      <t>スウチ</t>
    </rPh>
    <rPh sb="27" eb="29">
      <t>トウガイ</t>
    </rPh>
    <rPh sb="29" eb="31">
      <t>カシキリ</t>
    </rPh>
    <rPh sb="33" eb="36">
      <t>ジギョウシャ</t>
    </rPh>
    <rPh sb="37" eb="40">
      <t>ショザイチ</t>
    </rPh>
    <rPh sb="41" eb="44">
      <t>ウンユキョク</t>
    </rPh>
    <rPh sb="49" eb="51">
      <t>スウチ</t>
    </rPh>
    <rPh sb="52" eb="54">
      <t>セッテイ</t>
    </rPh>
    <rPh sb="56" eb="58">
      <t>ヒツヨウ</t>
    </rPh>
    <phoneticPr fontId="2"/>
  </si>
  <si>
    <t>翌年度計画</t>
    <rPh sb="0" eb="3">
      <t>ヨクネンド</t>
    </rPh>
    <rPh sb="3" eb="5">
      <t>ケイカク</t>
    </rPh>
    <phoneticPr fontId="2"/>
  </si>
  <si>
    <t>翌々年度計画</t>
    <rPh sb="0" eb="2">
      <t>ヨクヨク</t>
    </rPh>
    <rPh sb="2" eb="4">
      <t>ネンド</t>
    </rPh>
    <rPh sb="4" eb="6">
      <t>ケイカク</t>
    </rPh>
    <phoneticPr fontId="2"/>
  </si>
  <si>
    <t>北海道</t>
    <rPh sb="0" eb="3">
      <t>ホッカイドウ</t>
    </rPh>
    <phoneticPr fontId="2"/>
  </si>
  <si>
    <t>東北</t>
    <rPh sb="0" eb="2">
      <t>トウホク</t>
    </rPh>
    <phoneticPr fontId="2"/>
  </si>
  <si>
    <t>関東</t>
    <rPh sb="0" eb="2">
      <t>カントウ</t>
    </rPh>
    <phoneticPr fontId="2"/>
  </si>
  <si>
    <t>北信</t>
    <rPh sb="0" eb="2">
      <t>ホクシン</t>
    </rPh>
    <phoneticPr fontId="2"/>
  </si>
  <si>
    <t>中部</t>
    <rPh sb="0" eb="2">
      <t>チュウブ</t>
    </rPh>
    <phoneticPr fontId="2"/>
  </si>
  <si>
    <t>近畿</t>
    <rPh sb="0" eb="2">
      <t>キンキ</t>
    </rPh>
    <phoneticPr fontId="2"/>
  </si>
  <si>
    <t>中国</t>
    <rPh sb="0" eb="2">
      <t>チュウゴク</t>
    </rPh>
    <phoneticPr fontId="2"/>
  </si>
  <si>
    <t>四国</t>
    <rPh sb="0" eb="2">
      <t>シコク</t>
    </rPh>
    <phoneticPr fontId="2"/>
  </si>
  <si>
    <t>沖縄</t>
    <rPh sb="0" eb="2">
      <t>オキナワ</t>
    </rPh>
    <phoneticPr fontId="2"/>
  </si>
  <si>
    <t>１．主要経済指標（デフレーター）</t>
    <rPh sb="2" eb="4">
      <t>シュヨウ</t>
    </rPh>
    <rPh sb="4" eb="6">
      <t>ケイザイ</t>
    </rPh>
    <rPh sb="6" eb="8">
      <t>シヒョウ</t>
    </rPh>
    <phoneticPr fontId="2"/>
  </si>
  <si>
    <t>物件費</t>
    <rPh sb="0" eb="3">
      <t>ブッケンヒ</t>
    </rPh>
    <phoneticPr fontId="2"/>
  </si>
  <si>
    <t>２．人件費</t>
    <rPh sb="2" eb="5">
      <t>ジンケンヒ</t>
    </rPh>
    <phoneticPr fontId="2"/>
  </si>
  <si>
    <t>（全国）</t>
    <rPh sb="1" eb="3">
      <t>ゼンコク</t>
    </rPh>
    <phoneticPr fontId="2"/>
  </si>
  <si>
    <t>全職種平均給与月額（千円）</t>
    <rPh sb="0" eb="1">
      <t>ゼン</t>
    </rPh>
    <rPh sb="1" eb="3">
      <t>ショクシュ</t>
    </rPh>
    <rPh sb="3" eb="5">
      <t>ヘイキン</t>
    </rPh>
    <rPh sb="5" eb="7">
      <t>キュウヨ</t>
    </rPh>
    <rPh sb="7" eb="9">
      <t>ゲツガク</t>
    </rPh>
    <rPh sb="10" eb="12">
      <t>センエン</t>
    </rPh>
    <phoneticPr fontId="2"/>
  </si>
  <si>
    <t>基準賃金</t>
    <rPh sb="0" eb="2">
      <t>キジュン</t>
    </rPh>
    <rPh sb="2" eb="4">
      <t>チンギン</t>
    </rPh>
    <phoneticPr fontId="2"/>
  </si>
  <si>
    <t>基準外賃金</t>
    <rPh sb="0" eb="3">
      <t>キジュンガイ</t>
    </rPh>
    <rPh sb="3" eb="5">
      <t>チンギン</t>
    </rPh>
    <phoneticPr fontId="2"/>
  </si>
  <si>
    <t>-</t>
    <phoneticPr fontId="2"/>
  </si>
  <si>
    <t>各運賃ブロックの平均（賃金）比率</t>
    <rPh sb="0" eb="1">
      <t>カク</t>
    </rPh>
    <rPh sb="1" eb="3">
      <t>ウンチン</t>
    </rPh>
    <rPh sb="8" eb="10">
      <t>ヘイキン</t>
    </rPh>
    <rPh sb="11" eb="13">
      <t>チンギン</t>
    </rPh>
    <rPh sb="14" eb="16">
      <t>ヒリツ</t>
    </rPh>
    <phoneticPr fontId="2"/>
  </si>
  <si>
    <t>３．燃料価格傾向値</t>
    <rPh sb="2" eb="4">
      <t>ネンリョウ</t>
    </rPh>
    <rPh sb="4" eb="6">
      <t>カカク</t>
    </rPh>
    <rPh sb="6" eb="8">
      <t>ケイコウ</t>
    </rPh>
    <rPh sb="8" eb="9">
      <t>アタイ</t>
    </rPh>
    <phoneticPr fontId="2"/>
  </si>
  <si>
    <t>資本報酬率</t>
    <rPh sb="0" eb="2">
      <t>シホン</t>
    </rPh>
    <rPh sb="2" eb="5">
      <t>ホウシュウリツ</t>
    </rPh>
    <phoneticPr fontId="2"/>
  </si>
  <si>
    <t>基準安全コスト（円）</t>
    <rPh sb="0" eb="2">
      <t>キジュン</t>
    </rPh>
    <rPh sb="2" eb="4">
      <t>アンゼン</t>
    </rPh>
    <rPh sb="8" eb="9">
      <t>エン</t>
    </rPh>
    <phoneticPr fontId="2"/>
  </si>
  <si>
    <t>４．減価償却費</t>
    <rPh sb="2" eb="4">
      <t>ゲンカ</t>
    </rPh>
    <rPh sb="4" eb="7">
      <t>ショウキャクヒ</t>
    </rPh>
    <phoneticPr fontId="2"/>
  </si>
  <si>
    <t>平均（千円）</t>
    <rPh sb="0" eb="2">
      <t>ヘイキン</t>
    </rPh>
    <rPh sb="3" eb="5">
      <t>センエン</t>
    </rPh>
    <phoneticPr fontId="2"/>
  </si>
  <si>
    <t>５．適正利潤</t>
    <rPh sb="2" eb="4">
      <t>テキセイ</t>
    </rPh>
    <rPh sb="4" eb="6">
      <t>リジュン</t>
    </rPh>
    <phoneticPr fontId="2"/>
  </si>
  <si>
    <t>６．基準安全コスト</t>
    <rPh sb="2" eb="4">
      <t>キジュン</t>
    </rPh>
    <rPh sb="4" eb="6">
      <t>アンゼン</t>
    </rPh>
    <phoneticPr fontId="2"/>
  </si>
  <si>
    <t>車両数（両）</t>
    <rPh sb="0" eb="3">
      <t>シャリョウスウ</t>
    </rPh>
    <rPh sb="4" eb="5">
      <t>リョウ</t>
    </rPh>
    <phoneticPr fontId="2"/>
  </si>
  <si>
    <t>中型車原価比率</t>
    <rPh sb="0" eb="3">
      <t>チュウガタシャ</t>
    </rPh>
    <rPh sb="3" eb="5">
      <t>ゲンカ</t>
    </rPh>
    <rPh sb="5" eb="7">
      <t>ヒリツ</t>
    </rPh>
    <phoneticPr fontId="2"/>
  </si>
  <si>
    <t>小型車原価比率</t>
    <rPh sb="0" eb="3">
      <t>コガタシャ</t>
    </rPh>
    <rPh sb="3" eb="5">
      <t>ゲンカ</t>
    </rPh>
    <rPh sb="5" eb="7">
      <t>ヒリツ</t>
    </rPh>
    <phoneticPr fontId="2"/>
  </si>
  <si>
    <t>キロあたり</t>
    <phoneticPr fontId="2"/>
  </si>
  <si>
    <t>８．車種区分別原価比率（大型車に対する原価比率）</t>
    <rPh sb="2" eb="4">
      <t>シャシュ</t>
    </rPh>
    <rPh sb="4" eb="6">
      <t>クブン</t>
    </rPh>
    <rPh sb="6" eb="7">
      <t>ベツ</t>
    </rPh>
    <rPh sb="7" eb="9">
      <t>ゲンカ</t>
    </rPh>
    <rPh sb="9" eb="11">
      <t>ヒリツ</t>
    </rPh>
    <rPh sb="12" eb="15">
      <t>オオガタシャ</t>
    </rPh>
    <rPh sb="16" eb="17">
      <t>タイ</t>
    </rPh>
    <rPh sb="19" eb="21">
      <t>ゲンカ</t>
    </rPh>
    <rPh sb="21" eb="23">
      <t>ヒリツ</t>
    </rPh>
    <phoneticPr fontId="2"/>
  </si>
  <si>
    <t>※１</t>
    <phoneticPr fontId="2"/>
  </si>
  <si>
    <t>※２</t>
    <phoneticPr fontId="2"/>
  </si>
  <si>
    <t>年度</t>
    <rPh sb="0" eb="2">
      <t>ネンド</t>
    </rPh>
    <phoneticPr fontId="2"/>
  </si>
  <si>
    <t>直近実績</t>
    <rPh sb="0" eb="2">
      <t>チョッキン</t>
    </rPh>
    <rPh sb="2" eb="4">
      <t>ジッセキ</t>
    </rPh>
    <phoneticPr fontId="2"/>
  </si>
  <si>
    <t>【利用上の注意】
※計算結果はあくまで目安です。計算結果によって収受する手数料率が違法であるか否かをただちに判断できるものではありません。</t>
    <rPh sb="24" eb="26">
      <t>ケイサン</t>
    </rPh>
    <rPh sb="26" eb="28">
      <t>ケッカ</t>
    </rPh>
    <rPh sb="32" eb="34">
      <t>シュウジュ</t>
    </rPh>
    <rPh sb="36" eb="39">
      <t>テスウリョウ</t>
    </rPh>
    <rPh sb="39" eb="40">
      <t>リツ</t>
    </rPh>
    <rPh sb="41" eb="43">
      <t>イホウ</t>
    </rPh>
    <rPh sb="47" eb="48">
      <t>イナ</t>
    </rPh>
    <phoneticPr fontId="2"/>
  </si>
  <si>
    <t>関東</t>
  </si>
  <si>
    <t>令和3年度→令和4年度</t>
    <rPh sb="0" eb="2">
      <t>レイワ</t>
    </rPh>
    <rPh sb="3" eb="5">
      <t>ネンド</t>
    </rPh>
    <rPh sb="6" eb="8">
      <t>レイワ</t>
    </rPh>
    <rPh sb="9" eb="11">
      <t>ネンド</t>
    </rPh>
    <phoneticPr fontId="2"/>
  </si>
  <si>
    <t>令和4年度→令和5年度</t>
    <rPh sb="0" eb="2">
      <t>レイワ</t>
    </rPh>
    <rPh sb="3" eb="5">
      <t>ネンド</t>
    </rPh>
    <rPh sb="6" eb="8">
      <t>レイワ</t>
    </rPh>
    <rPh sb="9" eb="11">
      <t>ネンド</t>
    </rPh>
    <phoneticPr fontId="2"/>
  </si>
  <si>
    <t>令和3年→令和4年</t>
    <rPh sb="0" eb="2">
      <t>レイワ</t>
    </rPh>
    <rPh sb="3" eb="4">
      <t>ネン</t>
    </rPh>
    <rPh sb="5" eb="7">
      <t>レイワ</t>
    </rPh>
    <rPh sb="8" eb="9">
      <t>ネン</t>
    </rPh>
    <phoneticPr fontId="2"/>
  </si>
  <si>
    <t>７．車種区分（令和5年3月末時点）</t>
    <rPh sb="2" eb="4">
      <t>シャシュ</t>
    </rPh>
    <rPh sb="4" eb="6">
      <t>クブン</t>
    </rPh>
    <phoneticPr fontId="2"/>
  </si>
  <si>
    <t>※２　当該貸切バス事業者の直近実績年度によって、デフレーターの乗算式を変える必要がある。
（例）実績が令和2年度の場合：｢実績｣×｢令和2年→令和3年デフレーター｣、実績が令和3年度の場合：｢実績｣×｢令和3年→令和4年デフレーター｣</t>
    <rPh sb="3" eb="5">
      <t>トウガイ</t>
    </rPh>
    <rPh sb="5" eb="7">
      <t>カシキリ</t>
    </rPh>
    <rPh sb="9" eb="12">
      <t>ジギョウシャ</t>
    </rPh>
    <rPh sb="13" eb="15">
      <t>チョッキン</t>
    </rPh>
    <rPh sb="15" eb="17">
      <t>ジッセキ</t>
    </rPh>
    <rPh sb="17" eb="19">
      <t>ネンド</t>
    </rPh>
    <rPh sb="31" eb="33">
      <t>ジョウザン</t>
    </rPh>
    <rPh sb="33" eb="34">
      <t>シキ</t>
    </rPh>
    <rPh sb="35" eb="36">
      <t>カ</t>
    </rPh>
    <rPh sb="38" eb="40">
      <t>ヒツヨウ</t>
    </rPh>
    <rPh sb="46" eb="47">
      <t>レイ</t>
    </rPh>
    <rPh sb="48" eb="50">
      <t>ジッセキ</t>
    </rPh>
    <rPh sb="51" eb="53">
      <t>レイワ</t>
    </rPh>
    <rPh sb="54" eb="56">
      <t>ネンド</t>
    </rPh>
    <rPh sb="57" eb="59">
      <t>バアイ</t>
    </rPh>
    <rPh sb="61" eb="63">
      <t>ジッセキ</t>
    </rPh>
    <rPh sb="66" eb="68">
      <t>レイワ</t>
    </rPh>
    <rPh sb="71" eb="73">
      <t>レイワ</t>
    </rPh>
    <rPh sb="83" eb="85">
      <t>ジッセキ</t>
    </rPh>
    <rPh sb="86" eb="88">
      <t>レイワ</t>
    </rPh>
    <rPh sb="89" eb="91">
      <t>ネンド</t>
    </rPh>
    <rPh sb="92" eb="94">
      <t>バアイ</t>
    </rPh>
    <rPh sb="96" eb="98">
      <t>ジッセキ</t>
    </rPh>
    <rPh sb="101" eb="103">
      <t>レイワ</t>
    </rPh>
    <rPh sb="106" eb="108">
      <t>レイワ</t>
    </rPh>
    <phoneticPr fontId="2"/>
  </si>
  <si>
    <t>令和5年度→令和6年度</t>
    <rPh sb="0" eb="2">
      <t>レイワ</t>
    </rPh>
    <rPh sb="3" eb="5">
      <t>ネンド</t>
    </rPh>
    <rPh sb="6" eb="8">
      <t>レイワ</t>
    </rPh>
    <rPh sb="9" eb="11">
      <t>ネンド</t>
    </rPh>
    <phoneticPr fontId="2"/>
  </si>
  <si>
    <t>令和4年→令和5年</t>
    <rPh sb="0" eb="2">
      <t>レイワ</t>
    </rPh>
    <rPh sb="3" eb="4">
      <t>ネン</t>
    </rPh>
    <rPh sb="5" eb="7">
      <t>レイワ</t>
    </rPh>
    <rPh sb="8" eb="9">
      <t>ネン</t>
    </rPh>
    <phoneticPr fontId="2"/>
  </si>
  <si>
    <t>コミューター車原価比率</t>
    <rPh sb="6" eb="7">
      <t>シャ</t>
    </rPh>
    <rPh sb="7" eb="9">
      <t>ゲンカ</t>
    </rPh>
    <rPh sb="9" eb="11">
      <t>ヒリツ</t>
    </rPh>
    <phoneticPr fontId="2"/>
  </si>
  <si>
    <t>コミューター車</t>
    <rPh sb="6" eb="7">
      <t>シャ</t>
    </rPh>
    <phoneticPr fontId="2"/>
  </si>
  <si>
    <t>小型車</t>
    <rPh sb="0" eb="3">
      <t>コガタシャシャ</t>
    </rPh>
    <phoneticPr fontId="2"/>
  </si>
  <si>
    <t>コミューター車</t>
    <rPh sb="6" eb="7">
      <t>クルマ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</si>
</sst>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
    <numFmt numFmtId="178" formatCode="#,##0_);[Red]\(#,##0\)"/>
    <numFmt numFmtId="179" formatCode="#,##0.00_ "/>
    <numFmt numFmtId="180" formatCode="#,##0.0;[Red]\-#,##0.0"/>
    <numFmt numFmtId="181" formatCode="0.0_);[Red]\(0.0\)"/>
    <numFmt numFmtId="182" formatCode="0.000%"/>
    <numFmt numFmtId="183" formatCode="#,##0;[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9"/>
      <color indexed="8"/>
      <name val="ＭＳ Ｐゴシック"/>
      <family val="3"/>
      <charset val="128"/>
    </font>
    <font>
      <sz val="10"/>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0"/>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49">
    <border>
      <left/>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medium">
        <color indexed="64"/>
      </right>
      <top style="medium">
        <color indexed="64"/>
      </top>
      <bottom/>
      <diagonal/>
    </border>
    <border>
      <left style="thin">
        <color indexed="64"/>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cellStyleXfs>
  <cellXfs count="26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Fill="1" applyBorder="1">
      <alignment vertical="center"/>
    </xf>
    <xf numFmtId="0" fontId="9" fillId="0" borderId="0" xfId="3">
      <alignment vertical="center"/>
    </xf>
    <xf numFmtId="0" fontId="9" fillId="0" borderId="0" xfId="3" applyAlignment="1">
      <alignment horizontal="right" vertical="center"/>
    </xf>
    <xf numFmtId="0" fontId="9" fillId="0" borderId="0" xfId="3" applyFill="1" applyBorder="1" applyAlignment="1">
      <alignment horizontal="center" vertical="center" shrinkToFit="1"/>
    </xf>
    <xf numFmtId="0" fontId="9" fillId="0" borderId="0" xfId="3" applyFill="1" applyBorder="1" applyAlignment="1">
      <alignment vertical="center" shrinkToFit="1"/>
    </xf>
    <xf numFmtId="0" fontId="9" fillId="0" borderId="0" xfId="3" applyFill="1">
      <alignment vertical="center"/>
    </xf>
    <xf numFmtId="0" fontId="9" fillId="0" borderId="7" xfId="3" applyBorder="1" applyAlignment="1">
      <alignment horizontal="left" vertical="center"/>
    </xf>
    <xf numFmtId="0" fontId="0" fillId="0" borderId="10" xfId="0" applyBorder="1">
      <alignment vertical="center"/>
    </xf>
    <xf numFmtId="0" fontId="0" fillId="0" borderId="11" xfId="0" applyBorder="1">
      <alignment vertical="center"/>
    </xf>
    <xf numFmtId="0" fontId="9" fillId="0" borderId="6" xfId="3" applyBorder="1" applyAlignment="1">
      <alignment horizontal="center" vertical="center"/>
    </xf>
    <xf numFmtId="0" fontId="9" fillId="0" borderId="6" xfId="3" applyBorder="1" applyAlignment="1">
      <alignment horizontal="lef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5" xfId="0" applyBorder="1" applyAlignment="1">
      <alignment horizontal="center" vertical="center"/>
    </xf>
    <xf numFmtId="0" fontId="0" fillId="0" borderId="0" xfId="0" applyBorder="1">
      <alignment vertical="center"/>
    </xf>
    <xf numFmtId="0" fontId="0" fillId="0" borderId="7" xfId="0" applyBorder="1" applyAlignment="1">
      <alignment horizontal="righ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9" fillId="0" borderId="5" xfId="3" applyBorder="1">
      <alignment vertical="center"/>
    </xf>
    <xf numFmtId="0" fontId="9" fillId="0" borderId="4" xfId="3" applyBorder="1">
      <alignment vertical="center"/>
    </xf>
    <xf numFmtId="0" fontId="9" fillId="0" borderId="6" xfId="3" applyBorder="1" applyAlignment="1">
      <alignment horizontal="left" vertical="center" shrinkToFit="1"/>
    </xf>
    <xf numFmtId="38" fontId="0" fillId="0" borderId="0" xfId="1" applyFont="1">
      <alignment vertical="center"/>
    </xf>
    <xf numFmtId="38" fontId="0" fillId="0" borderId="5" xfId="1" applyFont="1" applyBorder="1" applyAlignment="1">
      <alignment vertical="center"/>
    </xf>
    <xf numFmtId="38" fontId="0" fillId="0" borderId="4" xfId="1" applyFont="1" applyBorder="1" applyAlignment="1">
      <alignment vertical="center"/>
    </xf>
    <xf numFmtId="38" fontId="0" fillId="0" borderId="10" xfId="1" applyFont="1" applyBorder="1">
      <alignment vertical="center"/>
    </xf>
    <xf numFmtId="38" fontId="0" fillId="0" borderId="2" xfId="1" applyFont="1" applyBorder="1">
      <alignment vertical="center"/>
    </xf>
    <xf numFmtId="38" fontId="0" fillId="0" borderId="7" xfId="1" applyFont="1" applyBorder="1">
      <alignment vertical="center"/>
    </xf>
    <xf numFmtId="38" fontId="0" fillId="0" borderId="6" xfId="1" applyFont="1" applyBorder="1">
      <alignment vertical="center"/>
    </xf>
    <xf numFmtId="38" fontId="0" fillId="0" borderId="6" xfId="1" applyFont="1" applyBorder="1" applyAlignment="1">
      <alignment horizontal="center" vertical="center"/>
    </xf>
    <xf numFmtId="38" fontId="0" fillId="0" borderId="5" xfId="1" applyFont="1" applyBorder="1">
      <alignment vertical="center"/>
    </xf>
    <xf numFmtId="38" fontId="0" fillId="0" borderId="4" xfId="1" applyFont="1" applyBorder="1">
      <alignment vertical="center"/>
    </xf>
    <xf numFmtId="38" fontId="0" fillId="0" borderId="30" xfId="1" applyFont="1" applyBorder="1">
      <alignment vertical="center"/>
    </xf>
    <xf numFmtId="38" fontId="0" fillId="0" borderId="15" xfId="1" applyFont="1" applyBorder="1">
      <alignment vertical="center"/>
    </xf>
    <xf numFmtId="38" fontId="0" fillId="0" borderId="0" xfId="1" applyFont="1" applyBorder="1">
      <alignment vertical="center"/>
    </xf>
    <xf numFmtId="38" fontId="0" fillId="0" borderId="0" xfId="1" applyFont="1" applyFill="1" applyBorder="1">
      <alignment vertical="center"/>
    </xf>
    <xf numFmtId="179" fontId="0" fillId="0" borderId="3" xfId="0" applyNumberFormat="1" applyFill="1" applyBorder="1">
      <alignment vertical="center"/>
    </xf>
    <xf numFmtId="0" fontId="9" fillId="0" borderId="0" xfId="3" applyBorder="1" applyAlignment="1">
      <alignment horizontal="center" vertical="center"/>
    </xf>
    <xf numFmtId="180" fontId="0" fillId="0" borderId="0" xfId="1" applyNumberFormat="1" applyFont="1" applyBorder="1">
      <alignment vertical="center"/>
    </xf>
    <xf numFmtId="0" fontId="10" fillId="0" borderId="5" xfId="3" applyFont="1" applyBorder="1" applyAlignment="1">
      <alignment horizontal="center" vertical="center" shrinkToFit="1"/>
    </xf>
    <xf numFmtId="38" fontId="1" fillId="2" borderId="6" xfId="1" applyFont="1" applyFill="1" applyBorder="1" applyProtection="1">
      <alignment vertical="center"/>
      <protection locked="0"/>
    </xf>
    <xf numFmtId="38" fontId="1" fillId="2" borderId="5" xfId="1" applyFont="1" applyFill="1" applyBorder="1" applyProtection="1">
      <alignment vertical="center"/>
      <protection locked="0"/>
    </xf>
    <xf numFmtId="176" fontId="0" fillId="2" borderId="31" xfId="0" applyNumberFormat="1" applyFill="1" applyBorder="1" applyProtection="1">
      <alignment vertical="center"/>
      <protection locked="0"/>
    </xf>
    <xf numFmtId="176" fontId="0" fillId="2" borderId="30" xfId="0" applyNumberFormat="1" applyFill="1" applyBorder="1" applyProtection="1">
      <alignment vertical="center"/>
      <protection locked="0"/>
    </xf>
    <xf numFmtId="176" fontId="0" fillId="2" borderId="3" xfId="0" applyNumberFormat="1" applyFill="1" applyBorder="1" applyProtection="1">
      <alignment vertical="center"/>
      <protection locked="0"/>
    </xf>
    <xf numFmtId="0" fontId="0" fillId="0" borderId="0" xfId="0" applyFill="1" applyAlignment="1">
      <alignment horizontal="right" vertical="center"/>
    </xf>
    <xf numFmtId="38" fontId="9" fillId="0" borderId="0" xfId="2" applyFont="1" applyFill="1" applyBorder="1" applyAlignment="1" applyProtection="1">
      <alignment vertical="center" shrinkToFit="1"/>
      <protection locked="0"/>
    </xf>
    <xf numFmtId="38" fontId="9" fillId="2" borderId="0" xfId="2" applyFont="1" applyFill="1" applyBorder="1" applyAlignment="1" applyProtection="1">
      <alignment horizontal="center" vertical="center" shrinkToFit="1"/>
      <protection locked="0"/>
    </xf>
    <xf numFmtId="38" fontId="9" fillId="0" borderId="6" xfId="1" applyFont="1" applyBorder="1" applyAlignment="1">
      <alignment vertical="center" shrinkToFit="1"/>
    </xf>
    <xf numFmtId="38" fontId="9" fillId="0" borderId="0" xfId="3" applyNumberFormat="1" applyFill="1" applyBorder="1" applyAlignment="1">
      <alignment vertical="center" shrinkToFit="1"/>
    </xf>
    <xf numFmtId="0" fontId="9" fillId="0" borderId="6" xfId="3" applyBorder="1" applyAlignment="1">
      <alignment horizontal="center" vertical="center"/>
    </xf>
    <xf numFmtId="0" fontId="3" fillId="0" borderId="0" xfId="0" applyFont="1">
      <alignment vertical="center"/>
    </xf>
    <xf numFmtId="49" fontId="11" fillId="0" borderId="0" xfId="3" applyNumberFormat="1" applyFont="1" applyBorder="1" applyAlignment="1">
      <alignment horizontal="center" vertical="center" shrinkToFit="1"/>
    </xf>
    <xf numFmtId="176" fontId="11" fillId="0" borderId="0" xfId="3" applyNumberFormat="1" applyFont="1" applyBorder="1" applyAlignment="1">
      <alignment vertical="center" shrinkToFit="1"/>
    </xf>
    <xf numFmtId="177" fontId="11" fillId="0" borderId="0" xfId="3" applyNumberFormat="1" applyFont="1" applyBorder="1" applyAlignment="1">
      <alignment vertical="center" shrinkToFit="1"/>
    </xf>
    <xf numFmtId="177" fontId="11" fillId="0" borderId="0" xfId="3" applyNumberFormat="1" applyFont="1" applyBorder="1" applyAlignment="1">
      <alignment vertical="center" wrapText="1"/>
    </xf>
    <xf numFmtId="0" fontId="0" fillId="0" borderId="0" xfId="0" applyFill="1">
      <alignment vertical="center"/>
    </xf>
    <xf numFmtId="0" fontId="0" fillId="0" borderId="0" xfId="0" applyFont="1" applyBorder="1" applyAlignment="1">
      <alignment vertical="center" shrinkToFit="1"/>
    </xf>
    <xf numFmtId="0" fontId="0" fillId="0" borderId="0" xfId="0" applyBorder="1" applyAlignment="1">
      <alignment vertical="center" shrinkToFit="1"/>
    </xf>
    <xf numFmtId="177" fontId="9" fillId="0" borderId="6" xfId="3" applyNumberFormat="1" applyFont="1" applyBorder="1" applyAlignment="1">
      <alignment vertical="center" shrinkToFit="1"/>
    </xf>
    <xf numFmtId="178" fontId="9" fillId="0" borderId="6" xfId="2" applyNumberFormat="1" applyFont="1" applyBorder="1" applyAlignment="1">
      <alignment vertical="center" shrinkToFit="1"/>
    </xf>
    <xf numFmtId="178" fontId="9" fillId="0" borderId="6" xfId="3" applyNumberFormat="1" applyFont="1" applyBorder="1" applyAlignment="1">
      <alignment vertical="center" shrinkToFit="1"/>
    </xf>
    <xf numFmtId="178" fontId="9" fillId="0" borderId="6" xfId="2" applyNumberFormat="1" applyFont="1" applyBorder="1" applyAlignment="1">
      <alignment vertical="center"/>
    </xf>
    <xf numFmtId="0" fontId="6" fillId="0" borderId="0" xfId="0" applyFont="1" applyBorder="1">
      <alignment vertical="center"/>
    </xf>
    <xf numFmtId="0" fontId="9" fillId="0" borderId="11" xfId="3" applyBorder="1" applyAlignment="1">
      <alignment horizontal="center" vertical="center"/>
    </xf>
    <xf numFmtId="177" fontId="9" fillId="0" borderId="11" xfId="3" applyNumberFormat="1" applyFont="1" applyBorder="1" applyAlignment="1">
      <alignment vertical="center" shrinkToFit="1"/>
    </xf>
    <xf numFmtId="177" fontId="9" fillId="0" borderId="0" xfId="3" applyNumberFormat="1" applyFont="1" applyBorder="1" applyAlignment="1">
      <alignment vertical="center" shrinkToFit="1"/>
    </xf>
    <xf numFmtId="38" fontId="0" fillId="0" borderId="0" xfId="1" applyFont="1" applyAlignment="1">
      <alignment horizontal="right" vertical="center"/>
    </xf>
    <xf numFmtId="38" fontId="1" fillId="0" borderId="0" xfId="1" applyFont="1" applyFill="1" applyBorder="1" applyProtection="1">
      <alignment vertical="center"/>
      <protection locked="0"/>
    </xf>
    <xf numFmtId="38" fontId="0" fillId="0" borderId="0" xfId="1" applyFont="1" applyFill="1">
      <alignment vertical="center"/>
    </xf>
    <xf numFmtId="38" fontId="0" fillId="0" borderId="6" xfId="1" applyFont="1" applyFill="1" applyBorder="1">
      <alignment vertical="center"/>
    </xf>
    <xf numFmtId="38" fontId="1" fillId="0" borderId="6" xfId="1" applyFont="1" applyFill="1" applyBorder="1" applyProtection="1">
      <alignment vertical="center"/>
      <protection locked="0"/>
    </xf>
    <xf numFmtId="38" fontId="1" fillId="0" borderId="5" xfId="1" applyFont="1" applyFill="1" applyBorder="1" applyProtection="1">
      <alignment vertical="center"/>
      <protection locked="0"/>
    </xf>
    <xf numFmtId="38" fontId="0" fillId="0" borderId="3" xfId="1" applyFont="1" applyBorder="1">
      <alignment vertical="center"/>
    </xf>
    <xf numFmtId="178" fontId="9" fillId="0" borderId="6" xfId="3" applyNumberFormat="1" applyFont="1" applyFill="1" applyBorder="1" applyAlignment="1">
      <alignment vertical="center" shrinkToFit="1"/>
    </xf>
    <xf numFmtId="0" fontId="0" fillId="0" borderId="0" xfId="0" applyFill="1" applyBorder="1" applyAlignment="1">
      <alignment horizontal="right" vertical="center"/>
    </xf>
    <xf numFmtId="0" fontId="3" fillId="0" borderId="0" xfId="0" applyFont="1" applyBorder="1">
      <alignment vertical="center"/>
    </xf>
    <xf numFmtId="0" fontId="3" fillId="0" borderId="0" xfId="0" applyFont="1" applyFill="1" applyBorder="1" applyAlignment="1" applyProtection="1">
      <alignment horizontal="right" vertical="center"/>
      <protection locked="0"/>
    </xf>
    <xf numFmtId="0" fontId="0" fillId="0" borderId="32" xfId="0" applyBorder="1">
      <alignment vertical="center"/>
    </xf>
    <xf numFmtId="0" fontId="0" fillId="0" borderId="32" xfId="0" applyFill="1" applyBorder="1">
      <alignment vertical="center"/>
    </xf>
    <xf numFmtId="38" fontId="9" fillId="0" borderId="6" xfId="3" applyNumberFormat="1" applyFill="1" applyBorder="1" applyAlignment="1">
      <alignment vertical="center" shrinkToFit="1"/>
    </xf>
    <xf numFmtId="0" fontId="4" fillId="0" borderId="0" xfId="0" applyFont="1" applyBorder="1">
      <alignment vertical="center"/>
    </xf>
    <xf numFmtId="178" fontId="0" fillId="0" borderId="0" xfId="0" applyNumberFormat="1" applyBorder="1">
      <alignment vertical="center"/>
    </xf>
    <xf numFmtId="0" fontId="10" fillId="0" borderId="10" xfId="3" applyFont="1" applyBorder="1" applyAlignment="1">
      <alignment horizontal="center" vertical="center" shrinkToFit="1"/>
    </xf>
    <xf numFmtId="177" fontId="9" fillId="0" borderId="12" xfId="3" applyNumberFormat="1" applyFont="1" applyBorder="1" applyAlignment="1">
      <alignment vertical="center" shrinkToFit="1"/>
    </xf>
    <xf numFmtId="177" fontId="9" fillId="0" borderId="9" xfId="3" applyNumberFormat="1" applyFont="1" applyBorder="1" applyAlignment="1">
      <alignment vertical="center" shrinkToFit="1"/>
    </xf>
    <xf numFmtId="177" fontId="9" fillId="0" borderId="33" xfId="3" applyNumberFormat="1" applyFont="1" applyBorder="1" applyAlignment="1">
      <alignment vertical="center" shrinkToFit="1"/>
    </xf>
    <xf numFmtId="0" fontId="0" fillId="0" borderId="0" xfId="0" applyFill="1" applyAlignment="1">
      <alignment horizontal="left" vertical="center"/>
    </xf>
    <xf numFmtId="38" fontId="1" fillId="0" borderId="0" xfId="1" applyFont="1" applyAlignment="1">
      <alignment horizontal="right" vertical="center"/>
    </xf>
    <xf numFmtId="0" fontId="3" fillId="0" borderId="0" xfId="0" applyFont="1" applyFill="1" applyBorder="1" applyAlignment="1">
      <alignment horizontal="right" vertical="center"/>
    </xf>
    <xf numFmtId="177" fontId="12" fillId="0" borderId="6" xfId="3" applyNumberFormat="1" applyFont="1" applyBorder="1" applyAlignment="1">
      <alignment vertical="center" shrinkToFit="1"/>
    </xf>
    <xf numFmtId="177" fontId="12" fillId="0" borderId="6" xfId="3" applyNumberFormat="1" applyFont="1" applyBorder="1" applyAlignment="1">
      <alignment vertical="center" wrapText="1" shrinkToFit="1"/>
    </xf>
    <xf numFmtId="0" fontId="12" fillId="0" borderId="12" xfId="3" applyFont="1" applyBorder="1" applyAlignment="1">
      <alignment horizontal="center" vertical="center"/>
    </xf>
    <xf numFmtId="0" fontId="9" fillId="0" borderId="6" xfId="3" applyBorder="1" applyAlignment="1">
      <alignment horizontal="center" vertical="center"/>
    </xf>
    <xf numFmtId="178" fontId="9" fillId="0" borderId="6" xfId="2" applyNumberFormat="1" applyFont="1" applyFill="1" applyBorder="1" applyAlignment="1">
      <alignment vertical="center" shrinkToFit="1"/>
    </xf>
    <xf numFmtId="177" fontId="9" fillId="0" borderId="6" xfId="3" applyNumberFormat="1" applyFont="1" applyBorder="1" applyAlignment="1">
      <alignment vertical="center" shrinkToFit="1"/>
    </xf>
    <xf numFmtId="0" fontId="0" fillId="0" borderId="31" xfId="0" applyBorder="1">
      <alignment vertical="center"/>
    </xf>
    <xf numFmtId="0" fontId="0" fillId="0" borderId="18" xfId="0" applyFill="1" applyBorder="1" applyAlignment="1">
      <alignment horizontal="right" vertical="center"/>
    </xf>
    <xf numFmtId="0" fontId="0" fillId="0" borderId="0" xfId="0" applyFill="1" applyBorder="1" applyProtection="1">
      <alignment vertical="center"/>
      <protection locked="0"/>
    </xf>
    <xf numFmtId="0" fontId="9" fillId="0" borderId="34" xfId="3" applyBorder="1" applyAlignment="1">
      <alignment horizontal="center" vertical="center"/>
    </xf>
    <xf numFmtId="177" fontId="9" fillId="0" borderId="34" xfId="3" applyNumberFormat="1" applyFont="1" applyBorder="1" applyAlignment="1">
      <alignment vertical="center" shrinkToFit="1"/>
    </xf>
    <xf numFmtId="177" fontId="9" fillId="0" borderId="18" xfId="3" applyNumberFormat="1" applyFont="1" applyBorder="1" applyAlignment="1">
      <alignment vertical="center" shrinkToFit="1"/>
    </xf>
    <xf numFmtId="0" fontId="0" fillId="0" borderId="35" xfId="0" applyBorder="1">
      <alignment vertical="center"/>
    </xf>
    <xf numFmtId="182" fontId="0" fillId="0" borderId="6" xfId="0" applyNumberFormat="1" applyBorder="1">
      <alignment vertical="center"/>
    </xf>
    <xf numFmtId="0" fontId="0" fillId="0" borderId="0" xfId="0" applyAlignment="1">
      <alignment horizontal="center" vertical="center"/>
    </xf>
    <xf numFmtId="0" fontId="0" fillId="0" borderId="6" xfId="0" applyBorder="1" applyAlignment="1">
      <alignment horizontal="center" vertical="center"/>
    </xf>
    <xf numFmtId="182" fontId="0" fillId="0" borderId="6" xfId="0" applyNumberFormat="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6" xfId="0" applyFill="1" applyBorder="1" applyAlignment="1">
      <alignment horizontal="center" vertical="center"/>
    </xf>
    <xf numFmtId="178" fontId="0" fillId="0" borderId="6" xfId="0" applyNumberFormat="1" applyBorder="1">
      <alignment vertical="center"/>
    </xf>
    <xf numFmtId="178" fontId="0" fillId="0" borderId="6" xfId="0" applyNumberFormat="1" applyBorder="1" applyAlignment="1">
      <alignment horizontal="right" vertical="center"/>
    </xf>
    <xf numFmtId="0" fontId="0" fillId="0" borderId="0" xfId="0" applyBorder="1" applyAlignment="1">
      <alignment horizontal="right" vertical="center"/>
    </xf>
    <xf numFmtId="181" fontId="0" fillId="0" borderId="0" xfId="0" applyNumberFormat="1" applyFill="1" applyBorder="1" applyAlignment="1">
      <alignment horizontal="right" vertical="center"/>
    </xf>
    <xf numFmtId="38" fontId="0" fillId="0" borderId="0" xfId="1" applyFont="1" applyBorder="1" applyAlignment="1">
      <alignment horizontal="right" vertical="center"/>
    </xf>
    <xf numFmtId="180" fontId="0" fillId="0" borderId="36" xfId="1" applyNumberFormat="1" applyFont="1" applyBorder="1">
      <alignment vertical="center"/>
    </xf>
    <xf numFmtId="0" fontId="10" fillId="0" borderId="5" xfId="3" applyFont="1" applyBorder="1" applyAlignment="1">
      <alignment horizontal="center" vertical="center" shrinkToFit="1"/>
    </xf>
    <xf numFmtId="0" fontId="10" fillId="0" borderId="10" xfId="3" applyFont="1" applyBorder="1" applyAlignment="1">
      <alignment horizontal="center" vertical="center" shrinkToFit="1"/>
    </xf>
    <xf numFmtId="38" fontId="1" fillId="2" borderId="3" xfId="1" applyFont="1" applyFill="1" applyBorder="1" applyProtection="1">
      <alignment vertical="center"/>
      <protection locked="0"/>
    </xf>
    <xf numFmtId="0" fontId="0" fillId="2" borderId="3" xfId="0" applyFill="1" applyBorder="1" applyProtection="1">
      <alignment vertical="center"/>
      <protection locked="0"/>
    </xf>
    <xf numFmtId="0" fontId="0" fillId="2" borderId="37" xfId="0" applyFill="1" applyBorder="1" applyProtection="1">
      <alignment vertical="center"/>
      <protection locked="0"/>
    </xf>
    <xf numFmtId="0" fontId="0" fillId="2" borderId="38" xfId="0" applyFill="1" applyBorder="1" applyProtection="1">
      <alignment vertical="center"/>
      <protection locked="0"/>
    </xf>
    <xf numFmtId="0" fontId="3" fillId="0" borderId="0" xfId="0" applyFont="1" applyBorder="1" applyAlignment="1">
      <alignment vertical="top" wrapText="1"/>
    </xf>
    <xf numFmtId="0" fontId="3" fillId="0" borderId="35" xfId="0" applyFont="1" applyBorder="1" applyAlignment="1">
      <alignment vertical="top" wrapText="1"/>
    </xf>
    <xf numFmtId="0" fontId="3" fillId="0" borderId="39" xfId="0" applyFont="1" applyBorder="1" applyAlignment="1">
      <alignment vertical="top" wrapText="1"/>
    </xf>
    <xf numFmtId="0" fontId="3" fillId="0" borderId="8" xfId="0" applyFont="1" applyBorder="1" applyAlignment="1">
      <alignment vertical="top" wrapText="1"/>
    </xf>
    <xf numFmtId="177" fontId="9" fillId="0" borderId="12" xfId="3" applyNumberFormat="1" applyFont="1" applyFill="1" applyBorder="1" applyAlignment="1">
      <alignment vertical="center" shrinkToFit="1"/>
    </xf>
    <xf numFmtId="177" fontId="9" fillId="0" borderId="33" xfId="3" applyNumberFormat="1" applyFont="1" applyFill="1" applyBorder="1" applyAlignment="1">
      <alignment vertical="center" shrinkToFit="1"/>
    </xf>
    <xf numFmtId="177" fontId="9" fillId="0" borderId="9" xfId="3" applyNumberFormat="1" applyFont="1" applyFill="1" applyBorder="1" applyAlignment="1">
      <alignment vertical="center" shrinkToFit="1"/>
    </xf>
    <xf numFmtId="177" fontId="9" fillId="0" borderId="6" xfId="3" applyNumberFormat="1" applyFont="1" applyFill="1" applyBorder="1" applyAlignment="1">
      <alignment vertical="center" shrinkToFit="1"/>
    </xf>
    <xf numFmtId="38" fontId="9" fillId="2" borderId="5" xfId="1" applyFont="1" applyFill="1" applyBorder="1" applyAlignment="1" applyProtection="1">
      <alignment vertical="center" shrinkToFit="1"/>
      <protection locked="0"/>
    </xf>
    <xf numFmtId="176" fontId="9" fillId="0" borderId="6" xfId="2" applyNumberFormat="1" applyFont="1" applyFill="1" applyBorder="1" applyAlignment="1" applyProtection="1">
      <alignment vertical="center" shrinkToFit="1"/>
      <protection locked="0"/>
    </xf>
    <xf numFmtId="176" fontId="9" fillId="0" borderId="12" xfId="2" applyNumberFormat="1" applyFont="1" applyFill="1" applyBorder="1" applyAlignment="1" applyProtection="1">
      <alignment vertical="center" shrinkToFit="1"/>
      <protection locked="0"/>
    </xf>
    <xf numFmtId="176" fontId="9" fillId="0" borderId="40" xfId="2" applyNumberFormat="1" applyFont="1" applyFill="1" applyBorder="1" applyAlignment="1" applyProtection="1">
      <alignment vertical="center" shrinkToFit="1"/>
      <protection locked="0"/>
    </xf>
    <xf numFmtId="176" fontId="9" fillId="0" borderId="9" xfId="2" applyNumberFormat="1" applyFont="1" applyFill="1" applyBorder="1" applyAlignment="1" applyProtection="1">
      <alignment vertical="center" shrinkToFit="1"/>
      <protection locked="0"/>
    </xf>
    <xf numFmtId="176" fontId="9" fillId="0" borderId="6" xfId="2" applyNumberFormat="1" applyFont="1" applyBorder="1" applyAlignment="1">
      <alignment vertical="center" shrinkToFit="1"/>
    </xf>
    <xf numFmtId="176" fontId="9" fillId="0" borderId="6" xfId="2" applyNumberFormat="1" applyFont="1" applyFill="1" applyBorder="1" applyAlignment="1">
      <alignment vertical="center" shrinkToFit="1"/>
    </xf>
    <xf numFmtId="176" fontId="9" fillId="0" borderId="6" xfId="2" applyNumberFormat="1" applyFont="1" applyBorder="1" applyAlignment="1">
      <alignment vertical="center"/>
    </xf>
    <xf numFmtId="0" fontId="0" fillId="2" borderId="0" xfId="0" applyFill="1" applyBorder="1" applyProtection="1">
      <alignment vertical="center"/>
      <protection locked="0"/>
    </xf>
    <xf numFmtId="0" fontId="6" fillId="2" borderId="0" xfId="0" applyFont="1" applyFill="1" applyBorder="1" applyProtection="1">
      <alignment vertical="center"/>
      <protection locked="0"/>
    </xf>
    <xf numFmtId="0" fontId="4" fillId="2" borderId="0" xfId="0" applyFont="1" applyFill="1" applyBorder="1" applyProtection="1">
      <alignment vertical="center"/>
      <protection locked="0"/>
    </xf>
    <xf numFmtId="178" fontId="9" fillId="2" borderId="6" xfId="3" applyNumberFormat="1" applyFont="1" applyFill="1" applyBorder="1" applyAlignment="1" applyProtection="1">
      <alignment vertical="center" shrinkToFit="1"/>
      <protection locked="0"/>
    </xf>
    <xf numFmtId="178" fontId="13" fillId="2" borderId="6" xfId="3" applyNumberFormat="1" applyFont="1" applyFill="1" applyBorder="1" applyAlignment="1" applyProtection="1">
      <alignment vertical="center" shrinkToFit="1"/>
      <protection locked="0"/>
    </xf>
    <xf numFmtId="183" fontId="13" fillId="2" borderId="6" xfId="3" applyNumberFormat="1" applyFont="1" applyFill="1" applyBorder="1" applyAlignment="1" applyProtection="1">
      <alignment vertical="center" shrinkToFit="1"/>
      <protection locked="0"/>
    </xf>
    <xf numFmtId="183" fontId="13" fillId="2" borderId="40" xfId="3" applyNumberFormat="1" applyFont="1" applyFill="1" applyBorder="1" applyAlignment="1" applyProtection="1">
      <alignment vertical="center" shrinkToFit="1"/>
      <protection locked="0"/>
    </xf>
    <xf numFmtId="183" fontId="13" fillId="2" borderId="9" xfId="3" applyNumberFormat="1" applyFont="1" applyFill="1" applyBorder="1" applyAlignment="1" applyProtection="1">
      <alignment vertical="center" shrinkToFit="1"/>
      <protection locked="0"/>
    </xf>
    <xf numFmtId="0" fontId="0" fillId="2" borderId="0" xfId="0" applyFill="1" applyProtection="1">
      <alignment vertical="center"/>
      <protection locked="0"/>
    </xf>
    <xf numFmtId="38" fontId="0" fillId="0" borderId="6" xfId="1" applyFont="1" applyBorder="1" applyProtection="1">
      <alignment vertical="center"/>
      <protection locked="0"/>
    </xf>
    <xf numFmtId="178" fontId="0" fillId="0" borderId="0" xfId="0" applyNumberFormat="1" applyFill="1" applyBorder="1">
      <alignment vertical="center"/>
    </xf>
    <xf numFmtId="176" fontId="0" fillId="0" borderId="6" xfId="0" applyNumberFormat="1" applyFill="1" applyBorder="1">
      <alignment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14" fillId="0" borderId="16" xfId="0" applyFont="1" applyBorder="1" applyAlignment="1">
      <alignment horizontal="center" vertical="center" wrapText="1"/>
    </xf>
    <xf numFmtId="0" fontId="6" fillId="0" borderId="8" xfId="0" applyFont="1" applyBorder="1" applyAlignment="1">
      <alignment horizontal="center" vertical="center"/>
    </xf>
    <xf numFmtId="0" fontId="6" fillId="0" borderId="47" xfId="0" applyFont="1" applyBorder="1" applyAlignment="1">
      <alignment horizontal="center" vertical="center"/>
    </xf>
    <xf numFmtId="0" fontId="9" fillId="0" borderId="6" xfId="3" applyBorder="1" applyAlignment="1">
      <alignment horizontal="center" vertical="center"/>
    </xf>
    <xf numFmtId="0" fontId="10" fillId="0" borderId="6" xfId="3" applyFont="1" applyBorder="1" applyAlignment="1">
      <alignment horizontal="center" vertical="center" textRotation="255" shrinkToFit="1"/>
    </xf>
    <xf numFmtId="0" fontId="10" fillId="0" borderId="5" xfId="3" applyFont="1" applyBorder="1" applyAlignment="1">
      <alignment horizontal="center" vertical="center" textRotation="255" shrinkToFit="1"/>
    </xf>
    <xf numFmtId="178" fontId="9" fillId="0" borderId="12" xfId="3" applyNumberFormat="1" applyFont="1" applyBorder="1" applyAlignment="1">
      <alignment vertical="center" shrinkToFit="1"/>
    </xf>
    <xf numFmtId="178" fontId="9" fillId="0" borderId="9" xfId="3" applyNumberFormat="1" applyFont="1" applyBorder="1" applyAlignment="1">
      <alignment vertical="center" shrinkToFit="1"/>
    </xf>
    <xf numFmtId="0" fontId="10" fillId="0" borderId="6" xfId="3" applyFont="1" applyBorder="1" applyAlignment="1">
      <alignment horizontal="center" vertical="center" shrinkToFit="1"/>
    </xf>
    <xf numFmtId="0" fontId="10" fillId="0" borderId="5" xfId="3" applyFont="1" applyBorder="1" applyAlignment="1">
      <alignment horizontal="center" vertical="center" shrinkToFit="1"/>
    </xf>
    <xf numFmtId="0" fontId="10" fillId="0" borderId="4" xfId="3" applyFont="1" applyBorder="1" applyAlignment="1">
      <alignment horizontal="center" vertical="center"/>
    </xf>
    <xf numFmtId="0" fontId="10" fillId="0" borderId="6" xfId="3" applyFont="1" applyBorder="1" applyAlignment="1">
      <alignment horizontal="center" vertical="center"/>
    </xf>
    <xf numFmtId="0" fontId="10" fillId="0" borderId="3" xfId="3" applyFont="1" applyBorder="1" applyAlignment="1">
      <alignment horizontal="center" vertical="center" shrinkToFit="1"/>
    </xf>
    <xf numFmtId="0" fontId="10" fillId="0" borderId="4" xfId="3" applyFont="1" applyBorder="1" applyAlignment="1">
      <alignment horizontal="center" vertical="center" shrinkToFit="1"/>
    </xf>
    <xf numFmtId="0" fontId="10" fillId="0" borderId="41" xfId="3" applyFont="1" applyBorder="1" applyAlignment="1">
      <alignment horizontal="center" vertical="center" shrinkToFit="1"/>
    </xf>
    <xf numFmtId="0" fontId="10" fillId="0" borderId="40" xfId="3" applyFont="1" applyBorder="1" applyAlignment="1">
      <alignment horizontal="center" vertical="center" shrinkToFit="1"/>
    </xf>
    <xf numFmtId="177" fontId="11" fillId="0" borderId="0" xfId="3" applyNumberFormat="1" applyFont="1" applyBorder="1" applyAlignment="1">
      <alignment horizontal="center" vertical="center" wrapText="1" shrinkToFit="1"/>
    </xf>
    <xf numFmtId="177" fontId="11" fillId="0" borderId="32" xfId="3" applyNumberFormat="1" applyFont="1" applyBorder="1" applyAlignment="1">
      <alignment horizontal="center" vertical="center" wrapText="1" shrinkToFit="1"/>
    </xf>
    <xf numFmtId="0" fontId="3" fillId="0" borderId="0" xfId="0" applyFont="1" applyBorder="1" applyAlignment="1">
      <alignment horizontal="left" vertical="center" wrapText="1"/>
    </xf>
    <xf numFmtId="0" fontId="3" fillId="0" borderId="32" xfId="0" applyFont="1" applyBorder="1" applyAlignment="1">
      <alignment horizontal="left" vertical="center" wrapText="1"/>
    </xf>
    <xf numFmtId="0" fontId="10" fillId="0" borderId="43" xfId="3" applyFont="1" applyBorder="1" applyAlignment="1">
      <alignment horizontal="center" vertical="center" textRotation="255"/>
    </xf>
    <xf numFmtId="0" fontId="10" fillId="0" borderId="44" xfId="3" applyFont="1" applyBorder="1" applyAlignment="1">
      <alignment horizontal="center" vertical="center" textRotation="255"/>
    </xf>
    <xf numFmtId="0" fontId="10" fillId="0" borderId="45" xfId="3" applyFont="1" applyBorder="1" applyAlignment="1">
      <alignment horizontal="center" vertical="center" textRotation="255"/>
    </xf>
    <xf numFmtId="0" fontId="10" fillId="0" borderId="46" xfId="3" applyFont="1" applyBorder="1" applyAlignment="1">
      <alignment horizontal="center" vertical="center" textRotation="255"/>
    </xf>
    <xf numFmtId="0" fontId="10" fillId="0" borderId="9" xfId="3" applyFont="1" applyBorder="1" applyAlignment="1">
      <alignment horizontal="center" vertical="center" shrinkToFit="1"/>
    </xf>
    <xf numFmtId="0" fontId="10" fillId="0" borderId="7" xfId="3" applyFont="1" applyBorder="1" applyAlignment="1">
      <alignment horizontal="center" vertical="center" shrinkToFit="1"/>
    </xf>
    <xf numFmtId="0" fontId="10" fillId="0" borderId="12" xfId="3" applyFont="1" applyBorder="1" applyAlignment="1">
      <alignment horizontal="center" vertical="center" textRotation="255" shrinkToFit="1"/>
    </xf>
    <xf numFmtId="177" fontId="12" fillId="0" borderId="12" xfId="3" applyNumberFormat="1" applyFont="1" applyBorder="1" applyAlignment="1">
      <alignment vertical="center" wrapText="1" shrinkToFit="1"/>
    </xf>
    <xf numFmtId="177" fontId="12" fillId="0" borderId="9" xfId="3" applyNumberFormat="1" applyFont="1" applyBorder="1" applyAlignment="1">
      <alignment vertical="center" wrapText="1" shrinkToFit="1"/>
    </xf>
    <xf numFmtId="0" fontId="10" fillId="0" borderId="10" xfId="3" applyFont="1" applyBorder="1" applyAlignment="1">
      <alignment horizontal="center" vertical="center" shrinkToFit="1"/>
    </xf>
    <xf numFmtId="0" fontId="10" fillId="0" borderId="2" xfId="3" applyFont="1" applyBorder="1" applyAlignment="1">
      <alignment horizontal="center" vertical="center" shrinkToFit="1"/>
    </xf>
    <xf numFmtId="0" fontId="10" fillId="0" borderId="1" xfId="3" applyFont="1" applyBorder="1" applyAlignment="1">
      <alignment horizontal="center" vertical="center" shrinkToFit="1"/>
    </xf>
    <xf numFmtId="177" fontId="9" fillId="0" borderId="12" xfId="3" applyNumberFormat="1" applyFont="1" applyBorder="1" applyAlignment="1">
      <alignment vertical="center" shrinkToFit="1"/>
    </xf>
    <xf numFmtId="177" fontId="9" fillId="0" borderId="9" xfId="3" applyNumberFormat="1" applyFont="1" applyBorder="1" applyAlignment="1">
      <alignment vertical="center" shrinkToFit="1"/>
    </xf>
    <xf numFmtId="0" fontId="10" fillId="0" borderId="42" xfId="3" applyFont="1" applyBorder="1" applyAlignment="1">
      <alignment horizontal="center" vertical="center" shrinkToFit="1"/>
    </xf>
    <xf numFmtId="38" fontId="0" fillId="0" borderId="5" xfId="1" applyFont="1" applyBorder="1" applyAlignment="1">
      <alignment horizontal="center" vertical="center"/>
    </xf>
    <xf numFmtId="38" fontId="0" fillId="0" borderId="4" xfId="1" applyFont="1" applyBorder="1" applyAlignment="1">
      <alignment horizontal="center" vertical="center"/>
    </xf>
    <xf numFmtId="38" fontId="4" fillId="0" borderId="12" xfId="1" applyFont="1" applyBorder="1" applyAlignment="1">
      <alignment vertical="center" textRotation="255"/>
    </xf>
    <xf numFmtId="38" fontId="4" fillId="0" borderId="48" xfId="1" applyFont="1" applyBorder="1" applyAlignment="1">
      <alignment vertical="center" textRotation="255"/>
    </xf>
    <xf numFmtId="38" fontId="4" fillId="0" borderId="9" xfId="1" applyFont="1" applyBorder="1" applyAlignment="1">
      <alignment vertical="center" textRotation="255"/>
    </xf>
    <xf numFmtId="38" fontId="0" fillId="0" borderId="5" xfId="1" applyFont="1" applyBorder="1" applyAlignment="1">
      <alignment vertical="center"/>
    </xf>
    <xf numFmtId="38" fontId="0" fillId="0" borderId="4" xfId="1" applyFont="1" applyBorder="1" applyAlignment="1">
      <alignment vertical="center"/>
    </xf>
    <xf numFmtId="38" fontId="1" fillId="2" borderId="5" xfId="1" applyFont="1" applyFill="1" applyBorder="1" applyAlignment="1" applyProtection="1">
      <alignment vertical="center"/>
      <protection locked="0"/>
    </xf>
    <xf numFmtId="38" fontId="1" fillId="2" borderId="4" xfId="1" applyFont="1" applyFill="1" applyBorder="1" applyAlignment="1" applyProtection="1">
      <alignment vertical="center"/>
      <protection locked="0"/>
    </xf>
    <xf numFmtId="38" fontId="0" fillId="0" borderId="6" xfId="1" applyFont="1" applyBorder="1" applyAlignment="1">
      <alignment horizontal="center" vertical="center"/>
    </xf>
    <xf numFmtId="38" fontId="0" fillId="0" borderId="3" xfId="1" applyFont="1" applyBorder="1" applyAlignment="1">
      <alignment horizontal="center" vertical="center"/>
    </xf>
    <xf numFmtId="38" fontId="0" fillId="0" borderId="10" xfId="1" applyFont="1" applyBorder="1" applyAlignment="1">
      <alignment horizontal="center" vertical="center"/>
    </xf>
    <xf numFmtId="38" fontId="0" fillId="0" borderId="7" xfId="1" applyFont="1" applyBorder="1" applyAlignment="1">
      <alignment horizontal="center" vertical="center"/>
    </xf>
    <xf numFmtId="0" fontId="3" fillId="0" borderId="12" xfId="0" applyFont="1" applyBorder="1" applyAlignment="1">
      <alignment vertical="center" wrapText="1"/>
    </xf>
    <xf numFmtId="0" fontId="3" fillId="0" borderId="48" xfId="0" applyFont="1" applyBorder="1" applyAlignment="1">
      <alignment vertical="center"/>
    </xf>
    <xf numFmtId="0" fontId="3" fillId="0" borderId="9" xfId="0" applyFont="1" applyBorder="1" applyAlignment="1">
      <alignment vertical="center"/>
    </xf>
    <xf numFmtId="38" fontId="9" fillId="2" borderId="5" xfId="1" applyFont="1" applyFill="1" applyBorder="1" applyAlignment="1" applyProtection="1">
      <alignment vertical="center" shrinkToFit="1"/>
      <protection locked="0"/>
    </xf>
    <xf numFmtId="38" fontId="9" fillId="2" borderId="4" xfId="1" applyFont="1" applyFill="1" applyBorder="1" applyAlignment="1" applyProtection="1">
      <alignment vertical="center" shrinkToFit="1"/>
      <protection locked="0"/>
    </xf>
    <xf numFmtId="0" fontId="9" fillId="0" borderId="5" xfId="3" applyBorder="1" applyAlignment="1">
      <alignment horizontal="center" vertical="center"/>
    </xf>
    <xf numFmtId="0" fontId="9" fillId="0" borderId="4" xfId="3" applyBorder="1" applyAlignment="1">
      <alignment horizontal="center" vertical="center"/>
    </xf>
    <xf numFmtId="38" fontId="9" fillId="0" borderId="5" xfId="3" applyNumberFormat="1" applyFill="1" applyBorder="1" applyAlignment="1">
      <alignment vertical="center" shrinkToFit="1"/>
    </xf>
    <xf numFmtId="38" fontId="9" fillId="0" borderId="4" xfId="3" applyNumberFormat="1" applyFill="1" applyBorder="1" applyAlignment="1">
      <alignment vertical="center" shrinkToFit="1"/>
    </xf>
    <xf numFmtId="0" fontId="9" fillId="0" borderId="5" xfId="3" applyBorder="1" applyAlignment="1">
      <alignment vertical="center"/>
    </xf>
    <xf numFmtId="0" fontId="0" fillId="0" borderId="4" xfId="0" applyBorder="1" applyAlignment="1">
      <alignment vertical="center"/>
    </xf>
    <xf numFmtId="0" fontId="9" fillId="0" borderId="5" xfId="3" applyBorder="1" applyAlignment="1">
      <alignment vertical="center" shrinkToFit="1"/>
    </xf>
    <xf numFmtId="0" fontId="0" fillId="0" borderId="4" xfId="0" applyBorder="1" applyAlignment="1">
      <alignment vertical="center" shrinkToFit="1"/>
    </xf>
    <xf numFmtId="0" fontId="0" fillId="0" borderId="4" xfId="0" applyBorder="1" applyAlignment="1">
      <alignment horizontal="center" vertical="center"/>
    </xf>
    <xf numFmtId="38" fontId="9" fillId="2" borderId="5" xfId="2" applyFont="1" applyFill="1" applyBorder="1" applyAlignment="1" applyProtection="1">
      <alignment vertical="center"/>
      <protection locked="0"/>
    </xf>
    <xf numFmtId="0" fontId="0" fillId="2" borderId="4" xfId="0" applyFill="1" applyBorder="1" applyAlignment="1" applyProtection="1">
      <alignment vertical="center"/>
      <protection locked="0"/>
    </xf>
    <xf numFmtId="0" fontId="9" fillId="0" borderId="5" xfId="3" applyBorder="1" applyAlignment="1">
      <alignment vertical="center" wrapText="1"/>
    </xf>
    <xf numFmtId="0" fontId="9" fillId="0" borderId="5" xfId="3" applyBorder="1" applyAlignment="1">
      <alignment horizontal="left" vertical="center" shrinkToFit="1"/>
    </xf>
    <xf numFmtId="0" fontId="9" fillId="0" borderId="3" xfId="3" applyBorder="1" applyAlignment="1">
      <alignment horizontal="left" vertical="center" shrinkToFit="1"/>
    </xf>
    <xf numFmtId="0" fontId="9" fillId="0" borderId="6" xfId="3" applyBorder="1" applyAlignment="1">
      <alignment horizontal="center" vertical="center" textRotation="255"/>
    </xf>
    <xf numFmtId="0" fontId="9" fillId="0" borderId="6" xfId="3" applyFill="1" applyBorder="1" applyAlignment="1">
      <alignment horizontal="center" vertical="center" shrinkToFit="1"/>
    </xf>
    <xf numFmtId="38" fontId="13" fillId="0" borderId="5" xfId="2" applyFont="1" applyFill="1" applyBorder="1" applyAlignment="1">
      <alignment vertical="center"/>
    </xf>
    <xf numFmtId="0" fontId="1" fillId="0" borderId="4" xfId="0" applyFont="1" applyFill="1" applyBorder="1" applyAlignment="1">
      <alignment vertical="center"/>
    </xf>
    <xf numFmtId="38" fontId="9" fillId="0" borderId="5" xfId="2" applyFont="1" applyFill="1" applyBorder="1" applyAlignment="1" applyProtection="1">
      <alignment vertical="center"/>
      <protection locked="0"/>
    </xf>
    <xf numFmtId="0" fontId="0" fillId="0" borderId="4" xfId="0" applyFill="1" applyBorder="1" applyAlignment="1" applyProtection="1">
      <alignment vertical="center"/>
      <protection locked="0"/>
    </xf>
    <xf numFmtId="182" fontId="13" fillId="0" borderId="5" xfId="2" applyNumberFormat="1" applyFont="1" applyFill="1" applyBorder="1" applyAlignment="1" applyProtection="1">
      <alignment vertical="center"/>
      <protection locked="0"/>
    </xf>
    <xf numFmtId="182" fontId="1" fillId="0" borderId="4" xfId="0" applyNumberFormat="1" applyFont="1" applyFill="1" applyBorder="1" applyAlignment="1" applyProtection="1">
      <alignment vertical="center"/>
      <protection locked="0"/>
    </xf>
    <xf numFmtId="38" fontId="13" fillId="2" borderId="5" xfId="2"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38" fontId="13" fillId="0" borderId="5" xfId="2"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9" fillId="0" borderId="6" xfId="3" applyBorder="1" applyAlignment="1">
      <alignment horizontal="left" vertical="center"/>
    </xf>
    <xf numFmtId="0" fontId="9" fillId="0" borderId="10" xfId="3" applyBorder="1" applyAlignment="1">
      <alignment horizontal="left" vertical="center"/>
    </xf>
    <xf numFmtId="0" fontId="9" fillId="0" borderId="2" xfId="3" applyBorder="1" applyAlignment="1">
      <alignment horizontal="left" vertical="center"/>
    </xf>
    <xf numFmtId="0" fontId="9" fillId="0" borderId="12" xfId="3" applyBorder="1" applyAlignment="1">
      <alignment horizontal="center" vertical="center" textRotation="255"/>
    </xf>
    <xf numFmtId="0" fontId="9" fillId="0" borderId="48" xfId="3" applyBorder="1" applyAlignment="1">
      <alignment horizontal="center" vertical="center" textRotation="255"/>
    </xf>
    <xf numFmtId="0" fontId="9" fillId="0" borderId="9" xfId="3" applyBorder="1" applyAlignment="1">
      <alignment horizontal="center" vertical="center" textRotation="255"/>
    </xf>
    <xf numFmtId="0" fontId="9" fillId="0" borderId="5" xfId="3" applyBorder="1" applyAlignment="1">
      <alignment horizontal="left" vertical="center"/>
    </xf>
    <xf numFmtId="0" fontId="9" fillId="0" borderId="4" xfId="3" applyBorder="1" applyAlignment="1">
      <alignment horizontal="left"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tabSelected="1" topLeftCell="D6" zoomScaleNormal="100" zoomScaleSheetLayoutView="55" workbookViewId="0">
      <selection activeCell="E14" sqref="E14"/>
    </sheetView>
  </sheetViews>
  <sheetFormatPr defaultRowHeight="13" x14ac:dyDescent="0.2"/>
  <cols>
    <col min="1" max="2" width="3" bestFit="1" customWidth="1"/>
    <col min="4" max="4" width="13.90625" bestFit="1" customWidth="1"/>
    <col min="5" max="6" width="11.08984375" customWidth="1"/>
    <col min="7" max="7" width="3.81640625" style="26" customWidth="1"/>
    <col min="8" max="8" width="95" style="99" bestFit="1" customWidth="1"/>
    <col min="9" max="10" width="2.36328125" style="26" customWidth="1"/>
    <col min="11" max="12" width="3" bestFit="1" customWidth="1"/>
    <col min="14" max="14" width="13.90625" bestFit="1" customWidth="1"/>
    <col min="15" max="16" width="11.08984375" bestFit="1" customWidth="1"/>
    <col min="17" max="17" width="11.08984375" customWidth="1"/>
    <col min="18" max="18" width="4.453125" style="74" bestFit="1" customWidth="1"/>
    <col min="19" max="19" width="13.08984375" bestFit="1" customWidth="1"/>
    <col min="20" max="20" width="12.81640625" customWidth="1"/>
    <col min="22" max="22" width="5.1796875" bestFit="1" customWidth="1"/>
  </cols>
  <sheetData>
    <row r="1" spans="1:23" ht="24.75" customHeight="1" x14ac:dyDescent="0.2">
      <c r="A1" t="s">
        <v>63</v>
      </c>
      <c r="D1" s="68" t="s">
        <v>136</v>
      </c>
      <c r="E1" s="70" t="s">
        <v>122</v>
      </c>
      <c r="F1" s="110" t="s">
        <v>135</v>
      </c>
      <c r="G1" s="98"/>
      <c r="H1" s="112"/>
      <c r="I1" s="98"/>
      <c r="J1" s="176" t="s">
        <v>197</v>
      </c>
      <c r="K1" s="177"/>
      <c r="L1" s="177"/>
      <c r="M1" s="177"/>
      <c r="N1" s="177"/>
      <c r="O1" s="177"/>
      <c r="P1" s="177"/>
      <c r="Q1" s="177"/>
      <c r="R1" s="177"/>
      <c r="S1" s="177"/>
      <c r="T1" s="177"/>
      <c r="U1" s="177"/>
      <c r="V1" s="178"/>
    </row>
    <row r="2" spans="1:23" ht="24.75" customHeight="1" x14ac:dyDescent="0.2">
      <c r="E2" s="169"/>
      <c r="F2" t="s">
        <v>195</v>
      </c>
      <c r="G2"/>
      <c r="H2" s="112"/>
      <c r="I2" s="98"/>
      <c r="J2" s="120"/>
      <c r="K2" s="26"/>
      <c r="L2" s="26"/>
      <c r="M2" s="26"/>
      <c r="N2" s="98"/>
      <c r="O2" s="69"/>
      <c r="P2" s="100" t="s">
        <v>37</v>
      </c>
      <c r="Q2" s="121"/>
      <c r="R2" s="163" t="s">
        <v>198</v>
      </c>
      <c r="S2" s="26" t="s">
        <v>193</v>
      </c>
      <c r="T2" s="26"/>
      <c r="U2" s="26"/>
      <c r="V2" s="101"/>
    </row>
    <row r="3" spans="1:23" ht="20.25" customHeight="1" x14ac:dyDescent="0.2">
      <c r="A3" s="196"/>
      <c r="B3" s="197"/>
      <c r="C3" s="197"/>
      <c r="D3" s="197"/>
      <c r="E3" s="179" t="s">
        <v>196</v>
      </c>
      <c r="F3" s="179"/>
      <c r="G3" s="87"/>
      <c r="H3" s="115" t="s">
        <v>156</v>
      </c>
      <c r="I3" s="60"/>
      <c r="J3" s="122"/>
      <c r="K3" s="196"/>
      <c r="L3" s="197"/>
      <c r="M3" s="197"/>
      <c r="N3" s="197"/>
      <c r="O3" s="179" t="s">
        <v>128</v>
      </c>
      <c r="P3" s="179"/>
      <c r="Q3" s="87"/>
      <c r="R3" s="99" t="s">
        <v>126</v>
      </c>
      <c r="S3" s="80" t="s">
        <v>120</v>
      </c>
      <c r="T3" s="162" t="s">
        <v>204</v>
      </c>
      <c r="U3" s="10">
        <f>IF(T3="令和3年度→令和4年度",主要経済指標!B3,IF(T3="令和4年度→令和5年度",主要経済指標!B4,IF(T3="令和5年度→令和6年度",主要経済指標!B5)))</f>
        <v>1.0249999999999999</v>
      </c>
      <c r="V3" s="101"/>
    </row>
    <row r="4" spans="1:23" ht="20.25" customHeight="1" x14ac:dyDescent="0.2">
      <c r="A4" s="198"/>
      <c r="B4" s="199"/>
      <c r="C4" s="199"/>
      <c r="D4" s="199"/>
      <c r="E4" s="73" t="s">
        <v>16</v>
      </c>
      <c r="F4" s="73" t="s">
        <v>17</v>
      </c>
      <c r="G4" s="87"/>
      <c r="H4" s="113" t="s">
        <v>140</v>
      </c>
      <c r="I4" s="60"/>
      <c r="J4" s="122"/>
      <c r="K4" s="198"/>
      <c r="L4" s="199"/>
      <c r="M4" s="199"/>
      <c r="N4" s="199"/>
      <c r="O4" s="116" t="s">
        <v>16</v>
      </c>
      <c r="P4" s="116" t="s">
        <v>17</v>
      </c>
      <c r="Q4" s="87"/>
      <c r="R4" s="75"/>
      <c r="S4" s="26"/>
      <c r="T4" s="26" t="s">
        <v>194</v>
      </c>
      <c r="U4" s="26"/>
      <c r="V4" s="101"/>
    </row>
    <row r="5" spans="1:23" ht="20.25" customHeight="1" x14ac:dyDescent="0.2">
      <c r="A5" s="180" t="s">
        <v>18</v>
      </c>
      <c r="B5" s="180" t="s">
        <v>19</v>
      </c>
      <c r="C5" s="205" t="s">
        <v>1</v>
      </c>
      <c r="D5" s="206"/>
      <c r="E5" s="182">
        <f>算出基礎資料①!I31</f>
        <v>0</v>
      </c>
      <c r="F5" s="208" t="e">
        <f>E5/$E$26</f>
        <v>#DIV/0!</v>
      </c>
      <c r="G5" s="88"/>
      <c r="H5" s="203" t="s">
        <v>141</v>
      </c>
      <c r="I5" s="89"/>
      <c r="J5" s="123"/>
      <c r="K5" s="180" t="s">
        <v>18</v>
      </c>
      <c r="L5" s="180" t="s">
        <v>19</v>
      </c>
      <c r="M5" s="184" t="s">
        <v>20</v>
      </c>
      <c r="N5" s="184"/>
      <c r="O5" s="117" t="e">
        <f>IF(U8&lt;U7,((U7+U8)/2*算出基礎資料①!C14+算出基礎資料①!I31-算出基礎資料①!C15)*U3*U10,算出基礎資料①!I31*原価計算書!U3*U10)</f>
        <v>#DIV/0!</v>
      </c>
      <c r="P5" s="118" t="e">
        <f t="shared" ref="P5:P19" si="0">O5/$O$26</f>
        <v>#DIV/0!</v>
      </c>
      <c r="Q5" s="88"/>
      <c r="R5" s="76" t="s">
        <v>126</v>
      </c>
      <c r="S5" s="81" t="s">
        <v>121</v>
      </c>
      <c r="T5" s="26" t="str">
        <f>T3</f>
        <v>令和5年度→令和6年度</v>
      </c>
      <c r="U5" s="10">
        <f>IF(T3="令和3年度→令和4年度",主要経済指標!C3,IF(T3="令和4年度→令和5年度",主要経済指標!C4,IF(T3="令和5年度→令和6年度",主要経済指標!C5)))</f>
        <v>1.016</v>
      </c>
      <c r="V5" s="101"/>
    </row>
    <row r="6" spans="1:23" ht="20.25" customHeight="1" x14ac:dyDescent="0.2">
      <c r="A6" s="180"/>
      <c r="B6" s="180"/>
      <c r="C6" s="201"/>
      <c r="D6" s="207"/>
      <c r="E6" s="183"/>
      <c r="F6" s="209"/>
      <c r="G6" s="88"/>
      <c r="H6" s="204"/>
      <c r="I6" s="89"/>
      <c r="J6" s="123"/>
      <c r="K6" s="180"/>
      <c r="L6" s="180"/>
      <c r="M6" s="184" t="s">
        <v>21</v>
      </c>
      <c r="N6" s="185"/>
      <c r="O6" s="117" t="e">
        <f>IF(U8&lt;U7,((U7+U8)/2*算出基礎資料①!C14+算出基礎資料①!I31-算出基礎資料①!C15)*U3*U11,算出基礎資料①!I31*原価計算書!U3*U11)</f>
        <v>#DIV/0!</v>
      </c>
      <c r="P6" s="118" t="e">
        <f t="shared" si="0"/>
        <v>#DIV/0!</v>
      </c>
      <c r="Q6" s="88"/>
      <c r="R6" s="76"/>
      <c r="S6" s="26"/>
      <c r="T6" s="26"/>
      <c r="U6" s="26"/>
      <c r="V6" s="101"/>
    </row>
    <row r="7" spans="1:23" ht="20.25" customHeight="1" x14ac:dyDescent="0.2">
      <c r="A7" s="180"/>
      <c r="B7" s="180"/>
      <c r="C7" s="184" t="s">
        <v>2</v>
      </c>
      <c r="D7" s="185"/>
      <c r="E7" s="166"/>
      <c r="F7" s="82" t="e">
        <f t="shared" ref="F7:F26" si="1">E7/$E$26</f>
        <v>#DIV/0!</v>
      </c>
      <c r="G7" s="88"/>
      <c r="H7" s="113" t="s">
        <v>142</v>
      </c>
      <c r="I7" s="89"/>
      <c r="J7" s="123"/>
      <c r="K7" s="180"/>
      <c r="L7" s="180"/>
      <c r="M7" s="184" t="s">
        <v>2</v>
      </c>
      <c r="N7" s="185"/>
      <c r="O7" s="154">
        <f>E7*U9</f>
        <v>0</v>
      </c>
      <c r="P7" s="118" t="e">
        <f t="shared" si="0"/>
        <v>#DIV/0!</v>
      </c>
      <c r="Q7" s="88"/>
      <c r="R7" s="76" t="str">
        <f>R2</f>
        <v>関東</v>
      </c>
      <c r="S7" s="26" t="s">
        <v>1</v>
      </c>
      <c r="T7" s="26"/>
      <c r="U7" s="135">
        <f>IF($R$2="","",VLOOKUP($R$2,主要経済指標!$A$10:$D$19,2,0))</f>
        <v>507.3</v>
      </c>
      <c r="V7" s="101" t="s">
        <v>8</v>
      </c>
    </row>
    <row r="8" spans="1:23" ht="20.25" customHeight="1" x14ac:dyDescent="0.2">
      <c r="A8" s="180"/>
      <c r="B8" s="180"/>
      <c r="C8" s="184" t="s">
        <v>3</v>
      </c>
      <c r="D8" s="185"/>
      <c r="E8" s="166"/>
      <c r="F8" s="82" t="e">
        <f t="shared" si="1"/>
        <v>#DIV/0!</v>
      </c>
      <c r="G8" s="88"/>
      <c r="H8" s="113" t="s">
        <v>143</v>
      </c>
      <c r="I8" s="89"/>
      <c r="J8" s="123"/>
      <c r="K8" s="180"/>
      <c r="L8" s="180"/>
      <c r="M8" s="184" t="s">
        <v>3</v>
      </c>
      <c r="N8" s="185"/>
      <c r="O8" s="154">
        <f>E8*U5</f>
        <v>0</v>
      </c>
      <c r="P8" s="118" t="e">
        <f t="shared" si="0"/>
        <v>#DIV/0!</v>
      </c>
      <c r="Q8" s="88"/>
      <c r="R8" s="77" t="s">
        <v>125</v>
      </c>
      <c r="S8" s="10" t="s">
        <v>1</v>
      </c>
      <c r="T8" s="10"/>
      <c r="U8" s="136" t="e">
        <f>算出基礎資料①!C16</f>
        <v>#DIV/0!</v>
      </c>
      <c r="V8" s="102" t="s">
        <v>8</v>
      </c>
      <c r="W8" s="79"/>
    </row>
    <row r="9" spans="1:23" ht="20.25" customHeight="1" x14ac:dyDescent="0.2">
      <c r="A9" s="180"/>
      <c r="B9" s="180"/>
      <c r="C9" s="184" t="s">
        <v>22</v>
      </c>
      <c r="D9" s="185"/>
      <c r="E9" s="166"/>
      <c r="F9" s="82" t="e">
        <f t="shared" si="1"/>
        <v>#DIV/0!</v>
      </c>
      <c r="G9" s="88"/>
      <c r="H9" s="113" t="s">
        <v>144</v>
      </c>
      <c r="I9" s="89"/>
      <c r="J9" s="123"/>
      <c r="K9" s="180"/>
      <c r="L9" s="180"/>
      <c r="M9" s="184" t="s">
        <v>22</v>
      </c>
      <c r="N9" s="185"/>
      <c r="O9" s="154">
        <f>(算出基礎資料②!D20*原価計算書!U12)/((算出基礎資料②!D15+5)/2)*U5+(算出基礎資料②!D21*原価計算書!U13)/((算出基礎資料②!D16+5)/2)*U5+(算出基礎資料②!D22*原価計算書!U14)/((算出基礎資料②!D17+5)/2)*U5+(算出基礎資料②!D23*原価計算書!U15)/((算出基礎資料②!D18+5)/2)*U5</f>
        <v>0</v>
      </c>
      <c r="P9" s="118" t="e">
        <f t="shared" si="0"/>
        <v>#DIV/0!</v>
      </c>
      <c r="Q9" s="88"/>
      <c r="R9" s="78" t="s">
        <v>126</v>
      </c>
      <c r="S9" s="86" t="s">
        <v>129</v>
      </c>
      <c r="T9" s="161" t="s">
        <v>205</v>
      </c>
      <c r="U9" s="10">
        <f>IF(T9="令和3年→令和4年",主要経済指標!B23,IF(T9="令和4年→令和5年",主要経済指標!B24))</f>
        <v>1.01</v>
      </c>
      <c r="V9" s="101"/>
    </row>
    <row r="10" spans="1:23" ht="20.25" customHeight="1" x14ac:dyDescent="0.2">
      <c r="A10" s="180"/>
      <c r="B10" s="180"/>
      <c r="C10" s="180" t="s">
        <v>23</v>
      </c>
      <c r="D10" s="62" t="s">
        <v>24</v>
      </c>
      <c r="E10" s="166"/>
      <c r="F10" s="82" t="e">
        <f t="shared" si="1"/>
        <v>#DIV/0!</v>
      </c>
      <c r="G10" s="88"/>
      <c r="H10" s="113" t="s">
        <v>145</v>
      </c>
      <c r="I10" s="89"/>
      <c r="J10" s="123"/>
      <c r="K10" s="180"/>
      <c r="L10" s="180"/>
      <c r="M10" s="180" t="s">
        <v>23</v>
      </c>
      <c r="N10" s="139" t="s">
        <v>24</v>
      </c>
      <c r="O10" s="154">
        <f>E10</f>
        <v>0</v>
      </c>
      <c r="P10" s="118" t="e">
        <f t="shared" si="0"/>
        <v>#DIV/0!</v>
      </c>
      <c r="Q10" s="88"/>
      <c r="R10" s="77" t="str">
        <f>R2</f>
        <v>関東</v>
      </c>
      <c r="S10" s="26" t="s">
        <v>114</v>
      </c>
      <c r="T10" s="26" t="s">
        <v>115</v>
      </c>
      <c r="U10" s="135">
        <f>IF($R$2="","",VLOOKUP($R$2,主要経済指標!$A$10:$D$19,3,0))</f>
        <v>0.79342000000000001</v>
      </c>
      <c r="V10" s="101"/>
    </row>
    <row r="11" spans="1:23" ht="20.25" customHeight="1" x14ac:dyDescent="0.2">
      <c r="A11" s="180"/>
      <c r="B11" s="180"/>
      <c r="C11" s="180"/>
      <c r="D11" s="62" t="s">
        <v>25</v>
      </c>
      <c r="E11" s="166"/>
      <c r="F11" s="82" t="e">
        <f t="shared" si="1"/>
        <v>#DIV/0!</v>
      </c>
      <c r="G11" s="88"/>
      <c r="H11" s="113" t="s">
        <v>146</v>
      </c>
      <c r="I11" s="89"/>
      <c r="J11" s="123"/>
      <c r="K11" s="180"/>
      <c r="L11" s="180"/>
      <c r="M11" s="180"/>
      <c r="N11" s="139" t="s">
        <v>25</v>
      </c>
      <c r="O11" s="154">
        <f>E11</f>
        <v>0</v>
      </c>
      <c r="P11" s="118" t="e">
        <f t="shared" si="0"/>
        <v>#DIV/0!</v>
      </c>
      <c r="Q11" s="88"/>
      <c r="R11" s="77"/>
      <c r="S11" s="26"/>
      <c r="T11" s="26" t="s">
        <v>116</v>
      </c>
      <c r="U11" s="135">
        <f>IF($R$2="","",VLOOKUP($R$2,主要経済指標!$A$10:$D$19,4,0))</f>
        <v>0.20658000000000001</v>
      </c>
      <c r="V11" s="101"/>
    </row>
    <row r="12" spans="1:23" ht="20.25" customHeight="1" x14ac:dyDescent="0.2">
      <c r="A12" s="180"/>
      <c r="B12" s="180"/>
      <c r="C12" s="180"/>
      <c r="D12" s="62" t="s">
        <v>10</v>
      </c>
      <c r="E12" s="166"/>
      <c r="F12" s="82" t="e">
        <f t="shared" si="1"/>
        <v>#DIV/0!</v>
      </c>
      <c r="G12" s="88"/>
      <c r="H12" s="113" t="s">
        <v>147</v>
      </c>
      <c r="I12" s="89"/>
      <c r="J12" s="123"/>
      <c r="K12" s="180"/>
      <c r="L12" s="180"/>
      <c r="M12" s="180"/>
      <c r="N12" s="139" t="s">
        <v>10</v>
      </c>
      <c r="O12" s="154">
        <f>E12</f>
        <v>0</v>
      </c>
      <c r="P12" s="118" t="e">
        <f t="shared" si="0"/>
        <v>#DIV/0!</v>
      </c>
      <c r="Q12" s="88"/>
      <c r="R12" s="77" t="s">
        <v>126</v>
      </c>
      <c r="S12" s="26" t="s">
        <v>117</v>
      </c>
      <c r="T12" s="26" t="s">
        <v>58</v>
      </c>
      <c r="U12" s="137">
        <f>主要経済指標!B28</f>
        <v>40737</v>
      </c>
      <c r="V12" s="101" t="s">
        <v>8</v>
      </c>
    </row>
    <row r="13" spans="1:23" ht="20.25" customHeight="1" x14ac:dyDescent="0.2">
      <c r="A13" s="180"/>
      <c r="B13" s="180"/>
      <c r="C13" s="180" t="s">
        <v>9</v>
      </c>
      <c r="D13" s="62" t="s">
        <v>26</v>
      </c>
      <c r="E13" s="166"/>
      <c r="F13" s="82" t="e">
        <f t="shared" si="1"/>
        <v>#DIV/0!</v>
      </c>
      <c r="G13" s="88"/>
      <c r="H13" s="113" t="s">
        <v>148</v>
      </c>
      <c r="I13" s="89"/>
      <c r="J13" s="123"/>
      <c r="K13" s="180"/>
      <c r="L13" s="180"/>
      <c r="M13" s="180" t="s">
        <v>9</v>
      </c>
      <c r="N13" s="139" t="s">
        <v>26</v>
      </c>
      <c r="O13" s="154">
        <f>E13</f>
        <v>0</v>
      </c>
      <c r="P13" s="118" t="e">
        <f t="shared" si="0"/>
        <v>#DIV/0!</v>
      </c>
      <c r="Q13" s="88"/>
      <c r="R13" s="77"/>
      <c r="S13" s="26"/>
      <c r="T13" s="26" t="s">
        <v>106</v>
      </c>
      <c r="U13" s="137">
        <f>主要経済指標!C28</f>
        <v>30683</v>
      </c>
      <c r="V13" s="101" t="s">
        <v>8</v>
      </c>
    </row>
    <row r="14" spans="1:23" ht="20.25" customHeight="1" thickBot="1" x14ac:dyDescent="0.25">
      <c r="A14" s="180"/>
      <c r="B14" s="180"/>
      <c r="C14" s="202"/>
      <c r="D14" s="106" t="s">
        <v>27</v>
      </c>
      <c r="E14" s="166"/>
      <c r="F14" s="107" t="e">
        <f t="shared" si="1"/>
        <v>#DIV/0!</v>
      </c>
      <c r="G14" s="88"/>
      <c r="H14" s="113" t="s">
        <v>159</v>
      </c>
      <c r="I14" s="89"/>
      <c r="J14" s="123"/>
      <c r="K14" s="180"/>
      <c r="L14" s="180"/>
      <c r="M14" s="202"/>
      <c r="N14" s="140" t="s">
        <v>27</v>
      </c>
      <c r="O14" s="155">
        <f>E14</f>
        <v>0</v>
      </c>
      <c r="P14" s="149" t="e">
        <f t="shared" si="0"/>
        <v>#DIV/0!</v>
      </c>
      <c r="Q14" s="88"/>
      <c r="R14" s="77"/>
      <c r="S14" s="26"/>
      <c r="T14" s="26" t="s">
        <v>60</v>
      </c>
      <c r="U14" s="137">
        <f>主要経済指標!D28</f>
        <v>7017</v>
      </c>
      <c r="V14" s="101" t="s">
        <v>8</v>
      </c>
    </row>
    <row r="15" spans="1:23" ht="20.25" customHeight="1" thickBot="1" x14ac:dyDescent="0.25">
      <c r="A15" s="180"/>
      <c r="B15" s="181"/>
      <c r="C15" s="190" t="s">
        <v>127</v>
      </c>
      <c r="D15" s="191"/>
      <c r="E15" s="167"/>
      <c r="F15" s="109" t="e">
        <f t="shared" si="1"/>
        <v>#DIV/0!</v>
      </c>
      <c r="G15" s="89"/>
      <c r="H15" s="113" t="s">
        <v>150</v>
      </c>
      <c r="I15" s="89"/>
      <c r="J15" s="124"/>
      <c r="K15" s="180"/>
      <c r="L15" s="181"/>
      <c r="M15" s="190" t="s">
        <v>127</v>
      </c>
      <c r="N15" s="210"/>
      <c r="O15" s="156">
        <f>E15*U5</f>
        <v>0</v>
      </c>
      <c r="P15" s="150" t="e">
        <f t="shared" si="0"/>
        <v>#DIV/0!</v>
      </c>
      <c r="Q15" s="89"/>
      <c r="R15" s="77"/>
      <c r="S15" s="26"/>
      <c r="T15" s="10" t="s">
        <v>209</v>
      </c>
      <c r="U15" s="57">
        <f>主要経済指標!E28</f>
        <v>4003</v>
      </c>
      <c r="V15" s="101" t="s">
        <v>8</v>
      </c>
    </row>
    <row r="16" spans="1:23" ht="20.25" customHeight="1" x14ac:dyDescent="0.2">
      <c r="A16" s="180"/>
      <c r="B16" s="180"/>
      <c r="C16" s="200" t="s">
        <v>28</v>
      </c>
      <c r="D16" s="201"/>
      <c r="E16" s="168"/>
      <c r="F16" s="108" t="e">
        <f t="shared" si="1"/>
        <v>#DIV/0!</v>
      </c>
      <c r="G16" s="88"/>
      <c r="H16" s="114" t="s">
        <v>149</v>
      </c>
      <c r="I16" s="89"/>
      <c r="J16" s="123"/>
      <c r="K16" s="180"/>
      <c r="L16" s="180"/>
      <c r="M16" s="200" t="s">
        <v>28</v>
      </c>
      <c r="N16" s="201"/>
      <c r="O16" s="157">
        <f>E16*U5</f>
        <v>0</v>
      </c>
      <c r="P16" s="151" t="e">
        <f t="shared" si="0"/>
        <v>#DIV/0!</v>
      </c>
      <c r="Q16" s="88"/>
      <c r="R16" s="77" t="str">
        <f>R2</f>
        <v>関東</v>
      </c>
      <c r="S16" s="26" t="s">
        <v>118</v>
      </c>
      <c r="T16" s="26" t="s">
        <v>58</v>
      </c>
      <c r="U16" s="135">
        <f>IF($R$2="","",VLOOKUP($R$2,主要経済指標!$A$38:$F$47,2,0))</f>
        <v>5128</v>
      </c>
      <c r="V16" s="101" t="s">
        <v>119</v>
      </c>
    </row>
    <row r="17" spans="1:22" ht="20.25" customHeight="1" x14ac:dyDescent="0.2">
      <c r="A17" s="180"/>
      <c r="B17" s="181"/>
      <c r="C17" s="189" t="s">
        <v>4</v>
      </c>
      <c r="D17" s="185"/>
      <c r="E17" s="83">
        <f>SUM(E5:E16)</f>
        <v>0</v>
      </c>
      <c r="F17" s="82" t="e">
        <f t="shared" si="1"/>
        <v>#DIV/0!</v>
      </c>
      <c r="G17" s="88"/>
      <c r="H17" s="113" t="s">
        <v>151</v>
      </c>
      <c r="I17" s="89"/>
      <c r="J17" s="123"/>
      <c r="K17" s="180"/>
      <c r="L17" s="181"/>
      <c r="M17" s="189" t="s">
        <v>4</v>
      </c>
      <c r="N17" s="185"/>
      <c r="O17" s="158" t="e">
        <f>SUM(O5:O16)</f>
        <v>#DIV/0!</v>
      </c>
      <c r="P17" s="152" t="e">
        <f t="shared" si="0"/>
        <v>#DIV/0!</v>
      </c>
      <c r="Q17" s="88"/>
      <c r="R17" s="77"/>
      <c r="S17" s="26"/>
      <c r="T17" s="26" t="s">
        <v>106</v>
      </c>
      <c r="U17" s="135">
        <f>IF($R$2="","",VLOOKUP($R$2,主要経済指標!$A$38:$F$47,3,0))</f>
        <v>2365</v>
      </c>
      <c r="V17" s="101" t="s">
        <v>119</v>
      </c>
    </row>
    <row r="18" spans="1:22" ht="20.25" customHeight="1" x14ac:dyDescent="0.2">
      <c r="A18" s="180"/>
      <c r="B18" s="180" t="s">
        <v>5</v>
      </c>
      <c r="C18" s="184" t="s">
        <v>1</v>
      </c>
      <c r="D18" s="185"/>
      <c r="E18" s="97">
        <f>算出基礎資料①!J31</f>
        <v>0</v>
      </c>
      <c r="F18" s="82" t="e">
        <f t="shared" si="1"/>
        <v>#DIV/0!</v>
      </c>
      <c r="G18" s="88"/>
      <c r="H18" s="113" t="s">
        <v>152</v>
      </c>
      <c r="I18" s="89"/>
      <c r="J18" s="123"/>
      <c r="K18" s="180"/>
      <c r="L18" s="180" t="s">
        <v>5</v>
      </c>
      <c r="M18" s="184" t="s">
        <v>1</v>
      </c>
      <c r="N18" s="185"/>
      <c r="O18" s="154">
        <f>E18*U3</f>
        <v>0</v>
      </c>
      <c r="P18" s="152" t="e">
        <f t="shared" si="0"/>
        <v>#DIV/0!</v>
      </c>
      <c r="Q18" s="88"/>
      <c r="R18" s="77"/>
      <c r="S18" s="26"/>
      <c r="T18" s="26" t="s">
        <v>60</v>
      </c>
      <c r="U18" s="135">
        <f>IF($R$2="","",VLOOKUP($R$2,主要経済指標!$A$38:$F$47,4,0))</f>
        <v>4110</v>
      </c>
      <c r="V18" s="101" t="s">
        <v>119</v>
      </c>
    </row>
    <row r="19" spans="1:22" ht="20.25" customHeight="1" x14ac:dyDescent="0.2">
      <c r="A19" s="180"/>
      <c r="B19" s="180"/>
      <c r="C19" s="184" t="s">
        <v>28</v>
      </c>
      <c r="D19" s="185"/>
      <c r="E19" s="165"/>
      <c r="F19" s="82" t="e">
        <f t="shared" si="1"/>
        <v>#DIV/0!</v>
      </c>
      <c r="G19" s="88"/>
      <c r="H19" s="113" t="s">
        <v>153</v>
      </c>
      <c r="I19" s="89"/>
      <c r="J19" s="123"/>
      <c r="K19" s="180"/>
      <c r="L19" s="180"/>
      <c r="M19" s="184" t="s">
        <v>28</v>
      </c>
      <c r="N19" s="185"/>
      <c r="O19" s="154">
        <f>E19*U5</f>
        <v>0</v>
      </c>
      <c r="P19" s="152" t="e">
        <f t="shared" si="0"/>
        <v>#DIV/0!</v>
      </c>
      <c r="Q19" s="88"/>
      <c r="R19" s="77"/>
      <c r="S19" s="26"/>
      <c r="T19" s="10" t="s">
        <v>209</v>
      </c>
      <c r="U19" s="135">
        <f>IF($R$2="","",VLOOKUP($R$2,主要経済指標!$A$38:$F$47,5,0))</f>
        <v>901</v>
      </c>
      <c r="V19" s="101" t="s">
        <v>119</v>
      </c>
    </row>
    <row r="20" spans="1:22" ht="20.25" customHeight="1" x14ac:dyDescent="0.2">
      <c r="A20" s="180"/>
      <c r="B20" s="181"/>
      <c r="C20" s="189" t="s">
        <v>4</v>
      </c>
      <c r="D20" s="185"/>
      <c r="E20" s="84">
        <f>SUM(E18:E19)</f>
        <v>0</v>
      </c>
      <c r="F20" s="82" t="e">
        <f t="shared" si="1"/>
        <v>#DIV/0!</v>
      </c>
      <c r="G20" s="88"/>
      <c r="H20" s="113"/>
      <c r="I20" s="89"/>
      <c r="J20" s="123"/>
      <c r="K20" s="180"/>
      <c r="L20" s="181"/>
      <c r="M20" s="189" t="s">
        <v>4</v>
      </c>
      <c r="N20" s="185"/>
      <c r="O20" s="158">
        <f>SUM(O18:O19)</f>
        <v>0</v>
      </c>
      <c r="P20" s="152" t="e">
        <f t="shared" ref="P20:P26" si="2">O20/$O$26</f>
        <v>#DIV/0!</v>
      </c>
      <c r="Q20" s="88"/>
      <c r="R20" s="77"/>
      <c r="S20" s="26"/>
      <c r="T20" s="26" t="s">
        <v>0</v>
      </c>
      <c r="U20" s="135">
        <f>IF($R$2="","",VLOOKUP($R$2,主要経済指標!$A$38:$F$47,6,0))</f>
        <v>12504</v>
      </c>
      <c r="V20" s="101" t="s">
        <v>119</v>
      </c>
    </row>
    <row r="21" spans="1:22" ht="20.25" customHeight="1" x14ac:dyDescent="0.2">
      <c r="A21" s="180"/>
      <c r="B21" s="180" t="s">
        <v>6</v>
      </c>
      <c r="C21" s="184" t="s">
        <v>12</v>
      </c>
      <c r="D21" s="185"/>
      <c r="E21" s="164"/>
      <c r="F21" s="82" t="e">
        <f t="shared" si="1"/>
        <v>#DIV/0!</v>
      </c>
      <c r="G21" s="88"/>
      <c r="H21" s="113" t="s">
        <v>154</v>
      </c>
      <c r="I21" s="89"/>
      <c r="J21" s="123"/>
      <c r="K21" s="180"/>
      <c r="L21" s="180" t="s">
        <v>6</v>
      </c>
      <c r="M21" s="184" t="s">
        <v>12</v>
      </c>
      <c r="N21" s="185"/>
      <c r="O21" s="154">
        <f>E21</f>
        <v>0</v>
      </c>
      <c r="P21" s="152" t="e">
        <f t="shared" si="2"/>
        <v>#DIV/0!</v>
      </c>
      <c r="Q21" s="88"/>
      <c r="R21" s="77" t="s">
        <v>126</v>
      </c>
      <c r="S21" s="26" t="s">
        <v>56</v>
      </c>
      <c r="T21" s="104" t="s">
        <v>134</v>
      </c>
      <c r="U21" s="26">
        <f>主要経済指標!B34</f>
        <v>160.91</v>
      </c>
      <c r="V21" s="101" t="s">
        <v>111</v>
      </c>
    </row>
    <row r="22" spans="1:22" ht="20.25" customHeight="1" x14ac:dyDescent="0.2">
      <c r="A22" s="180"/>
      <c r="B22" s="180"/>
      <c r="C22" s="184" t="s">
        <v>28</v>
      </c>
      <c r="D22" s="185"/>
      <c r="E22" s="164"/>
      <c r="F22" s="82" t="e">
        <f t="shared" si="1"/>
        <v>#DIV/0!</v>
      </c>
      <c r="G22" s="88"/>
      <c r="H22" s="113" t="s">
        <v>155</v>
      </c>
      <c r="I22" s="89"/>
      <c r="J22" s="123"/>
      <c r="K22" s="180"/>
      <c r="L22" s="180"/>
      <c r="M22" s="184" t="s">
        <v>28</v>
      </c>
      <c r="N22" s="185"/>
      <c r="O22" s="154">
        <f>E22*U5</f>
        <v>0</v>
      </c>
      <c r="P22" s="152" t="e">
        <f t="shared" si="2"/>
        <v>#DIV/0!</v>
      </c>
      <c r="Q22" s="89"/>
      <c r="R22" s="77" t="s">
        <v>125</v>
      </c>
      <c r="S22" s="26" t="s">
        <v>123</v>
      </c>
      <c r="T22" s="26"/>
      <c r="U22" s="105">
        <f>算出基礎資料③!H9</f>
        <v>0</v>
      </c>
      <c r="V22" s="101" t="s">
        <v>8</v>
      </c>
    </row>
    <row r="23" spans="1:22" ht="20.25" customHeight="1" x14ac:dyDescent="0.2">
      <c r="A23" s="180"/>
      <c r="B23" s="181"/>
      <c r="C23" s="189" t="s">
        <v>4</v>
      </c>
      <c r="D23" s="185"/>
      <c r="E23" s="84">
        <f>SUM(E21:E22)</f>
        <v>0</v>
      </c>
      <c r="F23" s="82" t="e">
        <f t="shared" si="1"/>
        <v>#DIV/0!</v>
      </c>
      <c r="G23" s="88"/>
      <c r="H23" s="113"/>
      <c r="I23" s="89"/>
      <c r="J23" s="123"/>
      <c r="K23" s="180"/>
      <c r="L23" s="181"/>
      <c r="M23" s="189" t="s">
        <v>4</v>
      </c>
      <c r="N23" s="185"/>
      <c r="O23" s="158">
        <f>SUM(O21:O22)</f>
        <v>0</v>
      </c>
      <c r="P23" s="152" t="e">
        <f t="shared" si="2"/>
        <v>#DIV/0!</v>
      </c>
      <c r="Q23" s="89"/>
      <c r="R23" s="77" t="s">
        <v>126</v>
      </c>
      <c r="S23" s="26" t="s">
        <v>123</v>
      </c>
      <c r="T23" s="26"/>
      <c r="U23" s="171">
        <f>ROUND(算出基礎資料②!D5*U21/1000,0)</f>
        <v>0</v>
      </c>
      <c r="V23" s="101" t="s">
        <v>8</v>
      </c>
    </row>
    <row r="24" spans="1:22" ht="20.25" customHeight="1" x14ac:dyDescent="0.2">
      <c r="A24" s="180"/>
      <c r="B24" s="185" t="s">
        <v>7</v>
      </c>
      <c r="C24" s="188"/>
      <c r="D24" s="188"/>
      <c r="E24" s="84" t="e">
        <f>算出基礎資料③!E22</f>
        <v>#DIV/0!</v>
      </c>
      <c r="F24" s="82" t="e">
        <f t="shared" si="1"/>
        <v>#DIV/0!</v>
      </c>
      <c r="G24" s="88"/>
      <c r="H24" s="113" t="s">
        <v>158</v>
      </c>
      <c r="I24" s="89"/>
      <c r="J24" s="123"/>
      <c r="K24" s="180"/>
      <c r="L24" s="185" t="s">
        <v>7</v>
      </c>
      <c r="M24" s="188"/>
      <c r="N24" s="188"/>
      <c r="O24" s="159" t="e">
        <f>算出基礎資料③!E17*(算出基礎資料③!E18+算出基礎資料③!E19+((原価計算書!O17-原価計算書!O9)*0.04))*主要経済指標!B31</f>
        <v>#DIV/0!</v>
      </c>
      <c r="P24" s="152" t="e">
        <f t="shared" si="2"/>
        <v>#DIV/0!</v>
      </c>
      <c r="Q24" s="89"/>
      <c r="R24" s="192" t="s">
        <v>160</v>
      </c>
      <c r="S24" s="192"/>
      <c r="T24" s="192"/>
      <c r="U24" s="192"/>
      <c r="V24" s="193"/>
    </row>
    <row r="25" spans="1:22" ht="20.25" customHeight="1" x14ac:dyDescent="0.2">
      <c r="A25" s="180"/>
      <c r="B25" s="185" t="s">
        <v>123</v>
      </c>
      <c r="C25" s="188"/>
      <c r="D25" s="188"/>
      <c r="E25" s="84">
        <f>算出基礎資料③!C9</f>
        <v>0</v>
      </c>
      <c r="F25" s="82" t="e">
        <f t="shared" si="1"/>
        <v>#DIV/0!</v>
      </c>
      <c r="G25" s="88"/>
      <c r="H25" s="113" t="s">
        <v>157</v>
      </c>
      <c r="I25" s="89"/>
      <c r="J25" s="123"/>
      <c r="K25" s="180"/>
      <c r="L25" s="185" t="s">
        <v>123</v>
      </c>
      <c r="M25" s="188"/>
      <c r="N25" s="188"/>
      <c r="O25" s="154">
        <f>IF(U22&lt;U23,U23,U22)</f>
        <v>0</v>
      </c>
      <c r="P25" s="152" t="e">
        <f t="shared" si="2"/>
        <v>#DIV/0!</v>
      </c>
      <c r="Q25" s="89"/>
      <c r="R25" s="192"/>
      <c r="S25" s="192"/>
      <c r="T25" s="192"/>
      <c r="U25" s="192"/>
      <c r="V25" s="193"/>
    </row>
    <row r="26" spans="1:22" ht="25.4" customHeight="1" x14ac:dyDescent="0.2">
      <c r="A26" s="181"/>
      <c r="B26" s="186" t="s">
        <v>0</v>
      </c>
      <c r="C26" s="187"/>
      <c r="D26" s="187"/>
      <c r="E26" s="85" t="e">
        <f>E25+E24+E23+E20+E17</f>
        <v>#DIV/0!</v>
      </c>
      <c r="F26" s="82" t="e">
        <f t="shared" si="1"/>
        <v>#DIV/0!</v>
      </c>
      <c r="G26" s="88"/>
      <c r="H26" s="113"/>
      <c r="I26" s="89"/>
      <c r="J26" s="123"/>
      <c r="K26" s="181"/>
      <c r="L26" s="186" t="s">
        <v>0</v>
      </c>
      <c r="M26" s="187"/>
      <c r="N26" s="187"/>
      <c r="O26" s="160" t="e">
        <f>O25+O24+O23+O20+O17</f>
        <v>#DIV/0!</v>
      </c>
      <c r="P26" s="152" t="e">
        <f t="shared" si="2"/>
        <v>#DIV/0!</v>
      </c>
      <c r="Q26" s="89"/>
      <c r="R26" s="194" t="s">
        <v>203</v>
      </c>
      <c r="S26" s="194"/>
      <c r="T26" s="194"/>
      <c r="U26" s="194"/>
      <c r="V26" s="195"/>
    </row>
    <row r="27" spans="1:22" ht="18.649999999999999" customHeight="1" x14ac:dyDescent="0.2">
      <c r="J27" s="30"/>
      <c r="K27" s="119"/>
      <c r="L27" s="119"/>
      <c r="M27" s="119"/>
      <c r="N27" s="119"/>
      <c r="O27" s="26"/>
      <c r="P27" s="26"/>
      <c r="Q27" s="26"/>
      <c r="R27" s="194"/>
      <c r="S27" s="194"/>
      <c r="T27" s="194"/>
      <c r="U27" s="194"/>
      <c r="V27" s="195"/>
    </row>
    <row r="28" spans="1:22" ht="24.65" customHeight="1" x14ac:dyDescent="0.2">
      <c r="J28" s="30"/>
      <c r="K28" s="26"/>
      <c r="L28" s="26"/>
      <c r="M28" s="26"/>
      <c r="N28" s="26"/>
      <c r="O28" s="26"/>
      <c r="P28" s="26"/>
      <c r="Q28" s="26"/>
      <c r="R28" s="194"/>
      <c r="S28" s="194"/>
      <c r="T28" s="194"/>
      <c r="U28" s="194"/>
      <c r="V28" s="195"/>
    </row>
    <row r="29" spans="1:22" ht="13.5" thickBot="1" x14ac:dyDescent="0.25">
      <c r="J29" s="32"/>
      <c r="K29" s="125"/>
      <c r="L29" s="125"/>
      <c r="M29" s="125"/>
      <c r="N29" s="125"/>
      <c r="O29" s="125"/>
      <c r="P29" s="125"/>
      <c r="Q29" s="125"/>
      <c r="R29" s="146"/>
      <c r="S29" s="146"/>
      <c r="T29" s="146"/>
      <c r="U29" s="146"/>
      <c r="V29" s="147"/>
    </row>
    <row r="30" spans="1:22" x14ac:dyDescent="0.2">
      <c r="J30" s="8"/>
      <c r="K30" s="8"/>
      <c r="L30" s="8"/>
      <c r="M30" s="8"/>
      <c r="N30" s="8"/>
      <c r="O30" s="8"/>
      <c r="P30" s="8"/>
      <c r="Q30" s="8"/>
      <c r="R30" s="148"/>
      <c r="S30" s="148"/>
      <c r="T30" s="148"/>
      <c r="U30" s="148"/>
      <c r="V30" s="148"/>
    </row>
    <row r="31" spans="1:22" x14ac:dyDescent="0.2">
      <c r="K31" s="26"/>
      <c r="L31" s="26"/>
      <c r="M31" s="26"/>
      <c r="N31" s="26"/>
      <c r="O31" s="26"/>
      <c r="P31" s="26"/>
      <c r="Q31" s="26"/>
      <c r="R31" s="145"/>
      <c r="S31" s="145"/>
      <c r="T31" s="145"/>
      <c r="U31" s="145"/>
      <c r="V31" s="145"/>
    </row>
    <row r="32" spans="1:22" x14ac:dyDescent="0.2">
      <c r="K32" s="26"/>
      <c r="L32" s="26"/>
      <c r="M32" s="26"/>
      <c r="N32" s="26"/>
      <c r="O32" s="26"/>
      <c r="P32" s="26"/>
      <c r="Q32" s="26"/>
      <c r="R32" s="145"/>
      <c r="S32" s="145"/>
      <c r="T32" s="145"/>
      <c r="U32" s="145"/>
      <c r="V32" s="145"/>
    </row>
  </sheetData>
  <mergeCells count="55">
    <mergeCell ref="C13:C14"/>
    <mergeCell ref="C17:D17"/>
    <mergeCell ref="M13:M14"/>
    <mergeCell ref="H5:H6"/>
    <mergeCell ref="C5:D6"/>
    <mergeCell ref="F5:F6"/>
    <mergeCell ref="M15:N15"/>
    <mergeCell ref="M16:N16"/>
    <mergeCell ref="M5:N5"/>
    <mergeCell ref="M6:N6"/>
    <mergeCell ref="M7:N7"/>
    <mergeCell ref="M8:N8"/>
    <mergeCell ref="M17:N17"/>
    <mergeCell ref="M10:M12"/>
    <mergeCell ref="L25:N25"/>
    <mergeCell ref="L26:N26"/>
    <mergeCell ref="M22:N22"/>
    <mergeCell ref="M23:N23"/>
    <mergeCell ref="M18:N18"/>
    <mergeCell ref="M19:N19"/>
    <mergeCell ref="M20:N20"/>
    <mergeCell ref="L18:L20"/>
    <mergeCell ref="L24:N24"/>
    <mergeCell ref="R26:V28"/>
    <mergeCell ref="M9:N9"/>
    <mergeCell ref="L21:L23"/>
    <mergeCell ref="M21:N21"/>
    <mergeCell ref="A3:D4"/>
    <mergeCell ref="C7:D7"/>
    <mergeCell ref="C21:D21"/>
    <mergeCell ref="C8:D8"/>
    <mergeCell ref="C9:D9"/>
    <mergeCell ref="C10:C12"/>
    <mergeCell ref="C16:D16"/>
    <mergeCell ref="B18:B20"/>
    <mergeCell ref="C18:D18"/>
    <mergeCell ref="K3:N4"/>
    <mergeCell ref="K5:K26"/>
    <mergeCell ref="L5:L17"/>
    <mergeCell ref="J1:V1"/>
    <mergeCell ref="O3:P3"/>
    <mergeCell ref="A5:A26"/>
    <mergeCell ref="B5:B17"/>
    <mergeCell ref="B21:B23"/>
    <mergeCell ref="E3:F3"/>
    <mergeCell ref="E5:E6"/>
    <mergeCell ref="C22:D22"/>
    <mergeCell ref="B26:D26"/>
    <mergeCell ref="B25:D25"/>
    <mergeCell ref="C23:D23"/>
    <mergeCell ref="B24:D24"/>
    <mergeCell ref="C19:D19"/>
    <mergeCell ref="C20:D20"/>
    <mergeCell ref="C15:D15"/>
    <mergeCell ref="R24:V25"/>
  </mergeCells>
  <phoneticPr fontId="2"/>
  <dataValidations count="3">
    <dataValidation type="list" allowBlank="1" showInputMessage="1" showErrorMessage="1" sqref="R2" xr:uid="{00000000-0002-0000-0000-000000000000}">
      <formula1>"北海道,東北,関東,北信,中部,近畿,中国,四国,九州,沖縄"</formula1>
    </dataValidation>
    <dataValidation type="whole" allowBlank="1" showInputMessage="1" showErrorMessage="1" sqref="E21:E22 E19 E7:E16" xr:uid="{00000000-0002-0000-0000-000001000000}">
      <formula1>0</formula1>
      <formula2>999999999</formula2>
    </dataValidation>
    <dataValidation type="whole" allowBlank="1" showInputMessage="1" showErrorMessage="1" sqref="E2" xr:uid="{00000000-0002-0000-0000-000002000000}">
      <formula1>1</formula1>
      <formula2>2050</formula2>
    </dataValidation>
  </dataValidations>
  <printOptions horizontalCentered="1"/>
  <pageMargins left="0.70866141732283472" right="0.70866141732283472" top="0.74803149606299213" bottom="0.74803149606299213" header="0.31496062992125984" footer="0.31496062992125984"/>
  <pageSetup paperSize="9" scale="85" orientation="landscape" verticalDpi="300" r:id="rId1"/>
  <colBreaks count="1" manualBreakCount="1">
    <brk id="9"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主要経済指標!$A$3:$A$5</xm:f>
          </x14:formula1>
          <xm:sqref>T3</xm:sqref>
        </x14:dataValidation>
        <x14:dataValidation type="list" allowBlank="1" showInputMessage="1" showErrorMessage="1" xr:uid="{00000000-0002-0000-0000-000004000000}">
          <x14:formula1>
            <xm:f>主要経済指標!$A$23:$A$24</xm:f>
          </x14:formula1>
          <xm:sqref>T9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
  <sheetViews>
    <sheetView zoomScale="70" zoomScaleNormal="70" workbookViewId="0">
      <selection activeCell="N32" sqref="N32"/>
    </sheetView>
  </sheetViews>
  <sheetFormatPr defaultColWidth="9" defaultRowHeight="13" x14ac:dyDescent="0.2"/>
  <cols>
    <col min="1" max="1" width="3.453125" style="45" customWidth="1"/>
    <col min="2" max="2" width="14" style="45" customWidth="1"/>
    <col min="3" max="6" width="11.08984375" style="45" bestFit="1" customWidth="1"/>
    <col min="7" max="8" width="9" style="45"/>
    <col min="9" max="9" width="10.1796875" style="45" bestFit="1" customWidth="1"/>
    <col min="10" max="11" width="12.1796875" style="45" customWidth="1"/>
    <col min="12" max="16384" width="9" style="45"/>
  </cols>
  <sheetData>
    <row r="1" spans="1:11" x14ac:dyDescent="0.2">
      <c r="A1" s="45" t="s">
        <v>64</v>
      </c>
    </row>
    <row r="2" spans="1:11" x14ac:dyDescent="0.2">
      <c r="A2" s="45" t="s">
        <v>62</v>
      </c>
      <c r="D2" s="90" t="s">
        <v>131</v>
      </c>
    </row>
    <row r="3" spans="1:11" x14ac:dyDescent="0.2">
      <c r="A3" s="46"/>
      <c r="B3" s="47"/>
      <c r="C3" s="211" t="s">
        <v>57</v>
      </c>
      <c r="D3" s="212"/>
    </row>
    <row r="4" spans="1:11" x14ac:dyDescent="0.2">
      <c r="A4" s="211" t="s">
        <v>58</v>
      </c>
      <c r="B4" s="212"/>
      <c r="C4" s="218"/>
      <c r="D4" s="219"/>
    </row>
    <row r="5" spans="1:11" x14ac:dyDescent="0.2">
      <c r="A5" s="211" t="s">
        <v>59</v>
      </c>
      <c r="B5" s="212"/>
      <c r="C5" s="218"/>
      <c r="D5" s="219"/>
    </row>
    <row r="6" spans="1:11" x14ac:dyDescent="0.2">
      <c r="A6" s="211" t="s">
        <v>60</v>
      </c>
      <c r="B6" s="212"/>
      <c r="C6" s="218"/>
      <c r="D6" s="219"/>
    </row>
    <row r="7" spans="1:11" x14ac:dyDescent="0.2">
      <c r="A7" s="211" t="s">
        <v>207</v>
      </c>
      <c r="B7" s="212"/>
      <c r="C7" s="218"/>
      <c r="D7" s="219"/>
    </row>
    <row r="8" spans="1:11" x14ac:dyDescent="0.2">
      <c r="A8" s="211" t="s">
        <v>80</v>
      </c>
      <c r="B8" s="212"/>
      <c r="C8" s="216">
        <f>SUM(C4:D7)</f>
        <v>0</v>
      </c>
      <c r="D8" s="217"/>
    </row>
    <row r="11" spans="1:11" x14ac:dyDescent="0.2">
      <c r="A11" s="45" t="s">
        <v>61</v>
      </c>
      <c r="B11" s="45" t="s">
        <v>66</v>
      </c>
      <c r="K11" s="111" t="s">
        <v>139</v>
      </c>
    </row>
    <row r="12" spans="1:11" x14ac:dyDescent="0.2">
      <c r="A12" s="48"/>
      <c r="B12" s="49"/>
      <c r="C12" s="53"/>
      <c r="D12" s="221" t="s">
        <v>81</v>
      </c>
      <c r="E12" s="221"/>
      <c r="F12" s="221"/>
      <c r="G12" s="221"/>
      <c r="H12" s="221"/>
      <c r="I12" s="54"/>
      <c r="J12" s="222" t="s">
        <v>5</v>
      </c>
      <c r="K12" s="220" t="s">
        <v>87</v>
      </c>
    </row>
    <row r="13" spans="1:11" x14ac:dyDescent="0.2">
      <c r="A13" s="50"/>
      <c r="B13" s="55"/>
      <c r="C13" s="52" t="s">
        <v>68</v>
      </c>
      <c r="D13" s="52" t="s">
        <v>69</v>
      </c>
      <c r="E13" s="52" t="s">
        <v>70</v>
      </c>
      <c r="F13" s="52" t="s">
        <v>71</v>
      </c>
      <c r="G13" s="52" t="s">
        <v>72</v>
      </c>
      <c r="H13" s="52" t="s">
        <v>11</v>
      </c>
      <c r="I13" s="52" t="s">
        <v>4</v>
      </c>
      <c r="J13" s="223"/>
      <c r="K13" s="220"/>
    </row>
    <row r="14" spans="1:11" x14ac:dyDescent="0.2">
      <c r="A14" s="53" t="s">
        <v>73</v>
      </c>
      <c r="B14" s="54"/>
      <c r="C14" s="63"/>
      <c r="D14" s="63"/>
      <c r="E14" s="63"/>
      <c r="F14" s="63"/>
      <c r="G14" s="63"/>
      <c r="H14" s="63"/>
      <c r="I14" s="51">
        <f>SUM(C14:H14)</f>
        <v>0</v>
      </c>
      <c r="J14" s="64"/>
      <c r="K14" s="51">
        <f>I14+J14</f>
        <v>0</v>
      </c>
    </row>
    <row r="15" spans="1:11" x14ac:dyDescent="0.2">
      <c r="A15" s="53" t="s">
        <v>67</v>
      </c>
      <c r="B15" s="54"/>
      <c r="C15" s="51">
        <f t="shared" ref="C15:J15" si="0">C21</f>
        <v>0</v>
      </c>
      <c r="D15" s="51">
        <f t="shared" si="0"/>
        <v>0</v>
      </c>
      <c r="E15" s="51">
        <f t="shared" si="0"/>
        <v>0</v>
      </c>
      <c r="F15" s="51">
        <f t="shared" si="0"/>
        <v>0</v>
      </c>
      <c r="G15" s="51">
        <f t="shared" si="0"/>
        <v>0</v>
      </c>
      <c r="H15" s="51">
        <f t="shared" si="0"/>
        <v>0</v>
      </c>
      <c r="I15" s="51">
        <f t="shared" si="0"/>
        <v>0</v>
      </c>
      <c r="J15" s="53">
        <f t="shared" si="0"/>
        <v>0</v>
      </c>
      <c r="K15" s="51">
        <f>I15+J15</f>
        <v>0</v>
      </c>
    </row>
    <row r="16" spans="1:11" ht="13.5" thickBot="1" x14ac:dyDescent="0.25">
      <c r="A16" s="53" t="s">
        <v>130</v>
      </c>
      <c r="B16" s="96"/>
      <c r="C16" s="138" t="e">
        <f>C15/C14</f>
        <v>#DIV/0!</v>
      </c>
      <c r="D16" s="57"/>
      <c r="E16" s="57"/>
      <c r="F16" s="57"/>
      <c r="G16" s="57"/>
      <c r="H16" s="57"/>
      <c r="I16" s="57"/>
      <c r="J16" s="57"/>
      <c r="K16" s="57"/>
    </row>
    <row r="17" spans="1:11" x14ac:dyDescent="0.2">
      <c r="A17" s="57"/>
      <c r="B17" s="57"/>
      <c r="C17" s="61"/>
      <c r="D17" s="57"/>
      <c r="E17" s="57"/>
      <c r="F17" s="57"/>
      <c r="G17" s="57"/>
      <c r="H17" s="57"/>
      <c r="I17" s="57"/>
      <c r="J17" s="57"/>
      <c r="K17" s="57"/>
    </row>
    <row r="18" spans="1:11" x14ac:dyDescent="0.2">
      <c r="A18" s="213" t="s">
        <v>76</v>
      </c>
      <c r="B18" s="51" t="s">
        <v>83</v>
      </c>
      <c r="C18" s="63"/>
      <c r="D18" s="63"/>
      <c r="E18" s="63"/>
      <c r="F18" s="63"/>
      <c r="G18" s="63"/>
      <c r="H18" s="63"/>
      <c r="I18" s="51">
        <f>SUM(C18:H18)</f>
        <v>0</v>
      </c>
      <c r="J18" s="64"/>
      <c r="K18" s="51">
        <f t="shared" ref="K18:K24" si="1">I18+J18</f>
        <v>0</v>
      </c>
    </row>
    <row r="19" spans="1:11" x14ac:dyDescent="0.2">
      <c r="A19" s="214"/>
      <c r="B19" s="51" t="s">
        <v>84</v>
      </c>
      <c r="C19" s="63"/>
      <c r="D19" s="63"/>
      <c r="E19" s="63"/>
      <c r="F19" s="63"/>
      <c r="G19" s="63"/>
      <c r="H19" s="63"/>
      <c r="I19" s="51">
        <f t="shared" ref="I19:I24" si="2">SUM(C19:H19)</f>
        <v>0</v>
      </c>
      <c r="J19" s="64"/>
      <c r="K19" s="51">
        <f t="shared" si="1"/>
        <v>0</v>
      </c>
    </row>
    <row r="20" spans="1:11" x14ac:dyDescent="0.2">
      <c r="A20" s="214"/>
      <c r="B20" s="51" t="s">
        <v>85</v>
      </c>
      <c r="C20" s="63"/>
      <c r="D20" s="63"/>
      <c r="E20" s="63"/>
      <c r="F20" s="63"/>
      <c r="G20" s="63"/>
      <c r="H20" s="63"/>
      <c r="I20" s="51">
        <f t="shared" si="2"/>
        <v>0</v>
      </c>
      <c r="J20" s="64"/>
      <c r="K20" s="51">
        <f t="shared" si="1"/>
        <v>0</v>
      </c>
    </row>
    <row r="21" spans="1:11" x14ac:dyDescent="0.2">
      <c r="A21" s="215"/>
      <c r="B21" s="51" t="s">
        <v>86</v>
      </c>
      <c r="C21" s="51">
        <f t="shared" ref="C21:H21" si="3">SUM(C18:C20)</f>
        <v>0</v>
      </c>
      <c r="D21" s="51">
        <f t="shared" si="3"/>
        <v>0</v>
      </c>
      <c r="E21" s="51">
        <f t="shared" si="3"/>
        <v>0</v>
      </c>
      <c r="F21" s="51">
        <f t="shared" si="3"/>
        <v>0</v>
      </c>
      <c r="G21" s="51">
        <f t="shared" si="3"/>
        <v>0</v>
      </c>
      <c r="H21" s="51">
        <f t="shared" si="3"/>
        <v>0</v>
      </c>
      <c r="I21" s="51">
        <f t="shared" si="2"/>
        <v>0</v>
      </c>
      <c r="J21" s="53">
        <f>SUM(J18:J20)</f>
        <v>0</v>
      </c>
      <c r="K21" s="51">
        <f t="shared" si="1"/>
        <v>0</v>
      </c>
    </row>
    <row r="22" spans="1:11" x14ac:dyDescent="0.2">
      <c r="A22" s="211" t="s">
        <v>82</v>
      </c>
      <c r="B22" s="212"/>
      <c r="C22" s="63"/>
      <c r="D22" s="63"/>
      <c r="E22" s="63"/>
      <c r="F22" s="63"/>
      <c r="G22" s="63"/>
      <c r="H22" s="63"/>
      <c r="I22" s="51">
        <f t="shared" si="2"/>
        <v>0</v>
      </c>
      <c r="J22" s="64"/>
      <c r="K22" s="51">
        <f t="shared" si="1"/>
        <v>0</v>
      </c>
    </row>
    <row r="23" spans="1:11" x14ac:dyDescent="0.2">
      <c r="A23" s="211" t="s">
        <v>74</v>
      </c>
      <c r="B23" s="212"/>
      <c r="C23" s="63"/>
      <c r="D23" s="63"/>
      <c r="E23" s="63"/>
      <c r="F23" s="63"/>
      <c r="G23" s="63"/>
      <c r="H23" s="63"/>
      <c r="I23" s="51">
        <f t="shared" si="2"/>
        <v>0</v>
      </c>
      <c r="J23" s="64"/>
      <c r="K23" s="51">
        <f t="shared" si="1"/>
        <v>0</v>
      </c>
    </row>
    <row r="24" spans="1:11" x14ac:dyDescent="0.2">
      <c r="A24" s="211" t="s">
        <v>75</v>
      </c>
      <c r="B24" s="212"/>
      <c r="C24" s="63"/>
      <c r="D24" s="63"/>
      <c r="E24" s="63"/>
      <c r="F24" s="63"/>
      <c r="G24" s="63"/>
      <c r="H24" s="63"/>
      <c r="I24" s="51">
        <f t="shared" si="2"/>
        <v>0</v>
      </c>
      <c r="J24" s="64"/>
      <c r="K24" s="51">
        <f t="shared" si="1"/>
        <v>0</v>
      </c>
    </row>
    <row r="26" spans="1:11" x14ac:dyDescent="0.2">
      <c r="A26" s="53" t="s">
        <v>77</v>
      </c>
      <c r="B26" s="54"/>
      <c r="C26" s="63"/>
      <c r="D26" s="63"/>
      <c r="E26" s="63"/>
      <c r="F26" s="63"/>
      <c r="G26" s="63"/>
      <c r="H26" s="63"/>
      <c r="I26" s="51">
        <f>SUM(C26:H26)</f>
        <v>0</v>
      </c>
      <c r="J26" s="64"/>
      <c r="K26" s="51">
        <f>I26+J26</f>
        <v>0</v>
      </c>
    </row>
    <row r="27" spans="1:11" x14ac:dyDescent="0.2">
      <c r="A27" s="53" t="s">
        <v>78</v>
      </c>
      <c r="B27" s="54"/>
      <c r="C27" s="63"/>
      <c r="D27" s="63"/>
      <c r="E27" s="63"/>
      <c r="F27" s="63"/>
      <c r="G27" s="63"/>
      <c r="H27" s="63"/>
      <c r="I27" s="51">
        <f>SUM(C27:H27)</f>
        <v>0</v>
      </c>
      <c r="J27" s="64"/>
      <c r="K27" s="51">
        <f>I27+J27</f>
        <v>0</v>
      </c>
    </row>
    <row r="29" spans="1:11" x14ac:dyDescent="0.2">
      <c r="A29" s="53" t="s">
        <v>79</v>
      </c>
      <c r="B29" s="54"/>
      <c r="C29" s="63"/>
      <c r="D29" s="63"/>
      <c r="E29" s="63"/>
      <c r="F29" s="63"/>
      <c r="G29" s="63"/>
      <c r="H29" s="63"/>
      <c r="I29" s="170">
        <f>SUM(C29:H29)</f>
        <v>0</v>
      </c>
      <c r="J29" s="64"/>
      <c r="K29" s="51">
        <f>I29+J29</f>
        <v>0</v>
      </c>
    </row>
    <row r="30" spans="1:11" s="92" customFormat="1" ht="13.5" thickBot="1" x14ac:dyDescent="0.25">
      <c r="A30" s="58"/>
      <c r="B30" s="58"/>
      <c r="C30" s="91"/>
      <c r="D30" s="91"/>
      <c r="E30" s="91"/>
      <c r="F30" s="91"/>
      <c r="G30" s="91"/>
      <c r="H30" s="91"/>
      <c r="I30" s="58"/>
      <c r="J30" s="91"/>
      <c r="K30" s="58"/>
    </row>
    <row r="31" spans="1:11" s="92" customFormat="1" ht="13.5" thickBot="1" x14ac:dyDescent="0.25">
      <c r="A31" s="93" t="s">
        <v>132</v>
      </c>
      <c r="B31" s="93"/>
      <c r="C31" s="94"/>
      <c r="D31" s="94"/>
      <c r="E31" s="94"/>
      <c r="F31" s="94"/>
      <c r="G31" s="94"/>
      <c r="H31" s="95"/>
      <c r="I31" s="56">
        <f>I21+I22+I23+I24+I27+I29</f>
        <v>0</v>
      </c>
      <c r="J31" s="56">
        <f>J21+J22+J23+J24+J27+J29</f>
        <v>0</v>
      </c>
      <c r="K31" s="56">
        <f>K21+K22+K23+K24+K27+K29</f>
        <v>0</v>
      </c>
    </row>
    <row r="32" spans="1:11" x14ac:dyDescent="0.2">
      <c r="A32" s="58" t="s">
        <v>137</v>
      </c>
    </row>
    <row r="33" spans="1:1" x14ac:dyDescent="0.2">
      <c r="A33" s="58" t="s">
        <v>138</v>
      </c>
    </row>
  </sheetData>
  <mergeCells count="18">
    <mergeCell ref="K12:K13"/>
    <mergeCell ref="A8:B8"/>
    <mergeCell ref="A22:B22"/>
    <mergeCell ref="D12:H12"/>
    <mergeCell ref="J12:J13"/>
    <mergeCell ref="A23:B23"/>
    <mergeCell ref="A24:B24"/>
    <mergeCell ref="A18:A21"/>
    <mergeCell ref="C3:D3"/>
    <mergeCell ref="C8:D8"/>
    <mergeCell ref="A6:B6"/>
    <mergeCell ref="A4:B4"/>
    <mergeCell ref="A5:B5"/>
    <mergeCell ref="C6:D6"/>
    <mergeCell ref="C5:D5"/>
    <mergeCell ref="C4:D4"/>
    <mergeCell ref="A7:B7"/>
    <mergeCell ref="C7:D7"/>
  </mergeCells>
  <phoneticPr fontId="2"/>
  <dataValidations count="3">
    <dataValidation type="whole" allowBlank="1" showInputMessage="1" showErrorMessage="1" sqref="C4:D7" xr:uid="{00000000-0002-0000-0100-000000000000}">
      <formula1>0</formula1>
      <formula2>300</formula2>
    </dataValidation>
    <dataValidation type="whole" allowBlank="1" showInputMessage="1" showErrorMessage="1" sqref="J26 C26:H26 C14:H14 J14" xr:uid="{00000000-0002-0000-0100-000001000000}">
      <formula1>0</formula1>
      <formula2>999999</formula2>
    </dataValidation>
    <dataValidation type="whole" allowBlank="1" showInputMessage="1" showErrorMessage="1" sqref="C18:H20 J18:J20 C22:H24 J22:J24 C27:H27 J27 C29:H29 J29" xr:uid="{00000000-0002-0000-0100-000002000000}">
      <formula1>0</formula1>
      <formula2>999999999</formula2>
    </dataValidation>
  </dataValidations>
  <pageMargins left="0.70866141732283472" right="0.70866141732283472" top="0.43307086614173229" bottom="0.23622047244094491" header="0.31496062992125984" footer="0.15748031496062992"/>
  <pageSetup paperSize="9" orientation="landscape"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3"/>
  <sheetViews>
    <sheetView zoomScale="85" zoomScaleNormal="85" workbookViewId="0">
      <selection activeCell="D14" sqref="D14"/>
    </sheetView>
  </sheetViews>
  <sheetFormatPr defaultRowHeight="13" x14ac:dyDescent="0.2"/>
  <cols>
    <col min="1" max="1" width="4.08984375" customWidth="1"/>
    <col min="2" max="2" width="13" bestFit="1" customWidth="1"/>
    <col min="3" max="3" width="2.453125" bestFit="1" customWidth="1"/>
    <col min="4" max="4" width="13.6328125" customWidth="1"/>
    <col min="5" max="5" width="5.90625" bestFit="1" customWidth="1"/>
    <col min="6" max="6" width="69" customWidth="1"/>
  </cols>
  <sheetData>
    <row r="1" spans="1:6" ht="19.5" customHeight="1" x14ac:dyDescent="0.2">
      <c r="A1" t="s">
        <v>103</v>
      </c>
    </row>
    <row r="2" spans="1:6" ht="21" customHeight="1" x14ac:dyDescent="0.2">
      <c r="A2" s="5"/>
      <c r="B2" s="4"/>
      <c r="C2" s="5"/>
      <c r="D2" s="3" t="s">
        <v>15</v>
      </c>
      <c r="E2" s="4"/>
      <c r="F2" s="6" t="s">
        <v>88</v>
      </c>
    </row>
    <row r="3" spans="1:6" ht="21" customHeight="1" x14ac:dyDescent="0.2">
      <c r="A3" s="17" t="s">
        <v>89</v>
      </c>
      <c r="B3" s="2"/>
      <c r="C3" s="17"/>
      <c r="D3" s="65"/>
      <c r="E3" s="2" t="s">
        <v>97</v>
      </c>
      <c r="F3" s="21"/>
    </row>
    <row r="4" spans="1:6" ht="21" customHeight="1" x14ac:dyDescent="0.2">
      <c r="A4" s="7" t="s">
        <v>90</v>
      </c>
      <c r="B4" s="1"/>
      <c r="C4" s="27" t="s">
        <v>98</v>
      </c>
      <c r="D4" s="66"/>
      <c r="E4" s="1" t="s">
        <v>99</v>
      </c>
      <c r="F4" s="9"/>
    </row>
    <row r="5" spans="1:6" ht="21" customHeight="1" x14ac:dyDescent="0.2">
      <c r="A5" s="17" t="s">
        <v>91</v>
      </c>
      <c r="B5" s="2"/>
      <c r="C5" s="5"/>
      <c r="D5" s="141"/>
      <c r="E5" s="4" t="s">
        <v>100</v>
      </c>
      <c r="F5" s="224" t="s">
        <v>102</v>
      </c>
    </row>
    <row r="6" spans="1:6" ht="21" customHeight="1" x14ac:dyDescent="0.2">
      <c r="A6" s="18"/>
      <c r="B6" s="6" t="s">
        <v>92</v>
      </c>
      <c r="C6" s="5"/>
      <c r="D6" s="142"/>
      <c r="E6" s="4" t="s">
        <v>100</v>
      </c>
      <c r="F6" s="225"/>
    </row>
    <row r="7" spans="1:6" ht="21" customHeight="1" x14ac:dyDescent="0.2">
      <c r="A7" s="7"/>
      <c r="B7" s="6" t="s">
        <v>93</v>
      </c>
      <c r="C7" s="5"/>
      <c r="D7" s="142"/>
      <c r="E7" s="4" t="s">
        <v>100</v>
      </c>
      <c r="F7" s="226"/>
    </row>
    <row r="8" spans="1:6" ht="21" customHeight="1" x14ac:dyDescent="0.2">
      <c r="A8" s="5" t="s">
        <v>94</v>
      </c>
      <c r="B8" s="4"/>
      <c r="C8" s="5"/>
      <c r="D8" s="67"/>
      <c r="E8" s="4" t="s">
        <v>101</v>
      </c>
      <c r="F8" s="6"/>
    </row>
    <row r="9" spans="1:6" ht="21" customHeight="1" x14ac:dyDescent="0.2">
      <c r="A9" s="5" t="s">
        <v>95</v>
      </c>
      <c r="B9" s="4"/>
      <c r="C9" s="5"/>
      <c r="D9" s="67"/>
      <c r="E9" s="4" t="s">
        <v>101</v>
      </c>
      <c r="F9" s="6"/>
    </row>
    <row r="10" spans="1:6" ht="21" customHeight="1" x14ac:dyDescent="0.2">
      <c r="A10" s="5" t="s">
        <v>96</v>
      </c>
      <c r="B10" s="4"/>
      <c r="C10" s="5"/>
      <c r="D10" s="59" t="e">
        <f>D9/D8*100</f>
        <v>#DIV/0!</v>
      </c>
      <c r="E10" s="4" t="s">
        <v>65</v>
      </c>
      <c r="F10" s="6"/>
    </row>
    <row r="11" spans="1:6" ht="17.25" customHeight="1" x14ac:dyDescent="0.2">
      <c r="A11" s="26"/>
      <c r="B11" s="26"/>
      <c r="C11" s="26"/>
      <c r="D11" s="10"/>
      <c r="E11" s="10"/>
      <c r="F11" s="26"/>
    </row>
    <row r="12" spans="1:6" ht="17.25" customHeight="1" thickBot="1" x14ac:dyDescent="0.25">
      <c r="A12" s="10" t="s">
        <v>109</v>
      </c>
    </row>
    <row r="13" spans="1:6" ht="17.25" customHeight="1" thickBot="1" x14ac:dyDescent="0.25">
      <c r="A13" s="38"/>
      <c r="B13" s="39"/>
      <c r="C13" s="38"/>
      <c r="D13" s="40" t="s">
        <v>15</v>
      </c>
      <c r="E13" s="39"/>
      <c r="F13" s="24" t="s">
        <v>88</v>
      </c>
    </row>
    <row r="14" spans="1:6" ht="17.25" customHeight="1" x14ac:dyDescent="0.2">
      <c r="A14" s="28" t="s">
        <v>104</v>
      </c>
      <c r="B14" s="8"/>
      <c r="C14" s="35"/>
      <c r="D14" s="143"/>
      <c r="E14" s="29" t="s">
        <v>108</v>
      </c>
      <c r="F14" s="41"/>
    </row>
    <row r="15" spans="1:6" ht="17.25" customHeight="1" x14ac:dyDescent="0.2">
      <c r="A15" s="30"/>
      <c r="B15" s="25" t="s">
        <v>105</v>
      </c>
      <c r="C15" s="36"/>
      <c r="D15" s="142"/>
      <c r="E15" s="31" t="s">
        <v>108</v>
      </c>
      <c r="F15" s="22"/>
    </row>
    <row r="16" spans="1:6" ht="17.25" customHeight="1" x14ac:dyDescent="0.2">
      <c r="A16" s="30"/>
      <c r="B16" s="25" t="s">
        <v>106</v>
      </c>
      <c r="C16" s="36"/>
      <c r="D16" s="142"/>
      <c r="E16" s="31" t="s">
        <v>108</v>
      </c>
      <c r="F16" s="22"/>
    </row>
    <row r="17" spans="1:6" ht="17.25" customHeight="1" x14ac:dyDescent="0.2">
      <c r="A17" s="30"/>
      <c r="B17" s="175" t="s">
        <v>208</v>
      </c>
      <c r="C17" s="36"/>
      <c r="D17" s="142"/>
      <c r="E17" s="31" t="s">
        <v>108</v>
      </c>
      <c r="F17" s="22"/>
    </row>
    <row r="18" spans="1:6" ht="17.25" customHeight="1" thickBot="1" x14ac:dyDescent="0.25">
      <c r="A18" s="32"/>
      <c r="B18" s="34" t="s">
        <v>207</v>
      </c>
      <c r="C18" s="37"/>
      <c r="D18" s="144"/>
      <c r="E18" s="33" t="s">
        <v>108</v>
      </c>
      <c r="F18" s="23"/>
    </row>
    <row r="19" spans="1:6" ht="17.25" customHeight="1" x14ac:dyDescent="0.2">
      <c r="A19" s="28" t="s">
        <v>107</v>
      </c>
      <c r="B19" s="8"/>
      <c r="C19" s="35"/>
      <c r="D19" s="143"/>
      <c r="E19" s="29" t="s">
        <v>101</v>
      </c>
      <c r="F19" s="41"/>
    </row>
    <row r="20" spans="1:6" ht="17.25" customHeight="1" x14ac:dyDescent="0.2">
      <c r="A20" s="30"/>
      <c r="B20" s="25" t="s">
        <v>105</v>
      </c>
      <c r="C20" s="36"/>
      <c r="D20" s="142"/>
      <c r="E20" s="31" t="s">
        <v>101</v>
      </c>
      <c r="F20" s="22"/>
    </row>
    <row r="21" spans="1:6" ht="17.25" customHeight="1" x14ac:dyDescent="0.2">
      <c r="A21" s="30"/>
      <c r="B21" s="25" t="s">
        <v>106</v>
      </c>
      <c r="C21" s="36"/>
      <c r="D21" s="142"/>
      <c r="E21" s="31" t="s">
        <v>101</v>
      </c>
      <c r="F21" s="22"/>
    </row>
    <row r="22" spans="1:6" ht="17.25" customHeight="1" x14ac:dyDescent="0.2">
      <c r="A22" s="30"/>
      <c r="B22" s="175" t="s">
        <v>60</v>
      </c>
      <c r="C22" s="36"/>
      <c r="D22" s="142"/>
      <c r="E22" s="31" t="s">
        <v>101</v>
      </c>
      <c r="F22" s="22"/>
    </row>
    <row r="23" spans="1:6" ht="17.25" customHeight="1" thickBot="1" x14ac:dyDescent="0.25">
      <c r="A23" s="32"/>
      <c r="B23" s="34" t="s">
        <v>209</v>
      </c>
      <c r="C23" s="37"/>
      <c r="D23" s="144"/>
      <c r="E23" s="33" t="s">
        <v>101</v>
      </c>
      <c r="F23" s="23"/>
    </row>
  </sheetData>
  <mergeCells count="1">
    <mergeCell ref="F5:F7"/>
  </mergeCells>
  <phoneticPr fontId="2"/>
  <dataValidations count="4">
    <dataValidation type="whole" allowBlank="1" showInputMessage="1" showErrorMessage="1" sqref="D19:D23" xr:uid="{00000000-0002-0000-0200-000000000000}">
      <formula1>0</formula1>
      <formula2>500</formula2>
    </dataValidation>
    <dataValidation type="decimal" allowBlank="1" showInputMessage="1" showErrorMessage="1" sqref="D14:D18" xr:uid="{00000000-0002-0000-0200-000001000000}">
      <formula1>0</formula1>
      <formula2>50</formula2>
    </dataValidation>
    <dataValidation type="whole" allowBlank="1" showInputMessage="1" showErrorMessage="1" sqref="D8:D9" xr:uid="{00000000-0002-0000-0200-000002000000}">
      <formula1>1</formula1>
      <formula2>999999999</formula2>
    </dataValidation>
    <dataValidation type="whole" allowBlank="1" showInputMessage="1" showErrorMessage="1" sqref="D3:D7" xr:uid="{00000000-0002-0000-0200-000003000000}">
      <formula1>1</formula1>
      <formula2>9999999999</formula2>
    </dataValidation>
  </dataValidations>
  <pageMargins left="0.70866141732283472" right="0.70866141732283472" top="0.49" bottom="0.74803149606299213" header="0.31496062992125984" footer="0.31496062992125984"/>
  <pageSetup paperSize="9" orientation="landscape"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
  <sheetViews>
    <sheetView zoomScale="70" zoomScaleNormal="70" workbookViewId="0">
      <selection activeCell="H29" sqref="H29"/>
    </sheetView>
  </sheetViews>
  <sheetFormatPr defaultColWidth="9" defaultRowHeight="13" x14ac:dyDescent="0.2"/>
  <cols>
    <col min="1" max="1" width="9" style="11"/>
    <col min="2" max="2" width="16.81640625" style="11" bestFit="1" customWidth="1"/>
    <col min="3" max="3" width="15.6328125" style="11" customWidth="1"/>
    <col min="4" max="4" width="5.6328125" style="11" customWidth="1"/>
    <col min="5" max="5" width="15.6328125" style="11" customWidth="1"/>
    <col min="6" max="6" width="5.6328125" style="11" customWidth="1"/>
    <col min="7" max="8" width="20.6328125" style="11" customWidth="1"/>
    <col min="9" max="16384" width="9" style="11"/>
  </cols>
  <sheetData>
    <row r="1" spans="1:8" ht="18" customHeight="1" x14ac:dyDescent="0.2">
      <c r="A1" s="11" t="s">
        <v>29</v>
      </c>
      <c r="H1" s="12" t="s">
        <v>37</v>
      </c>
    </row>
    <row r="2" spans="1:8" ht="18" customHeight="1" x14ac:dyDescent="0.2">
      <c r="A2" s="243"/>
      <c r="B2" s="243"/>
      <c r="C2" s="229" t="s">
        <v>15</v>
      </c>
      <c r="D2" s="230"/>
      <c r="E2" s="229" t="s">
        <v>161</v>
      </c>
      <c r="F2" s="230"/>
      <c r="G2" s="19" t="s">
        <v>162</v>
      </c>
      <c r="H2" s="19" t="s">
        <v>110</v>
      </c>
    </row>
    <row r="3" spans="1:8" ht="18" customHeight="1" x14ac:dyDescent="0.2">
      <c r="A3" s="241" t="s">
        <v>30</v>
      </c>
      <c r="B3" s="242"/>
      <c r="C3" s="227"/>
      <c r="D3" s="228"/>
      <c r="E3" s="227"/>
      <c r="F3" s="228"/>
      <c r="G3" s="153"/>
      <c r="H3" s="71">
        <f t="shared" ref="H3:H8" si="0">SUM(C3:G3)/3</f>
        <v>0</v>
      </c>
    </row>
    <row r="4" spans="1:8" ht="18" customHeight="1" x14ac:dyDescent="0.2">
      <c r="A4" s="241" t="s">
        <v>31</v>
      </c>
      <c r="B4" s="242"/>
      <c r="C4" s="227"/>
      <c r="D4" s="228"/>
      <c r="E4" s="227"/>
      <c r="F4" s="228"/>
      <c r="G4" s="153"/>
      <c r="H4" s="71">
        <f t="shared" si="0"/>
        <v>0</v>
      </c>
    </row>
    <row r="5" spans="1:8" ht="18" customHeight="1" x14ac:dyDescent="0.2">
      <c r="A5" s="241" t="s">
        <v>32</v>
      </c>
      <c r="B5" s="242"/>
      <c r="C5" s="227"/>
      <c r="D5" s="228"/>
      <c r="E5" s="227"/>
      <c r="F5" s="228"/>
      <c r="G5" s="153"/>
      <c r="H5" s="71">
        <f t="shared" si="0"/>
        <v>0</v>
      </c>
    </row>
    <row r="6" spans="1:8" ht="18" customHeight="1" x14ac:dyDescent="0.2">
      <c r="A6" s="241" t="s">
        <v>33</v>
      </c>
      <c r="B6" s="242"/>
      <c r="C6" s="227"/>
      <c r="D6" s="228"/>
      <c r="E6" s="227"/>
      <c r="F6" s="228"/>
      <c r="G6" s="153"/>
      <c r="H6" s="71">
        <f t="shared" si="0"/>
        <v>0</v>
      </c>
    </row>
    <row r="7" spans="1:8" ht="18" customHeight="1" x14ac:dyDescent="0.2">
      <c r="A7" s="241" t="s">
        <v>34</v>
      </c>
      <c r="B7" s="242"/>
      <c r="C7" s="227"/>
      <c r="D7" s="228"/>
      <c r="E7" s="227"/>
      <c r="F7" s="228"/>
      <c r="G7" s="153"/>
      <c r="H7" s="71">
        <f t="shared" si="0"/>
        <v>0</v>
      </c>
    </row>
    <row r="8" spans="1:8" ht="18" customHeight="1" x14ac:dyDescent="0.2">
      <c r="A8" s="241" t="s">
        <v>35</v>
      </c>
      <c r="B8" s="242"/>
      <c r="C8" s="227"/>
      <c r="D8" s="228"/>
      <c r="E8" s="227"/>
      <c r="F8" s="228"/>
      <c r="G8" s="153"/>
      <c r="H8" s="71">
        <f t="shared" si="0"/>
        <v>0</v>
      </c>
    </row>
    <row r="9" spans="1:8" s="15" customFormat="1" ht="13.5" customHeight="1" x14ac:dyDescent="0.2">
      <c r="A9" s="244" t="s">
        <v>133</v>
      </c>
      <c r="B9" s="244"/>
      <c r="C9" s="231">
        <f>SUM(C3:C8)</f>
        <v>0</v>
      </c>
      <c r="D9" s="232"/>
      <c r="E9" s="231">
        <f>SUM(E3:E8)</f>
        <v>0</v>
      </c>
      <c r="F9" s="232"/>
      <c r="G9" s="103">
        <f>SUM(G3:G8)</f>
        <v>0</v>
      </c>
      <c r="H9" s="103">
        <f>SUM(H3:H8)</f>
        <v>0</v>
      </c>
    </row>
    <row r="10" spans="1:8" s="15" customFormat="1" ht="13.5" customHeight="1" x14ac:dyDescent="0.2">
      <c r="A10" s="13"/>
      <c r="B10" s="13"/>
      <c r="C10" s="14"/>
      <c r="D10" s="14"/>
      <c r="E10" s="14"/>
      <c r="F10" s="14"/>
      <c r="G10" s="14"/>
      <c r="H10" s="72"/>
    </row>
    <row r="11" spans="1:8" x14ac:dyDescent="0.2">
      <c r="A11" s="11" t="s">
        <v>36</v>
      </c>
      <c r="F11" s="12" t="s">
        <v>37</v>
      </c>
    </row>
    <row r="12" spans="1:8" ht="21" customHeight="1" x14ac:dyDescent="0.2">
      <c r="A12" s="42"/>
      <c r="B12" s="43"/>
      <c r="C12" s="229" t="s">
        <v>112</v>
      </c>
      <c r="D12" s="237"/>
      <c r="E12" s="229" t="s">
        <v>15</v>
      </c>
      <c r="F12" s="237"/>
    </row>
    <row r="13" spans="1:8" ht="18" customHeight="1" x14ac:dyDescent="0.2">
      <c r="A13" s="255" t="s">
        <v>38</v>
      </c>
      <c r="B13" s="255"/>
      <c r="C13" s="233" t="s">
        <v>13</v>
      </c>
      <c r="D13" s="234"/>
      <c r="E13" s="238"/>
      <c r="F13" s="239"/>
    </row>
    <row r="14" spans="1:8" ht="18" customHeight="1" x14ac:dyDescent="0.2">
      <c r="A14" s="256" t="s">
        <v>39</v>
      </c>
      <c r="B14" s="257"/>
      <c r="C14" s="233" t="s">
        <v>14</v>
      </c>
      <c r="D14" s="234"/>
      <c r="E14" s="238"/>
      <c r="F14" s="239"/>
    </row>
    <row r="15" spans="1:8" ht="18" customHeight="1" x14ac:dyDescent="0.2">
      <c r="A15" s="16"/>
      <c r="B15" s="20" t="s">
        <v>40</v>
      </c>
      <c r="C15" s="235" t="s">
        <v>41</v>
      </c>
      <c r="D15" s="236"/>
      <c r="E15" s="238"/>
      <c r="F15" s="239"/>
    </row>
    <row r="16" spans="1:8" ht="18" customHeight="1" x14ac:dyDescent="0.2">
      <c r="A16" s="20" t="s">
        <v>42</v>
      </c>
      <c r="B16" s="20"/>
      <c r="C16" s="233" t="s">
        <v>43</v>
      </c>
      <c r="D16" s="234"/>
      <c r="E16" s="247">
        <f>E13+E14</f>
        <v>0</v>
      </c>
      <c r="F16" s="248"/>
    </row>
    <row r="17" spans="1:6" ht="44.25" customHeight="1" x14ac:dyDescent="0.2">
      <c r="A17" s="20" t="s">
        <v>44</v>
      </c>
      <c r="B17" s="20"/>
      <c r="C17" s="240" t="s">
        <v>45</v>
      </c>
      <c r="D17" s="234"/>
      <c r="E17" s="249" t="e">
        <f>ROUND(IF(E14&lt;0,E15/(E15+E13),E14/E16),3)</f>
        <v>#DIV/0!</v>
      </c>
      <c r="F17" s="250"/>
    </row>
    <row r="18" spans="1:6" ht="24" customHeight="1" x14ac:dyDescent="0.2">
      <c r="A18" s="258" t="s">
        <v>46</v>
      </c>
      <c r="B18" s="44" t="s">
        <v>47</v>
      </c>
      <c r="C18" s="233" t="s">
        <v>48</v>
      </c>
      <c r="D18" s="234"/>
      <c r="E18" s="251"/>
      <c r="F18" s="252"/>
    </row>
    <row r="19" spans="1:6" ht="24" customHeight="1" x14ac:dyDescent="0.2">
      <c r="A19" s="259"/>
      <c r="B19" s="44" t="s">
        <v>49</v>
      </c>
      <c r="C19" s="233" t="s">
        <v>50</v>
      </c>
      <c r="D19" s="234"/>
      <c r="E19" s="251"/>
      <c r="F19" s="252"/>
    </row>
    <row r="20" spans="1:6" ht="24" customHeight="1" x14ac:dyDescent="0.2">
      <c r="A20" s="259"/>
      <c r="B20" s="44" t="s">
        <v>51</v>
      </c>
      <c r="C20" s="233" t="s">
        <v>113</v>
      </c>
      <c r="D20" s="234"/>
      <c r="E20" s="253">
        <f>(原価計算書!E17-原価計算書!E9)*0.04</f>
        <v>0</v>
      </c>
      <c r="F20" s="254"/>
    </row>
    <row r="21" spans="1:6" ht="24" customHeight="1" x14ac:dyDescent="0.2">
      <c r="A21" s="260"/>
      <c r="B21" s="44" t="s">
        <v>52</v>
      </c>
      <c r="C21" s="233" t="s">
        <v>53</v>
      </c>
      <c r="D21" s="234"/>
      <c r="E21" s="245">
        <f>SUM(E18:F20)</f>
        <v>0</v>
      </c>
      <c r="F21" s="246"/>
    </row>
    <row r="22" spans="1:6" ht="24" customHeight="1" x14ac:dyDescent="0.2">
      <c r="A22" s="261" t="s">
        <v>54</v>
      </c>
      <c r="B22" s="262"/>
      <c r="C22" s="235" t="s">
        <v>55</v>
      </c>
      <c r="D22" s="236"/>
      <c r="E22" s="245" t="e">
        <f>E17*E21*主要経済指標!B31</f>
        <v>#DIV/0!</v>
      </c>
      <c r="F22" s="246"/>
    </row>
  </sheetData>
  <mergeCells count="50">
    <mergeCell ref="A9:B9"/>
    <mergeCell ref="E22:F22"/>
    <mergeCell ref="E16:F16"/>
    <mergeCell ref="E17:F17"/>
    <mergeCell ref="E18:F18"/>
    <mergeCell ref="E19:F19"/>
    <mergeCell ref="E20:F20"/>
    <mergeCell ref="E21:F21"/>
    <mergeCell ref="A13:B13"/>
    <mergeCell ref="A14:B14"/>
    <mergeCell ref="A18:A21"/>
    <mergeCell ref="A22:B22"/>
    <mergeCell ref="C13:D13"/>
    <mergeCell ref="C14:D14"/>
    <mergeCell ref="C15:D15"/>
    <mergeCell ref="C16:D16"/>
    <mergeCell ref="A7:B7"/>
    <mergeCell ref="A8:B8"/>
    <mergeCell ref="A2:B2"/>
    <mergeCell ref="A3:B3"/>
    <mergeCell ref="A4:B4"/>
    <mergeCell ref="A5:B5"/>
    <mergeCell ref="A6:B6"/>
    <mergeCell ref="C21:D21"/>
    <mergeCell ref="C22:D22"/>
    <mergeCell ref="C12:D12"/>
    <mergeCell ref="E13:F13"/>
    <mergeCell ref="E14:F14"/>
    <mergeCell ref="E15:F15"/>
    <mergeCell ref="C17:D17"/>
    <mergeCell ref="E12:F12"/>
    <mergeCell ref="C18:D18"/>
    <mergeCell ref="C19:D19"/>
    <mergeCell ref="C20:D20"/>
    <mergeCell ref="C4:D4"/>
    <mergeCell ref="C3:D3"/>
    <mergeCell ref="C2:D2"/>
    <mergeCell ref="E9:F9"/>
    <mergeCell ref="E8:F8"/>
    <mergeCell ref="E7:F7"/>
    <mergeCell ref="E6:F6"/>
    <mergeCell ref="E5:F5"/>
    <mergeCell ref="E4:F4"/>
    <mergeCell ref="E3:F3"/>
    <mergeCell ref="E2:F2"/>
    <mergeCell ref="C9:D9"/>
    <mergeCell ref="C8:D8"/>
    <mergeCell ref="C7:D7"/>
    <mergeCell ref="C6:D6"/>
    <mergeCell ref="C5:D5"/>
  </mergeCells>
  <phoneticPr fontId="2"/>
  <dataValidations count="2">
    <dataValidation type="whole" allowBlank="1" showInputMessage="1" showErrorMessage="1" sqref="E15:F15 C3:G8 E13:F13 E18:F19" xr:uid="{00000000-0002-0000-0300-000000000000}">
      <formula1>0</formula1>
      <formula2>999999999</formula2>
    </dataValidation>
    <dataValidation type="whole" allowBlank="1" showInputMessage="1" showErrorMessage="1" sqref="E14:F14" xr:uid="{00000000-0002-0000-0300-000002000000}">
      <formula1>-999999999</formula1>
      <formula2>999999999</formula2>
    </dataValidation>
  </dataValidations>
  <pageMargins left="0.70866141732283472" right="0.70866141732283472" top="0.74803149606299213" bottom="0.74803149606299213" header="0.31496062992125984" footer="0.31496062992125984"/>
  <pageSetup paperSize="9" orientation="landscape"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2"/>
  <sheetViews>
    <sheetView view="pageBreakPreview" topLeftCell="A13" zoomScale="102" zoomScaleNormal="70" zoomScaleSheetLayoutView="102" workbookViewId="0">
      <selection activeCell="D40" sqref="D40"/>
    </sheetView>
  </sheetViews>
  <sheetFormatPr defaultRowHeight="13" x14ac:dyDescent="0.2"/>
  <cols>
    <col min="1" max="6" width="20.54296875" customWidth="1"/>
  </cols>
  <sheetData>
    <row r="1" spans="1:5" x14ac:dyDescent="0.2">
      <c r="A1" t="s">
        <v>172</v>
      </c>
    </row>
    <row r="2" spans="1:5" x14ac:dyDescent="0.2">
      <c r="A2" s="6"/>
      <c r="B2" s="128" t="s">
        <v>1</v>
      </c>
      <c r="C2" s="128" t="s">
        <v>173</v>
      </c>
    </row>
    <row r="3" spans="1:5" x14ac:dyDescent="0.2">
      <c r="A3" s="128" t="s">
        <v>199</v>
      </c>
      <c r="B3" s="6">
        <v>1.014</v>
      </c>
      <c r="C3" s="6">
        <v>1.0820000000000001</v>
      </c>
    </row>
    <row r="4" spans="1:5" x14ac:dyDescent="0.2">
      <c r="A4" s="128" t="s">
        <v>200</v>
      </c>
      <c r="B4" s="6">
        <v>1.024</v>
      </c>
      <c r="C4" s="6">
        <v>1.02</v>
      </c>
    </row>
    <row r="5" spans="1:5" x14ac:dyDescent="0.2">
      <c r="A5" s="128" t="s">
        <v>204</v>
      </c>
      <c r="B5" s="6">
        <v>1.0249999999999999</v>
      </c>
      <c r="C5" s="6">
        <v>1.016</v>
      </c>
    </row>
    <row r="7" spans="1:5" x14ac:dyDescent="0.2">
      <c r="A7" t="s">
        <v>174</v>
      </c>
      <c r="C7" s="263"/>
      <c r="D7" s="263"/>
      <c r="E7" s="173"/>
    </row>
    <row r="8" spans="1:5" x14ac:dyDescent="0.2">
      <c r="A8" s="264"/>
      <c r="B8" s="264" t="s">
        <v>176</v>
      </c>
      <c r="C8" s="265" t="s">
        <v>180</v>
      </c>
      <c r="D8" s="237"/>
      <c r="E8" s="173"/>
    </row>
    <row r="9" spans="1:5" x14ac:dyDescent="0.2">
      <c r="A9" s="264"/>
      <c r="B9" s="264"/>
      <c r="C9" s="128" t="s">
        <v>177</v>
      </c>
      <c r="D9" s="128" t="s">
        <v>178</v>
      </c>
      <c r="E9" s="173"/>
    </row>
    <row r="10" spans="1:5" x14ac:dyDescent="0.2">
      <c r="A10" s="128" t="s">
        <v>163</v>
      </c>
      <c r="B10" s="6">
        <v>392.4</v>
      </c>
      <c r="C10" s="126">
        <v>0.95603000000000005</v>
      </c>
      <c r="D10" s="126">
        <v>4.3970000000000002E-2</v>
      </c>
      <c r="E10" s="173"/>
    </row>
    <row r="11" spans="1:5" x14ac:dyDescent="0.2">
      <c r="A11" s="128" t="s">
        <v>164</v>
      </c>
      <c r="B11" s="6">
        <v>387.4</v>
      </c>
      <c r="C11" s="126">
        <v>0.87175999999999998</v>
      </c>
      <c r="D11" s="126">
        <v>0.12823999999999999</v>
      </c>
      <c r="E11" s="173"/>
    </row>
    <row r="12" spans="1:5" x14ac:dyDescent="0.2">
      <c r="A12" s="128" t="s">
        <v>165</v>
      </c>
      <c r="B12" s="6">
        <v>507.3</v>
      </c>
      <c r="C12" s="126">
        <v>0.79342000000000001</v>
      </c>
      <c r="D12" s="126">
        <v>0.20658000000000001</v>
      </c>
      <c r="E12" s="173"/>
    </row>
    <row r="13" spans="1:5" x14ac:dyDescent="0.2">
      <c r="A13" s="128" t="s">
        <v>166</v>
      </c>
      <c r="B13" s="6">
        <v>409.3</v>
      </c>
      <c r="C13" s="126">
        <v>0.81377999999999995</v>
      </c>
      <c r="D13" s="126">
        <v>0.18622</v>
      </c>
      <c r="E13" s="173"/>
    </row>
    <row r="14" spans="1:5" x14ac:dyDescent="0.2">
      <c r="A14" s="128" t="s">
        <v>167</v>
      </c>
      <c r="B14" s="6">
        <v>462.8</v>
      </c>
      <c r="C14" s="126">
        <v>0.87643000000000004</v>
      </c>
      <c r="D14" s="126">
        <v>0.12357</v>
      </c>
      <c r="E14" s="173"/>
    </row>
    <row r="15" spans="1:5" x14ac:dyDescent="0.2">
      <c r="A15" s="128" t="s">
        <v>168</v>
      </c>
      <c r="B15" s="6">
        <v>472.8</v>
      </c>
      <c r="C15" s="126">
        <v>0.82511999999999996</v>
      </c>
      <c r="D15" s="126">
        <v>0.17488000000000001</v>
      </c>
      <c r="E15" s="173"/>
    </row>
    <row r="16" spans="1:5" x14ac:dyDescent="0.2">
      <c r="A16" s="128" t="s">
        <v>169</v>
      </c>
      <c r="B16" s="6">
        <v>425.2</v>
      </c>
      <c r="C16" s="126">
        <v>0.77922999999999998</v>
      </c>
      <c r="D16" s="126">
        <v>0.22076999999999999</v>
      </c>
      <c r="E16" s="173"/>
    </row>
    <row r="17" spans="1:5" x14ac:dyDescent="0.2">
      <c r="A17" s="128" t="s">
        <v>170</v>
      </c>
      <c r="B17" s="6">
        <v>398.6</v>
      </c>
      <c r="C17" s="126">
        <v>0.77876000000000001</v>
      </c>
      <c r="D17" s="126">
        <v>0.22123999999999999</v>
      </c>
      <c r="E17" s="173"/>
    </row>
    <row r="18" spans="1:5" x14ac:dyDescent="0.2">
      <c r="A18" s="128" t="s">
        <v>124</v>
      </c>
      <c r="B18" s="6">
        <v>409.5</v>
      </c>
      <c r="C18" s="126">
        <v>0.93042000000000002</v>
      </c>
      <c r="D18" s="126">
        <v>6.9580000000000003E-2</v>
      </c>
      <c r="E18" s="173"/>
    </row>
    <row r="19" spans="1:5" x14ac:dyDescent="0.2">
      <c r="A19" s="128" t="s">
        <v>171</v>
      </c>
      <c r="B19" s="6">
        <v>345.9</v>
      </c>
      <c r="C19" s="126">
        <v>0.85780000000000001</v>
      </c>
      <c r="D19" s="126">
        <v>0.14219999999999999</v>
      </c>
      <c r="E19" s="173"/>
    </row>
    <row r="20" spans="1:5" x14ac:dyDescent="0.2">
      <c r="A20" s="128" t="s">
        <v>175</v>
      </c>
      <c r="B20" s="6">
        <v>462.4</v>
      </c>
      <c r="C20" s="129" t="s">
        <v>179</v>
      </c>
      <c r="D20" s="129" t="s">
        <v>179</v>
      </c>
      <c r="E20" s="173"/>
    </row>
    <row r="22" spans="1:5" x14ac:dyDescent="0.2">
      <c r="A22" t="s">
        <v>181</v>
      </c>
    </row>
    <row r="23" spans="1:5" x14ac:dyDescent="0.2">
      <c r="A23" s="128" t="s">
        <v>201</v>
      </c>
      <c r="B23" s="6">
        <v>1.1100000000000001</v>
      </c>
    </row>
    <row r="24" spans="1:5" x14ac:dyDescent="0.2">
      <c r="A24" s="128" t="s">
        <v>205</v>
      </c>
      <c r="B24" s="6">
        <v>1.01</v>
      </c>
    </row>
    <row r="25" spans="1:5" x14ac:dyDescent="0.2">
      <c r="A25" s="127"/>
    </row>
    <row r="26" spans="1:5" x14ac:dyDescent="0.2">
      <c r="A26" s="131" t="s">
        <v>184</v>
      </c>
    </row>
    <row r="27" spans="1:5" x14ac:dyDescent="0.2">
      <c r="A27" s="132"/>
      <c r="B27" s="128" t="s">
        <v>58</v>
      </c>
      <c r="C27" s="128" t="s">
        <v>59</v>
      </c>
      <c r="D27" s="128" t="s">
        <v>60</v>
      </c>
      <c r="E27" s="174" t="s">
        <v>207</v>
      </c>
    </row>
    <row r="28" spans="1:5" x14ac:dyDescent="0.2">
      <c r="A28" s="132" t="s">
        <v>185</v>
      </c>
      <c r="B28" s="172">
        <v>40737</v>
      </c>
      <c r="C28" s="172">
        <v>30683</v>
      </c>
      <c r="D28" s="172">
        <v>7017</v>
      </c>
      <c r="E28" s="172">
        <v>4003</v>
      </c>
    </row>
    <row r="29" spans="1:5" x14ac:dyDescent="0.2">
      <c r="A29" s="130"/>
      <c r="B29" s="26"/>
    </row>
    <row r="30" spans="1:5" x14ac:dyDescent="0.2">
      <c r="A30" s="131" t="s">
        <v>186</v>
      </c>
    </row>
    <row r="31" spans="1:5" x14ac:dyDescent="0.2">
      <c r="A31" s="132" t="s">
        <v>182</v>
      </c>
      <c r="B31" s="6">
        <v>0.112</v>
      </c>
    </row>
    <row r="33" spans="1:6" x14ac:dyDescent="0.2">
      <c r="A33" s="131" t="s">
        <v>187</v>
      </c>
    </row>
    <row r="34" spans="1:6" x14ac:dyDescent="0.2">
      <c r="A34" s="132" t="s">
        <v>183</v>
      </c>
      <c r="B34" s="6">
        <v>160.91</v>
      </c>
    </row>
    <row r="36" spans="1:6" x14ac:dyDescent="0.2">
      <c r="A36" t="s">
        <v>202</v>
      </c>
      <c r="C36" s="263"/>
      <c r="D36" s="263"/>
      <c r="E36" s="173"/>
    </row>
    <row r="37" spans="1:6" x14ac:dyDescent="0.2">
      <c r="A37" s="132" t="s">
        <v>188</v>
      </c>
      <c r="B37" s="128" t="s">
        <v>58</v>
      </c>
      <c r="C37" s="128" t="s">
        <v>59</v>
      </c>
      <c r="D37" s="128" t="s">
        <v>60</v>
      </c>
      <c r="E37" s="174" t="s">
        <v>207</v>
      </c>
      <c r="F37" s="128" t="s">
        <v>0</v>
      </c>
    </row>
    <row r="38" spans="1:6" x14ac:dyDescent="0.2">
      <c r="A38" s="128" t="s">
        <v>163</v>
      </c>
      <c r="B38" s="133">
        <v>1679</v>
      </c>
      <c r="C38" s="133">
        <v>366</v>
      </c>
      <c r="D38" s="133">
        <f>492-E38</f>
        <v>404</v>
      </c>
      <c r="E38" s="133">
        <v>88</v>
      </c>
      <c r="F38" s="134">
        <f>SUM(B38:E38)</f>
        <v>2537</v>
      </c>
    </row>
    <row r="39" spans="1:6" x14ac:dyDescent="0.2">
      <c r="A39" s="128" t="s">
        <v>164</v>
      </c>
      <c r="B39" s="133">
        <v>1839</v>
      </c>
      <c r="C39" s="133">
        <v>921</v>
      </c>
      <c r="D39" s="133">
        <f>1816-E39</f>
        <v>1490</v>
      </c>
      <c r="E39" s="133">
        <v>326</v>
      </c>
      <c r="F39" s="134">
        <f>SUM(B39:E39)</f>
        <v>4576</v>
      </c>
    </row>
    <row r="40" spans="1:6" x14ac:dyDescent="0.2">
      <c r="A40" s="128" t="s">
        <v>165</v>
      </c>
      <c r="B40" s="133">
        <v>5128</v>
      </c>
      <c r="C40" s="133">
        <v>2365</v>
      </c>
      <c r="D40" s="133">
        <f>5011-E40</f>
        <v>4110</v>
      </c>
      <c r="E40" s="133">
        <v>901</v>
      </c>
      <c r="F40" s="134">
        <f>SUM(B40:E40)</f>
        <v>12504</v>
      </c>
    </row>
    <row r="41" spans="1:6" x14ac:dyDescent="0.2">
      <c r="A41" s="128" t="s">
        <v>166</v>
      </c>
      <c r="B41" s="133">
        <v>1219</v>
      </c>
      <c r="C41" s="133">
        <v>577</v>
      </c>
      <c r="D41" s="133">
        <f>868-E41</f>
        <v>712</v>
      </c>
      <c r="E41" s="133">
        <v>156</v>
      </c>
      <c r="F41" s="134">
        <f>SUM(B41:E41)</f>
        <v>2664</v>
      </c>
    </row>
    <row r="42" spans="1:6" x14ac:dyDescent="0.2">
      <c r="A42" s="128" t="s">
        <v>167</v>
      </c>
      <c r="B42" s="133">
        <v>2883</v>
      </c>
      <c r="C42" s="133">
        <v>871</v>
      </c>
      <c r="D42" s="133">
        <f>1317-E42</f>
        <v>1080</v>
      </c>
      <c r="E42" s="133">
        <v>237</v>
      </c>
      <c r="F42" s="134">
        <f>SUM(B42:E42)</f>
        <v>5071</v>
      </c>
    </row>
    <row r="43" spans="1:6" x14ac:dyDescent="0.2">
      <c r="A43" s="128" t="s">
        <v>168</v>
      </c>
      <c r="B43" s="133">
        <v>2248</v>
      </c>
      <c r="C43" s="133">
        <v>1004</v>
      </c>
      <c r="D43" s="133">
        <f>2754-E43</f>
        <v>2259</v>
      </c>
      <c r="E43" s="133">
        <v>495</v>
      </c>
      <c r="F43" s="134">
        <f>SUM(B43:E43)</f>
        <v>6006</v>
      </c>
    </row>
    <row r="44" spans="1:6" x14ac:dyDescent="0.2">
      <c r="A44" s="128" t="s">
        <v>169</v>
      </c>
      <c r="B44" s="133">
        <v>1116</v>
      </c>
      <c r="C44" s="133">
        <v>661</v>
      </c>
      <c r="D44" s="133">
        <f>997-E44</f>
        <v>818</v>
      </c>
      <c r="E44" s="133">
        <v>179</v>
      </c>
      <c r="F44" s="134">
        <f>SUM(B44:E44)</f>
        <v>2774</v>
      </c>
    </row>
    <row r="45" spans="1:6" x14ac:dyDescent="0.2">
      <c r="A45" s="128" t="s">
        <v>170</v>
      </c>
      <c r="B45" s="133">
        <v>641</v>
      </c>
      <c r="C45" s="133">
        <v>236</v>
      </c>
      <c r="D45" s="133">
        <f>327-E45</f>
        <v>269</v>
      </c>
      <c r="E45" s="133">
        <v>58</v>
      </c>
      <c r="F45" s="134">
        <f>SUM(B45:E45)</f>
        <v>1204</v>
      </c>
    </row>
    <row r="46" spans="1:6" x14ac:dyDescent="0.2">
      <c r="A46" s="128" t="s">
        <v>124</v>
      </c>
      <c r="B46" s="133">
        <v>2531</v>
      </c>
      <c r="C46" s="133">
        <v>810</v>
      </c>
      <c r="D46" s="133">
        <f>1346-E46</f>
        <v>1104</v>
      </c>
      <c r="E46" s="133">
        <v>242</v>
      </c>
      <c r="F46" s="134">
        <f>SUM(B46:E46)</f>
        <v>4687</v>
      </c>
    </row>
    <row r="47" spans="1:6" x14ac:dyDescent="0.2">
      <c r="A47" s="128" t="s">
        <v>171</v>
      </c>
      <c r="B47" s="133">
        <v>733</v>
      </c>
      <c r="C47" s="133">
        <v>72</v>
      </c>
      <c r="D47" s="133">
        <f>114-E47</f>
        <v>94</v>
      </c>
      <c r="E47" s="133">
        <v>20</v>
      </c>
      <c r="F47" s="134">
        <f>SUM(B47:E47)</f>
        <v>919</v>
      </c>
    </row>
    <row r="49" spans="1:4" x14ac:dyDescent="0.2">
      <c r="A49" s="131" t="s">
        <v>192</v>
      </c>
    </row>
    <row r="50" spans="1:4" x14ac:dyDescent="0.2">
      <c r="A50" s="6"/>
      <c r="B50" s="6" t="s">
        <v>189</v>
      </c>
      <c r="C50" s="6" t="s">
        <v>190</v>
      </c>
      <c r="D50" s="6" t="s">
        <v>206</v>
      </c>
    </row>
    <row r="51" spans="1:4" x14ac:dyDescent="0.2">
      <c r="A51" s="132" t="s">
        <v>134</v>
      </c>
      <c r="B51" s="6">
        <v>0.84399999999999997</v>
      </c>
      <c r="C51" s="6">
        <v>0.73929999999999996</v>
      </c>
      <c r="D51" s="6">
        <v>0.6593</v>
      </c>
    </row>
    <row r="52" spans="1:4" x14ac:dyDescent="0.2">
      <c r="A52" s="128" t="s">
        <v>191</v>
      </c>
      <c r="B52" s="6">
        <v>0.86209999999999998</v>
      </c>
      <c r="C52" s="6">
        <v>0.73860000000000003</v>
      </c>
      <c r="D52" s="6">
        <v>0.65869999999999995</v>
      </c>
    </row>
  </sheetData>
  <mergeCells count="5">
    <mergeCell ref="C7:D7"/>
    <mergeCell ref="B8:B9"/>
    <mergeCell ref="A8:A9"/>
    <mergeCell ref="C8:D8"/>
    <mergeCell ref="C36:D36"/>
  </mergeCells>
  <phoneticPr fontId="2"/>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原価計算書</vt:lpstr>
      <vt:lpstr>算出基礎資料①</vt:lpstr>
      <vt:lpstr>算出基礎資料②</vt:lpstr>
      <vt:lpstr>算出基礎資料③</vt:lpstr>
      <vt:lpstr>主要経済指標</vt:lpstr>
      <vt:lpstr>原価計算書!Print_Area</vt:lpstr>
      <vt:lpstr>主要経済指標!Print_Area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nakao</dc:creator>
  <cp:lastModifiedBy>生田 晃一</cp:lastModifiedBy>
  <cp:lastPrinted>2024-02-28T09:16:32Z</cp:lastPrinted>
  <dcterms:created xsi:type="dcterms:W3CDTF">2007-11-08T06:25:15Z</dcterms:created>
  <dcterms:modified xsi:type="dcterms:W3CDTF">2024-02-28T09:39:33Z</dcterms:modified>
</cp:coreProperties>
</file>