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ml.chartshapes+xml" PartName="/xl/drawings/drawing3.xml"/>
  <Override ContentType="application/vnd.openxmlformats-officedocument.drawingml.chartshapes+xml" PartName="/xl/drawings/drawing4.xml"/>
  <Override ContentType="application/vnd.openxmlformats-officedocument.drawingml.chartshapes+xml" PartName="/xl/drawings/drawing5.xml"/>
  <Override ContentType="application/vnd.openxmlformats-officedocument.drawingml.chartshapes+xml" PartName="/xl/drawings/drawing6.xml"/>
  <Override ContentType="application/vnd.openxmlformats-officedocument.drawingml.chartshapes+xml" PartName="/xl/drawings/drawing7.xml"/>
  <Override ContentType="application/vnd.openxmlformats-officedocument.drawingml.chartshapes+xml" PartName="/xl/drawings/drawing8.xml"/>
  <Override ContentType="application/vnd.openxmlformats-officedocument.drawingml.chartshapes+xml" PartName="/xl/drawings/drawing9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updateLinks="never" defaultThemeVersion="124226"/>
  <xr:revisionPtr revIDLastSave="0" documentId="13_ncr:1_{1BD0CCD6-1D8E-47C5-ADB2-41ED559ABEA8}" xr6:coauthVersionLast="47" xr6:coauthVersionMax="47" xr10:uidLastSave="{00000000-0000-0000-0000-000000000000}"/>
  <bookViews>
    <workbookView xWindow="-105" yWindow="0" windowWidth="14610" windowHeight="15585" activeTab="1" xr2:uid="{00000000-000D-0000-FFFF-FFFF00000000}"/>
  </bookViews>
  <sheets>
    <sheet name="港別上位5品目" sheetId="6" r:id="rId1"/>
    <sheet name="グラフ" sheetId="4" r:id="rId2"/>
  </sheets>
  <externalReferences>
    <externalReference r:id="rId3"/>
  </externalReferences>
  <definedNames>
    <definedName name="順位" comment="P1以降の順位表示をする数式に必要">[1]輸移出入別!$H$12:$I$19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" i="6" l="1"/>
  <c r="U15" i="6"/>
  <c r="P15" i="6"/>
  <c r="Q15" i="6"/>
  <c r="L15" i="6"/>
  <c r="M15" i="6"/>
  <c r="I15" i="6"/>
  <c r="H15" i="6"/>
  <c r="M17" i="6"/>
  <c r="L17" i="6"/>
  <c r="D15" i="6"/>
  <c r="E15" i="6"/>
  <c r="T17" i="6"/>
  <c r="U17" i="6"/>
  <c r="P17" i="6"/>
  <c r="Q17" i="6"/>
  <c r="H17" i="6"/>
  <c r="I17" i="6"/>
  <c r="D17" i="6"/>
  <c r="E17" i="6"/>
  <c r="T19" i="6" l="1"/>
  <c r="P19" i="6"/>
  <c r="L19" i="6"/>
  <c r="H19" i="6"/>
  <c r="D19" i="6"/>
  <c r="U19" i="6"/>
  <c r="Q19" i="6"/>
  <c r="M19" i="6"/>
  <c r="I19" i="6"/>
  <c r="E19" i="6"/>
  <c r="L21" i="6"/>
  <c r="M21" i="6"/>
  <c r="Q21" i="6"/>
  <c r="P21" i="6"/>
  <c r="H21" i="6"/>
  <c r="D21" i="6"/>
  <c r="T21" i="6"/>
  <c r="U21" i="6"/>
  <c r="I21" i="6"/>
  <c r="E21" i="6"/>
  <c r="T9" i="6"/>
  <c r="U9" i="6" l="1"/>
  <c r="P9" i="6"/>
  <c r="Q9" i="6"/>
  <c r="H9" i="6" l="1"/>
  <c r="I9" i="6"/>
  <c r="D9" i="6"/>
  <c r="E9" i="6"/>
  <c r="L9" i="6"/>
  <c r="M9" i="6"/>
  <c r="U11" i="6"/>
  <c r="Q11" i="6"/>
  <c r="T11" i="6" l="1"/>
  <c r="P11" i="6"/>
  <c r="M11" i="6" l="1"/>
  <c r="L11" i="6"/>
  <c r="H11" i="6"/>
  <c r="I11" i="6"/>
  <c r="E11" i="6"/>
  <c r="D11" i="6"/>
  <c r="T7" i="6" l="1"/>
  <c r="U7" i="6"/>
  <c r="P7" i="6"/>
  <c r="Q7" i="6"/>
  <c r="L7" i="6"/>
  <c r="M7" i="6"/>
  <c r="H7" i="6"/>
  <c r="I7" i="6"/>
  <c r="E7" i="6"/>
  <c r="D7" i="6"/>
  <c r="I13" i="6" l="1"/>
  <c r="H13" i="6"/>
  <c r="Q13" i="6"/>
  <c r="P13" i="6"/>
  <c r="M13" i="6"/>
  <c r="L13" i="6"/>
  <c r="E13" i="6"/>
  <c r="D13" i="6"/>
</calcChain>
</file>

<file path=xl/sharedStrings.xml><?xml version="1.0" encoding="utf-8"?>
<sst xmlns="http://schemas.openxmlformats.org/spreadsheetml/2006/main" count="80" uniqueCount="42">
  <si>
    <t>各港における貨物の構成（主要品目）</t>
    <rPh sb="12" eb="14">
      <t>シュヨウ</t>
    </rPh>
    <rPh sb="14" eb="16">
      <t>ヒンモク</t>
    </rPh>
    <phoneticPr fontId="6"/>
  </si>
  <si>
    <t>横浜</t>
  </si>
  <si>
    <t>東京</t>
  </si>
  <si>
    <t>川崎</t>
  </si>
  <si>
    <t>横須賀</t>
  </si>
  <si>
    <t>千葉</t>
  </si>
  <si>
    <t>木更津</t>
  </si>
  <si>
    <t>鹿島</t>
  </si>
  <si>
    <t>日立</t>
  </si>
  <si>
    <t>コンテナ</t>
  </si>
  <si>
    <t>自動車</t>
  </si>
  <si>
    <t>石炭</t>
  </si>
  <si>
    <t>穀物ばら</t>
  </si>
  <si>
    <t>鉄鋼</t>
  </si>
  <si>
    <t>分類不能</t>
  </si>
  <si>
    <t>金属鉱</t>
  </si>
  <si>
    <t>その他金属機械工業品</t>
  </si>
  <si>
    <t>その他鉱産品</t>
  </si>
  <si>
    <t>砂・砂利・石材</t>
  </si>
  <si>
    <t>非鉄金属</t>
  </si>
  <si>
    <t>表３</t>
  </si>
  <si>
    <t>（単位：万トン）</t>
  </si>
  <si>
    <t>港名</t>
  </si>
  <si>
    <t>品目名</t>
  </si>
  <si>
    <t>数量</t>
  </si>
  <si>
    <t>前年度比</t>
  </si>
  <si>
    <t>前々年度比</t>
  </si>
  <si>
    <t>その他</t>
  </si>
  <si>
    <t>穀物ばら</t>
    <rPh sb="0" eb="2">
      <t>コクモツ</t>
    </rPh>
    <phoneticPr fontId="6"/>
  </si>
  <si>
    <t>紙・パルプ</t>
    <rPh sb="0" eb="1">
      <t>カミ</t>
    </rPh>
    <phoneticPr fontId="6"/>
  </si>
  <si>
    <t>自動車</t>
    <rPh sb="0" eb="3">
      <t>ジドウシャ</t>
    </rPh>
    <phoneticPr fontId="6"/>
  </si>
  <si>
    <t>石炭</t>
    <rPh sb="0" eb="2">
      <t>セキタン</t>
    </rPh>
    <phoneticPr fontId="6"/>
  </si>
  <si>
    <t>コンテナ</t>
    <phoneticPr fontId="6"/>
  </si>
  <si>
    <t>セメントばら</t>
    <phoneticPr fontId="6"/>
  </si>
  <si>
    <t>その他特殊品</t>
    <rPh sb="2" eb="3">
      <t>タ</t>
    </rPh>
    <rPh sb="3" eb="6">
      <t>トクシュヒン</t>
    </rPh>
    <phoneticPr fontId="6"/>
  </si>
  <si>
    <t>その他農水産品ばら</t>
    <rPh sb="2" eb="3">
      <t>タ</t>
    </rPh>
    <rPh sb="3" eb="6">
      <t>ノウスイサン</t>
    </rPh>
    <rPh sb="6" eb="7">
      <t>ヒン</t>
    </rPh>
    <phoneticPr fontId="6"/>
  </si>
  <si>
    <t>金属鉱</t>
    <rPh sb="0" eb="3">
      <t>キンゾクコウ</t>
    </rPh>
    <phoneticPr fontId="6"/>
  </si>
  <si>
    <t>－</t>
    <phoneticPr fontId="6"/>
  </si>
  <si>
    <t>その他鉱産品</t>
    <phoneticPr fontId="6"/>
  </si>
  <si>
    <t>原塩</t>
    <rPh sb="1" eb="2">
      <t>シオ</t>
    </rPh>
    <phoneticPr fontId="6"/>
  </si>
  <si>
    <t>令和6年度　関東運輸局管内港別船舶積卸し実績（上位５品目別）</t>
    <phoneticPr fontId="6"/>
  </si>
  <si>
    <t>金属くず</t>
    <rPh sb="0" eb="2">
      <t>キンゾク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</si>
</sst>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0_ "/>
  </numFmts>
  <fonts count="14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color indexed="55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55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indexed="55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1" applyFont="1"/>
    <xf numFmtId="0" fontId="4" fillId="0" borderId="0" xfId="1" applyFont="1" applyAlignment="1">
      <alignment horizontal="distributed" justifyLastLine="1"/>
    </xf>
    <xf numFmtId="0" fontId="7" fillId="0" borderId="0" xfId="1" applyFont="1" applyAlignment="1">
      <alignment horizontal="distributed" vertical="center" justifyLastLine="1"/>
    </xf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8" fillId="0" borderId="10" xfId="1" applyFont="1" applyBorder="1" applyAlignment="1">
      <alignment horizontal="center" shrinkToFit="1"/>
    </xf>
    <xf numFmtId="0" fontId="8" fillId="0" borderId="11" xfId="1" applyFont="1" applyBorder="1" applyAlignment="1">
      <alignment horizontal="center"/>
    </xf>
    <xf numFmtId="0" fontId="4" fillId="0" borderId="3" xfId="1" applyFont="1" applyBorder="1" applyAlignment="1">
      <alignment horizontal="distributed" vertical="center"/>
    </xf>
    <xf numFmtId="0" fontId="4" fillId="0" borderId="4" xfId="1" applyFont="1" applyBorder="1" applyAlignment="1">
      <alignment horizontal="distributed" vertical="center"/>
    </xf>
    <xf numFmtId="0" fontId="4" fillId="0" borderId="6" xfId="1" applyFont="1" applyBorder="1" applyAlignment="1">
      <alignment horizontal="distributed" vertical="center"/>
    </xf>
    <xf numFmtId="0" fontId="8" fillId="0" borderId="12" xfId="1" applyFont="1" applyBorder="1" applyAlignment="1">
      <alignment horizontal="center" shrinkToFit="1"/>
    </xf>
    <xf numFmtId="0" fontId="4" fillId="0" borderId="13" xfId="1" applyFont="1" applyBorder="1" applyAlignment="1">
      <alignment horizontal="center"/>
    </xf>
    <xf numFmtId="178" fontId="4" fillId="2" borderId="2" xfId="1" applyNumberFormat="1" applyFont="1" applyFill="1" applyBorder="1" applyAlignment="1">
      <alignment vertical="top"/>
    </xf>
    <xf numFmtId="0" fontId="2" fillId="2" borderId="3" xfId="1" applyFont="1" applyFill="1" applyBorder="1" applyAlignment="1">
      <alignment horizontal="center"/>
    </xf>
    <xf numFmtId="0" fontId="9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vertical="top"/>
    </xf>
    <xf numFmtId="177" fontId="9" fillId="2" borderId="15" xfId="1" applyNumberFormat="1" applyFont="1" applyFill="1" applyBorder="1" applyAlignment="1">
      <alignment horizontal="center"/>
    </xf>
    <xf numFmtId="177" fontId="9" fillId="2" borderId="16" xfId="1" applyNumberFormat="1" applyFont="1" applyFill="1" applyBorder="1" applyAlignment="1">
      <alignment horizontal="center"/>
    </xf>
    <xf numFmtId="177" fontId="9" fillId="2" borderId="14" xfId="1" applyNumberFormat="1" applyFont="1" applyFill="1" applyBorder="1" applyAlignment="1">
      <alignment horizontal="center"/>
    </xf>
    <xf numFmtId="177" fontId="9" fillId="2" borderId="6" xfId="1" applyNumberFormat="1" applyFont="1" applyFill="1" applyBorder="1" applyAlignment="1">
      <alignment horizontal="center"/>
    </xf>
    <xf numFmtId="0" fontId="10" fillId="0" borderId="0" xfId="1" applyFont="1" applyAlignment="1">
      <alignment horizontal="center"/>
    </xf>
    <xf numFmtId="0" fontId="4" fillId="0" borderId="18" xfId="1" applyFont="1" applyBorder="1" applyAlignment="1">
      <alignment horizontal="distributed" vertical="center" justifyLastLine="1"/>
    </xf>
    <xf numFmtId="0" fontId="2" fillId="2" borderId="19" xfId="1" applyFont="1" applyFill="1" applyBorder="1" applyAlignment="1">
      <alignment vertical="center"/>
    </xf>
    <xf numFmtId="176" fontId="4" fillId="2" borderId="20" xfId="1" applyNumberFormat="1" applyFont="1" applyFill="1" applyBorder="1" applyAlignment="1"/>
    <xf numFmtId="177" fontId="4" fillId="2" borderId="21" xfId="1" applyNumberFormat="1" applyFont="1" applyFill="1" applyBorder="1" applyAlignment="1"/>
    <xf numFmtId="177" fontId="4" fillId="2" borderId="22" xfId="1" applyNumberFormat="1" applyFont="1" applyFill="1" applyBorder="1" applyAlignment="1"/>
    <xf numFmtId="177" fontId="4" fillId="2" borderId="24" xfId="1" applyNumberFormat="1" applyFont="1" applyFill="1" applyBorder="1" applyAlignment="1"/>
    <xf numFmtId="0" fontId="2" fillId="2" borderId="25" xfId="1" applyFont="1" applyFill="1" applyBorder="1" applyAlignment="1">
      <alignment vertical="center"/>
    </xf>
    <xf numFmtId="176" fontId="10" fillId="0" borderId="0" xfId="1" applyNumberFormat="1" applyFont="1" applyFill="1" applyAlignment="1">
      <alignment horizontal="distributed" vertical="center" justifyLastLine="1"/>
    </xf>
    <xf numFmtId="0" fontId="4" fillId="0" borderId="26" xfId="1" applyFont="1" applyBorder="1" applyAlignment="1">
      <alignment horizontal="distributed" vertical="center" justifyLastLine="1"/>
    </xf>
    <xf numFmtId="178" fontId="4" fillId="0" borderId="27" xfId="1" applyNumberFormat="1" applyFont="1" applyFill="1" applyBorder="1" applyAlignment="1">
      <alignment vertical="top"/>
    </xf>
    <xf numFmtId="176" fontId="2" fillId="0" borderId="17" xfId="1" applyNumberFormat="1" applyFont="1" applyFill="1" applyBorder="1" applyAlignment="1"/>
    <xf numFmtId="177" fontId="11" fillId="0" borderId="28" xfId="3" applyNumberFormat="1" applyFont="1" applyFill="1" applyBorder="1" applyAlignment="1"/>
    <xf numFmtId="177" fontId="11" fillId="0" borderId="29" xfId="3" applyNumberFormat="1" applyFont="1" applyFill="1" applyBorder="1" applyAlignment="1"/>
    <xf numFmtId="177" fontId="11" fillId="0" borderId="30" xfId="3" applyNumberFormat="1" applyFont="1" applyFill="1" applyBorder="1" applyAlignment="1"/>
    <xf numFmtId="177" fontId="2" fillId="0" borderId="28" xfId="1" applyNumberFormat="1" applyFont="1" applyFill="1" applyBorder="1" applyAlignment="1"/>
    <xf numFmtId="0" fontId="4" fillId="0" borderId="32" xfId="1" applyFont="1" applyBorder="1" applyAlignment="1">
      <alignment horizontal="distributed" vertical="center" justifyLastLine="1"/>
    </xf>
    <xf numFmtId="0" fontId="2" fillId="0" borderId="33" xfId="1" applyFont="1" applyFill="1" applyBorder="1" applyAlignment="1">
      <alignment vertical="center"/>
    </xf>
    <xf numFmtId="176" fontId="4" fillId="0" borderId="20" xfId="1" applyNumberFormat="1" applyFont="1" applyFill="1" applyBorder="1" applyAlignment="1"/>
    <xf numFmtId="177" fontId="4" fillId="0" borderId="24" xfId="1" applyNumberFormat="1" applyFont="1" applyFill="1" applyBorder="1" applyAlignment="1"/>
    <xf numFmtId="177" fontId="4" fillId="0" borderId="22" xfId="1" applyNumberFormat="1" applyFont="1" applyFill="1" applyBorder="1" applyAlignment="1"/>
    <xf numFmtId="0" fontId="2" fillId="0" borderId="25" xfId="1" applyFont="1" applyFill="1" applyBorder="1" applyAlignment="1">
      <alignment vertical="center"/>
    </xf>
    <xf numFmtId="176" fontId="10" fillId="0" borderId="0" xfId="1" applyNumberFormat="1" applyFont="1" applyAlignment="1">
      <alignment horizontal="distributed" vertical="center" justifyLastLine="1"/>
    </xf>
    <xf numFmtId="176" fontId="2" fillId="2" borderId="0" xfId="1" applyNumberFormat="1" applyFont="1" applyFill="1" applyBorder="1" applyAlignment="1"/>
    <xf numFmtId="177" fontId="2" fillId="2" borderId="21" xfId="1" applyNumberFormat="1" applyFont="1" applyFill="1" applyBorder="1" applyAlignment="1"/>
    <xf numFmtId="177" fontId="11" fillId="2" borderId="29" xfId="3" applyNumberFormat="1" applyFont="1" applyFill="1" applyBorder="1" applyAlignment="1"/>
    <xf numFmtId="177" fontId="11" fillId="2" borderId="30" xfId="3" applyNumberFormat="1" applyFont="1" applyFill="1" applyBorder="1" applyAlignment="1"/>
    <xf numFmtId="176" fontId="2" fillId="2" borderId="17" xfId="1" applyNumberFormat="1" applyFont="1" applyFill="1" applyBorder="1" applyAlignment="1"/>
    <xf numFmtId="177" fontId="9" fillId="2" borderId="21" xfId="1" applyNumberFormat="1" applyFont="1" applyFill="1" applyBorder="1" applyAlignment="1">
      <alignment horizontal="center"/>
    </xf>
    <xf numFmtId="177" fontId="11" fillId="2" borderId="34" xfId="3" applyNumberFormat="1" applyFont="1" applyFill="1" applyBorder="1" applyAlignment="1"/>
    <xf numFmtId="177" fontId="2" fillId="2" borderId="35" xfId="1" applyNumberFormat="1" applyFont="1" applyFill="1" applyBorder="1" applyAlignment="1"/>
    <xf numFmtId="176" fontId="4" fillId="2" borderId="0" xfId="1" applyNumberFormat="1" applyFont="1" applyFill="1" applyBorder="1" applyAlignment="1"/>
    <xf numFmtId="177" fontId="4" fillId="2" borderId="36" xfId="1" applyNumberFormat="1" applyFont="1" applyFill="1" applyBorder="1" applyAlignment="1"/>
    <xf numFmtId="176" fontId="4" fillId="0" borderId="27" xfId="1" applyNumberFormat="1" applyFont="1" applyFill="1" applyBorder="1" applyAlignment="1">
      <alignment vertical="top"/>
    </xf>
    <xf numFmtId="0" fontId="4" fillId="0" borderId="17" xfId="1" applyFont="1" applyFill="1" applyBorder="1" applyAlignment="1">
      <alignment horizontal="distributed" vertical="center" justifyLastLine="1"/>
    </xf>
    <xf numFmtId="0" fontId="4" fillId="0" borderId="28" xfId="1" applyFont="1" applyFill="1" applyBorder="1" applyAlignment="1">
      <alignment horizontal="distributed" vertical="center" justifyLastLine="1"/>
    </xf>
    <xf numFmtId="176" fontId="12" fillId="0" borderId="38" xfId="1" applyNumberFormat="1" applyFont="1" applyFill="1" applyBorder="1" applyAlignment="1">
      <alignment vertical="top" shrinkToFit="1"/>
    </xf>
    <xf numFmtId="176" fontId="4" fillId="0" borderId="17" xfId="1" applyNumberFormat="1" applyFont="1" applyFill="1" applyBorder="1" applyAlignment="1">
      <alignment horizontal="distributed" vertical="top"/>
    </xf>
    <xf numFmtId="177" fontId="9" fillId="0" borderId="21" xfId="1" applyNumberFormat="1" applyFont="1" applyFill="1" applyBorder="1" applyAlignment="1">
      <alignment horizontal="center"/>
    </xf>
    <xf numFmtId="176" fontId="4" fillId="0" borderId="17" xfId="1" applyNumberFormat="1" applyFont="1" applyFill="1" applyBorder="1" applyAlignment="1">
      <alignment horizontal="left" vertical="top"/>
    </xf>
    <xf numFmtId="0" fontId="4" fillId="0" borderId="32" xfId="1" applyFont="1" applyBorder="1" applyAlignment="1">
      <alignment horizontal="center" vertical="center"/>
    </xf>
    <xf numFmtId="176" fontId="4" fillId="0" borderId="33" xfId="1" applyNumberFormat="1" applyFont="1" applyFill="1" applyBorder="1" applyAlignment="1">
      <alignment vertical="top"/>
    </xf>
    <xf numFmtId="0" fontId="4" fillId="0" borderId="18" xfId="1" applyFont="1" applyBorder="1" applyAlignment="1">
      <alignment horizontal="center" vertical="center"/>
    </xf>
    <xf numFmtId="176" fontId="4" fillId="2" borderId="27" xfId="1" applyNumberFormat="1" applyFont="1" applyFill="1" applyBorder="1" applyAlignment="1">
      <alignment vertical="top"/>
    </xf>
    <xf numFmtId="176" fontId="2" fillId="2" borderId="0" xfId="1" applyNumberFormat="1" applyFont="1" applyFill="1" applyBorder="1" applyAlignment="1">
      <alignment horizontal="right" vertical="center"/>
    </xf>
    <xf numFmtId="177" fontId="2" fillId="2" borderId="21" xfId="1" applyNumberFormat="1" applyFont="1" applyFill="1" applyBorder="1" applyAlignment="1">
      <alignment horizontal="right"/>
    </xf>
    <xf numFmtId="0" fontId="13" fillId="0" borderId="26" xfId="1" applyFont="1" applyFill="1" applyBorder="1" applyAlignment="1">
      <alignment horizontal="distributed" vertical="center" justifyLastLine="1"/>
    </xf>
    <xf numFmtId="176" fontId="4" fillId="0" borderId="17" xfId="1" applyNumberFormat="1" applyFont="1" applyFill="1" applyBorder="1" applyAlignment="1"/>
    <xf numFmtId="177" fontId="4" fillId="0" borderId="28" xfId="1" applyNumberFormat="1" applyFont="1" applyFill="1" applyBorder="1" applyAlignment="1"/>
    <xf numFmtId="177" fontId="4" fillId="0" borderId="31" xfId="1" applyNumberFormat="1" applyFont="1" applyFill="1" applyBorder="1" applyAlignment="1"/>
    <xf numFmtId="0" fontId="4" fillId="0" borderId="32" xfId="1" applyFont="1" applyFill="1" applyBorder="1" applyAlignment="1">
      <alignment horizontal="center" vertical="center" justifyLastLine="1"/>
    </xf>
    <xf numFmtId="177" fontId="4" fillId="0" borderId="21" xfId="1" applyNumberFormat="1" applyFont="1" applyFill="1" applyBorder="1" applyAlignment="1"/>
    <xf numFmtId="0" fontId="4" fillId="0" borderId="26" xfId="1" applyFont="1" applyBorder="1" applyAlignment="1">
      <alignment horizontal="center" vertical="center" justifyLastLine="1"/>
    </xf>
    <xf numFmtId="177" fontId="2" fillId="2" borderId="28" xfId="1" applyNumberFormat="1" applyFont="1" applyFill="1" applyBorder="1" applyAlignment="1"/>
    <xf numFmtId="176" fontId="4" fillId="2" borderId="17" xfId="1" applyNumberFormat="1" applyFont="1" applyFill="1" applyBorder="1" applyAlignment="1"/>
    <xf numFmtId="177" fontId="4" fillId="2" borderId="28" xfId="1" applyNumberFormat="1" applyFont="1" applyFill="1" applyBorder="1" applyAlignment="1"/>
    <xf numFmtId="177" fontId="4" fillId="2" borderId="31" xfId="1" applyNumberFormat="1" applyFont="1" applyFill="1" applyBorder="1" applyAlignment="1"/>
    <xf numFmtId="0" fontId="2" fillId="2" borderId="33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distributed" vertical="center" justifyLastLine="1"/>
    </xf>
    <xf numFmtId="0" fontId="2" fillId="0" borderId="0" xfId="1" applyFont="1" applyFill="1" applyBorder="1" applyAlignment="1">
      <alignment horizontal="distributed" vertical="center" justifyLastLine="1"/>
    </xf>
    <xf numFmtId="176" fontId="4" fillId="0" borderId="0" xfId="1" applyNumberFormat="1" applyFont="1" applyFill="1" applyBorder="1" applyAlignment="1"/>
    <xf numFmtId="177" fontId="4" fillId="0" borderId="35" xfId="1" applyNumberFormat="1" applyFont="1" applyFill="1" applyBorder="1" applyAlignment="1"/>
    <xf numFmtId="176" fontId="4" fillId="0" borderId="8" xfId="1" applyNumberFormat="1" applyFont="1" applyFill="1" applyBorder="1" applyAlignment="1">
      <alignment vertical="top"/>
    </xf>
    <xf numFmtId="176" fontId="4" fillId="0" borderId="9" xfId="1" applyNumberFormat="1" applyFont="1" applyFill="1" applyBorder="1" applyAlignment="1"/>
    <xf numFmtId="177" fontId="4" fillId="0" borderId="39" xfId="1" applyNumberFormat="1" applyFont="1" applyFill="1" applyBorder="1" applyAlignment="1"/>
    <xf numFmtId="177" fontId="4" fillId="0" borderId="40" xfId="1" applyNumberFormat="1" applyFont="1" applyFill="1" applyBorder="1" applyAlignment="1"/>
    <xf numFmtId="176" fontId="4" fillId="0" borderId="37" xfId="1" applyNumberFormat="1" applyFont="1" applyFill="1" applyBorder="1" applyAlignment="1">
      <alignment vertical="top"/>
    </xf>
    <xf numFmtId="0" fontId="4" fillId="0" borderId="1" xfId="1" applyFont="1" applyBorder="1" applyAlignment="1">
      <alignment horizontal="distributed" vertical="center" justifyLastLine="1"/>
    </xf>
    <xf numFmtId="0" fontId="4" fillId="0" borderId="7" xfId="1" applyFont="1" applyBorder="1" applyAlignment="1">
      <alignment horizontal="distributed" vertical="center" justifyLastLine="1"/>
    </xf>
    <xf numFmtId="177" fontId="4" fillId="0" borderId="23" xfId="1" applyNumberFormat="1" applyFont="1" applyFill="1" applyBorder="1" applyAlignment="1"/>
    <xf numFmtId="177" fontId="4" fillId="2" borderId="41" xfId="1" applyNumberFormat="1" applyFont="1" applyFill="1" applyBorder="1" applyAlignment="1"/>
    <xf numFmtId="177" fontId="2" fillId="0" borderId="31" xfId="1" applyNumberFormat="1" applyFont="1" applyFill="1" applyBorder="1" applyAlignment="1"/>
    <xf numFmtId="177" fontId="4" fillId="0" borderId="41" xfId="1" applyNumberFormat="1" applyFont="1" applyFill="1" applyBorder="1" applyAlignment="1"/>
    <xf numFmtId="177" fontId="4" fillId="2" borderId="42" xfId="1" applyNumberFormat="1" applyFont="1" applyFill="1" applyBorder="1" applyAlignment="1"/>
    <xf numFmtId="177" fontId="0" fillId="0" borderId="41" xfId="1" applyNumberFormat="1" applyFont="1" applyFill="1" applyBorder="1" applyAlignment="1">
      <alignment horizontal="center"/>
    </xf>
    <xf numFmtId="177" fontId="4" fillId="0" borderId="44" xfId="1" applyNumberFormat="1" applyFont="1" applyFill="1" applyBorder="1" applyAlignment="1"/>
    <xf numFmtId="0" fontId="9" fillId="2" borderId="16" xfId="1" applyFont="1" applyFill="1" applyBorder="1" applyAlignment="1">
      <alignment horizontal="center"/>
    </xf>
    <xf numFmtId="177" fontId="4" fillId="2" borderId="34" xfId="1" applyNumberFormat="1" applyFont="1" applyFill="1" applyBorder="1" applyAlignment="1"/>
    <xf numFmtId="176" fontId="4" fillId="2" borderId="37" xfId="1" applyNumberFormat="1" applyFont="1" applyFill="1" applyBorder="1" applyAlignment="1">
      <alignment vertical="top"/>
    </xf>
    <xf numFmtId="0" fontId="2" fillId="2" borderId="45" xfId="1" applyFont="1" applyFill="1" applyBorder="1" applyAlignment="1">
      <alignment vertical="center"/>
    </xf>
    <xf numFmtId="0" fontId="4" fillId="0" borderId="30" xfId="1" applyFont="1" applyFill="1" applyBorder="1" applyAlignment="1">
      <alignment horizontal="distributed" vertical="center" justifyLastLine="1"/>
    </xf>
    <xf numFmtId="0" fontId="4" fillId="0" borderId="25" xfId="1" applyFont="1" applyFill="1" applyBorder="1" applyAlignment="1">
      <alignment vertical="center"/>
    </xf>
    <xf numFmtId="177" fontId="2" fillId="2" borderId="34" xfId="1" applyNumberFormat="1" applyFont="1" applyFill="1" applyBorder="1" applyAlignment="1">
      <alignment horizontal="right"/>
    </xf>
    <xf numFmtId="176" fontId="4" fillId="2" borderId="45" xfId="1" applyNumberFormat="1" applyFont="1" applyFill="1" applyBorder="1" applyAlignment="1">
      <alignment vertical="top"/>
    </xf>
    <xf numFmtId="177" fontId="2" fillId="0" borderId="30" xfId="1" applyNumberFormat="1" applyFont="1" applyFill="1" applyBorder="1" applyAlignment="1"/>
    <xf numFmtId="177" fontId="4" fillId="0" borderId="34" xfId="1" applyNumberFormat="1" applyFont="1" applyFill="1" applyBorder="1" applyAlignment="1"/>
    <xf numFmtId="177" fontId="2" fillId="2" borderId="30" xfId="1" applyNumberFormat="1" applyFont="1" applyFill="1" applyBorder="1" applyAlignment="1"/>
    <xf numFmtId="0" fontId="4" fillId="2" borderId="25" xfId="1" applyFont="1" applyFill="1" applyBorder="1" applyAlignment="1">
      <alignment vertical="center"/>
    </xf>
    <xf numFmtId="176" fontId="4" fillId="0" borderId="45" xfId="1" applyNumberFormat="1" applyFont="1" applyFill="1" applyBorder="1" applyAlignment="1">
      <alignment vertical="top"/>
    </xf>
    <xf numFmtId="177" fontId="4" fillId="0" borderId="46" xfId="1" applyNumberFormat="1" applyFont="1" applyFill="1" applyBorder="1" applyAlignment="1"/>
    <xf numFmtId="0" fontId="4" fillId="0" borderId="13" xfId="1" applyFont="1" applyFill="1" applyBorder="1" applyAlignment="1">
      <alignment vertical="center"/>
    </xf>
    <xf numFmtId="176" fontId="4" fillId="2" borderId="5" xfId="1" applyNumberFormat="1" applyFont="1" applyFill="1" applyBorder="1" applyAlignment="1">
      <alignment vertical="top"/>
    </xf>
    <xf numFmtId="177" fontId="4" fillId="2" borderId="23" xfId="1" applyNumberFormat="1" applyFont="1" applyFill="1" applyBorder="1" applyAlignment="1"/>
    <xf numFmtId="0" fontId="2" fillId="0" borderId="13" xfId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vertical="top"/>
    </xf>
    <xf numFmtId="177" fontId="9" fillId="2" borderId="34" xfId="1" applyNumberFormat="1" applyFont="1" applyFill="1" applyBorder="1" applyAlignment="1">
      <alignment horizontal="center"/>
    </xf>
    <xf numFmtId="177" fontId="9" fillId="0" borderId="34" xfId="1" applyNumberFormat="1" applyFont="1" applyFill="1" applyBorder="1" applyAlignment="1">
      <alignment horizontal="center"/>
    </xf>
    <xf numFmtId="0" fontId="2" fillId="2" borderId="47" xfId="1" applyFont="1" applyFill="1" applyBorder="1" applyAlignment="1">
      <alignment horizontal="center"/>
    </xf>
    <xf numFmtId="176" fontId="4" fillId="2" borderId="48" xfId="1" applyNumberFormat="1" applyFont="1" applyFill="1" applyBorder="1" applyAlignment="1"/>
    <xf numFmtId="176" fontId="2" fillId="0" borderId="38" xfId="1" applyNumberFormat="1" applyFont="1" applyFill="1" applyBorder="1" applyAlignment="1"/>
    <xf numFmtId="176" fontId="4" fillId="0" borderId="48" xfId="1" applyNumberFormat="1" applyFont="1" applyFill="1" applyBorder="1" applyAlignment="1"/>
    <xf numFmtId="176" fontId="2" fillId="2" borderId="49" xfId="1" applyNumberFormat="1" applyFont="1" applyFill="1" applyBorder="1" applyAlignment="1"/>
    <xf numFmtId="176" fontId="4" fillId="2" borderId="49" xfId="1" applyNumberFormat="1" applyFont="1" applyFill="1" applyBorder="1" applyAlignment="1"/>
    <xf numFmtId="176" fontId="4" fillId="0" borderId="38" xfId="1" applyNumberFormat="1" applyFont="1" applyFill="1" applyBorder="1" applyAlignment="1">
      <alignment horizontal="distributed" vertical="top"/>
    </xf>
    <xf numFmtId="176" fontId="4" fillId="2" borderId="38" xfId="1" applyNumberFormat="1" applyFont="1" applyFill="1" applyBorder="1" applyAlignment="1"/>
    <xf numFmtId="0" fontId="4" fillId="0" borderId="49" xfId="1" applyFont="1" applyFill="1" applyBorder="1" applyAlignment="1">
      <alignment horizontal="distributed" vertical="center" justifyLastLine="1"/>
    </xf>
    <xf numFmtId="176" fontId="4" fillId="0" borderId="50" xfId="1" applyNumberFormat="1" applyFont="1" applyFill="1" applyBorder="1" applyAlignment="1"/>
    <xf numFmtId="177" fontId="11" fillId="2" borderId="28" xfId="3" applyNumberFormat="1" applyFont="1" applyFill="1" applyBorder="1" applyAlignment="1"/>
    <xf numFmtId="177" fontId="9" fillId="0" borderId="28" xfId="1" applyNumberFormat="1" applyFont="1" applyFill="1" applyBorder="1" applyAlignment="1">
      <alignment horizontal="center"/>
    </xf>
    <xf numFmtId="177" fontId="9" fillId="0" borderId="30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/>
    </xf>
    <xf numFmtId="177" fontId="2" fillId="0" borderId="17" xfId="1" applyNumberFormat="1" applyFont="1" applyFill="1" applyBorder="1" applyAlignment="1"/>
    <xf numFmtId="177" fontId="9" fillId="2" borderId="36" xfId="1" applyNumberFormat="1" applyFont="1" applyFill="1" applyBorder="1" applyAlignment="1">
      <alignment horizontal="center"/>
    </xf>
    <xf numFmtId="177" fontId="9" fillId="0" borderId="43" xfId="1" applyNumberFormat="1" applyFont="1" applyFill="1" applyBorder="1" applyAlignment="1">
      <alignment horizontal="center"/>
    </xf>
    <xf numFmtId="177" fontId="2" fillId="2" borderId="0" xfId="1" applyNumberFormat="1" applyFont="1" applyFill="1" applyBorder="1" applyAlignment="1"/>
    <xf numFmtId="177" fontId="4" fillId="2" borderId="20" xfId="1" applyNumberFormat="1" applyFont="1" applyFill="1" applyBorder="1" applyAlignment="1"/>
    <xf numFmtId="177" fontId="2" fillId="2" borderId="43" xfId="1" applyNumberFormat="1" applyFont="1" applyFill="1" applyBorder="1" applyAlignment="1"/>
    <xf numFmtId="177" fontId="4" fillId="2" borderId="41" xfId="1" applyNumberFormat="1" applyFont="1" applyFill="1" applyBorder="1" applyAlignment="1">
      <alignment horizontal="center"/>
    </xf>
    <xf numFmtId="1" fontId="0" fillId="0" borderId="0" xfId="0" applyNumberFormat="1"/>
    <xf numFmtId="177" fontId="10" fillId="0" borderId="24" xfId="1" applyNumberFormat="1" applyFont="1" applyFill="1" applyBorder="1" applyAlignment="1">
      <alignment horizontal="center"/>
    </xf>
    <xf numFmtId="177" fontId="10" fillId="0" borderId="22" xfId="1" applyNumberFormat="1" applyFont="1" applyFill="1" applyBorder="1" applyAlignment="1">
      <alignment horizontal="center"/>
    </xf>
    <xf numFmtId="0" fontId="7" fillId="0" borderId="0" xfId="1" applyFont="1" applyAlignment="1">
      <alignment horizontal="distributed" vertical="center" justifyLastLine="1"/>
    </xf>
    <xf numFmtId="0" fontId="4" fillId="0" borderId="1" xfId="1" applyFont="1" applyBorder="1" applyAlignment="1">
      <alignment horizontal="distributed" vertical="center" justifyLastLine="1"/>
    </xf>
    <xf numFmtId="0" fontId="4" fillId="0" borderId="7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5" fillId="0" borderId="0" xfId="1" applyFont="1" applyAlignment="1">
      <alignment horizontal="center"/>
    </xf>
  </cellXfs>
  <cellStyles count="4">
    <cellStyle name="パーセント 2" xfId="3" xr:uid="{00000000-0005-0000-0000-000000000000}"/>
    <cellStyle name="標準" xfId="0" builtinId="0"/>
    <cellStyle name="標準 2" xfId="2" xr:uid="{00000000-0005-0000-0000-000002000000}"/>
    <cellStyle name="標準_ｐ２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_rels/chart5.xml.rels><?xml version="1.0" encoding="UTF-8" standalone="yes"?><Relationships xmlns="http://schemas.openxmlformats.org/package/2006/relationships"><Relationship Id="rId1" Target="../drawings/drawing6.xml" Type="http://schemas.openxmlformats.org/officeDocument/2006/relationships/chartUserShapes"/></Relationships>
</file>

<file path=xl/charts/_rels/chart6.xml.rels><?xml version="1.0" encoding="UTF-8" standalone="yes"?><Relationships xmlns="http://schemas.openxmlformats.org/package/2006/relationships"><Relationship Id="rId1" Target="../drawings/drawing7.xml" Type="http://schemas.openxmlformats.org/officeDocument/2006/relationships/chartUserShapes"/></Relationships>
</file>

<file path=xl/charts/_rels/chart7.xml.rels><?xml version="1.0" encoding="UTF-8" standalone="yes"?><Relationships xmlns="http://schemas.openxmlformats.org/package/2006/relationships"><Relationship Id="rId1" Target="../drawings/drawing8.xml" Type="http://schemas.openxmlformats.org/officeDocument/2006/relationships/chartUserShapes"/></Relationships>
</file>

<file path=xl/charts/_rels/chart8.xml.rels><?xml version="1.0" encoding="UTF-8" standalone="yes"?><Relationships xmlns="http://schemas.openxmlformats.org/package/2006/relationships"><Relationship Id="rId1" Target="../drawings/drawing9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aseline="0"/>
              <a:t>東京港</a:t>
            </a:r>
            <a:endParaRPr lang="en-US" altLang="ja-JP" sz="1800" baseline="0"/>
          </a:p>
          <a:p>
            <a:pPr algn="ctr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 b="0" i="0" u="none" strike="noStrike" baseline="0">
                <a:effectLst/>
              </a:rPr>
              <a:t>　</a:t>
            </a:r>
            <a:r>
              <a:rPr lang="en-US" altLang="ja-JP" sz="1100" b="0" i="0" u="none" strike="noStrike" baseline="0">
                <a:effectLst/>
              </a:rPr>
              <a:t>(</a:t>
            </a:r>
            <a:r>
              <a:rPr lang="ja-JP" altLang="ja-JP" sz="1100" b="0" i="0" u="none" strike="noStrike" baseline="0">
                <a:effectLst/>
              </a:rPr>
              <a:t>単位：万トン</a:t>
            </a:r>
            <a:r>
              <a:rPr lang="ja-JP" altLang="en-US" sz="1100" b="0" i="0" u="none" strike="noStrike" baseline="0">
                <a:effectLst/>
              </a:rPr>
              <a:t>）</a:t>
            </a:r>
            <a:endParaRPr lang="en-US" altLang="ja-JP" sz="1100" baseline="0"/>
          </a:p>
        </c:rich>
      </c:tx>
      <c:layout>
        <c:manualLayout>
          <c:xMode val="edge"/>
          <c:yMode val="edge"/>
          <c:x val="0.83797362485652593"/>
          <c:y val="1.131439452421388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522753195882564"/>
          <c:y val="0.11128268391878411"/>
          <c:w val="0.54906420205552064"/>
          <c:h val="0.89348083599865735"/>
        </c:manualLayout>
      </c:layout>
      <c:doughnutChart>
        <c:varyColors val="1"/>
        <c:ser>
          <c:idx val="0"/>
          <c:order val="0"/>
          <c:tx>
            <c:v>東京港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DF-4649-BCD4-535B303D8F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DF-4649-BCD4-535B303D8F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DF-4649-BCD4-535B303D8F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DF-4649-BCD4-535B303D8FE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09DF-4649-BCD4-535B303D8FE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09DF-4649-BCD4-535B303D8FE4}"/>
              </c:ext>
            </c:extLst>
          </c:dPt>
          <c:dLbls>
            <c:dLbl>
              <c:idx val="0"/>
              <c:layout>
                <c:manualLayout>
                  <c:x val="0.1802784215269731"/>
                  <c:y val="-5.8909359452736315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solidFill>
                        <a:sysClr val="windowText" lastClr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09DF-4649-BCD4-535B303D8FE4}"/>
                </c:ext>
              </c:extLst>
            </c:dLbl>
            <c:dLbl>
              <c:idx val="1"/>
              <c:layout>
                <c:manualLayout>
                  <c:x val="-0.15773464658169178"/>
                  <c:y val="0.2599554311774461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solidFill>
                        <a:sysClr val="windowText" lastClr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09DF-4649-BCD4-535B303D8FE4}"/>
                </c:ext>
              </c:extLst>
            </c:dLbl>
            <c:dLbl>
              <c:idx val="2"/>
              <c:layout>
                <c:manualLayout>
                  <c:x val="-0.20807438521951849"/>
                  <c:y val="0.1113679000829187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solidFill>
                        <a:sysClr val="windowText" lastClr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09DF-4649-BCD4-535B303D8FE4}"/>
                </c:ext>
              </c:extLst>
            </c:dLbl>
            <c:dLbl>
              <c:idx val="3"/>
              <c:layout>
                <c:manualLayout>
                  <c:x val="-0.19218858632676708"/>
                  <c:y val="-4.7901896766169155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solidFill>
                        <a:sysClr val="windowText" lastClr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09DF-4649-BCD4-535B303D8FE4}"/>
                </c:ext>
              </c:extLst>
            </c:dLbl>
            <c:dLbl>
              <c:idx val="4"/>
              <c:layout>
                <c:manualLayout>
                  <c:x val="-0.14861915797605252"/>
                  <c:y val="-0.18319599917081261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solidFill>
                        <a:sysClr val="windowText" lastClr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09DF-4649-BCD4-535B303D8FE4}"/>
                </c:ext>
              </c:extLst>
            </c:dLbl>
            <c:dLbl>
              <c:idx val="5"/>
              <c:layout>
                <c:manualLayout>
                  <c:x val="-6.2659649800437756E-2"/>
                  <c:y val="-0.2559139199834162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solidFill>
                        <a:sysClr val="windowText" lastClr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09DF-4649-BCD4-535B303D8FE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wrap="square" lIns="38100" tIns="19050" rIns="38100" bIns="19050" anchor="ctr">
                <a:spAutoFit/>
              </a:bodyPr>
              <a:lstStyle/>
              <a:p>
                <a:pPr>
                  <a:defRPr sz="11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コンテナ</c:v>
              </c:pt>
              <c:pt idx="1">
                <c:v>分類不能</c:v>
              </c:pt>
              <c:pt idx="2">
                <c:v>自動車</c:v>
              </c:pt>
              <c:pt idx="3">
                <c:v>紙･パルプ</c:v>
              </c:pt>
              <c:pt idx="4">
                <c:v>金属くず</c:v>
              </c:pt>
              <c:pt idx="5">
                <c:v>その他</c:v>
              </c:pt>
            </c:strLit>
          </c:cat>
          <c:val>
            <c:numLit>
              <c:formatCode>General</c:formatCode>
              <c:ptCount val="6"/>
              <c:pt idx="0">
                <c:v>12881.7793</c:v>
              </c:pt>
              <c:pt idx="1">
                <c:v>374.7312</c:v>
              </c:pt>
              <c:pt idx="2">
                <c:v>81.363500000000002</c:v>
              </c:pt>
              <c:pt idx="3">
                <c:v>79.554000000000002</c:v>
              </c:pt>
              <c:pt idx="4">
                <c:v>68.509100000000004</c:v>
              </c:pt>
              <c:pt idx="5">
                <c:v>279.66340000000002</c:v>
              </c:pt>
            </c:numLit>
          </c:val>
          <c:extLst>
            <c:ext xmlns:c16="http://schemas.microsoft.com/office/drawing/2014/chart" uri="{C3380CC4-5D6E-409C-BE32-E72D297353CC}">
              <c16:uniqueId val="{0000000A-09DF-4649-BCD4-535B303D8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6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aseline="0"/>
              <a:t>横浜港</a:t>
            </a:r>
            <a:endParaRPr lang="en-US" altLang="ja-JP" sz="1800" baseline="0"/>
          </a:p>
          <a:p>
            <a:pPr algn="l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100" b="0" i="0" u="none" strike="noStrike" baseline="0">
                <a:effectLst/>
              </a:rPr>
              <a:t>(</a:t>
            </a:r>
            <a:r>
              <a:rPr lang="ja-JP" altLang="ja-JP" sz="1100" b="0" i="0" u="none" strike="noStrike" baseline="0">
                <a:effectLst/>
              </a:rPr>
              <a:t>単位：万トン</a:t>
            </a:r>
            <a:r>
              <a:rPr lang="en-US" altLang="ja-JP" sz="1100" b="0" i="0" u="none" strike="noStrike" baseline="0">
                <a:effectLst/>
              </a:rPr>
              <a:t>)</a:t>
            </a:r>
            <a:endParaRPr lang="en-US" altLang="ja-JP" sz="1100" baseline="0"/>
          </a:p>
        </c:rich>
      </c:tx>
      <c:layout>
        <c:manualLayout>
          <c:xMode val="edge"/>
          <c:yMode val="edge"/>
          <c:x val="0.85831794173876408"/>
          <c:y val="3.150889757362236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206177185577463"/>
          <c:y val="0.10848935969741429"/>
          <c:w val="0.55017583395336656"/>
          <c:h val="0.8966599200110633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00-4224-AAA3-1E33CEB80F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00-4224-AAA3-1E33CEB80F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00-4224-AAA3-1E33CEB80F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000-4224-AAA3-1E33CEB80F5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0000-4224-AAA3-1E33CEB80F5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0000-4224-AAA3-1E33CEB80F5B}"/>
              </c:ext>
            </c:extLst>
          </c:dPt>
          <c:dLbls>
            <c:dLbl>
              <c:idx val="0"/>
              <c:layout>
                <c:manualLayout>
                  <c:x val="0.14926753747589325"/>
                  <c:y val="-0.11633162313432836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numCol="1" anchor="ctr">
                  <a:noAutofit/>
                </a:bodyPr>
                <a:lstStyle/>
                <a:p>
                  <a:pPr>
                    <a:defRPr sz="1100" baseline="0">
                      <a:solidFill>
                        <a:sysClr val="windowText" lastClr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0000-4224-AAA3-1E33CEB80F5B}"/>
                </c:ext>
              </c:extLst>
            </c:dLbl>
            <c:dLbl>
              <c:idx val="1"/>
              <c:layout>
                <c:manualLayout>
                  <c:x val="-0.14207211448574447"/>
                  <c:y val="7.9587479270315092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numCol="1" anchor="ctr">
                  <a:noAutofit/>
                </a:bodyPr>
                <a:lstStyle/>
                <a:p>
                  <a:pPr>
                    <a:defRPr sz="1100" baseline="0">
                      <a:solidFill>
                        <a:sysClr val="windowText" lastClr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0000-4224-AAA3-1E33CEB80F5B}"/>
                </c:ext>
              </c:extLst>
            </c:dLbl>
            <c:dLbl>
              <c:idx val="2"/>
              <c:layout>
                <c:manualLayout>
                  <c:x val="-0.1925517396286634"/>
                  <c:y val="3.8241345356550521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numCol="1" anchor="ctr">
                  <a:noAutofit/>
                </a:bodyPr>
                <a:lstStyle/>
                <a:p>
                  <a:pPr>
                    <a:defRPr sz="1100" baseline="0">
                      <a:solidFill>
                        <a:sysClr val="windowText" lastClr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0000-4224-AAA3-1E33CEB80F5B}"/>
                </c:ext>
              </c:extLst>
            </c:dLbl>
            <c:dLbl>
              <c:idx val="3"/>
              <c:layout>
                <c:manualLayout>
                  <c:x val="-0.164543491279733"/>
                  <c:y val="-5.7004819651741291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numCol="1" anchor="ctr">
                  <a:noAutofit/>
                </a:bodyPr>
                <a:lstStyle/>
                <a:p>
                  <a:pPr>
                    <a:defRPr sz="1100" baseline="0">
                      <a:solidFill>
                        <a:sysClr val="windowText" lastClr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0000-4224-AAA3-1E33CEB80F5B}"/>
                </c:ext>
              </c:extLst>
            </c:dLbl>
            <c:dLbl>
              <c:idx val="4"/>
              <c:layout>
                <c:manualLayout>
                  <c:x val="-0.15907998986977123"/>
                  <c:y val="-0.20593387230514096"/>
                </c:manualLayout>
              </c:layout>
              <c:tx>
                <c:rich>
                  <a:bodyPr wrap="square" lIns="38100" tIns="19050" rIns="38100" bIns="19050" numCol="1" anchor="ctr">
                    <a:noAutofit/>
                  </a:bodyPr>
                  <a:lstStyle/>
                  <a:p>
                    <a:pPr>
                      <a:defRPr sz="1100" baseline="0">
                        <a:solidFill>
                          <a:sysClr val="windowText" lastClr="000000"/>
                        </a:solidFill>
                        <a:latin typeface="ＭＳ ゴシック" panose="020B0609070205080204" pitchFamily="49" charset="-128"/>
                        <a:ea typeface="ＭＳ ゴシック" panose="020B0609070205080204" pitchFamily="49" charset="-128"/>
                      </a:defRPr>
                    </a:pPr>
                    <a:fld id="{39AED55C-FC3B-4F26-A432-D7539C602714}" type="CATEGORYNAME">
                      <a:rPr lang="ja-JP" altLang="en-US"/>
                      <a:pPr>
                        <a:defRPr sz="1100" baseline="0">
                          <a:solidFill>
                            <a:sysClr val="windowText" lastClr="000000"/>
                          </a:solidFill>
                          <a:latin typeface="ＭＳ ゴシック" panose="020B0609070205080204" pitchFamily="49" charset="-128"/>
                          <a:ea typeface="ＭＳ ゴシック" panose="020B0609070205080204" pitchFamily="49" charset="-128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930ABF82-1318-4248-ADC0-98AADCD9D9E3}" type="VALUE">
                      <a:rPr lang="en-US" altLang="ja-JP" baseline="0"/>
                      <a:pPr>
                        <a:defRPr sz="1100" baseline="0">
                          <a:solidFill>
                            <a:sysClr val="windowText" lastClr="000000"/>
                          </a:solidFill>
                          <a:latin typeface="ＭＳ ゴシック" panose="020B0609070205080204" pitchFamily="49" charset="-128"/>
                          <a:ea typeface="ＭＳ ゴシック" panose="020B0609070205080204" pitchFamily="49" charset="-128"/>
                        </a:defRPr>
                      </a:pPr>
                      <a:t>[値]</a:t>
                    </a:fld>
                    <a:r>
                      <a:rPr lang="en-US" altLang="ja-JP" baseline="0"/>
                      <a:t>
</a:t>
                    </a:r>
                    <a:fld id="{14BD8D49-58EF-4900-9293-E77FF781CA27}" type="PERCENTAGE">
                      <a:rPr lang="en-US" altLang="ja-JP" baseline="0"/>
                      <a:pPr>
                        <a:defRPr sz="1100" baseline="0">
                          <a:solidFill>
                            <a:sysClr val="windowText" lastClr="000000"/>
                          </a:solidFill>
                          <a:latin typeface="ＭＳ ゴシック" panose="020B0609070205080204" pitchFamily="49" charset="-128"/>
                          <a:ea typeface="ＭＳ ゴシック" panose="020B0609070205080204" pitchFamily="49" charset="-128"/>
                        </a:defRPr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0000-4224-AAA3-1E33CEB80F5B}"/>
                </c:ext>
              </c:extLst>
            </c:dLbl>
            <c:dLbl>
              <c:idx val="5"/>
              <c:layout>
                <c:manualLayout>
                  <c:x val="-6.7128212075760502E-2"/>
                  <c:y val="-0.20038324004975125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numCol="1" anchor="ctr">
                  <a:noAutofit/>
                </a:bodyPr>
                <a:lstStyle/>
                <a:p>
                  <a:pPr>
                    <a:defRPr sz="1100" baseline="0">
                      <a:solidFill>
                        <a:sysClr val="windowText" lastClr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0000-4224-AAA3-1E33CEB80F5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numCol="1" anchor="ctr">
                <a:spAutoFit/>
              </a:bodyPr>
              <a:lstStyle/>
              <a:p>
                <a:pPr>
                  <a:defRPr sz="11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コンテナ</c:v>
              </c:pt>
              <c:pt idx="1">
                <c:v>自動車</c:v>
              </c:pt>
              <c:pt idx="2">
                <c:v>石炭</c:v>
              </c:pt>
              <c:pt idx="3">
                <c:v>穀物ばら</c:v>
              </c:pt>
              <c:pt idx="4">
                <c:v>鉄鋼</c:v>
              </c:pt>
              <c:pt idx="5">
                <c:v>その他</c:v>
              </c:pt>
            </c:strLit>
          </c:cat>
          <c:val>
            <c:numLit>
              <c:formatCode>General</c:formatCode>
              <c:ptCount val="6"/>
              <c:pt idx="0">
                <c:v>9636.3191999999908</c:v>
              </c:pt>
              <c:pt idx="1">
                <c:v>1651.0681</c:v>
              </c:pt>
              <c:pt idx="2">
                <c:v>898.54259999999795</c:v>
              </c:pt>
              <c:pt idx="3">
                <c:v>197.0128</c:v>
              </c:pt>
              <c:pt idx="4">
                <c:v>127.816</c:v>
              </c:pt>
              <c:pt idx="5">
                <c:v>281.1644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横浜</c:v>
                </c15:tx>
              </c15:filteredSeriesTitle>
            </c:ext>
            <c:ext xmlns:c16="http://schemas.microsoft.com/office/drawing/2014/chart" uri="{C3380CC4-5D6E-409C-BE32-E72D297353CC}">
              <c16:uniqueId val="{0000000A-0000-4224-AAA3-1E33CEB8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25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aseline="0"/>
              <a:t>川崎港</a:t>
            </a:r>
            <a:endParaRPr lang="en-US" altLang="ja-JP" sz="1800" baseline="0"/>
          </a:p>
          <a:p>
            <a:pPr algn="ctr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 b="0" i="0" u="none" strike="noStrike" baseline="0">
                <a:effectLst/>
              </a:rPr>
              <a:t>　</a:t>
            </a:r>
            <a:r>
              <a:rPr lang="en-US" altLang="ja-JP" sz="1100" b="0" i="0" u="none" strike="noStrike" baseline="0">
                <a:effectLst/>
              </a:rPr>
              <a:t>(</a:t>
            </a:r>
            <a:r>
              <a:rPr lang="ja-JP" altLang="ja-JP" sz="1100" b="0" i="0" u="none" strike="noStrike" baseline="0">
                <a:effectLst/>
              </a:rPr>
              <a:t>単位：万トン</a:t>
            </a:r>
            <a:r>
              <a:rPr lang="en-US" altLang="ja-JP" sz="1100" b="0" i="0" u="none" strike="noStrike" baseline="0">
                <a:effectLst/>
              </a:rPr>
              <a:t>)</a:t>
            </a:r>
            <a:endParaRPr lang="en-US" altLang="ja-JP" sz="1100" baseline="0"/>
          </a:p>
        </c:rich>
      </c:tx>
      <c:layout>
        <c:manualLayout>
          <c:xMode val="edge"/>
          <c:yMode val="edge"/>
          <c:x val="0.84421259842519691"/>
          <c:y val="2.773446002176557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53538071971295"/>
          <c:y val="0.10132138569290489"/>
          <c:w val="0.55822614849978802"/>
          <c:h val="0.89656305801334646"/>
        </c:manualLayout>
      </c:layout>
      <c:doughnutChart>
        <c:varyColors val="1"/>
        <c:ser>
          <c:idx val="0"/>
          <c:order val="0"/>
          <c:tx>
            <c:v>川崎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C2-43E6-AA1C-6D640286AE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C2-43E6-AA1C-6D640286AE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C2-43E6-AA1C-6D640286AE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C2-43E6-AA1C-6D640286AEE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17C2-43E6-AA1C-6D640286AEE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17C2-43E6-AA1C-6D640286AEE3}"/>
              </c:ext>
            </c:extLst>
          </c:dPt>
          <c:dLbls>
            <c:dLbl>
              <c:idx val="0"/>
              <c:layout>
                <c:manualLayout>
                  <c:x val="0.19164400945779766"/>
                  <c:y val="-3.401967440282219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sz="110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17C2-43E6-AA1C-6D640286AEE3}"/>
                </c:ext>
              </c:extLst>
            </c:dLbl>
            <c:dLbl>
              <c:idx val="1"/>
              <c:layout>
                <c:manualLayout>
                  <c:x val="0.18406403001130653"/>
                  <c:y val="5.302464525765496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17C2-43E6-AA1C-6D640286AEE3}"/>
                </c:ext>
              </c:extLst>
            </c:dLbl>
            <c:dLbl>
              <c:idx val="2"/>
              <c:layout>
                <c:manualLayout>
                  <c:x val="-0.21814360017647449"/>
                  <c:y val="5.466599295190713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17C2-43E6-AA1C-6D640286AEE3}"/>
                </c:ext>
              </c:extLst>
            </c:dLbl>
            <c:dLbl>
              <c:idx val="3"/>
              <c:layout>
                <c:manualLayout>
                  <c:x val="-0.16407881369485935"/>
                  <c:y val="-4.2340381426202323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17C2-43E6-AA1C-6D640286AEE3}"/>
                </c:ext>
              </c:extLst>
            </c:dLbl>
            <c:dLbl>
              <c:idx val="4"/>
              <c:layout>
                <c:manualLayout>
                  <c:x val="-0.15264787382652015"/>
                  <c:y val="-0.11761090381426205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17C2-43E6-AA1C-6D640286AEE3}"/>
                </c:ext>
              </c:extLst>
            </c:dLbl>
            <c:dLbl>
              <c:idx val="5"/>
              <c:layout>
                <c:manualLayout>
                  <c:x val="-0.14957823429597322"/>
                  <c:y val="-0.12633861940298508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17C2-43E6-AA1C-6D640286AEE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aseline="0">
                    <a:latin typeface="ＭＳ ゴシック" panose="020B0609070205080204" pitchFamily="49" charset="-128"/>
                    <a:ea typeface="ＭＳ ゴシック" panose="020B0609070205080204" pitchFamily="49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自動車</c:v>
              </c:pt>
              <c:pt idx="1">
                <c:v>コンテナ</c:v>
              </c:pt>
              <c:pt idx="2">
                <c:v>石炭</c:v>
              </c:pt>
              <c:pt idx="3">
                <c:v>穀物ばら</c:v>
              </c:pt>
              <c:pt idx="4">
                <c:v>金属くず</c:v>
              </c:pt>
              <c:pt idx="5">
                <c:v>その他</c:v>
              </c:pt>
            </c:strLit>
          </c:cat>
          <c:val>
            <c:numLit>
              <c:formatCode>General</c:formatCode>
              <c:ptCount val="6"/>
              <c:pt idx="0">
                <c:v>473.62200000000001</c:v>
              </c:pt>
              <c:pt idx="1">
                <c:v>308.55680000000001</c:v>
              </c:pt>
              <c:pt idx="2">
                <c:v>305.66699999999997</c:v>
              </c:pt>
              <c:pt idx="3">
                <c:v>77.295599999999695</c:v>
              </c:pt>
              <c:pt idx="4">
                <c:v>66.039699999999698</c:v>
              </c:pt>
              <c:pt idx="5">
                <c:v>240.264999999998</c:v>
              </c:pt>
            </c:numLit>
          </c:val>
          <c:extLst>
            <c:ext xmlns:c16="http://schemas.microsoft.com/office/drawing/2014/chart" uri="{C3380CC4-5D6E-409C-BE32-E72D297353CC}">
              <c16:uniqueId val="{0000000A-17C2-43E6-AA1C-6D640286A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aseline="0"/>
              <a:t>横須賀港</a:t>
            </a:r>
            <a:endParaRPr lang="en-US" altLang="ja-JP" sz="1800" baseline="0"/>
          </a:p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100" b="0" i="0" u="none" strike="noStrike" baseline="0">
                <a:effectLst/>
              </a:rPr>
              <a:t>(</a:t>
            </a:r>
            <a:r>
              <a:rPr lang="ja-JP" altLang="ja-JP" sz="1100" b="0" i="0" u="none" strike="noStrike" baseline="0">
                <a:effectLst/>
              </a:rPr>
              <a:t>単位：万トン</a:t>
            </a:r>
            <a:r>
              <a:rPr lang="en-US" altLang="ja-JP" sz="1100" b="0" i="0" u="none" strike="noStrike" baseline="0">
                <a:effectLst/>
              </a:rPr>
              <a:t>)</a:t>
            </a:r>
            <a:endParaRPr lang="en-US" altLang="ja-JP" sz="1100" baseline="0"/>
          </a:p>
        </c:rich>
      </c:tx>
      <c:layout>
        <c:manualLayout>
          <c:xMode val="edge"/>
          <c:yMode val="edge"/>
          <c:x val="0.83439556293995365"/>
          <c:y val="2.77380975299847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620938392434543"/>
          <c:y val="0.11888774786817639"/>
          <c:w val="0.54783277668548525"/>
          <c:h val="0.87987033725502362"/>
        </c:manualLayout>
      </c:layout>
      <c:doughnutChart>
        <c:varyColors val="1"/>
        <c:ser>
          <c:idx val="0"/>
          <c:order val="0"/>
          <c:tx>
            <c:v>横須賀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5A6-4D73-B24A-1797B19D0C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5A6-4D73-B24A-1797B19D0C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5A6-4D73-B24A-1797B19D0C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5A6-4D73-B24A-1797B19D0C4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B5A6-4D73-B24A-1797B19D0C4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B5A6-4D73-B24A-1797B19D0C44}"/>
              </c:ext>
            </c:extLst>
          </c:dPt>
          <c:dLbls>
            <c:dLbl>
              <c:idx val="0"/>
              <c:layout>
                <c:manualLayout>
                  <c:x val="0.15945415022012874"/>
                  <c:y val="-7.876484503805127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sz="105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B5A6-4D73-B24A-1797B19D0C44}"/>
                </c:ext>
              </c:extLst>
            </c:dLbl>
            <c:dLbl>
              <c:idx val="1"/>
              <c:layout>
                <c:manualLayout>
                  <c:x val="-0.19278236989023634"/>
                  <c:y val="0.1014614954410578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sz="105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B5A6-4D73-B24A-1797B19D0C44}"/>
                </c:ext>
              </c:extLst>
            </c:dLbl>
            <c:dLbl>
              <c:idx val="2"/>
              <c:layout>
                <c:manualLayout>
                  <c:x val="-0.19694636757391309"/>
                  <c:y val="6.4971171740791219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sz="105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B5A6-4D73-B24A-1797B19D0C44}"/>
                </c:ext>
              </c:extLst>
            </c:dLbl>
            <c:dLbl>
              <c:idx val="3"/>
              <c:layout>
                <c:manualLayout>
                  <c:x val="-0.20956965366293293"/>
                  <c:y val="-0.1669825345905836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sz="105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B5A6-4D73-B24A-1797B19D0C44}"/>
                </c:ext>
              </c:extLst>
            </c:dLbl>
            <c:dLbl>
              <c:idx val="4"/>
              <c:layout>
                <c:manualLayout>
                  <c:x val="-8.5996040942448865E-2"/>
                  <c:y val="-0.22561394640484755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sz="105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B5A6-4D73-B24A-1797B19D0C44}"/>
                </c:ext>
              </c:extLst>
            </c:dLbl>
            <c:dLbl>
              <c:idx val="5"/>
              <c:layout>
                <c:manualLayout>
                  <c:x val="-6.9870650049512484E-2"/>
                  <c:y val="-0.15336493590258118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sz="105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B5A6-4D73-B24A-1797B19D0C4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sz="1050" baseline="0">
                    <a:latin typeface="ＭＳ ゴシック" panose="020B0609070205080204" pitchFamily="49" charset="-128"/>
                    <a:ea typeface="ＭＳ ゴシック" panose="020B0609070205080204" pitchFamily="49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自動車</c:v>
              </c:pt>
              <c:pt idx="1">
                <c:v>その他金属機械工業品</c:v>
              </c:pt>
              <c:pt idx="2">
                <c:v>その他農水産品ばら</c:v>
              </c:pt>
              <c:pt idx="3">
                <c:v>その他特殊品</c:v>
              </c:pt>
            </c:strLit>
          </c:cat>
          <c:val>
            <c:numLit>
              <c:formatCode>General</c:formatCode>
              <c:ptCount val="4"/>
              <c:pt idx="0">
                <c:v>374.56450000000001</c:v>
              </c:pt>
              <c:pt idx="1">
                <c:v>211.2176</c:v>
              </c:pt>
              <c:pt idx="2">
                <c:v>0.65129999999999899</c:v>
              </c:pt>
              <c:pt idx="3">
                <c:v>6.9699999999999901E-2</c:v>
              </c:pt>
            </c:numLit>
          </c:val>
          <c:extLst>
            <c:ext xmlns:c16="http://schemas.microsoft.com/office/drawing/2014/chart" uri="{C3380CC4-5D6E-409C-BE32-E72D297353CC}">
              <c16:uniqueId val="{0000000A-B5A6-4D73-B24A-1797B19D0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03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aseline="0"/>
              <a:t>千葉港</a:t>
            </a:r>
            <a:endParaRPr lang="en-US" altLang="ja-JP" sz="1800" baseline="0"/>
          </a:p>
          <a:p>
            <a:pPr algn="ctr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 b="0" i="0" u="none" strike="noStrike" baseline="0">
                <a:effectLst/>
              </a:rPr>
              <a:t>　</a:t>
            </a:r>
            <a:r>
              <a:rPr lang="en-US" altLang="ja-JP" sz="1100" b="0" i="0" u="none" strike="noStrike" baseline="0">
                <a:effectLst/>
              </a:rPr>
              <a:t>(</a:t>
            </a:r>
            <a:r>
              <a:rPr lang="ja-JP" altLang="ja-JP" sz="1100" b="0" i="0" u="none" strike="noStrike" baseline="0">
                <a:effectLst/>
              </a:rPr>
              <a:t>単位：万トン</a:t>
            </a:r>
            <a:r>
              <a:rPr lang="en-US" altLang="ja-JP" sz="1100" b="0" i="0" u="none" strike="noStrike" baseline="0">
                <a:effectLst/>
              </a:rPr>
              <a:t>)</a:t>
            </a:r>
          </a:p>
        </c:rich>
      </c:tx>
      <c:layout>
        <c:manualLayout>
          <c:xMode val="edge"/>
          <c:yMode val="edge"/>
          <c:x val="0.84465414900060565"/>
          <c:y val="1.215068704647213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63920172593501"/>
          <c:y val="5.4267186636878961E-2"/>
          <c:w val="0.58627437094480828"/>
          <c:h val="0.91132733165213531"/>
        </c:manualLayout>
      </c:layout>
      <c:doughnutChart>
        <c:varyColors val="1"/>
        <c:ser>
          <c:idx val="0"/>
          <c:order val="0"/>
          <c:tx>
            <c:v>千葉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C2-41B7-9688-301CAF90D2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C2-41B7-9688-301CAF90D2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C2-41B7-9688-301CAF90D2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1C2-41B7-9688-301CAF90D27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51C2-41B7-9688-301CAF90D27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51C2-41B7-9688-301CAF90D272}"/>
              </c:ext>
            </c:extLst>
          </c:dPt>
          <c:dLbls>
            <c:dLbl>
              <c:idx val="0"/>
              <c:layout>
                <c:manualLayout>
                  <c:x val="0.10555770747317288"/>
                  <c:y val="-0.11861182491449181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51C2-41B7-9688-301CAF90D272}"/>
                </c:ext>
              </c:extLst>
            </c:dLbl>
            <c:dLbl>
              <c:idx val="1"/>
              <c:layout>
                <c:manualLayout>
                  <c:x val="0.14066292653676851"/>
                  <c:y val="8.2988503791643995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C2-41B7-9688-301CAF90D272}"/>
                </c:ext>
              </c:extLst>
            </c:dLbl>
            <c:dLbl>
              <c:idx val="2"/>
              <c:layout>
                <c:manualLayout>
                  <c:x val="0.14301304709269458"/>
                  <c:y val="8.0903416022825775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51C2-41B7-9688-301CAF90D272}"/>
                </c:ext>
              </c:extLst>
            </c:dLbl>
            <c:dLbl>
              <c:idx val="3"/>
              <c:layout>
                <c:manualLayout>
                  <c:x val="-0.16244579929150058"/>
                  <c:y val="0.10962743962124681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51C2-41B7-9688-301CAF90D272}"/>
                </c:ext>
              </c:extLst>
            </c:dLbl>
            <c:dLbl>
              <c:idx val="4"/>
              <c:layout>
                <c:manualLayout>
                  <c:x val="-0.17183548989313763"/>
                  <c:y val="1.6511124466070802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51C2-41B7-9688-301CAF90D272}"/>
                </c:ext>
              </c:extLst>
            </c:dLbl>
            <c:dLbl>
              <c:idx val="5"/>
              <c:layout>
                <c:manualLayout>
                  <c:x val="-0.1251710612707575"/>
                  <c:y val="-0.10800053512698826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51C2-41B7-9688-301CAF90D27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aseline="0">
                    <a:latin typeface="ＭＳ ゴシック" panose="020B0609070205080204" pitchFamily="49" charset="-128"/>
                    <a:ea typeface="ＭＳ ゴシック" panose="020B0609070205080204" pitchFamily="49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鉄鋼</c:v>
              </c:pt>
              <c:pt idx="1">
                <c:v>自動車</c:v>
              </c:pt>
              <c:pt idx="2">
                <c:v>石炭</c:v>
              </c:pt>
              <c:pt idx="3">
                <c:v>金属鉱</c:v>
              </c:pt>
              <c:pt idx="4">
                <c:v>その他鉱産品</c:v>
              </c:pt>
              <c:pt idx="5">
                <c:v>その他</c:v>
              </c:pt>
            </c:strLit>
          </c:cat>
          <c:val>
            <c:numLit>
              <c:formatCode>General</c:formatCode>
              <c:ptCount val="6"/>
              <c:pt idx="0">
                <c:v>723.23659999999904</c:v>
              </c:pt>
              <c:pt idx="1">
                <c:v>653.13620000000003</c:v>
              </c:pt>
              <c:pt idx="2">
                <c:v>517.15869999999904</c:v>
              </c:pt>
              <c:pt idx="3">
                <c:v>511.83280000000002</c:v>
              </c:pt>
              <c:pt idx="4">
                <c:v>499.95310000000001</c:v>
              </c:pt>
              <c:pt idx="5">
                <c:v>930.9982</c:v>
              </c:pt>
            </c:numLit>
          </c:val>
          <c:extLst>
            <c:ext xmlns:c16="http://schemas.microsoft.com/office/drawing/2014/chart" uri="{C3380CC4-5D6E-409C-BE32-E72D297353CC}">
              <c16:uniqueId val="{0000000A-51C2-41B7-9688-301CAF90D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aseline="0"/>
              <a:t>木更津港</a:t>
            </a:r>
            <a:endParaRPr lang="en-US" altLang="ja-JP" sz="1800" baseline="0"/>
          </a:p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 b="0" i="0" u="none" strike="noStrike" baseline="0">
                <a:effectLst/>
              </a:rPr>
              <a:t>　</a:t>
            </a:r>
            <a:r>
              <a:rPr lang="en-US" altLang="ja-JP" sz="1100" b="0" i="0" u="none" strike="noStrike" baseline="0">
                <a:effectLst/>
              </a:rPr>
              <a:t>(</a:t>
            </a:r>
            <a:r>
              <a:rPr lang="ja-JP" altLang="ja-JP" sz="1100" b="0" i="0" u="none" strike="noStrike" baseline="0">
                <a:effectLst/>
              </a:rPr>
              <a:t>単位：万トン</a:t>
            </a:r>
            <a:r>
              <a:rPr lang="en-US" altLang="ja-JP" sz="1100" b="0" i="0" u="none" strike="noStrike" baseline="0">
                <a:effectLst/>
              </a:rPr>
              <a:t>)</a:t>
            </a:r>
            <a:endParaRPr lang="en-US" altLang="ja-JP" sz="1100" baseline="0"/>
          </a:p>
        </c:rich>
      </c:tx>
      <c:layout>
        <c:manualLayout>
          <c:xMode val="edge"/>
          <c:yMode val="edge"/>
          <c:x val="0.83823012864132729"/>
          <c:y val="1.232051875868457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319579503898736"/>
          <c:y val="6.4998080915015591E-2"/>
          <c:w val="0.58214872655651306"/>
          <c:h val="0.90491427203693919"/>
        </c:manualLayout>
      </c:layout>
      <c:doughnutChart>
        <c:varyColors val="1"/>
        <c:ser>
          <c:idx val="0"/>
          <c:order val="0"/>
          <c:tx>
            <c:v>木更津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E4-4C89-A571-3DF73C9B4D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DE4-4C89-A571-3DF73C9B4D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DE4-4C89-A571-3DF73C9B4D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DE4-4C89-A571-3DF73C9B4DC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DDE4-4C89-A571-3DF73C9B4DC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DDE4-4C89-A571-3DF73C9B4DCD}"/>
              </c:ext>
            </c:extLst>
          </c:dPt>
          <c:dLbls>
            <c:dLbl>
              <c:idx val="0"/>
              <c:layout>
                <c:manualLayout>
                  <c:x val="0.20586923317529127"/>
                  <c:y val="6.7303515185414511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DDE4-4C89-A571-3DF73C9B4DCD}"/>
                </c:ext>
              </c:extLst>
            </c:dLbl>
            <c:dLbl>
              <c:idx val="1"/>
              <c:layout>
                <c:manualLayout>
                  <c:x val="0.19990835169329754"/>
                  <c:y val="4.009021059909918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DDE4-4C89-A571-3DF73C9B4DCD}"/>
                </c:ext>
              </c:extLst>
            </c:dLbl>
            <c:dLbl>
              <c:idx val="2"/>
              <c:layout>
                <c:manualLayout>
                  <c:x val="-0.13454891711152703"/>
                  <c:y val="6.498493473177791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DDE4-4C89-A571-3DF73C9B4DCD}"/>
                </c:ext>
              </c:extLst>
            </c:dLbl>
            <c:dLbl>
              <c:idx val="3"/>
              <c:layout>
                <c:manualLayout>
                  <c:x val="-0.20015050531265732"/>
                  <c:y val="-4.220770408855691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DDE4-4C89-A571-3DF73C9B4DCD}"/>
                </c:ext>
              </c:extLst>
            </c:dLbl>
            <c:dLbl>
              <c:idx val="4"/>
              <c:layout>
                <c:manualLayout>
                  <c:x val="-0.15810169583156278"/>
                  <c:y val="-9.5254121189797675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DDE4-4C89-A571-3DF73C9B4DCD}"/>
                </c:ext>
              </c:extLst>
            </c:dLbl>
            <c:dLbl>
              <c:idx val="5"/>
              <c:layout>
                <c:manualLayout>
                  <c:x val="-8.2431988219588442E-2"/>
                  <c:y val="-0.1851297262017848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E4-4C89-A571-3DF73C9B4DC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aseline="0">
                    <a:latin typeface="ＭＳ ゴシック" panose="020B0609070205080204" pitchFamily="49" charset="-128"/>
                    <a:ea typeface="ＭＳ ゴシック" panose="020B0609070205080204" pitchFamily="49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金属鉱</c:v>
              </c:pt>
              <c:pt idx="1">
                <c:v>石炭</c:v>
              </c:pt>
              <c:pt idx="2">
                <c:v>鉄鋼</c:v>
              </c:pt>
              <c:pt idx="3">
                <c:v>砂・砂利・石材</c:v>
              </c:pt>
              <c:pt idx="4">
                <c:v>その他鉱産品</c:v>
              </c:pt>
              <c:pt idx="5">
                <c:v>その他</c:v>
              </c:pt>
            </c:strLit>
          </c:cat>
          <c:val>
            <c:numLit>
              <c:formatCode>General</c:formatCode>
              <c:ptCount val="6"/>
              <c:pt idx="0">
                <c:v>1011.3552</c:v>
              </c:pt>
              <c:pt idx="1">
                <c:v>685.98900000000003</c:v>
              </c:pt>
              <c:pt idx="2">
                <c:v>533.7441</c:v>
              </c:pt>
              <c:pt idx="3">
                <c:v>140.6233</c:v>
              </c:pt>
              <c:pt idx="4">
                <c:v>140.40180000000001</c:v>
              </c:pt>
              <c:pt idx="5">
                <c:v>177.72380000000001</c:v>
              </c:pt>
            </c:numLit>
          </c:val>
          <c:extLst>
            <c:ext xmlns:c16="http://schemas.microsoft.com/office/drawing/2014/chart" uri="{C3380CC4-5D6E-409C-BE32-E72D297353CC}">
              <c16:uniqueId val="{0000000A-DDE4-4C89-A571-3DF73C9B4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29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aseline="0"/>
              <a:t>鹿島港</a:t>
            </a:r>
            <a:endParaRPr lang="en-US" altLang="ja-JP" sz="1800" baseline="0"/>
          </a:p>
          <a:p>
            <a:pPr algn="ctr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 b="0" i="0" u="none" strike="noStrike" baseline="0">
                <a:effectLst/>
              </a:rPr>
              <a:t>　</a:t>
            </a:r>
            <a:r>
              <a:rPr lang="en-US" altLang="ja-JP" sz="1100" b="0" i="0" u="none" strike="noStrike" baseline="0">
                <a:effectLst/>
              </a:rPr>
              <a:t>(</a:t>
            </a:r>
            <a:r>
              <a:rPr lang="ja-JP" altLang="ja-JP" sz="1100" b="0" i="0" u="none" strike="noStrike" baseline="0">
                <a:effectLst/>
              </a:rPr>
              <a:t>単位：万トン</a:t>
            </a:r>
            <a:r>
              <a:rPr lang="en-US" altLang="ja-JP" sz="1100" b="0" i="0" u="none" strike="noStrike" baseline="0">
                <a:effectLst/>
              </a:rPr>
              <a:t>)</a:t>
            </a:r>
            <a:endParaRPr lang="en-US" altLang="ja-JP" sz="1100" baseline="0"/>
          </a:p>
        </c:rich>
      </c:tx>
      <c:layout>
        <c:manualLayout>
          <c:xMode val="edge"/>
          <c:yMode val="edge"/>
          <c:x val="0.84300317299047289"/>
          <c:y val="5.0670927747723459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99202253570235"/>
          <c:y val="6.4054392047638839E-2"/>
          <c:w val="0.58218006346257267"/>
          <c:h val="0.92608897666436063"/>
        </c:manualLayout>
      </c:layout>
      <c:doughnutChart>
        <c:varyColors val="1"/>
        <c:ser>
          <c:idx val="0"/>
          <c:order val="0"/>
          <c:tx>
            <c:v>鹿島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F7A-409D-A3A0-1AF72FD5A4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F7A-409D-A3A0-1AF72FD5A4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F7A-409D-A3A0-1AF72FD5A4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F7A-409D-A3A0-1AF72FD5A41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7F7A-409D-A3A0-1AF72FD5A41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7F7A-409D-A3A0-1AF72FD5A412}"/>
              </c:ext>
            </c:extLst>
          </c:dPt>
          <c:dLbls>
            <c:dLbl>
              <c:idx val="0"/>
              <c:layout>
                <c:manualLayout>
                  <c:x val="0.16179600843933661"/>
                  <c:y val="4.7516070787053596E-2"/>
                </c:manualLayout>
              </c:layout>
              <c:tx>
                <c:rich>
                  <a:bodyPr lIns="38100" tIns="19050" rIns="38100" bIns="19050">
                    <a:spAutoFit/>
                  </a:bodyPr>
                  <a:lstStyle/>
                  <a:p>
                    <a:pPr>
                      <a:defRPr/>
                    </a:pPr>
                    <a:fld id="{988FA491-718A-4A8F-8971-4BBD0689DFB1}" type="CATEGORYNAME">
                      <a:rPr lang="ja-JP" altLang="en-US" sz="1100">
                        <a:latin typeface="ＭＳ ゴシック" panose="020B0609070205080204" pitchFamily="49" charset="-128"/>
                        <a:ea typeface="ＭＳ ゴシック" panose="020B0609070205080204" pitchFamily="49" charset="-128"/>
                      </a:rPr>
                      <a:pPr>
                        <a:defRPr/>
                      </a:pPr>
                      <a:t>[分類名]</a:t>
                    </a:fld>
                    <a:endParaRPr lang="ja-JP" altLang="en-US" sz="1100">
                      <a:latin typeface="ＭＳ ゴシック" panose="020B0609070205080204" pitchFamily="49" charset="-128"/>
                      <a:ea typeface="ＭＳ ゴシック" panose="020B0609070205080204" pitchFamily="49" charset="-128"/>
                    </a:endParaRPr>
                  </a:p>
                  <a:p>
                    <a:pPr>
                      <a:defRPr/>
                    </a:pPr>
                    <a:fld id="{C3C61A53-D535-4D4B-B139-77A954526512}" type="VALUE">
                      <a:rPr lang="en-US" altLang="ja-JP" sz="1100">
                        <a:latin typeface="ＭＳ ゴシック" panose="020B0609070205080204" pitchFamily="49" charset="-128"/>
                        <a:ea typeface="ＭＳ ゴシック" panose="020B0609070205080204" pitchFamily="49" charset="-128"/>
                      </a:rPr>
                      <a:pPr>
                        <a:defRPr/>
                      </a:pPr>
                      <a:t>[値]</a:t>
                    </a:fld>
                    <a:endParaRPr lang="en-US" altLang="ja-JP" sz="1100">
                      <a:latin typeface="ＭＳ ゴシック" panose="020B0609070205080204" pitchFamily="49" charset="-128"/>
                      <a:ea typeface="ＭＳ ゴシック" panose="020B0609070205080204" pitchFamily="49" charset="-128"/>
                    </a:endParaRPr>
                  </a:p>
                  <a:p>
                    <a:pPr>
                      <a:defRPr/>
                    </a:pPr>
                    <a:fld id="{C8210233-3463-4592-8601-270A315FDBFB}" type="PERCENTAGE">
                      <a:rPr lang="en-US" altLang="ja-JP" sz="1100">
                        <a:latin typeface="ＭＳ ゴシック" panose="020B0609070205080204" pitchFamily="49" charset="-128"/>
                        <a:ea typeface="ＭＳ ゴシック" panose="020B0609070205080204" pitchFamily="49" charset="-128"/>
                      </a:rPr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F7A-409D-A3A0-1AF72FD5A412}"/>
                </c:ext>
              </c:extLst>
            </c:dLbl>
            <c:dLbl>
              <c:idx val="1"/>
              <c:layout>
                <c:manualLayout>
                  <c:x val="0.16442706321617098"/>
                  <c:y val="4.002384887074288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7F7A-409D-A3A0-1AF72FD5A412}"/>
                </c:ext>
              </c:extLst>
            </c:dLbl>
            <c:dLbl>
              <c:idx val="2"/>
              <c:layout>
                <c:manualLayout>
                  <c:x val="-0.11747382093226882"/>
                  <c:y val="0.10403702950395707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 baseline="0">
                        <a:latin typeface="ＭＳ ゴシック" panose="020B0609070205080204" pitchFamily="49" charset="-128"/>
                        <a:ea typeface="ＭＳ ゴシック" panose="020B0609070205080204" pitchFamily="49" charset="-128"/>
                      </a:defRPr>
                    </a:pPr>
                    <a:fld id="{D7C4615E-5E24-4E59-8E60-711AB9ABD9A8}" type="CATEGORYNAME">
                      <a:rPr lang="ja-JP" altLang="en-US"/>
                      <a:pPr>
                        <a:defRPr sz="1100" baseline="0">
                          <a:latin typeface="ＭＳ ゴシック" panose="020B0609070205080204" pitchFamily="49" charset="-128"/>
                          <a:ea typeface="ＭＳ ゴシック" panose="020B0609070205080204" pitchFamily="49" charset="-128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E595CF2D-1ACA-4048-B8AC-CEC15318109C}" type="VALUE">
                      <a:rPr lang="en-US" altLang="ja-JP" baseline="0"/>
                      <a:pPr>
                        <a:defRPr sz="1100" baseline="0">
                          <a:latin typeface="ＭＳ ゴシック" panose="020B0609070205080204" pitchFamily="49" charset="-128"/>
                          <a:ea typeface="ＭＳ ゴシック" panose="020B0609070205080204" pitchFamily="49" charset="-128"/>
                        </a:defRPr>
                      </a:pPr>
                      <a:t>[値]</a:t>
                    </a:fld>
                    <a:r>
                      <a:rPr lang="en-US" altLang="ja-JP" baseline="0"/>
                      <a:t>
</a:t>
                    </a:r>
                    <a:fld id="{13D63DED-8E7A-47D6-8103-09E945A420F4}" type="PERCENTAGE">
                      <a:rPr lang="en-US" altLang="ja-JP" baseline="0"/>
                      <a:pPr>
                        <a:defRPr sz="1100" baseline="0">
                          <a:latin typeface="ＭＳ ゴシック" panose="020B0609070205080204" pitchFamily="49" charset="-128"/>
                          <a:ea typeface="ＭＳ ゴシック" panose="020B0609070205080204" pitchFamily="49" charset="-128"/>
                        </a:defRPr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F7A-409D-A3A0-1AF72FD5A412}"/>
                </c:ext>
              </c:extLst>
            </c:dLbl>
            <c:dLbl>
              <c:idx val="3"/>
              <c:layout>
                <c:manualLayout>
                  <c:x val="-0.15428945761430421"/>
                  <c:y val="1.8024842019623932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 baseline="0">
                        <a:latin typeface="ＭＳ ゴシック" panose="020B0609070205080204" pitchFamily="49" charset="-128"/>
                        <a:ea typeface="ＭＳ ゴシック" panose="020B0609070205080204" pitchFamily="49" charset="-128"/>
                      </a:defRPr>
                    </a:pPr>
                    <a:fld id="{C7CABCA9-BC61-41A2-B916-BFDCDF3C1605}" type="CATEGORYNAME">
                      <a:rPr lang="ja-JP" altLang="en-US"/>
                      <a:pPr>
                        <a:defRPr sz="1100" baseline="0">
                          <a:latin typeface="ＭＳ ゴシック" panose="020B0609070205080204" pitchFamily="49" charset="-128"/>
                          <a:ea typeface="ＭＳ ゴシック" panose="020B0609070205080204" pitchFamily="49" charset="-128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EADBD6DF-1644-4AF1-ACB9-0D7C42BBC840}" type="VALUE">
                      <a:rPr lang="en-US" altLang="ja-JP" baseline="0"/>
                      <a:pPr>
                        <a:defRPr sz="1100" baseline="0">
                          <a:latin typeface="ＭＳ ゴシック" panose="020B0609070205080204" pitchFamily="49" charset="-128"/>
                          <a:ea typeface="ＭＳ ゴシック" panose="020B0609070205080204" pitchFamily="49" charset="-128"/>
                        </a:defRPr>
                      </a:pPr>
                      <a:t>[値]</a:t>
                    </a:fld>
                    <a:r>
                      <a:rPr lang="en-US" altLang="ja-JP" baseline="0"/>
                      <a:t>
</a:t>
                    </a:r>
                    <a:fld id="{FF9838DA-8CB2-48AB-90F0-3D0E4BFB4B20}" type="PERCENTAGE">
                      <a:rPr lang="en-US" altLang="ja-JP" baseline="0"/>
                      <a:pPr>
                        <a:defRPr sz="1100" baseline="0">
                          <a:latin typeface="ＭＳ ゴシック" panose="020B0609070205080204" pitchFamily="49" charset="-128"/>
                          <a:ea typeface="ＭＳ ゴシック" panose="020B0609070205080204" pitchFamily="49" charset="-128"/>
                        </a:defRPr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F7A-409D-A3A0-1AF72FD5A412}"/>
                </c:ext>
              </c:extLst>
            </c:dLbl>
            <c:dLbl>
              <c:idx val="4"/>
              <c:layout>
                <c:manualLayout>
                  <c:x val="-0.19046751906238854"/>
                  <c:y val="-8.9271961442775841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 baseline="0">
                        <a:latin typeface="ＭＳ ゴシック" panose="020B0609070205080204" pitchFamily="49" charset="-128"/>
                        <a:ea typeface="ＭＳ ゴシック" panose="020B0609070205080204" pitchFamily="49" charset="-128"/>
                      </a:defRPr>
                    </a:pPr>
                    <a:fld id="{AC00BEE0-0BD3-4DD2-BAD2-ABBFC8FB4F61}" type="CATEGORYNAME">
                      <a:rPr lang="ja-JP" altLang="en-US"/>
                      <a:pPr>
                        <a:defRPr sz="1100" baseline="0">
                          <a:latin typeface="ＭＳ ゴシック" panose="020B0609070205080204" pitchFamily="49" charset="-128"/>
                          <a:ea typeface="ＭＳ ゴシック" panose="020B0609070205080204" pitchFamily="49" charset="-128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592330AD-E8F2-49F0-8928-C6E4008EA3E0}" type="VALUE">
                      <a:rPr lang="en-US" altLang="ja-JP" baseline="0"/>
                      <a:pPr>
                        <a:defRPr sz="1100" baseline="0">
                          <a:latin typeface="ＭＳ ゴシック" panose="020B0609070205080204" pitchFamily="49" charset="-128"/>
                          <a:ea typeface="ＭＳ ゴシック" panose="020B0609070205080204" pitchFamily="49" charset="-128"/>
                        </a:defRPr>
                      </a:pPr>
                      <a:t>[値]</a:t>
                    </a:fld>
                    <a:r>
                      <a:rPr lang="en-US" altLang="ja-JP" baseline="0"/>
                      <a:t>
</a:t>
                    </a:r>
                    <a:fld id="{5EA7142C-B040-4F1A-94E9-9759BD7BE255}" type="PERCENTAGE">
                      <a:rPr lang="en-US" altLang="ja-JP" baseline="0"/>
                      <a:pPr>
                        <a:defRPr sz="1100" baseline="0">
                          <a:latin typeface="ＭＳ ゴシック" panose="020B0609070205080204" pitchFamily="49" charset="-128"/>
                          <a:ea typeface="ＭＳ ゴシック" panose="020B0609070205080204" pitchFamily="49" charset="-128"/>
                        </a:defRPr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7F7A-409D-A3A0-1AF72FD5A412}"/>
                </c:ext>
              </c:extLst>
            </c:dLbl>
            <c:dLbl>
              <c:idx val="5"/>
              <c:layout>
                <c:manualLayout>
                  <c:x val="-0.14670625724217845"/>
                  <c:y val="-0.1229512977544473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7F7A-409D-A3A0-1AF72FD5A4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aseline="0">
                    <a:latin typeface="ＭＳ ゴシック" panose="020B0609070205080204" pitchFamily="49" charset="-128"/>
                    <a:ea typeface="ＭＳ ゴシック" panose="020B0609070205080204" pitchFamily="49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金属鉱</c:v>
              </c:pt>
              <c:pt idx="1">
                <c:v>石炭</c:v>
              </c:pt>
              <c:pt idx="2">
                <c:v>鉄鋼</c:v>
              </c:pt>
              <c:pt idx="3">
                <c:v>穀物ばら</c:v>
              </c:pt>
              <c:pt idx="4">
                <c:v>原塩</c:v>
              </c:pt>
              <c:pt idx="5">
                <c:v>その他</c:v>
              </c:pt>
            </c:strLit>
          </c:cat>
          <c:val>
            <c:numLit>
              <c:formatCode>General</c:formatCode>
              <c:ptCount val="6"/>
              <c:pt idx="0">
                <c:v>974.91319999999905</c:v>
              </c:pt>
              <c:pt idx="1">
                <c:v>781.30319999999904</c:v>
              </c:pt>
              <c:pt idx="2">
                <c:v>672.85979999999904</c:v>
              </c:pt>
              <c:pt idx="3">
                <c:v>400.6542</c:v>
              </c:pt>
              <c:pt idx="4">
                <c:v>91.704899999999995</c:v>
              </c:pt>
              <c:pt idx="5">
                <c:v>363.69749999999902</c:v>
              </c:pt>
            </c:numLit>
          </c:val>
          <c:extLst>
            <c:ext xmlns:c16="http://schemas.microsoft.com/office/drawing/2014/chart" uri="{C3380CC4-5D6E-409C-BE32-E72D297353CC}">
              <c16:uniqueId val="{0000000A-7F7A-409D-A3A0-1AF72FD5A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aseline="0"/>
              <a:t>日立港</a:t>
            </a:r>
            <a:endParaRPr lang="en-US" altLang="ja-JP" sz="1800" baseline="0"/>
          </a:p>
          <a:p>
            <a:pPr algn="ctr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 b="0" i="0" u="none" strike="noStrike" baseline="0">
                <a:effectLst/>
              </a:rPr>
              <a:t>　</a:t>
            </a:r>
            <a:r>
              <a:rPr lang="en-US" altLang="ja-JP" sz="1100" b="0" i="0" u="none" strike="noStrike" baseline="0">
                <a:effectLst/>
              </a:rPr>
              <a:t>(</a:t>
            </a:r>
            <a:r>
              <a:rPr lang="ja-JP" altLang="ja-JP" sz="1100" b="0" i="0" u="none" strike="noStrike" baseline="0">
                <a:effectLst/>
              </a:rPr>
              <a:t>単位：万トン</a:t>
            </a:r>
            <a:r>
              <a:rPr lang="en-US" altLang="ja-JP" sz="1100" b="0" i="0" u="none" strike="noStrike" baseline="0">
                <a:effectLst/>
              </a:rPr>
              <a:t>)</a:t>
            </a:r>
            <a:endParaRPr lang="en-US" altLang="ja-JP" sz="1100" baseline="0"/>
          </a:p>
        </c:rich>
      </c:tx>
      <c:layout>
        <c:manualLayout>
          <c:xMode val="edge"/>
          <c:yMode val="edge"/>
          <c:x val="0.8456214819301433"/>
          <c:y val="2.9908456564880609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163851832952679"/>
          <c:y val="0.15352785982391109"/>
          <c:w val="0.52851534950867474"/>
          <c:h val="0.84386807414002407"/>
        </c:manualLayout>
      </c:layout>
      <c:doughnutChart>
        <c:varyColors val="1"/>
        <c:ser>
          <c:idx val="0"/>
          <c:order val="0"/>
          <c:tx>
            <c:v>日立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78-42BE-8834-33041F003E3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78-42BE-8834-33041F003E3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C78-42BE-8834-33041F003E3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C78-42BE-8834-33041F003E3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1C78-42BE-8834-33041F003E3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1C78-42BE-8834-33041F003E34}"/>
              </c:ext>
            </c:extLst>
          </c:dPt>
          <c:dLbls>
            <c:dLbl>
              <c:idx val="0"/>
              <c:layout>
                <c:manualLayout>
                  <c:x val="0.16608759048975363"/>
                  <c:y val="-6.0097821544383805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1C78-42BE-8834-33041F003E34}"/>
                </c:ext>
              </c:extLst>
            </c:dLbl>
            <c:dLbl>
              <c:idx val="1"/>
              <c:layout>
                <c:manualLayout>
                  <c:x val="-0.11735258143427321"/>
                  <c:y val="0.11024331467661691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 b="0" baseline="0">
                        <a:latin typeface="ＭＳ ゴシック" panose="020B0609070205080204" pitchFamily="49" charset="-128"/>
                        <a:ea typeface="ＭＳ ゴシック" panose="020B0609070205080204" pitchFamily="49" charset="-128"/>
                      </a:defRPr>
                    </a:pPr>
                    <a:fld id="{E1672282-C4D8-4C23-8751-B26F787863E3}" type="CATEGORYNAME">
                      <a:rPr lang="ja-JP" altLang="en-US" b="0"/>
                      <a:pPr>
                        <a:defRPr sz="1100" b="0" baseline="0">
                          <a:latin typeface="ＭＳ ゴシック" panose="020B0609070205080204" pitchFamily="49" charset="-128"/>
                          <a:ea typeface="ＭＳ ゴシック" panose="020B0609070205080204" pitchFamily="49" charset="-128"/>
                        </a:defRPr>
                      </a:pPr>
                      <a:t>[分類名]</a:t>
                    </a:fld>
                    <a:r>
                      <a:rPr lang="ja-JP" altLang="en-US" b="0" baseline="0"/>
                      <a:t>
</a:t>
                    </a:r>
                    <a:fld id="{78DEEB0D-78FC-4035-A9A6-175F5AD8AEAC}" type="VALUE">
                      <a:rPr lang="en-US" altLang="ja-JP" b="0" baseline="0"/>
                      <a:pPr>
                        <a:defRPr sz="1100" b="0" baseline="0">
                          <a:latin typeface="ＭＳ ゴシック" panose="020B0609070205080204" pitchFamily="49" charset="-128"/>
                          <a:ea typeface="ＭＳ ゴシック" panose="020B0609070205080204" pitchFamily="49" charset="-128"/>
                        </a:defRPr>
                      </a:pPr>
                      <a:t>[値]</a:t>
                    </a:fld>
                    <a:r>
                      <a:rPr lang="en-US" altLang="ja-JP" b="0" baseline="0"/>
                      <a:t>
</a:t>
                    </a:r>
                    <a:fld id="{46751A0B-E436-469F-B537-E5FA2C7E00F9}" type="PERCENTAGE">
                      <a:rPr lang="en-US" altLang="ja-JP" b="0" baseline="0"/>
                      <a:pPr>
                        <a:defRPr sz="1100" b="0" baseline="0">
                          <a:latin typeface="ＭＳ ゴシック" panose="020B0609070205080204" pitchFamily="49" charset="-128"/>
                          <a:ea typeface="ＭＳ ゴシック" panose="020B0609070205080204" pitchFamily="49" charset="-128"/>
                        </a:defRPr>
                      </a:pPr>
                      <a:t>[パーセンテージ]</a:t>
                    </a:fld>
                    <a:endParaRPr lang="en-US" altLang="ja-JP" b="0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C78-42BE-8834-33041F003E34}"/>
                </c:ext>
              </c:extLst>
            </c:dLbl>
            <c:dLbl>
              <c:idx val="2"/>
              <c:layout>
                <c:manualLayout>
                  <c:x val="-0.16041827603965494"/>
                  <c:y val="1.436852197346600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1C78-42BE-8834-33041F003E34}"/>
                </c:ext>
              </c:extLst>
            </c:dLbl>
            <c:dLbl>
              <c:idx val="3"/>
              <c:layout>
                <c:manualLayout>
                  <c:x val="-0.14597045191193514"/>
                  <c:y val="-6.929000829187397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1C78-42BE-8834-33041F003E34}"/>
                </c:ext>
              </c:extLst>
            </c:dLbl>
            <c:dLbl>
              <c:idx val="4"/>
              <c:layout>
                <c:manualLayout>
                  <c:x val="-0.18062974765031545"/>
                  <c:y val="-0.20390780472636816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0" baseline="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1C78-42BE-8834-33041F003E34}"/>
                </c:ext>
              </c:extLst>
            </c:dLbl>
            <c:dLbl>
              <c:idx val="5"/>
              <c:layout>
                <c:manualLayout>
                  <c:x val="-3.978611432985709E-2"/>
                  <c:y val="-0.1919418532338308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78-42BE-8834-33041F003E3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baseline="0">
                    <a:latin typeface="ＭＳ ゴシック" panose="020B0609070205080204" pitchFamily="49" charset="-128"/>
                    <a:ea typeface="ＭＳ ゴシック" panose="020B0609070205080204" pitchFamily="49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コンテナ</c:v>
              </c:pt>
              <c:pt idx="1">
                <c:v>非鉄金属</c:v>
              </c:pt>
              <c:pt idx="2">
                <c:v>セメントばら</c:v>
              </c:pt>
              <c:pt idx="3">
                <c:v>自動車</c:v>
              </c:pt>
              <c:pt idx="4">
                <c:v>その他金属機械工業品</c:v>
              </c:pt>
              <c:pt idx="5">
                <c:v>その他</c:v>
              </c:pt>
            </c:strLit>
          </c:cat>
          <c:val>
            <c:numLit>
              <c:formatCode>General</c:formatCode>
              <c:ptCount val="6"/>
              <c:pt idx="0">
                <c:v>172.4</c:v>
              </c:pt>
              <c:pt idx="1">
                <c:v>25.7759</c:v>
              </c:pt>
              <c:pt idx="2">
                <c:v>21.988199999999999</c:v>
              </c:pt>
              <c:pt idx="3">
                <c:v>20.8659</c:v>
              </c:pt>
              <c:pt idx="4">
                <c:v>6.1966000000000001</c:v>
              </c:pt>
              <c:pt idx="5">
                <c:v>10.4575</c:v>
              </c:pt>
            </c:numLit>
          </c:val>
          <c:extLst>
            <c:ext xmlns:c16="http://schemas.microsoft.com/office/drawing/2014/chart" uri="{C3380CC4-5D6E-409C-BE32-E72D297353CC}">
              <c16:uniqueId val="{0000000A-1C78-42BE-8834-33041F003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38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312966</xdr:colOff>
      <xdr:row>3</xdr:row>
      <xdr:rowOff>0</xdr:rowOff>
    </xdr:from>
    <xdr:to>
      <xdr:col>19</xdr:col>
      <xdr:colOff>403351</xdr:colOff>
      <xdr:row>24</xdr:row>
      <xdr:rowOff>144450</xdr:rowOff>
    </xdr:to>
    <xdr:graphicFrame macro="">
      <xdr:nvGraphicFramePr>
        <xdr:cNvPr id="15" name="グラフ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312964</xdr:colOff>
      <xdr:row>3</xdr:row>
      <xdr:rowOff>0</xdr:rowOff>
    </xdr:from>
    <xdr:to>
      <xdr:col>9</xdr:col>
      <xdr:colOff>404812</xdr:colOff>
      <xdr:row>24</xdr:row>
      <xdr:rowOff>144450</xdr:rowOff>
    </xdr:to>
    <xdr:graphicFrame macro="">
      <xdr:nvGraphicFramePr>
        <xdr:cNvPr id="16" name="グラフ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312964</xdr:colOff>
      <xdr:row>26</xdr:row>
      <xdr:rowOff>0</xdr:rowOff>
    </xdr:from>
    <xdr:to>
      <xdr:col>9</xdr:col>
      <xdr:colOff>404812</xdr:colOff>
      <xdr:row>47</xdr:row>
      <xdr:rowOff>144450</xdr:rowOff>
    </xdr:to>
    <xdr:graphicFrame macro="">
      <xdr:nvGraphicFramePr>
        <xdr:cNvPr id="18" name="グラフ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322218</xdr:colOff>
      <xdr:row>26</xdr:row>
      <xdr:rowOff>2721</xdr:rowOff>
    </xdr:from>
    <xdr:to>
      <xdr:col>19</xdr:col>
      <xdr:colOff>406888</xdr:colOff>
      <xdr:row>47</xdr:row>
      <xdr:rowOff>142058</xdr:rowOff>
    </xdr:to>
    <xdr:graphicFrame macro="">
      <xdr:nvGraphicFramePr>
        <xdr:cNvPr id="20" name="グラフ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316502</xdr:colOff>
      <xdr:row>49</xdr:row>
      <xdr:rowOff>5986</xdr:rowOff>
    </xdr:from>
    <xdr:to>
      <xdr:col>9</xdr:col>
      <xdr:colOff>410698</xdr:colOff>
      <xdr:row>70</xdr:row>
      <xdr:rowOff>159961</xdr:rowOff>
    </xdr:to>
    <xdr:graphicFrame macro="">
      <xdr:nvGraphicFramePr>
        <xdr:cNvPr id="21" name="グラフ 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326027</xdr:colOff>
      <xdr:row>49</xdr:row>
      <xdr:rowOff>5986</xdr:rowOff>
    </xdr:from>
    <xdr:to>
      <xdr:col>19</xdr:col>
      <xdr:colOff>421685</xdr:colOff>
      <xdr:row>70</xdr:row>
      <xdr:rowOff>159961</xdr:rowOff>
    </xdr:to>
    <xdr:graphicFrame macro="">
      <xdr:nvGraphicFramePr>
        <xdr:cNvPr id="22" name="グラフ 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326027</xdr:colOff>
      <xdr:row>72</xdr:row>
      <xdr:rowOff>2178</xdr:rowOff>
    </xdr:from>
    <xdr:to>
      <xdr:col>9</xdr:col>
      <xdr:colOff>435463</xdr:colOff>
      <xdr:row>93</xdr:row>
      <xdr:rowOff>135528</xdr:rowOff>
    </xdr:to>
    <xdr:graphicFrame macro="">
      <xdr:nvGraphicFramePr>
        <xdr:cNvPr id="24" name="グラフ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326028</xdr:colOff>
      <xdr:row>72</xdr:row>
      <xdr:rowOff>0</xdr:rowOff>
    </xdr:from>
    <xdr:to>
      <xdr:col>19</xdr:col>
      <xdr:colOff>420223</xdr:colOff>
      <xdr:row>93</xdr:row>
      <xdr:rowOff>142545</xdr:rowOff>
    </xdr:to>
    <xdr:graphicFrame macro="">
      <xdr:nvGraphicFramePr>
        <xdr:cNvPr id="25" name="グラフ 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0.3691</cdr:x>
      <cdr:y>0.41215</cdr:y>
    </cdr:from>
    <cdr:to>
      <cdr:x>0.63269</cdr:x>
      <cdr:y>0.69359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93442" y="1590576"/>
          <a:ext cx="1637843" cy="10861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/>
            <a:t>２０２４年度</a:t>
          </a:r>
          <a:endParaRPr kumimoji="1" lang="en-US" altLang="ja-JP" sz="1100"/>
        </a:p>
        <a:p xmlns:a="http://schemas.openxmlformats.org/drawingml/2006/main">
          <a:pPr algn="ctr">
            <a:lnSpc>
              <a:spcPts val="1300"/>
            </a:lnSpc>
          </a:pPr>
          <a:r>
            <a:rPr kumimoji="1" lang="ja-JP" altLang="en-US" sz="1100"/>
            <a:t>合計：１３，７６０万トン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0.38278</cdr:x>
      <cdr:y>0.42663</cdr:y>
    </cdr:from>
    <cdr:to>
      <cdr:x>0.65285</cdr:x>
      <cdr:y>0.62831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133056" y="1596874"/>
          <a:ext cx="1504950" cy="7548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ja-JP" altLang="en-US">
              <a:latin typeface="+mn-ea"/>
              <a:ea typeface="+mn-ea"/>
            </a:rPr>
            <a:t>　　　　　</a:t>
          </a:r>
          <a:endParaRPr lang="en-US" altLang="ja-JP">
            <a:latin typeface="+mn-ea"/>
            <a:ea typeface="+mn-ea"/>
          </a:endParaRPr>
        </a:p>
        <a:p xmlns:a="http://schemas.openxmlformats.org/drawingml/2006/main">
          <a:r>
            <a:rPr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　　　</a:t>
          </a:r>
          <a:r>
            <a:rPr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２０２４年度</a:t>
          </a:r>
          <a:endParaRPr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 xmlns:a="http://schemas.openxmlformats.org/drawingml/2006/main">
          <a:r>
            <a:rPr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合計</a:t>
          </a:r>
          <a:r>
            <a:rPr lang="ja-JP" altLang="en-US" sz="1100">
              <a:solidFill>
                <a:sysClr val="windowText" lastClr="000000"/>
              </a:solidFill>
            </a:rPr>
            <a:t>：１２，６５６万トン</a:t>
          </a:r>
          <a:endParaRPr lang="en-US" altLang="ja-JP" sz="1100">
            <a:solidFill>
              <a:sysClr val="windowText" lastClr="000000"/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0.33091</cdr:x>
      <cdr:y>0.40986</cdr:y>
    </cdr:from>
    <cdr:to>
      <cdr:x>0.60056</cdr:x>
      <cdr:y>0.69038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037268" y="1560620"/>
          <a:ext cx="1660164" cy="1068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/>
            <a:t>２０２４年度</a:t>
          </a:r>
          <a:endParaRPr kumimoji="1" lang="en-US" altLang="ja-JP" sz="1100"/>
        </a:p>
        <a:p xmlns:a="http://schemas.openxmlformats.org/drawingml/2006/main">
          <a:pPr algn="ctr">
            <a:lnSpc>
              <a:spcPts val="1300"/>
            </a:lnSpc>
          </a:pPr>
          <a:r>
            <a:rPr kumimoji="1" lang="ja-JP" altLang="en-US" sz="1100"/>
            <a:t>合計：１，４７１万トン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0.38762</cdr:x>
      <cdr:y>0.40966</cdr:y>
    </cdr:from>
    <cdr:to>
      <cdr:x>0.62451</cdr:x>
      <cdr:y>0.69091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412478" y="1577410"/>
          <a:ext cx="1474418" cy="1082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/>
            <a:t>２０２４年度</a:t>
          </a:r>
          <a:endParaRPr kumimoji="1" lang="en-US" altLang="ja-JP" sz="1100"/>
        </a:p>
        <a:p xmlns:a="http://schemas.openxmlformats.org/drawingml/2006/main">
          <a:pPr algn="ctr">
            <a:lnSpc>
              <a:spcPts val="1300"/>
            </a:lnSpc>
          </a:pPr>
          <a:r>
            <a:rPr kumimoji="1" lang="ja-JP" altLang="en-US" sz="1100"/>
            <a:t>合計：５８６万トン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0.33725</cdr:x>
      <cdr:y>0.36876</cdr:y>
    </cdr:from>
    <cdr:to>
      <cdr:x>0.62698</cdr:x>
      <cdr:y>0.64367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095534" y="1426612"/>
          <a:ext cx="1800266" cy="10635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/>
            <a:t>２０２４年度</a:t>
          </a:r>
          <a:endParaRPr kumimoji="1" lang="en-US" altLang="ja-JP" sz="1100"/>
        </a:p>
        <a:p xmlns:a="http://schemas.openxmlformats.org/drawingml/2006/main">
          <a:pPr algn="ctr">
            <a:lnSpc>
              <a:spcPts val="1300"/>
            </a:lnSpc>
          </a:pPr>
          <a:r>
            <a:rPr kumimoji="1" lang="ja-JP" altLang="en-US" sz="1100"/>
            <a:t>合計：３，８３６万トン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0.39305</cdr:x>
      <cdr:y>0.37505</cdr:y>
    </cdr:from>
    <cdr:to>
      <cdr:x>0.68559</cdr:x>
      <cdr:y>0.64996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2442827" y="1450957"/>
          <a:ext cx="1818154" cy="10635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/>
            <a:t>２０２４年度</a:t>
          </a:r>
          <a:endParaRPr kumimoji="1" lang="en-US" altLang="ja-JP" sz="1100"/>
        </a:p>
        <a:p xmlns:a="http://schemas.openxmlformats.org/drawingml/2006/main">
          <a:pPr algn="ctr">
            <a:lnSpc>
              <a:spcPts val="1300"/>
            </a:lnSpc>
          </a:pPr>
          <a:r>
            <a:rPr kumimoji="1" lang="ja-JP" altLang="en-US" sz="1100"/>
            <a:t>合計：２，６９０万トン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0.37037</cdr:x>
      <cdr:y>0.38482</cdr:y>
    </cdr:from>
    <cdr:to>
      <cdr:x>0.65625</cdr:x>
      <cdr:y>0.66128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77343" y="1487489"/>
          <a:ext cx="1757794" cy="10686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/>
            <a:t>２０２４年度</a:t>
          </a:r>
          <a:endParaRPr kumimoji="1" lang="en-US" altLang="ja-JP" sz="1100"/>
        </a:p>
        <a:p xmlns:a="http://schemas.openxmlformats.org/drawingml/2006/main">
          <a:pPr algn="ctr">
            <a:lnSpc>
              <a:spcPts val="1300"/>
            </a:lnSpc>
          </a:pPr>
          <a:r>
            <a:rPr kumimoji="1" lang="ja-JP" altLang="en-US" sz="1100"/>
            <a:t>合計：３，２８５万トン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0.39689</cdr:x>
      <cdr:y>0.4332</cdr:y>
    </cdr:from>
    <cdr:to>
      <cdr:x>0.67721</cdr:x>
      <cdr:y>0.70997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476501" y="1670390"/>
          <a:ext cx="1749136" cy="10671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/>
            <a:t>２０２４年度</a:t>
          </a:r>
          <a:endParaRPr kumimoji="1" lang="en-US" altLang="ja-JP" sz="1100"/>
        </a:p>
        <a:p xmlns:a="http://schemas.openxmlformats.org/drawingml/2006/main">
          <a:pPr algn="ctr">
            <a:lnSpc>
              <a:spcPts val="1300"/>
            </a:lnSpc>
          </a:pPr>
          <a:r>
            <a:rPr kumimoji="1" lang="ja-JP" altLang="en-US" sz="1100"/>
            <a:t>合計：２５８万トン</a:t>
          </a:r>
        </a:p>
      </cdr:txBody>
    </cdr:sp>
  </cdr:relSizeAnchor>
</c:userShape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業手順"/>
      <sheetName val="港別ﾃﾞｰﾀﾍﾞｰｽ"/>
      <sheetName val="関東当年度"/>
      <sheetName val="関東前年度"/>
      <sheetName val="関東前々年度"/>
      <sheetName val="横浜当年度"/>
      <sheetName val="横浜前年度"/>
      <sheetName val="横浜前々年度"/>
      <sheetName val="東京当年度"/>
      <sheetName val="東京前年度"/>
      <sheetName val="東京前々年度"/>
      <sheetName val="川崎当年度"/>
      <sheetName val="川崎前年度"/>
      <sheetName val="川崎前々年度"/>
      <sheetName val="横須賀当年度"/>
      <sheetName val="横須賀前年度"/>
      <sheetName val="横須賀前々年度"/>
      <sheetName val="千葉当年度"/>
      <sheetName val="千葉前年度"/>
      <sheetName val="千葉前々年度"/>
      <sheetName val="木更津当年度"/>
      <sheetName val="木更津前年度"/>
      <sheetName val="木更津前々年度"/>
      <sheetName val="鹿島当年度"/>
      <sheetName val="鹿島前年度"/>
      <sheetName val="鹿島前々年度"/>
      <sheetName val="日立当年度"/>
      <sheetName val="日立前年度"/>
      <sheetName val="日立前々年度"/>
      <sheetName val="輸移出入別"/>
      <sheetName val="P1"/>
      <sheetName val="P1-2"/>
      <sheetName val="P2"/>
      <sheetName val="P2-2、3"/>
      <sheetName val="P3"/>
      <sheetName val="ｸﾞﾗﾌﾃﾞｰﾀ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主要５品目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2">
          <cell r="C12">
            <v>45901566</v>
          </cell>
          <cell r="H12">
            <v>1</v>
          </cell>
          <cell r="I12" t="str">
            <v>①</v>
          </cell>
        </row>
        <row r="13">
          <cell r="H13">
            <v>2</v>
          </cell>
          <cell r="I13" t="str">
            <v>②</v>
          </cell>
        </row>
        <row r="14">
          <cell r="H14">
            <v>3</v>
          </cell>
          <cell r="I14" t="str">
            <v>③</v>
          </cell>
        </row>
        <row r="15">
          <cell r="H15">
            <v>4</v>
          </cell>
          <cell r="I15" t="str">
            <v>④</v>
          </cell>
        </row>
        <row r="16">
          <cell r="H16">
            <v>5</v>
          </cell>
          <cell r="I16" t="str">
            <v>⑤</v>
          </cell>
        </row>
        <row r="17">
          <cell r="H17">
            <v>6</v>
          </cell>
          <cell r="I17" t="str">
            <v>⑥</v>
          </cell>
        </row>
        <row r="18">
          <cell r="H18">
            <v>7</v>
          </cell>
          <cell r="I18" t="str">
            <v>⑦</v>
          </cell>
        </row>
        <row r="19">
          <cell r="H19">
            <v>8</v>
          </cell>
          <cell r="I19" t="str">
            <v>⑧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1"/>
  <sheetViews>
    <sheetView topLeftCell="I1" zoomScaleNormal="100" workbookViewId="0">
      <selection activeCell="T13" sqref="T13"/>
    </sheetView>
  </sheetViews>
  <sheetFormatPr defaultRowHeight="13.5" x14ac:dyDescent="0.15"/>
  <cols>
    <col min="2" max="2" width="5.625" customWidth="1"/>
    <col min="3" max="3" width="12.125" bestFit="1" customWidth="1"/>
    <col min="5" max="5" width="12.5" customWidth="1"/>
    <col min="6" max="6" width="5.625" customWidth="1"/>
    <col min="8" max="8" width="9.625" bestFit="1" customWidth="1"/>
    <col min="10" max="10" width="5.625" customWidth="1"/>
    <col min="11" max="11" width="10.375" bestFit="1" customWidth="1"/>
    <col min="14" max="14" width="5.625" customWidth="1"/>
    <col min="18" max="18" width="5.625" customWidth="1"/>
    <col min="22" max="22" width="11" bestFit="1" customWidth="1"/>
    <col min="23" max="23" width="10.125" bestFit="1" customWidth="1"/>
  </cols>
  <sheetData>
    <row r="2" spans="1:23" ht="20.100000000000001" customHeight="1" x14ac:dyDescent="0.15">
      <c r="A2" s="2"/>
      <c r="B2" s="146" t="s">
        <v>40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3"/>
      <c r="T2" s="4"/>
      <c r="U2" s="4"/>
      <c r="V2" s="5" t="s">
        <v>20</v>
      </c>
    </row>
    <row r="3" spans="1:23" ht="18" customHeight="1" thickBo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4" t="s">
        <v>21</v>
      </c>
      <c r="U3" s="4"/>
      <c r="V3" s="1"/>
    </row>
    <row r="4" spans="1:23" ht="14.25" customHeight="1" x14ac:dyDescent="0.15">
      <c r="A4" s="147" t="s">
        <v>22</v>
      </c>
      <c r="B4" s="149" t="s">
        <v>23</v>
      </c>
      <c r="C4" s="150"/>
      <c r="D4" s="12"/>
      <c r="E4" s="13"/>
      <c r="F4" s="151" t="s">
        <v>23</v>
      </c>
      <c r="G4" s="150"/>
      <c r="H4" s="12"/>
      <c r="I4" s="13"/>
      <c r="J4" s="151" t="s">
        <v>23</v>
      </c>
      <c r="K4" s="150"/>
      <c r="L4" s="12"/>
      <c r="M4" s="13"/>
      <c r="N4" s="151" t="s">
        <v>23</v>
      </c>
      <c r="O4" s="150"/>
      <c r="P4" s="12"/>
      <c r="Q4" s="12"/>
      <c r="R4" s="151" t="s">
        <v>23</v>
      </c>
      <c r="S4" s="150"/>
      <c r="T4" s="12"/>
      <c r="U4" s="14"/>
      <c r="V4" s="6"/>
    </row>
    <row r="5" spans="1:23" ht="14.25" customHeight="1" thickBot="1" x14ac:dyDescent="0.2">
      <c r="A5" s="148"/>
      <c r="B5" s="8"/>
      <c r="C5" s="9" t="s">
        <v>24</v>
      </c>
      <c r="D5" s="11" t="s">
        <v>25</v>
      </c>
      <c r="E5" s="15" t="s">
        <v>26</v>
      </c>
      <c r="F5" s="9"/>
      <c r="G5" s="9" t="s">
        <v>24</v>
      </c>
      <c r="H5" s="11" t="s">
        <v>25</v>
      </c>
      <c r="I5" s="15" t="s">
        <v>26</v>
      </c>
      <c r="J5" s="9"/>
      <c r="K5" s="9" t="s">
        <v>24</v>
      </c>
      <c r="L5" s="11" t="s">
        <v>25</v>
      </c>
      <c r="M5" s="15" t="s">
        <v>26</v>
      </c>
      <c r="N5" s="16"/>
      <c r="O5" s="9" t="s">
        <v>24</v>
      </c>
      <c r="P5" s="11" t="s">
        <v>25</v>
      </c>
      <c r="Q5" s="15" t="s">
        <v>26</v>
      </c>
      <c r="R5" s="9"/>
      <c r="S5" s="9" t="s">
        <v>24</v>
      </c>
      <c r="T5" s="11" t="s">
        <v>25</v>
      </c>
      <c r="U5" s="10" t="s">
        <v>26</v>
      </c>
      <c r="V5" s="7"/>
      <c r="W5" s="135"/>
    </row>
    <row r="6" spans="1:23" ht="14.25" customHeight="1" x14ac:dyDescent="0.15">
      <c r="A6" s="92"/>
      <c r="B6" s="17" t="s">
        <v>9</v>
      </c>
      <c r="C6" s="18"/>
      <c r="D6" s="19"/>
      <c r="E6" s="101"/>
      <c r="F6" s="20" t="s">
        <v>10</v>
      </c>
      <c r="G6" s="18"/>
      <c r="H6" s="21"/>
      <c r="I6" s="22"/>
      <c r="J6" s="116" t="s">
        <v>11</v>
      </c>
      <c r="K6" s="122"/>
      <c r="L6" s="23"/>
      <c r="M6" s="22"/>
      <c r="N6" s="20" t="s">
        <v>12</v>
      </c>
      <c r="O6" s="18"/>
      <c r="P6" s="21"/>
      <c r="Q6" s="22"/>
      <c r="R6" s="20" t="s">
        <v>13</v>
      </c>
      <c r="S6" s="18"/>
      <c r="T6" s="23"/>
      <c r="U6" s="24"/>
      <c r="V6" s="25" t="s">
        <v>27</v>
      </c>
    </row>
    <row r="7" spans="1:23" ht="14.25" customHeight="1" x14ac:dyDescent="0.15">
      <c r="A7" s="26" t="s">
        <v>1</v>
      </c>
      <c r="B7" s="27"/>
      <c r="C7" s="28">
        <v>9636.3191999999999</v>
      </c>
      <c r="D7" s="29">
        <f>C7/9593.28</f>
        <v>1.0044863904733312</v>
      </c>
      <c r="E7" s="102">
        <f>C7/9335.8678</f>
        <v>1.0321824822755095</v>
      </c>
      <c r="F7" s="32"/>
      <c r="G7" s="28">
        <v>1651.0681</v>
      </c>
      <c r="H7" s="30">
        <f>G7/1708.2391</f>
        <v>0.9665322026641352</v>
      </c>
      <c r="I7" s="117">
        <f>G7/1720.6752</f>
        <v>0.9595466361112196</v>
      </c>
      <c r="J7" s="32"/>
      <c r="K7" s="123">
        <v>898.54259999999999</v>
      </c>
      <c r="L7" s="31">
        <f>K7/744.6809</f>
        <v>1.2066142692796338</v>
      </c>
      <c r="M7" s="117">
        <f>K7/520.8005</f>
        <v>1.7253105555774233</v>
      </c>
      <c r="N7" s="32"/>
      <c r="O7" s="28">
        <v>197.0128</v>
      </c>
      <c r="P7" s="30">
        <f>O7/179.8287</f>
        <v>1.0955581617394776</v>
      </c>
      <c r="Q7" s="117">
        <f>O7/197.1268</f>
        <v>0.99942169202766951</v>
      </c>
      <c r="R7" s="119"/>
      <c r="S7" s="28">
        <v>127.816</v>
      </c>
      <c r="T7" s="31">
        <f>S7/137.9933</f>
        <v>0.9262478685559371</v>
      </c>
      <c r="U7" s="95">
        <f>S7/147.6477</f>
        <v>0.86568229643942995</v>
      </c>
      <c r="V7" s="33">
        <v>281.1644</v>
      </c>
    </row>
    <row r="8" spans="1:23" ht="14.25" customHeight="1" x14ac:dyDescent="0.15">
      <c r="A8" s="34"/>
      <c r="B8" s="35" t="s">
        <v>9</v>
      </c>
      <c r="C8" s="36"/>
      <c r="D8" s="37"/>
      <c r="E8" s="39"/>
      <c r="F8" s="91" t="s">
        <v>14</v>
      </c>
      <c r="G8" s="124"/>
      <c r="H8" s="37"/>
      <c r="I8" s="39"/>
      <c r="J8" s="91" t="s">
        <v>30</v>
      </c>
      <c r="K8" s="36"/>
      <c r="L8" s="40"/>
      <c r="M8" s="136"/>
      <c r="N8" s="91" t="s">
        <v>29</v>
      </c>
      <c r="O8" s="36"/>
      <c r="P8" s="38"/>
      <c r="Q8" s="39"/>
      <c r="R8" s="91" t="s">
        <v>41</v>
      </c>
      <c r="S8" s="36"/>
      <c r="T8" s="40"/>
      <c r="U8" s="96"/>
      <c r="V8" s="25" t="s">
        <v>27</v>
      </c>
    </row>
    <row r="9" spans="1:23" ht="14.25" customHeight="1" x14ac:dyDescent="0.15">
      <c r="A9" s="41" t="s">
        <v>2</v>
      </c>
      <c r="B9" s="42"/>
      <c r="C9" s="43">
        <v>12881.7793</v>
      </c>
      <c r="D9" s="44">
        <f>C9/12369.6145</f>
        <v>1.041405073698942</v>
      </c>
      <c r="E9" s="94">
        <f>C9/12703.9076</f>
        <v>1.0140013376671599</v>
      </c>
      <c r="F9" s="46"/>
      <c r="G9" s="125">
        <v>374.7312</v>
      </c>
      <c r="H9" s="44">
        <f>G9/369.312</f>
        <v>1.0146737717702106</v>
      </c>
      <c r="I9" s="94">
        <f>G9/384.12</f>
        <v>0.97555763823805064</v>
      </c>
      <c r="J9" s="46"/>
      <c r="K9" s="43">
        <v>81.363500000000002</v>
      </c>
      <c r="L9" s="44">
        <f>K9/76.7108</f>
        <v>1.0606524765743546</v>
      </c>
      <c r="M9" s="45">
        <f>K9/83.0039</f>
        <v>0.98023707319776543</v>
      </c>
      <c r="N9" s="46"/>
      <c r="O9" s="43">
        <v>79.554000000000002</v>
      </c>
      <c r="P9" s="45">
        <f>O9/85.2234</f>
        <v>0.93347601715021933</v>
      </c>
      <c r="Q9" s="94">
        <f>O9/93.9506</f>
        <v>0.84676415052165721</v>
      </c>
      <c r="R9" s="46"/>
      <c r="S9" s="43">
        <v>68.509100000000004</v>
      </c>
      <c r="T9" s="44">
        <f>S9/52.1516</f>
        <v>1.3136528888854802</v>
      </c>
      <c r="U9" s="97">
        <f>S9/50.0892</f>
        <v>1.3677419483641184</v>
      </c>
      <c r="V9" s="47">
        <v>279.66340000000002</v>
      </c>
      <c r="W9" s="143"/>
    </row>
    <row r="10" spans="1:23" ht="14.25" customHeight="1" x14ac:dyDescent="0.15">
      <c r="A10" s="26"/>
      <c r="B10" s="103" t="s">
        <v>10</v>
      </c>
      <c r="C10" s="126"/>
      <c r="D10" s="132"/>
      <c r="E10" s="54"/>
      <c r="F10" s="103" t="s">
        <v>32</v>
      </c>
      <c r="G10" s="48"/>
      <c r="H10" s="50"/>
      <c r="I10" s="51"/>
      <c r="J10" s="103" t="s">
        <v>31</v>
      </c>
      <c r="K10" s="52"/>
      <c r="L10" s="53"/>
      <c r="M10" s="137"/>
      <c r="N10" s="103" t="s">
        <v>28</v>
      </c>
      <c r="O10" s="52"/>
      <c r="P10" s="78"/>
      <c r="Q10" s="111"/>
      <c r="R10" s="108" t="s">
        <v>41</v>
      </c>
      <c r="S10" s="48"/>
      <c r="T10" s="49"/>
      <c r="U10" s="55"/>
      <c r="V10" s="25" t="s">
        <v>27</v>
      </c>
    </row>
    <row r="11" spans="1:23" ht="14.25" customHeight="1" x14ac:dyDescent="0.15">
      <c r="A11" s="26" t="s">
        <v>3</v>
      </c>
      <c r="B11" s="32"/>
      <c r="C11" s="127">
        <v>473.62200000000001</v>
      </c>
      <c r="D11" s="31">
        <f>C11/474.2664</f>
        <v>0.99864126996978919</v>
      </c>
      <c r="E11" s="117">
        <f>C11/425.1906</f>
        <v>1.1139051521835148</v>
      </c>
      <c r="F11" s="104"/>
      <c r="G11" s="56">
        <v>308.55680000000001</v>
      </c>
      <c r="H11" s="57">
        <f>G11/307.4336</f>
        <v>1.0036534718391223</v>
      </c>
      <c r="I11" s="102">
        <f>G11/333.216</f>
        <v>0.92599635071545183</v>
      </c>
      <c r="J11" s="104"/>
      <c r="K11" s="56">
        <v>305.66699999999997</v>
      </c>
      <c r="L11" s="31">
        <f>K11/328.7992</f>
        <v>0.92964642249737828</v>
      </c>
      <c r="M11" s="30">
        <f>K11/447.9808</f>
        <v>0.6823216530708458</v>
      </c>
      <c r="N11" s="32"/>
      <c r="O11" s="28">
        <v>77.295599999999993</v>
      </c>
      <c r="P11" s="31">
        <f>O11/74.2832</f>
        <v>1.0405529110216039</v>
      </c>
      <c r="Q11" s="117">
        <f>O11/80.8075</f>
        <v>0.95653992513071173</v>
      </c>
      <c r="R11" s="104"/>
      <c r="S11" s="56">
        <v>66.039699999999996</v>
      </c>
      <c r="T11" s="29">
        <f>S11/60.2136</f>
        <v>1.0967572109955226</v>
      </c>
      <c r="U11" s="98">
        <f>S11/69.147</f>
        <v>0.95506240328575343</v>
      </c>
      <c r="V11" s="47">
        <v>240.26499999999999</v>
      </c>
      <c r="W11" s="143"/>
    </row>
    <row r="12" spans="1:23" ht="14.25" customHeight="1" x14ac:dyDescent="0.15">
      <c r="A12" s="34"/>
      <c r="B12" s="58" t="s">
        <v>10</v>
      </c>
      <c r="C12" s="59"/>
      <c r="D12" s="60"/>
      <c r="E12" s="105"/>
      <c r="F12" s="91" t="s">
        <v>16</v>
      </c>
      <c r="G12" s="61"/>
      <c r="H12" s="38"/>
      <c r="I12" s="39"/>
      <c r="J12" s="91" t="s">
        <v>35</v>
      </c>
      <c r="K12" s="128"/>
      <c r="L12" s="133"/>
      <c r="M12" s="134"/>
      <c r="N12" s="91" t="s">
        <v>34</v>
      </c>
      <c r="O12" s="64"/>
      <c r="P12" s="38"/>
      <c r="Q12" s="38"/>
      <c r="R12" s="91" t="s">
        <v>37</v>
      </c>
      <c r="S12" s="62"/>
      <c r="T12" s="133"/>
      <c r="U12" s="138"/>
      <c r="V12" s="25"/>
    </row>
    <row r="13" spans="1:23" ht="14.25" customHeight="1" x14ac:dyDescent="0.15">
      <c r="A13" s="65" t="s">
        <v>4</v>
      </c>
      <c r="B13" s="66"/>
      <c r="C13" s="43">
        <v>374.56450000000001</v>
      </c>
      <c r="D13" s="44">
        <f>C13/410.1685</f>
        <v>0.91319664966958702</v>
      </c>
      <c r="E13" s="94">
        <f>C13/369.7528</f>
        <v>1.0130132888784076</v>
      </c>
      <c r="F13" s="106"/>
      <c r="G13" s="43">
        <v>211.2176</v>
      </c>
      <c r="H13" s="45">
        <f>G13/219.0465</f>
        <v>0.96425918697628132</v>
      </c>
      <c r="I13" s="94">
        <f>G13/213.4654</f>
        <v>0.98946995625520584</v>
      </c>
      <c r="J13" s="106"/>
      <c r="K13" s="125">
        <v>0.65129999999999999</v>
      </c>
      <c r="L13" s="144">
        <f>K13/0.7603</f>
        <v>0.85663553860318298</v>
      </c>
      <c r="M13" s="144">
        <f>K13/0.3767</f>
        <v>1.7289620387576321</v>
      </c>
      <c r="N13" s="106"/>
      <c r="O13" s="43">
        <v>6.9699999999999998E-2</v>
      </c>
      <c r="P13" s="145">
        <f>O13/0.1657</f>
        <v>0.4206397103198552</v>
      </c>
      <c r="Q13" s="145">
        <f>O13/0.0438</f>
        <v>1.591324200913242</v>
      </c>
      <c r="R13" s="106"/>
      <c r="S13" s="43"/>
      <c r="T13" s="144"/>
      <c r="U13" s="99"/>
      <c r="V13" s="47"/>
    </row>
    <row r="14" spans="1:23" ht="14.25" customHeight="1" x14ac:dyDescent="0.15">
      <c r="A14" s="67"/>
      <c r="B14" s="68" t="s">
        <v>13</v>
      </c>
      <c r="C14" s="69"/>
      <c r="D14" s="70"/>
      <c r="E14" s="107"/>
      <c r="F14" s="108" t="s">
        <v>30</v>
      </c>
      <c r="G14" s="126"/>
      <c r="H14" s="132"/>
      <c r="I14" s="51"/>
      <c r="J14" s="108" t="s">
        <v>31</v>
      </c>
      <c r="K14" s="126"/>
      <c r="L14" s="132"/>
      <c r="M14" s="51"/>
      <c r="N14" s="103" t="s">
        <v>36</v>
      </c>
      <c r="O14" s="48"/>
      <c r="P14" s="49"/>
      <c r="Q14" s="139"/>
      <c r="R14" s="103" t="s">
        <v>17</v>
      </c>
      <c r="S14" s="52"/>
      <c r="T14" s="78"/>
      <c r="U14" s="141"/>
      <c r="V14" s="25" t="s">
        <v>27</v>
      </c>
    </row>
    <row r="15" spans="1:23" ht="14.25" customHeight="1" x14ac:dyDescent="0.15">
      <c r="A15" s="26" t="s">
        <v>5</v>
      </c>
      <c r="B15" s="27"/>
      <c r="C15" s="28">
        <v>723.23659999999995</v>
      </c>
      <c r="D15" s="29">
        <f>C15/742.1483</f>
        <v>0.97451762673309361</v>
      </c>
      <c r="E15" s="102">
        <f>C15/776.8616</f>
        <v>0.93097226069611372</v>
      </c>
      <c r="F15" s="32"/>
      <c r="G15" s="123">
        <v>653.13620000000003</v>
      </c>
      <c r="H15" s="31">
        <f>G15/645.3906</f>
        <v>1.0120014143373022</v>
      </c>
      <c r="I15" s="117">
        <f>G15/606.7717</f>
        <v>1.0764117706873937</v>
      </c>
      <c r="J15" s="32"/>
      <c r="K15" s="123">
        <v>517.15869999999995</v>
      </c>
      <c r="L15" s="30">
        <f>K15/550.1058</f>
        <v>0.94010770291823853</v>
      </c>
      <c r="M15" s="117">
        <f>K15/537.9901</f>
        <v>0.9612792131305018</v>
      </c>
      <c r="N15" s="32"/>
      <c r="O15" s="28">
        <v>511.83280000000002</v>
      </c>
      <c r="P15" s="31">
        <f>O15/549.2961</f>
        <v>0.93179762244807496</v>
      </c>
      <c r="Q15" s="140">
        <f>O15/362.0364</f>
        <v>1.4137606052872032</v>
      </c>
      <c r="R15" s="32"/>
      <c r="S15" s="28">
        <v>499.95310000000001</v>
      </c>
      <c r="T15" s="31">
        <f>S15/516.3704</f>
        <v>0.96820634955063267</v>
      </c>
      <c r="U15" s="95">
        <f>S15/535.5983</f>
        <v>0.93344788435661574</v>
      </c>
      <c r="V15" s="47">
        <v>930.9982</v>
      </c>
    </row>
    <row r="16" spans="1:23" ht="14.25" customHeight="1" x14ac:dyDescent="0.15">
      <c r="A16" s="71"/>
      <c r="B16" s="58" t="s">
        <v>15</v>
      </c>
      <c r="C16" s="36"/>
      <c r="D16" s="40"/>
      <c r="E16" s="109"/>
      <c r="F16" s="91" t="s">
        <v>11</v>
      </c>
      <c r="G16" s="36"/>
      <c r="H16" s="38"/>
      <c r="I16" s="39"/>
      <c r="J16" s="91" t="s">
        <v>13</v>
      </c>
      <c r="K16" s="124"/>
      <c r="L16" s="63"/>
      <c r="M16" s="121"/>
      <c r="N16" s="113" t="s">
        <v>18</v>
      </c>
      <c r="O16" s="36"/>
      <c r="P16" s="38"/>
      <c r="Q16" s="39"/>
      <c r="R16" s="91" t="s">
        <v>38</v>
      </c>
      <c r="S16" s="72"/>
      <c r="T16" s="73"/>
      <c r="U16" s="74"/>
      <c r="V16" s="25" t="s">
        <v>27</v>
      </c>
    </row>
    <row r="17" spans="1:22" ht="14.25" customHeight="1" x14ac:dyDescent="0.15">
      <c r="A17" s="75" t="s">
        <v>6</v>
      </c>
      <c r="B17" s="42"/>
      <c r="C17" s="43">
        <v>1011.3552</v>
      </c>
      <c r="D17" s="76">
        <f>C17/1000.058</f>
        <v>1.0112965448004017</v>
      </c>
      <c r="E17" s="110">
        <f>C17/988.5229</f>
        <v>1.0230973910670151</v>
      </c>
      <c r="F17" s="46"/>
      <c r="G17" s="43">
        <v>685.98900000000003</v>
      </c>
      <c r="H17" s="45">
        <f>G17/686.3625</f>
        <v>0.99945582691362078</v>
      </c>
      <c r="I17" s="94">
        <f>G17/639.6463</f>
        <v>1.0724505089766017</v>
      </c>
      <c r="J17" s="46"/>
      <c r="K17" s="125">
        <v>533.7441</v>
      </c>
      <c r="L17" s="44">
        <f>K17/527.3101</f>
        <v>1.0122015489557283</v>
      </c>
      <c r="M17" s="94">
        <f>K17/523.5043</f>
        <v>1.0195601067651212</v>
      </c>
      <c r="N17" s="46"/>
      <c r="O17" s="43">
        <v>140.6233</v>
      </c>
      <c r="P17" s="45">
        <f>O17/171.3843</f>
        <v>0.82051448119810277</v>
      </c>
      <c r="Q17" s="94">
        <f>O17/190.2426</f>
        <v>0.73917881694215692</v>
      </c>
      <c r="R17" s="106"/>
      <c r="S17" s="43">
        <v>140.40180000000001</v>
      </c>
      <c r="T17" s="44">
        <f>S17/131.3355</f>
        <v>1.0690316022705211</v>
      </c>
      <c r="U17" s="97">
        <f>S17/147.6803</f>
        <v>0.9507144825680881</v>
      </c>
      <c r="V17" s="47">
        <v>177.72380000000001</v>
      </c>
    </row>
    <row r="18" spans="1:22" ht="14.25" customHeight="1" x14ac:dyDescent="0.15">
      <c r="A18" s="77"/>
      <c r="B18" s="68" t="s">
        <v>15</v>
      </c>
      <c r="C18" s="52"/>
      <c r="D18" s="78"/>
      <c r="E18" s="111"/>
      <c r="F18" s="103" t="s">
        <v>11</v>
      </c>
      <c r="G18" s="79"/>
      <c r="H18" s="50"/>
      <c r="I18" s="51"/>
      <c r="J18" s="103" t="s">
        <v>13</v>
      </c>
      <c r="K18" s="129"/>
      <c r="L18" s="53"/>
      <c r="M18" s="120"/>
      <c r="N18" s="103" t="s">
        <v>28</v>
      </c>
      <c r="O18" s="79"/>
      <c r="P18" s="50"/>
      <c r="Q18" s="51"/>
      <c r="R18" s="103" t="s">
        <v>39</v>
      </c>
      <c r="S18" s="79"/>
      <c r="T18" s="80"/>
      <c r="U18" s="81"/>
      <c r="V18" s="25" t="s">
        <v>27</v>
      </c>
    </row>
    <row r="19" spans="1:22" ht="14.25" customHeight="1" x14ac:dyDescent="0.15">
      <c r="A19" s="41" t="s">
        <v>7</v>
      </c>
      <c r="B19" s="82"/>
      <c r="C19" s="28">
        <v>974.91319999999996</v>
      </c>
      <c r="D19" s="29">
        <f>C19/1007.384</f>
        <v>0.96776720694392604</v>
      </c>
      <c r="E19" s="102">
        <f>C19/1099.0076</f>
        <v>0.88708503926633453</v>
      </c>
      <c r="F19" s="112"/>
      <c r="G19" s="28">
        <v>781.30319999999995</v>
      </c>
      <c r="H19" s="30">
        <f>G19/750.0978</f>
        <v>1.0416017751285231</v>
      </c>
      <c r="I19" s="117">
        <f>G19/776.885</f>
        <v>1.0056870708019847</v>
      </c>
      <c r="J19" s="112"/>
      <c r="K19" s="123">
        <v>672.85979999999995</v>
      </c>
      <c r="L19" s="31">
        <f>K19/703.7438</f>
        <v>0.95611471106388435</v>
      </c>
      <c r="M19" s="117">
        <f>K19/691.5657</f>
        <v>0.97295137685399946</v>
      </c>
      <c r="N19" s="112"/>
      <c r="O19" s="28">
        <v>400.6542</v>
      </c>
      <c r="P19" s="30">
        <f>O19/393.1341</f>
        <v>1.0191285874209335</v>
      </c>
      <c r="Q19" s="117">
        <f>O19/375.8212</f>
        <v>1.0660766343144028</v>
      </c>
      <c r="R19" s="112"/>
      <c r="S19" s="28">
        <v>91.704899999999995</v>
      </c>
      <c r="T19" s="31">
        <f>S19/98.76</f>
        <v>0.92856318347509104</v>
      </c>
      <c r="U19" s="142">
        <f>S19/194.8977</f>
        <v>0.47052838489115062</v>
      </c>
      <c r="V19" s="47">
        <v>363.69749999999999</v>
      </c>
    </row>
    <row r="20" spans="1:22" x14ac:dyDescent="0.15">
      <c r="A20" s="26"/>
      <c r="B20" s="58" t="s">
        <v>9</v>
      </c>
      <c r="C20" s="83"/>
      <c r="D20" s="60"/>
      <c r="E20" s="105"/>
      <c r="F20" s="113" t="s">
        <v>19</v>
      </c>
      <c r="G20" s="130"/>
      <c r="H20" s="63"/>
      <c r="I20" s="121"/>
      <c r="J20" s="113" t="s">
        <v>33</v>
      </c>
      <c r="K20" s="83"/>
      <c r="L20" s="38"/>
      <c r="M20" s="39"/>
      <c r="N20" s="113" t="s">
        <v>30</v>
      </c>
      <c r="O20" s="84"/>
      <c r="P20" s="38"/>
      <c r="Q20" s="39"/>
      <c r="R20" s="91" t="s">
        <v>16</v>
      </c>
      <c r="S20" s="85"/>
      <c r="T20" s="76"/>
      <c r="U20" s="86"/>
      <c r="V20" s="25" t="s">
        <v>27</v>
      </c>
    </row>
    <row r="21" spans="1:22" ht="14.25" thickBot="1" x14ac:dyDescent="0.2">
      <c r="A21" s="93" t="s">
        <v>8</v>
      </c>
      <c r="B21" s="87"/>
      <c r="C21" s="88">
        <v>172.4</v>
      </c>
      <c r="D21" s="89">
        <f>C21/166.8064</f>
        <v>1.0335334855257352</v>
      </c>
      <c r="E21" s="114">
        <f>C21/176.5696</f>
        <v>0.97638551596650835</v>
      </c>
      <c r="F21" s="115"/>
      <c r="G21" s="131">
        <v>25.7759</v>
      </c>
      <c r="H21" s="89">
        <f>G21/25.233</f>
        <v>1.0215154757658622</v>
      </c>
      <c r="I21" s="114">
        <f>G21/27.8977</f>
        <v>0.92394355090204572</v>
      </c>
      <c r="J21" s="115"/>
      <c r="K21" s="88">
        <v>21.988199999999999</v>
      </c>
      <c r="L21" s="90">
        <f>K21/22.9438</f>
        <v>0.95835040403071847</v>
      </c>
      <c r="M21" s="114">
        <f>K21/24.5633</f>
        <v>0.89516473763704374</v>
      </c>
      <c r="N21" s="118"/>
      <c r="O21" s="88">
        <v>20.8659</v>
      </c>
      <c r="P21" s="90">
        <f>O21/23.0836</f>
        <v>0.90392746365384946</v>
      </c>
      <c r="Q21" s="114">
        <f>O21/28.5586</f>
        <v>0.73063455491515694</v>
      </c>
      <c r="R21" s="115"/>
      <c r="S21" s="88">
        <v>6.1966000000000001</v>
      </c>
      <c r="T21" s="89">
        <f>S21/6.4334</f>
        <v>0.96319209127366556</v>
      </c>
      <c r="U21" s="100">
        <f>S21/6.8385</f>
        <v>0.90613438619580322</v>
      </c>
      <c r="V21" s="47">
        <v>10.4575</v>
      </c>
    </row>
  </sheetData>
  <mergeCells count="7">
    <mergeCell ref="B2:R2"/>
    <mergeCell ref="A4:A5"/>
    <mergeCell ref="B4:C4"/>
    <mergeCell ref="F4:G4"/>
    <mergeCell ref="J4:K4"/>
    <mergeCell ref="N4:O4"/>
    <mergeCell ref="R4:S4"/>
  </mergeCells>
  <phoneticPr fontId="6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"/>
  <sheetViews>
    <sheetView tabSelected="1" topLeftCell="A11" zoomScaleNormal="100" workbookViewId="0">
      <selection activeCell="K28" sqref="K28"/>
    </sheetView>
  </sheetViews>
  <sheetFormatPr defaultRowHeight="13.5" x14ac:dyDescent="0.15"/>
  <sheetData>
    <row r="1" spans="1:20" x14ac:dyDescent="0.1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</row>
    <row r="2" spans="1:20" x14ac:dyDescent="0.1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</sheetData>
  <mergeCells count="1">
    <mergeCell ref="A1:T2"/>
  </mergeCells>
  <phoneticPr fontId="3"/>
  <pageMargins left="0.7" right="0.7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港別上位5品目</vt:lpstr>
      <vt:lpstr>グラフ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