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ryohsho-m57c8\Desktop\"/>
    </mc:Choice>
  </mc:AlternateContent>
  <xr:revisionPtr revIDLastSave="0" documentId="13_ncr:1_{089797AA-F612-478E-9D61-4775CBAF36BD}" xr6:coauthVersionLast="47" xr6:coauthVersionMax="47" xr10:uidLastSave="{00000000-0000-0000-0000-000000000000}"/>
  <bookViews>
    <workbookView xWindow="-108" yWindow="-108" windowWidth="23256" windowHeight="12456" xr2:uid="{00000000-000D-0000-FFFF-FFFF00000000}"/>
  </bookViews>
  <sheets>
    <sheet name="手引き" sheetId="8" r:id="rId1"/>
    <sheet name="設定申請書" sheetId="1" r:id="rId2"/>
    <sheet name="変更申請書" sheetId="9" r:id="rId3"/>
    <sheet name="【京都】別紙" sheetId="5" r:id="rId4"/>
    <sheet name="【大阪】別紙 " sheetId="6" r:id="rId5"/>
    <sheet name="【兵庫】別紙 " sheetId="7" r:id="rId6"/>
    <sheet name="【京都】運賃表" sheetId="2" r:id="rId7"/>
    <sheet name="【大阪】運賃表" sheetId="3" r:id="rId8"/>
    <sheet name="【兵庫】運賃表" sheetId="4" r:id="rId9"/>
  </sheets>
  <externalReferences>
    <externalReference r:id="rId10"/>
  </externalReferences>
  <definedNames>
    <definedName name="_xlnm.Print_Area" localSheetId="7">【大阪】運賃表!$A$1:$W$39</definedName>
    <definedName name="_xlnm.Print_Area" localSheetId="8">【兵庫】運賃表!$A$1:$N$25</definedName>
    <definedName name="_xlnm.Print_Area" localSheetId="1">設定申請書!$A$1:$G$29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9" l="1"/>
  <c r="C20" i="9"/>
  <c r="C19" i="9"/>
  <c r="A1" i="9"/>
  <c r="C22" i="1"/>
  <c r="C21" i="1"/>
  <c r="C20" i="1"/>
  <c r="A1" i="1"/>
  <c r="K28" i="2" l="1"/>
  <c r="P42" i="2"/>
  <c r="I42" i="2"/>
  <c r="E42" i="2"/>
  <c r="C42" i="2"/>
  <c r="P41" i="2"/>
  <c r="I41" i="2"/>
  <c r="C41" i="2"/>
  <c r="P40" i="2"/>
  <c r="I40" i="2"/>
  <c r="E40" i="2"/>
  <c r="E41" i="2" s="1"/>
  <c r="C40" i="2"/>
  <c r="P39" i="2"/>
  <c r="I39" i="2"/>
  <c r="E39" i="2"/>
  <c r="Q39" i="2" s="1"/>
  <c r="C39" i="2"/>
  <c r="Q38" i="2"/>
  <c r="P38" i="2"/>
  <c r="K38" i="2"/>
  <c r="M38" i="2" s="1"/>
  <c r="I38" i="2"/>
  <c r="G38" i="2"/>
  <c r="E38" i="2"/>
  <c r="C38" i="2"/>
  <c r="P37" i="2"/>
  <c r="K37" i="2"/>
  <c r="M37" i="2" s="1"/>
  <c r="P36" i="2"/>
  <c r="P32" i="2"/>
  <c r="K32" i="2"/>
  <c r="M32" i="2" s="1"/>
  <c r="I32" i="2"/>
  <c r="G32" i="2"/>
  <c r="E32" i="2"/>
  <c r="C32" i="2"/>
  <c r="P31" i="2"/>
  <c r="I31" i="2"/>
  <c r="C31" i="2"/>
  <c r="P30" i="2"/>
  <c r="I30" i="2"/>
  <c r="C30" i="2"/>
  <c r="P29" i="2"/>
  <c r="I29" i="2"/>
  <c r="C29" i="2"/>
  <c r="P28" i="2"/>
  <c r="I28" i="2"/>
  <c r="E28" i="2"/>
  <c r="E29" i="2" s="1"/>
  <c r="C28" i="2"/>
  <c r="P27" i="2"/>
  <c r="M27" i="2"/>
  <c r="K27" i="2"/>
  <c r="P26" i="2"/>
  <c r="Q22" i="2"/>
  <c r="P22" i="2"/>
  <c r="Q21" i="2"/>
  <c r="P21" i="2"/>
  <c r="Q20" i="2"/>
  <c r="P20" i="2"/>
  <c r="Q19" i="2"/>
  <c r="P19" i="2"/>
  <c r="Q18" i="2"/>
  <c r="P18" i="2"/>
  <c r="P17" i="2"/>
  <c r="Q12" i="2"/>
  <c r="P12" i="2"/>
  <c r="Q11" i="2"/>
  <c r="P11" i="2"/>
  <c r="Q10" i="2"/>
  <c r="P10" i="2"/>
  <c r="Q9" i="2"/>
  <c r="P9" i="2"/>
  <c r="Q8" i="2"/>
  <c r="P8" i="2"/>
  <c r="P7" i="2"/>
  <c r="U39" i="3"/>
  <c r="S39" i="3"/>
  <c r="Q39" i="3"/>
  <c r="P39" i="3"/>
  <c r="I39" i="3"/>
  <c r="C39" i="3"/>
  <c r="U38" i="3"/>
  <c r="S38" i="3"/>
  <c r="Q38" i="3"/>
  <c r="P38" i="3"/>
  <c r="I38" i="3"/>
  <c r="C38" i="3"/>
  <c r="U37" i="3"/>
  <c r="S37" i="3"/>
  <c r="Q37" i="3"/>
  <c r="P37" i="3"/>
  <c r="I37" i="3"/>
  <c r="C37" i="3"/>
  <c r="U36" i="3"/>
  <c r="S36" i="3"/>
  <c r="Q36" i="3"/>
  <c r="P36" i="3"/>
  <c r="I36" i="3"/>
  <c r="C36" i="3"/>
  <c r="U35" i="3"/>
  <c r="S35" i="3"/>
  <c r="Q35" i="3"/>
  <c r="P35" i="3"/>
  <c r="I35" i="3"/>
  <c r="C35" i="3"/>
  <c r="U34" i="3"/>
  <c r="S34" i="3"/>
  <c r="Q34" i="3"/>
  <c r="P34" i="3"/>
  <c r="I34" i="3"/>
  <c r="C34" i="3"/>
  <c r="U33" i="3"/>
  <c r="S33" i="3"/>
  <c r="Q33" i="3"/>
  <c r="P33" i="3"/>
  <c r="I33" i="3"/>
  <c r="C33" i="3"/>
  <c r="U32" i="3"/>
  <c r="S32" i="3"/>
  <c r="Q32" i="3"/>
  <c r="P32" i="3"/>
  <c r="I32" i="3"/>
  <c r="C32" i="3"/>
  <c r="U31" i="3"/>
  <c r="S31" i="3"/>
  <c r="Q31" i="3"/>
  <c r="P31" i="3"/>
  <c r="I31" i="3"/>
  <c r="C31" i="3"/>
  <c r="U30" i="3"/>
  <c r="S30" i="3"/>
  <c r="Q30" i="3"/>
  <c r="P30" i="3"/>
  <c r="I30" i="3"/>
  <c r="C30" i="3"/>
  <c r="U29" i="3"/>
  <c r="S29" i="3"/>
  <c r="Q29" i="3"/>
  <c r="P29" i="3"/>
  <c r="I29" i="3"/>
  <c r="C29" i="3"/>
  <c r="U28" i="3"/>
  <c r="S28" i="3"/>
  <c r="Q28" i="3"/>
  <c r="P28" i="3"/>
  <c r="I28" i="3"/>
  <c r="C28" i="3"/>
  <c r="U27" i="3"/>
  <c r="S27" i="3"/>
  <c r="Q27" i="3"/>
  <c r="P27" i="3"/>
  <c r="I27" i="3"/>
  <c r="C27" i="3"/>
  <c r="U26" i="3"/>
  <c r="S26" i="3"/>
  <c r="Q26" i="3"/>
  <c r="P26" i="3"/>
  <c r="I26" i="3"/>
  <c r="C26" i="3"/>
  <c r="U25" i="3"/>
  <c r="S25" i="3"/>
  <c r="Q25" i="3"/>
  <c r="P25" i="3"/>
  <c r="G25" i="3"/>
  <c r="K25" i="3" s="1"/>
  <c r="M25" i="3" s="1"/>
  <c r="E25" i="3"/>
  <c r="E26" i="3" s="1"/>
  <c r="P24" i="3"/>
  <c r="U20" i="3"/>
  <c r="S20" i="3"/>
  <c r="Q20" i="3"/>
  <c r="P20" i="3"/>
  <c r="I20" i="3"/>
  <c r="C20" i="3"/>
  <c r="U19" i="3"/>
  <c r="S19" i="3"/>
  <c r="Q19" i="3"/>
  <c r="P19" i="3"/>
  <c r="I19" i="3"/>
  <c r="C19" i="3"/>
  <c r="U18" i="3"/>
  <c r="S18" i="3"/>
  <c r="Q18" i="3"/>
  <c r="P18" i="3"/>
  <c r="I18" i="3"/>
  <c r="C18" i="3"/>
  <c r="U17" i="3"/>
  <c r="S17" i="3"/>
  <c r="Q17" i="3"/>
  <c r="P17" i="3"/>
  <c r="I17" i="3"/>
  <c r="C17" i="3"/>
  <c r="U16" i="3"/>
  <c r="S16" i="3"/>
  <c r="Q16" i="3"/>
  <c r="P16" i="3"/>
  <c r="I16" i="3"/>
  <c r="C16" i="3"/>
  <c r="U15" i="3"/>
  <c r="S15" i="3"/>
  <c r="Q15" i="3"/>
  <c r="P15" i="3"/>
  <c r="I15" i="3"/>
  <c r="C15" i="3"/>
  <c r="U14" i="3"/>
  <c r="S14" i="3"/>
  <c r="Q14" i="3"/>
  <c r="P14" i="3"/>
  <c r="I14" i="3"/>
  <c r="C14" i="3"/>
  <c r="U13" i="3"/>
  <c r="S13" i="3"/>
  <c r="Q13" i="3"/>
  <c r="P13" i="3"/>
  <c r="I13" i="3"/>
  <c r="C13" i="3"/>
  <c r="U12" i="3"/>
  <c r="S12" i="3"/>
  <c r="Q12" i="3"/>
  <c r="P12" i="3"/>
  <c r="I12" i="3"/>
  <c r="C12" i="3"/>
  <c r="U11" i="3"/>
  <c r="S11" i="3"/>
  <c r="Q11" i="3"/>
  <c r="P11" i="3"/>
  <c r="I11" i="3"/>
  <c r="C11" i="3"/>
  <c r="U10" i="3"/>
  <c r="S10" i="3"/>
  <c r="Q10" i="3"/>
  <c r="P10" i="3"/>
  <c r="I10" i="3"/>
  <c r="C10" i="3"/>
  <c r="U9" i="3"/>
  <c r="S9" i="3"/>
  <c r="Q9" i="3"/>
  <c r="P9" i="3"/>
  <c r="I9" i="3"/>
  <c r="C9" i="3"/>
  <c r="U8" i="3"/>
  <c r="S8" i="3"/>
  <c r="Q8" i="3"/>
  <c r="P8" i="3"/>
  <c r="I8" i="3"/>
  <c r="C8" i="3"/>
  <c r="U7" i="3"/>
  <c r="S7" i="3"/>
  <c r="Q7" i="3"/>
  <c r="P7" i="3"/>
  <c r="I7" i="3"/>
  <c r="C7" i="3"/>
  <c r="U6" i="3"/>
  <c r="S6" i="3"/>
  <c r="Q6" i="3"/>
  <c r="P6" i="3"/>
  <c r="I6" i="3"/>
  <c r="C6" i="3"/>
  <c r="U5" i="3"/>
  <c r="S5" i="3"/>
  <c r="Q5" i="3"/>
  <c r="P5" i="3"/>
  <c r="G5" i="3"/>
  <c r="E5" i="3"/>
  <c r="E6" i="3" s="1"/>
  <c r="E7" i="3" s="1"/>
  <c r="P4" i="3"/>
  <c r="I25" i="4"/>
  <c r="G25" i="4"/>
  <c r="E25" i="4"/>
  <c r="C25" i="4"/>
  <c r="I24" i="4"/>
  <c r="G24" i="4"/>
  <c r="E24" i="4"/>
  <c r="C24" i="4"/>
  <c r="I23" i="4"/>
  <c r="G23" i="4"/>
  <c r="E23" i="4"/>
  <c r="C23" i="4"/>
  <c r="I22" i="4"/>
  <c r="G22" i="4"/>
  <c r="E22" i="4"/>
  <c r="C22" i="4"/>
  <c r="I21" i="4"/>
  <c r="G21" i="4"/>
  <c r="E21" i="4"/>
  <c r="C21" i="4"/>
  <c r="I20" i="4"/>
  <c r="G20" i="4"/>
  <c r="E20" i="4"/>
  <c r="C20" i="4"/>
  <c r="M14" i="4"/>
  <c r="K14" i="4"/>
  <c r="I14" i="4"/>
  <c r="G14" i="4"/>
  <c r="E14" i="4"/>
  <c r="C14" i="4"/>
  <c r="M13" i="4"/>
  <c r="K13" i="4"/>
  <c r="I13" i="4"/>
  <c r="G13" i="4"/>
  <c r="E13" i="4"/>
  <c r="C13" i="4"/>
  <c r="M12" i="4"/>
  <c r="K12" i="4"/>
  <c r="I12" i="4"/>
  <c r="G12" i="4"/>
  <c r="E12" i="4"/>
  <c r="C12" i="4"/>
  <c r="M11" i="4"/>
  <c r="K11" i="4"/>
  <c r="I11" i="4"/>
  <c r="G11" i="4"/>
  <c r="E11" i="4"/>
  <c r="C11" i="4"/>
  <c r="M10" i="4"/>
  <c r="K10" i="4"/>
  <c r="I10" i="4"/>
  <c r="G10" i="4"/>
  <c r="E10" i="4"/>
  <c r="C10" i="4"/>
  <c r="M9" i="4"/>
  <c r="K9" i="4"/>
  <c r="I9" i="4"/>
  <c r="G9" i="4"/>
  <c r="E9" i="4"/>
  <c r="C9" i="4"/>
  <c r="G41" i="2" l="1"/>
  <c r="G29" i="2"/>
  <c r="E30" i="2"/>
  <c r="G28" i="2"/>
  <c r="G40" i="2"/>
  <c r="G39" i="2"/>
  <c r="G42" i="2"/>
  <c r="Q28" i="2"/>
  <c r="Q29" i="2" s="1"/>
  <c r="Q40" i="2"/>
  <c r="Q41" i="2" s="1"/>
  <c r="Q42" i="2" s="1"/>
  <c r="E8" i="3"/>
  <c r="E9" i="3" s="1"/>
  <c r="E10" i="3" s="1"/>
  <c r="E11" i="3" s="1"/>
  <c r="E12" i="3" s="1"/>
  <c r="E13" i="3" s="1"/>
  <c r="G7" i="3"/>
  <c r="G26" i="3"/>
  <c r="E27" i="3"/>
  <c r="G6" i="3"/>
  <c r="K5" i="3"/>
  <c r="M5" i="3" s="1"/>
  <c r="G8" i="3" l="1"/>
  <c r="G9" i="3"/>
  <c r="G10" i="3"/>
  <c r="G11" i="3"/>
  <c r="G12" i="3"/>
  <c r="K12" i="3" s="1"/>
  <c r="M12" i="3" s="1"/>
  <c r="K40" i="2"/>
  <c r="M40" i="2" s="1"/>
  <c r="K39" i="2"/>
  <c r="M39" i="2" s="1"/>
  <c r="M28" i="2"/>
  <c r="K29" i="2"/>
  <c r="M29" i="2" s="1"/>
  <c r="K42" i="2"/>
  <c r="M42" i="2" s="1"/>
  <c r="Q30" i="2"/>
  <c r="G30" i="2"/>
  <c r="E31" i="2"/>
  <c r="K41" i="2"/>
  <c r="M41" i="2" s="1"/>
  <c r="E28" i="3"/>
  <c r="G27" i="3"/>
  <c r="K11" i="3"/>
  <c r="M11" i="3" s="1"/>
  <c r="K9" i="3"/>
  <c r="M9" i="3" s="1"/>
  <c r="K10" i="3"/>
  <c r="M10" i="3" s="1"/>
  <c r="K26" i="3"/>
  <c r="M26" i="3" s="1"/>
  <c r="K8" i="3"/>
  <c r="M8" i="3" s="1"/>
  <c r="K6" i="3"/>
  <c r="M6" i="3" s="1"/>
  <c r="K7" i="3"/>
  <c r="M7" i="3" s="1"/>
  <c r="E14" i="3"/>
  <c r="G13" i="3"/>
  <c r="K30" i="2" l="1"/>
  <c r="M30" i="2" s="1"/>
  <c r="Q31" i="2"/>
  <c r="G31" i="2"/>
  <c r="Q32" i="2"/>
  <c r="K13" i="3"/>
  <c r="M13" i="3" s="1"/>
  <c r="E15" i="3"/>
  <c r="G14" i="3"/>
  <c r="K27" i="3"/>
  <c r="M27" i="3" s="1"/>
  <c r="E29" i="3"/>
  <c r="G28" i="3"/>
  <c r="K31" i="2" l="1"/>
  <c r="M31" i="2" s="1"/>
  <c r="E30" i="3"/>
  <c r="G29" i="3"/>
  <c r="E16" i="3"/>
  <c r="G15" i="3"/>
  <c r="K28" i="3"/>
  <c r="M28" i="3" s="1"/>
  <c r="K14" i="3"/>
  <c r="M14" i="3" s="1"/>
  <c r="K15" i="3" l="1"/>
  <c r="M15" i="3"/>
  <c r="E17" i="3"/>
  <c r="G16" i="3"/>
  <c r="K29" i="3"/>
  <c r="M29" i="3" s="1"/>
  <c r="G30" i="3"/>
  <c r="E31" i="3"/>
  <c r="K30" i="3" l="1"/>
  <c r="M30" i="3" s="1"/>
  <c r="E32" i="3"/>
  <c r="G31" i="3"/>
  <c r="K16" i="3"/>
  <c r="M16" i="3" s="1"/>
  <c r="E18" i="3"/>
  <c r="G17" i="3"/>
  <c r="K17" i="3" l="1"/>
  <c r="M17" i="3" s="1"/>
  <c r="E19" i="3"/>
  <c r="G18" i="3"/>
  <c r="K31" i="3"/>
  <c r="M31" i="3" s="1"/>
  <c r="G32" i="3"/>
  <c r="E33" i="3"/>
  <c r="E34" i="3" l="1"/>
  <c r="G33" i="3"/>
  <c r="K32" i="3"/>
  <c r="M32" i="3" s="1"/>
  <c r="K18" i="3"/>
  <c r="M18" i="3" s="1"/>
  <c r="E20" i="3"/>
  <c r="G20" i="3" s="1"/>
  <c r="G19" i="3"/>
  <c r="K19" i="3" l="1"/>
  <c r="M19" i="3" s="1"/>
  <c r="K33" i="3"/>
  <c r="M33" i="3" s="1"/>
  <c r="K20" i="3"/>
  <c r="M20" i="3" s="1"/>
  <c r="E35" i="3"/>
  <c r="G34" i="3"/>
  <c r="K34" i="3" l="1"/>
  <c r="M34" i="3" s="1"/>
  <c r="E36" i="3"/>
  <c r="G35" i="3"/>
  <c r="K35" i="3" l="1"/>
  <c r="M35" i="3" s="1"/>
  <c r="E37" i="3"/>
  <c r="G36" i="3"/>
  <c r="K36" i="3" l="1"/>
  <c r="M36" i="3" s="1"/>
  <c r="E38" i="3"/>
  <c r="G37" i="3"/>
  <c r="K37" i="3" l="1"/>
  <c r="M37" i="3" s="1"/>
  <c r="E39" i="3"/>
  <c r="G39" i="3" s="1"/>
  <c r="G38" i="3"/>
  <c r="K38" i="3" l="1"/>
  <c r="M38" i="3" s="1"/>
  <c r="K39" i="3"/>
  <c r="M39" i="3" s="1"/>
</calcChain>
</file>

<file path=xl/sharedStrings.xml><?xml version="1.0" encoding="utf-8"?>
<sst xmlns="http://schemas.openxmlformats.org/spreadsheetml/2006/main" count="773" uniqueCount="188">
  <si>
    <t>　今般、一般乗用旅客自動車運送事業の運賃及び料金を設定したいので、道路運送法第９条の３及び同法施行規則第１０条の３の規定により、下記のとおり申請致します。</t>
  </si>
  <si>
    <t>　     近畿運輸局長　殿</t>
    <phoneticPr fontId="2"/>
  </si>
  <si>
    <t>　　　　　　　　　住所 　　　　　　　　　　　　　　</t>
    <phoneticPr fontId="2"/>
  </si>
  <si>
    <t>　　　　　　　　　名称</t>
    <phoneticPr fontId="2"/>
  </si>
  <si>
    <t>　　</t>
    <phoneticPr fontId="2"/>
  </si>
  <si>
    <t>　　一般乗用旅客自動車運送事業（特定地域及び準特定地域における一般乗用旅客
　自動車運送事業の適正化及び活性化に関する特別措置法施行規程第２条第３号に
　該当するものに限る。）の運賃及び料金設定認可申請書</t>
    <phoneticPr fontId="2"/>
  </si>
  <si>
    <t>記</t>
    <phoneticPr fontId="2"/>
  </si>
  <si>
    <t>１．名称及び住所並びに代表者名</t>
    <phoneticPr fontId="2"/>
  </si>
  <si>
    <t>２．設定しようとする運賃及び料金を適用する営業区域</t>
    <phoneticPr fontId="2"/>
  </si>
  <si>
    <t>３．設定しようとする運賃及び料金の種類、額及び適用方法</t>
    <phoneticPr fontId="2"/>
  </si>
  <si>
    <t>別　　紙</t>
  </si>
  <si>
    <t>１．適用する営業区域</t>
  </si>
  <si>
    <t>　　　京都府京都市（ただし、平成17年４月１日に編入された旧北桑田郡京北町の区域を除く。）、向日市、長岡京市、宇治市、八幡市、城陽市、京田辺市、木津川市、乙訓郡、久世郡、綴喜郡及び相楽郡　（ただし、上記のうち現に許可を受けている区域に限る。）</t>
    <phoneticPr fontId="2"/>
  </si>
  <si>
    <t>２．時間制運賃</t>
  </si>
  <si>
    <t>　(1) 運賃</t>
    <phoneticPr fontId="2"/>
  </si>
  <si>
    <t>特定大型車　30分間までごとに　　　　　　</t>
    <phoneticPr fontId="2"/>
  </si>
  <si>
    <t>大型車　　　30分間までごとに　　　</t>
    <phoneticPr fontId="2"/>
  </si>
  <si>
    <t>中型車　　　30分間までごとに　　　</t>
    <phoneticPr fontId="2"/>
  </si>
  <si>
    <t>３．適用方法</t>
  </si>
  <si>
    <t>　(1) 適用する場合</t>
    <phoneticPr fontId="2"/>
  </si>
  <si>
    <t>　(2) 車　両</t>
    <phoneticPr fontId="2"/>
  </si>
  <si>
    <t>特別車　</t>
    <phoneticPr fontId="2"/>
  </si>
  <si>
    <t>特定大型車　</t>
    <phoneticPr fontId="2"/>
  </si>
  <si>
    <t>大型車　</t>
    <phoneticPr fontId="2"/>
  </si>
  <si>
    <t>特別車を除く普通自動車のうち、排気量が２リットル（ハイブリッド自動車にあっては２．５リットル。）を超えるものであって、乗車定員が８名以下のもの。</t>
    <phoneticPr fontId="2"/>
  </si>
  <si>
    <t>中型車　</t>
    <phoneticPr fontId="2"/>
  </si>
  <si>
    <t>普通自動車又は小型自動車のうち特別車、特定大型車及び大型車に該当する自動車以外のもの。</t>
    <phoneticPr fontId="2"/>
  </si>
  <si>
    <t>備考　</t>
    <phoneticPr fontId="2"/>
  </si>
  <si>
    <t>(3) 時間制運賃</t>
  </si>
  <si>
    <t>ハ．時間制運賃は30分単位とし、30分未満の端数が生じた場合は、切り上げるものとする。</t>
  </si>
  <si>
    <t>　　大阪府
　　兵庫県伊丹市（大阪国際空港内の区域に限る。）
　　　（ただし、上記のうち現に許可を受けている区域に限る。）</t>
    <phoneticPr fontId="2"/>
  </si>
  <si>
    <t>　(2) 加算運賃</t>
    <rPh sb="5" eb="7">
      <t>カサン</t>
    </rPh>
    <rPh sb="7" eb="9">
      <t>ウンチン</t>
    </rPh>
    <phoneticPr fontId="2"/>
  </si>
  <si>
    <t>　(3) 運賃の割増</t>
    <rPh sb="5" eb="7">
      <t>ウンチン</t>
    </rPh>
    <rPh sb="8" eb="9">
      <t>ワ</t>
    </rPh>
    <rPh sb="9" eb="10">
      <t>マ</t>
    </rPh>
    <phoneticPr fontId="2"/>
  </si>
  <si>
    <t>特別車両割増</t>
    <phoneticPr fontId="2"/>
  </si>
  <si>
    <t>　　　大型車運賃の１割増</t>
    <phoneticPr fontId="2"/>
  </si>
  <si>
    <t>大型車　　　30分間まで　　</t>
    <phoneticPr fontId="2"/>
  </si>
  <si>
    <t>中型車　　　30分間まで　　　</t>
    <phoneticPr fontId="2"/>
  </si>
  <si>
    <t>大型車　　　８時間まで　　</t>
    <rPh sb="7" eb="9">
      <t>ジカン</t>
    </rPh>
    <phoneticPr fontId="2"/>
  </si>
  <si>
    <t>中型車　　　８時間まで　　</t>
    <rPh sb="7" eb="9">
      <t>ジカン</t>
    </rPh>
    <phoneticPr fontId="2"/>
  </si>
  <si>
    <t>２．１日貸運賃</t>
    <phoneticPr fontId="2"/>
  </si>
  <si>
    <t>普通自動車又は小型自動車のうち大型車に該当する自動車以外のもの。</t>
    <phoneticPr fontId="2"/>
  </si>
  <si>
    <t>(3) 時間制運賃及び１日貸運賃</t>
    <rPh sb="9" eb="10">
      <t>オヨ</t>
    </rPh>
    <rPh sb="12" eb="13">
      <t>ニチ</t>
    </rPh>
    <rPh sb="13" eb="14">
      <t>ガ</t>
    </rPh>
    <rPh sb="14" eb="16">
      <t>ウンチン</t>
    </rPh>
    <phoneticPr fontId="2"/>
  </si>
  <si>
    <t>ニ．時間制運賃は、30分単位とし、30分未満の端数が生じた場合は切り上げるものとする。</t>
    <phoneticPr fontId="2"/>
  </si>
  <si>
    <t>イ．時間制運賃による運送契約は、営業所のみにおいて行い、運転者と旅客との運送契約は
　　認めない。</t>
    <phoneticPr fontId="2"/>
  </si>
  <si>
    <t>ロ．１日貸運賃は、営業所において事前に契約が締結されており、かつ、午前７時から午後７時
　　までの時間帯に適用する。ただし、上記３.(1)の規定を超過した分については、時間制加算運
　　賃によることとする。</t>
    <phoneticPr fontId="2"/>
  </si>
  <si>
    <t>２ 上記の車種区分において、ハイブリッド自動車とは、内燃機関を搭載し、併せ
　 て電気又は蓄圧器に蓄えられた圧力を動力源として用いる自動車をいう。</t>
    <phoneticPr fontId="2"/>
  </si>
  <si>
    <t>一　道路運送車両法施行規則第２条に定める普通自動車（以下「普通自動車」
　　 という。）のうち排気量が２リットル（ハイブリッド自動車にあっては、２．５リッ
　　 トル。）を超えるもの。
二　普通自動車のうち排気量が２リットル（ハイブリッド自動車にあっては、２．５
　　 リットル。）以下のものであって乗車定員が７名（ハイブリッド自動車にあって
　　は、８名。）以上のもの。
三　普通自動車のうち内燃機関を搭載しないものであって乗車定員が８名以上
　　 のもの。
四　道路運送車両法施行規則第２条に定める小型自動車（以下「小型自動車」
     という。）のうち乗車定員７名（内燃機関を搭載しないものにあっては、８名。）
    以上のもの。</t>
    <phoneticPr fontId="2"/>
  </si>
  <si>
    <t>　　兵庫県、大阪府豊中市及び池田市のうち大阪国際空港内の地域に限る。
      （ただし、上記のうち現に許可を受けている区域に限る。）</t>
    <phoneticPr fontId="2"/>
  </si>
  <si>
    <t>大型車　　基本運賃　 １時間まで　　</t>
    <rPh sb="5" eb="7">
      <t>キホン</t>
    </rPh>
    <rPh sb="7" eb="9">
      <t>ウンチン</t>
    </rPh>
    <rPh sb="12" eb="14">
      <t>ジカン</t>
    </rPh>
    <phoneticPr fontId="2"/>
  </si>
  <si>
    <t>　　　　 　　加算運賃　 30分間までごとに　　</t>
    <rPh sb="7" eb="9">
      <t>カサン</t>
    </rPh>
    <rPh sb="9" eb="11">
      <t>ウンチン</t>
    </rPh>
    <phoneticPr fontId="2"/>
  </si>
  <si>
    <t>中型車　　基本運賃　 １時間まで　　</t>
    <rPh sb="0" eb="2">
      <t>チュウガタ</t>
    </rPh>
    <rPh sb="2" eb="3">
      <t>シャ</t>
    </rPh>
    <rPh sb="5" eb="7">
      <t>キホン</t>
    </rPh>
    <rPh sb="7" eb="9">
      <t>ウンチン</t>
    </rPh>
    <rPh sb="12" eb="14">
      <t>ジカン</t>
    </rPh>
    <phoneticPr fontId="2"/>
  </si>
  <si>
    <t>　(1) 時間制運賃Ａ</t>
    <rPh sb="5" eb="8">
      <t>ジカンセイ</t>
    </rPh>
    <rPh sb="8" eb="10">
      <t>ウンチン</t>
    </rPh>
    <phoneticPr fontId="2"/>
  </si>
  <si>
    <t>　(2) 時間制運賃Ｂ</t>
    <rPh sb="5" eb="8">
      <t>ジカンセイ</t>
    </rPh>
    <rPh sb="8" eb="10">
      <t>ウンチン</t>
    </rPh>
    <phoneticPr fontId="2"/>
  </si>
  <si>
    <t>　(3) 時間制運賃Ｃ</t>
    <rPh sb="5" eb="8">
      <t>ジカンセイ</t>
    </rPh>
    <rPh sb="8" eb="10">
      <t>ウンチン</t>
    </rPh>
    <phoneticPr fontId="2"/>
  </si>
  <si>
    <t>３．長期間契約運賃</t>
    <rPh sb="2" eb="5">
      <t>チョウキカン</t>
    </rPh>
    <rPh sb="5" eb="7">
      <t>ケイヤク</t>
    </rPh>
    <rPh sb="7" eb="9">
      <t>ウンチン</t>
    </rPh>
    <phoneticPr fontId="2"/>
  </si>
  <si>
    <t>　(1) 長期間契約運賃Ａ</t>
    <rPh sb="5" eb="8">
      <t>チョウキカン</t>
    </rPh>
    <rPh sb="8" eb="10">
      <t>ケイヤク</t>
    </rPh>
    <rPh sb="10" eb="12">
      <t>ウンチン</t>
    </rPh>
    <phoneticPr fontId="2"/>
  </si>
  <si>
    <t>　(2) 長期間契約運賃Ｂ</t>
    <rPh sb="5" eb="8">
      <t>チョウキカン</t>
    </rPh>
    <rPh sb="8" eb="10">
      <t>ケイヤク</t>
    </rPh>
    <rPh sb="10" eb="12">
      <t>ウンチン</t>
    </rPh>
    <phoneticPr fontId="2"/>
  </si>
  <si>
    <t>大型車　　基本運賃　 ４時間まで　　</t>
    <rPh sb="5" eb="7">
      <t>キホン</t>
    </rPh>
    <rPh sb="7" eb="9">
      <t>ウンチン</t>
    </rPh>
    <rPh sb="12" eb="14">
      <t>ジカン</t>
    </rPh>
    <phoneticPr fontId="2"/>
  </si>
  <si>
    <t>中型車　　基本運賃　 ４時間まで　　</t>
    <rPh sb="0" eb="2">
      <t>チュウガタ</t>
    </rPh>
    <rPh sb="2" eb="3">
      <t>シャ</t>
    </rPh>
    <rPh sb="5" eb="7">
      <t>キホン</t>
    </rPh>
    <rPh sb="7" eb="9">
      <t>ウンチン</t>
    </rPh>
    <rPh sb="12" eb="14">
      <t>ジカン</t>
    </rPh>
    <phoneticPr fontId="2"/>
  </si>
  <si>
    <t>大型車　　基本運賃　 ８時間まで　　</t>
    <rPh sb="5" eb="7">
      <t>キホン</t>
    </rPh>
    <rPh sb="7" eb="9">
      <t>ウンチン</t>
    </rPh>
    <rPh sb="12" eb="14">
      <t>ジカン</t>
    </rPh>
    <phoneticPr fontId="2"/>
  </si>
  <si>
    <t>中型車　　基本運賃　 ８時間まで　　</t>
    <rPh sb="0" eb="2">
      <t>チュウガタ</t>
    </rPh>
    <rPh sb="2" eb="3">
      <t>シャ</t>
    </rPh>
    <rPh sb="5" eb="7">
      <t>キホン</t>
    </rPh>
    <rPh sb="7" eb="9">
      <t>ウンチン</t>
    </rPh>
    <rPh sb="12" eb="14">
      <t>ジカン</t>
    </rPh>
    <phoneticPr fontId="2"/>
  </si>
  <si>
    <t>(3) 時間制運賃</t>
    <phoneticPr fontId="2"/>
  </si>
  <si>
    <t>ハ．時間制運賃Ａは、４時間未満の運送契約に適用する。</t>
    <phoneticPr fontId="2"/>
  </si>
  <si>
    <t>ニ．時間制運賃Ｂは、４時間以上８時間未満の運送契約に適用する。</t>
    <phoneticPr fontId="2"/>
  </si>
  <si>
    <t>ホ．時間制運賃Ｃは、８時間以上の運送契約に適用する。</t>
    <phoneticPr fontId="2"/>
  </si>
  <si>
    <t>(3) 長期間契約運賃</t>
    <rPh sb="4" eb="7">
      <t>チョウキカン</t>
    </rPh>
    <rPh sb="7" eb="9">
      <t>ケイヤク</t>
    </rPh>
    <rPh sb="9" eb="11">
      <t>ウンチン</t>
    </rPh>
    <phoneticPr fontId="2"/>
  </si>
  <si>
    <t>イ．時間制運賃による運送契約は営業所のみにおいて行い、運転者と旅客との運送
     契約は認めない。</t>
    <phoneticPr fontId="2"/>
  </si>
  <si>
    <t>ホ．長期間契約運賃の加算運賃は30分単位とし、30分未満の端数が生じた場合は、切り上げる
　　 ものとする。</t>
    <phoneticPr fontId="2"/>
  </si>
  <si>
    <t>兵庫ハイヤー地区　　運　賃　・　料　金</t>
    <rPh sb="0" eb="2">
      <t>ヒョウゴ</t>
    </rPh>
    <rPh sb="6" eb="8">
      <t>チク</t>
    </rPh>
    <rPh sb="10" eb="11">
      <t>ウン</t>
    </rPh>
    <rPh sb="12" eb="13">
      <t>チン</t>
    </rPh>
    <rPh sb="16" eb="17">
      <t>リョウ</t>
    </rPh>
    <rPh sb="18" eb="19">
      <t>キン</t>
    </rPh>
    <phoneticPr fontId="8"/>
  </si>
  <si>
    <t>時間制運賃</t>
    <rPh sb="0" eb="3">
      <t>ジカンセイ</t>
    </rPh>
    <rPh sb="3" eb="5">
      <t>ウンチン</t>
    </rPh>
    <phoneticPr fontId="8"/>
  </si>
  <si>
    <t>Ａ（4時間未満）</t>
    <rPh sb="3" eb="5">
      <t>ジカン</t>
    </rPh>
    <rPh sb="5" eb="7">
      <t>ミマン</t>
    </rPh>
    <phoneticPr fontId="8"/>
  </si>
  <si>
    <t>　Ｂ（4時間以上8時間未満）</t>
    <rPh sb="4" eb="6">
      <t>ジカン</t>
    </rPh>
    <rPh sb="6" eb="8">
      <t>イジョウ</t>
    </rPh>
    <rPh sb="9" eb="11">
      <t>ジカン</t>
    </rPh>
    <rPh sb="11" eb="13">
      <t>ミマン</t>
    </rPh>
    <phoneticPr fontId="8"/>
  </si>
  <si>
    <t>　Ｃ（8時間以上）</t>
    <rPh sb="4" eb="6">
      <t>ジカン</t>
    </rPh>
    <rPh sb="6" eb="8">
      <t>イジョウ</t>
    </rPh>
    <phoneticPr fontId="8"/>
  </si>
  <si>
    <t>大型車</t>
    <rPh sb="0" eb="3">
      <t>オオガタシャ</t>
    </rPh>
    <phoneticPr fontId="8"/>
  </si>
  <si>
    <t>初乗運賃
（1時間まで）</t>
    <rPh sb="0" eb="2">
      <t>ハツノ</t>
    </rPh>
    <rPh sb="2" eb="4">
      <t>ウンチン</t>
    </rPh>
    <rPh sb="7" eb="9">
      <t>ジカン</t>
    </rPh>
    <phoneticPr fontId="8"/>
  </si>
  <si>
    <t>加算運賃
（30分までごとに）</t>
    <rPh sb="0" eb="2">
      <t>カサン</t>
    </rPh>
    <rPh sb="2" eb="4">
      <t>ウンチン</t>
    </rPh>
    <rPh sb="8" eb="9">
      <t>フン</t>
    </rPh>
    <phoneticPr fontId="8"/>
  </si>
  <si>
    <t>初乗運賃
（4時間まで）</t>
    <rPh sb="0" eb="2">
      <t>ハツノ</t>
    </rPh>
    <rPh sb="2" eb="4">
      <t>ウンチン</t>
    </rPh>
    <rPh sb="7" eb="9">
      <t>ジカン</t>
    </rPh>
    <phoneticPr fontId="8"/>
  </si>
  <si>
    <t>初乗運賃
（8時間まで）</t>
    <rPh sb="0" eb="2">
      <t>ハツノ</t>
    </rPh>
    <rPh sb="2" eb="4">
      <t>ウンチン</t>
    </rPh>
    <rPh sb="7" eb="9">
      <t>ジカン</t>
    </rPh>
    <phoneticPr fontId="8"/>
  </si>
  <si>
    <t>上限運賃</t>
    <rPh sb="0" eb="2">
      <t>ジョウゲン</t>
    </rPh>
    <rPh sb="2" eb="4">
      <t>ウンチン</t>
    </rPh>
    <phoneticPr fontId="8"/>
  </si>
  <si>
    <t>円</t>
    <rPh sb="0" eb="1">
      <t>エン</t>
    </rPh>
    <phoneticPr fontId="8"/>
  </si>
  <si>
    <t>Ｂ運賃</t>
    <rPh sb="1" eb="3">
      <t>ウンチン</t>
    </rPh>
    <phoneticPr fontId="8"/>
  </si>
  <si>
    <t>Ｃ運賃</t>
    <rPh sb="1" eb="3">
      <t>ウンチン</t>
    </rPh>
    <phoneticPr fontId="8"/>
  </si>
  <si>
    <t>Ｄ運賃</t>
    <rPh sb="1" eb="3">
      <t>ウンチン</t>
    </rPh>
    <phoneticPr fontId="8"/>
  </si>
  <si>
    <t>Ｅ運賃</t>
    <rPh sb="1" eb="3">
      <t>ウンチン</t>
    </rPh>
    <phoneticPr fontId="8"/>
  </si>
  <si>
    <t>下限運賃</t>
    <rPh sb="0" eb="2">
      <t>カゲン</t>
    </rPh>
    <rPh sb="2" eb="4">
      <t>ウンチン</t>
    </rPh>
    <phoneticPr fontId="8"/>
  </si>
  <si>
    <t>長期間契約運賃（1ヶ月15日以上かつ6ヶ月以上の運送契約）</t>
    <rPh sb="0" eb="3">
      <t>チョウキカン</t>
    </rPh>
    <rPh sb="3" eb="5">
      <t>ケイヤク</t>
    </rPh>
    <rPh sb="5" eb="7">
      <t>ウンチン</t>
    </rPh>
    <rPh sb="10" eb="11">
      <t>ツキ</t>
    </rPh>
    <rPh sb="13" eb="14">
      <t>ヒ</t>
    </rPh>
    <rPh sb="14" eb="16">
      <t>イジョウ</t>
    </rPh>
    <rPh sb="20" eb="21">
      <t>ゲツ</t>
    </rPh>
    <rPh sb="21" eb="23">
      <t>イジョウ</t>
    </rPh>
    <rPh sb="24" eb="26">
      <t>ウンソウ</t>
    </rPh>
    <rPh sb="26" eb="28">
      <t>ケイヤク</t>
    </rPh>
    <phoneticPr fontId="8"/>
  </si>
  <si>
    <t>　Ａ（8時間未満）</t>
    <rPh sb="4" eb="6">
      <t>ジカン</t>
    </rPh>
    <rPh sb="6" eb="8">
      <t>ミマン</t>
    </rPh>
    <phoneticPr fontId="8"/>
  </si>
  <si>
    <t>　Ｂ（8時間以上）</t>
    <rPh sb="4" eb="6">
      <t>ジカン</t>
    </rPh>
    <rPh sb="6" eb="8">
      <t>イジョウ</t>
    </rPh>
    <phoneticPr fontId="8"/>
  </si>
  <si>
    <t>基本運賃
（1時間まで）</t>
    <rPh sb="0" eb="2">
      <t>キホン</t>
    </rPh>
    <rPh sb="2" eb="4">
      <t>ウンチン</t>
    </rPh>
    <rPh sb="7" eb="9">
      <t>ジカン</t>
    </rPh>
    <phoneticPr fontId="8"/>
  </si>
  <si>
    <t>基本運賃
（8時間まで）</t>
    <rPh sb="0" eb="2">
      <t>キホン</t>
    </rPh>
    <rPh sb="2" eb="4">
      <t>ウンチン</t>
    </rPh>
    <rPh sb="7" eb="9">
      <t>ジカン</t>
    </rPh>
    <phoneticPr fontId="8"/>
  </si>
  <si>
    <t>大阪ハイヤー地区　　運　賃　・　料　金（消費税10%）</t>
    <rPh sb="0" eb="2">
      <t>オオサカ</t>
    </rPh>
    <rPh sb="6" eb="8">
      <t>チク</t>
    </rPh>
    <rPh sb="10" eb="11">
      <t>ウン</t>
    </rPh>
    <rPh sb="12" eb="13">
      <t>チン</t>
    </rPh>
    <rPh sb="16" eb="17">
      <t>リョウ</t>
    </rPh>
    <rPh sb="18" eb="19">
      <t>キン</t>
    </rPh>
    <phoneticPr fontId="8"/>
  </si>
  <si>
    <t>距　　離　　制　　運　　賃</t>
    <rPh sb="0" eb="4">
      <t>キョリ</t>
    </rPh>
    <rPh sb="6" eb="7">
      <t>セイ</t>
    </rPh>
    <rPh sb="9" eb="13">
      <t>ウンチン</t>
    </rPh>
    <phoneticPr fontId="8"/>
  </si>
  <si>
    <t>時　　間　　制　　運　　賃</t>
    <rPh sb="0" eb="7">
      <t>ジカンセイ</t>
    </rPh>
    <rPh sb="9" eb="13">
      <t>ウンチン</t>
    </rPh>
    <phoneticPr fontId="8"/>
  </si>
  <si>
    <t>初　乗　運　賃</t>
    <rPh sb="0" eb="3">
      <t>ハツノ</t>
    </rPh>
    <rPh sb="4" eb="7">
      <t>ウンチン</t>
    </rPh>
    <phoneticPr fontId="8"/>
  </si>
  <si>
    <t>加　算　運　賃</t>
    <rPh sb="0" eb="3">
      <t>カサン</t>
    </rPh>
    <rPh sb="4" eb="7">
      <t>ウンチン</t>
    </rPh>
    <phoneticPr fontId="8"/>
  </si>
  <si>
    <t>時間距離併用</t>
    <rPh sb="0" eb="2">
      <t>ジカン</t>
    </rPh>
    <rPh sb="2" eb="4">
      <t>キョリ</t>
    </rPh>
    <rPh sb="4" eb="6">
      <t>ヘイヨウ</t>
    </rPh>
    <phoneticPr fontId="8"/>
  </si>
  <si>
    <t>初　乗　運　賃
（30分又は走行7．5キロメートルまで）</t>
    <rPh sb="0" eb="3">
      <t>ハツノ</t>
    </rPh>
    <rPh sb="4" eb="7">
      <t>ウンチン</t>
    </rPh>
    <rPh sb="11" eb="12">
      <t>フン</t>
    </rPh>
    <rPh sb="12" eb="13">
      <t>マタ</t>
    </rPh>
    <rPh sb="14" eb="16">
      <t>ソウコウ</t>
    </rPh>
    <phoneticPr fontId="8"/>
  </si>
  <si>
    <t>加　算　運　賃
（30分又は走行7．5キロメートルまでごとに）</t>
    <rPh sb="0" eb="3">
      <t>カサン</t>
    </rPh>
    <rPh sb="4" eb="7">
      <t>ウンチン</t>
    </rPh>
    <rPh sb="11" eb="12">
      <t>フン</t>
    </rPh>
    <rPh sb="12" eb="13">
      <t>マタ</t>
    </rPh>
    <rPh sb="14" eb="16">
      <t>ソウコウ</t>
    </rPh>
    <phoneticPr fontId="8"/>
  </si>
  <si>
    <t>１　日　貸　運　賃
（8時間又は走行120キロメートルまで）</t>
    <rPh sb="2" eb="3">
      <t>ヒ</t>
    </rPh>
    <rPh sb="4" eb="5">
      <t>カ</t>
    </rPh>
    <rPh sb="6" eb="9">
      <t>ウンチン</t>
    </rPh>
    <rPh sb="12" eb="14">
      <t>ジカン</t>
    </rPh>
    <rPh sb="14" eb="15">
      <t>マタ</t>
    </rPh>
    <rPh sb="16" eb="18">
      <t>ソウコウ</t>
    </rPh>
    <phoneticPr fontId="8"/>
  </si>
  <si>
    <t>㎞</t>
    <phoneticPr fontId="8"/>
  </si>
  <si>
    <t>m</t>
    <phoneticPr fontId="8"/>
  </si>
  <si>
    <t>分</t>
    <rPh sb="0" eb="1">
      <t>フン</t>
    </rPh>
    <phoneticPr fontId="8"/>
  </si>
  <si>
    <t>秒</t>
    <rPh sb="0" eb="1">
      <t>ビョウ</t>
    </rPh>
    <phoneticPr fontId="8"/>
  </si>
  <si>
    <t>Ｆ運賃</t>
    <rPh sb="1" eb="3">
      <t>ウンチン</t>
    </rPh>
    <phoneticPr fontId="8"/>
  </si>
  <si>
    <t>Ｇ運賃</t>
    <rPh sb="1" eb="3">
      <t>ウンチン</t>
    </rPh>
    <phoneticPr fontId="8"/>
  </si>
  <si>
    <t>Ｈ運賃</t>
    <rPh sb="1" eb="3">
      <t>ウンチン</t>
    </rPh>
    <phoneticPr fontId="8"/>
  </si>
  <si>
    <t>Ｉ運賃</t>
    <rPh sb="1" eb="3">
      <t>ウンチン</t>
    </rPh>
    <phoneticPr fontId="8"/>
  </si>
  <si>
    <t>Ｊ運賃</t>
    <rPh sb="1" eb="3">
      <t>ウンチン</t>
    </rPh>
    <phoneticPr fontId="8"/>
  </si>
  <si>
    <t>Ｋ運賃</t>
    <rPh sb="1" eb="3">
      <t>ウンチン</t>
    </rPh>
    <phoneticPr fontId="8"/>
  </si>
  <si>
    <t>Ｌ運賃</t>
    <rPh sb="1" eb="3">
      <t>ウンチン</t>
    </rPh>
    <phoneticPr fontId="8"/>
  </si>
  <si>
    <t>Ｍ運賃</t>
    <rPh sb="1" eb="3">
      <t>ウンチン</t>
    </rPh>
    <phoneticPr fontId="8"/>
  </si>
  <si>
    <t>Ｎ運賃</t>
    <rPh sb="1" eb="3">
      <t>ウンチン</t>
    </rPh>
    <phoneticPr fontId="8"/>
  </si>
  <si>
    <t>Ｏ運賃</t>
    <rPh sb="1" eb="3">
      <t>ウンチン</t>
    </rPh>
    <phoneticPr fontId="8"/>
  </si>
  <si>
    <t>中型車</t>
    <rPh sb="0" eb="3">
      <t>チュウガタシャ</t>
    </rPh>
    <phoneticPr fontId="8"/>
  </si>
  <si>
    <t>京都ハイヤー地区　　運　賃　・　料　金</t>
    <rPh sb="0" eb="2">
      <t>キョウト</t>
    </rPh>
    <rPh sb="6" eb="8">
      <t>チク</t>
    </rPh>
    <rPh sb="10" eb="11">
      <t>ウン</t>
    </rPh>
    <rPh sb="12" eb="13">
      <t>チン</t>
    </rPh>
    <rPh sb="16" eb="17">
      <t>リョウ</t>
    </rPh>
    <rPh sb="18" eb="19">
      <t>キン</t>
    </rPh>
    <phoneticPr fontId="8"/>
  </si>
  <si>
    <t xml:space="preserve"> </t>
    <phoneticPr fontId="8"/>
  </si>
  <si>
    <t>自動認可運賃</t>
    <rPh sb="0" eb="2">
      <t>ジドウ</t>
    </rPh>
    <rPh sb="2" eb="4">
      <t>ニンカ</t>
    </rPh>
    <rPh sb="4" eb="6">
      <t>ウンチン</t>
    </rPh>
    <phoneticPr fontId="8"/>
  </si>
  <si>
    <t>時　間　制　運　賃</t>
    <rPh sb="0" eb="5">
      <t>ジカンセイ</t>
    </rPh>
    <rPh sb="6" eb="9">
      <t>ウンチン</t>
    </rPh>
    <phoneticPr fontId="8"/>
  </si>
  <si>
    <t>特別車</t>
    <rPh sb="0" eb="2">
      <t>トクベツ</t>
    </rPh>
    <rPh sb="2" eb="3">
      <t>シャ</t>
    </rPh>
    <phoneticPr fontId="8"/>
  </si>
  <si>
    <t>30 分</t>
    <rPh sb="3" eb="4">
      <t>フン</t>
    </rPh>
    <phoneticPr fontId="8"/>
  </si>
  <si>
    <t>　</t>
    <phoneticPr fontId="8"/>
  </si>
  <si>
    <t>特定大型車</t>
    <rPh sb="0" eb="2">
      <t>トクテイ</t>
    </rPh>
    <rPh sb="2" eb="5">
      <t>オオガタシャ</t>
    </rPh>
    <phoneticPr fontId="8"/>
  </si>
  <si>
    <t>（都市型ハイヤー限定）</t>
    <phoneticPr fontId="11"/>
  </si>
  <si>
    <t>　　　　　〒５４０－８５５８</t>
    <phoneticPr fontId="11"/>
  </si>
  <si>
    <t>　　　　　大阪市中央区大手前４丁目１番７６号</t>
    <phoneticPr fontId="11"/>
  </si>
  <si>
    <t>大阪合同庁舎　第４号館（１３階）</t>
    <phoneticPr fontId="11"/>
  </si>
  <si>
    <t>　　　　　（地下鉄　谷町線・中央線　谷町４丁目駅　下車　⑤出口すぐ）</t>
    <phoneticPr fontId="11"/>
  </si>
  <si>
    <t>申請書作成にあたっての注意事項</t>
  </si>
  <si>
    <t>○　提出先及び提出部数</t>
  </si>
  <si>
    <t>　　①　提出先は、営業所の所在地を管轄する運輸支局又は兵庫陸運部です。</t>
  </si>
  <si>
    <t>大   阪　運 輸 支 局</t>
    <phoneticPr fontId="11"/>
  </si>
  <si>
    <t>輸送部門</t>
    <rPh sb="2" eb="4">
      <t>ブモン</t>
    </rPh>
    <phoneticPr fontId="11"/>
  </si>
  <si>
    <t>℡０７２－８２２－６７３３</t>
    <phoneticPr fontId="11"/>
  </si>
  <si>
    <t>京   都　運 輸 支 局</t>
    <phoneticPr fontId="11"/>
  </si>
  <si>
    <t>輸送・監査部門</t>
    <rPh sb="3" eb="5">
      <t>カンサ</t>
    </rPh>
    <rPh sb="5" eb="7">
      <t>ブモン</t>
    </rPh>
    <phoneticPr fontId="11"/>
  </si>
  <si>
    <t>℡０７５－６８１－９７６５</t>
    <phoneticPr fontId="11"/>
  </si>
  <si>
    <t>兵   庫　  陸  運  部</t>
    <phoneticPr fontId="11"/>
  </si>
  <si>
    <t>℡０７８－４５３－１１０４</t>
    <phoneticPr fontId="11"/>
  </si>
  <si>
    <t>（申請者用として１部）</t>
    <phoneticPr fontId="11"/>
  </si>
  <si>
    <t>【申請書類】</t>
    <rPh sb="1" eb="3">
      <t>シンセイ</t>
    </rPh>
    <rPh sb="3" eb="5">
      <t>ショルイ</t>
    </rPh>
    <phoneticPr fontId="2"/>
  </si>
  <si>
    <t>①申請書表紙</t>
    <rPh sb="1" eb="4">
      <t>シンセイショ</t>
    </rPh>
    <rPh sb="4" eb="6">
      <t>ヒョウシ</t>
    </rPh>
    <phoneticPr fontId="2"/>
  </si>
  <si>
    <t>②運賃別紙</t>
    <rPh sb="1" eb="3">
      <t>ウンチン</t>
    </rPh>
    <rPh sb="3" eb="5">
      <t>ベッシ</t>
    </rPh>
    <phoneticPr fontId="2"/>
  </si>
  <si>
    <t>　　　　　近畿運輸局　自動車交通部　旅客第二課　調査運賃係</t>
    <rPh sb="24" eb="26">
      <t>チョウサ</t>
    </rPh>
    <rPh sb="26" eb="28">
      <t>ウンチン</t>
    </rPh>
    <rPh sb="28" eb="29">
      <t>カカリ</t>
    </rPh>
    <phoneticPr fontId="11"/>
  </si>
  <si>
    <t>一般乗用旅客自動車運送事業</t>
    <phoneticPr fontId="2"/>
  </si>
  <si>
    <t>・申請事業者名、住所、代表者名、連絡先、適用する営業区域の
　記載をお願いします。</t>
    <rPh sb="1" eb="3">
      <t>シンセイ</t>
    </rPh>
    <rPh sb="3" eb="6">
      <t>ジギョウシャ</t>
    </rPh>
    <rPh sb="6" eb="7">
      <t>メイ</t>
    </rPh>
    <rPh sb="8" eb="10">
      <t>ジュウショ</t>
    </rPh>
    <rPh sb="11" eb="14">
      <t>ダイヒョウシャ</t>
    </rPh>
    <rPh sb="14" eb="15">
      <t>メイ</t>
    </rPh>
    <rPh sb="16" eb="18">
      <t>レンラク</t>
    </rPh>
    <rPh sb="18" eb="19">
      <t>サキ</t>
    </rPh>
    <rPh sb="20" eb="22">
      <t>テキヨウ</t>
    </rPh>
    <rPh sb="24" eb="26">
      <t>エイギョウ</t>
    </rPh>
    <rPh sb="26" eb="28">
      <t>クイキ</t>
    </rPh>
    <rPh sb="31" eb="33">
      <t>キサイ</t>
    </rPh>
    <rPh sb="35" eb="36">
      <t>ネガ</t>
    </rPh>
    <phoneticPr fontId="2"/>
  </si>
  <si>
    <t>・各区域ごとの「運賃表」シートを参照の上、設定する運賃を選択し、
　別紙への記載をお願いいたします。</t>
    <rPh sb="1" eb="2">
      <t>カク</t>
    </rPh>
    <rPh sb="2" eb="4">
      <t>クイキ</t>
    </rPh>
    <rPh sb="8" eb="11">
      <t>ウンチンヒョウ</t>
    </rPh>
    <rPh sb="16" eb="18">
      <t>サンショウ</t>
    </rPh>
    <rPh sb="19" eb="20">
      <t>ウエ</t>
    </rPh>
    <rPh sb="21" eb="23">
      <t>セッテイ</t>
    </rPh>
    <rPh sb="25" eb="27">
      <t>ウンチン</t>
    </rPh>
    <rPh sb="28" eb="30">
      <t>センタク</t>
    </rPh>
    <rPh sb="34" eb="36">
      <t>ベッシ</t>
    </rPh>
    <rPh sb="38" eb="40">
      <t>キサイ</t>
    </rPh>
    <rPh sb="42" eb="43">
      <t>ネガ</t>
    </rPh>
    <phoneticPr fontId="2"/>
  </si>
  <si>
    <r>
      <t xml:space="preserve">※運賃別紙の作成方法について、ご不明な点がございましたら、自動車交通部旅客第二課
</t>
    </r>
    <r>
      <rPr>
        <b/>
        <sz val="11"/>
        <rFont val="ＭＳ Ｐゴシック"/>
        <family val="3"/>
        <charset val="128"/>
      </rPr>
      <t>　　</t>
    </r>
    <r>
      <rPr>
        <b/>
        <u/>
        <sz val="11"/>
        <rFont val="ＭＳ Ｐゴシック"/>
        <family val="3"/>
        <charset val="128"/>
      </rPr>
      <t>までお問い合わせください。</t>
    </r>
    <rPh sb="1" eb="3">
      <t>ウンチン</t>
    </rPh>
    <rPh sb="3" eb="5">
      <t>ベッシ</t>
    </rPh>
    <rPh sb="6" eb="8">
      <t>サクセイ</t>
    </rPh>
    <rPh sb="8" eb="10">
      <t>ホウホウ</t>
    </rPh>
    <rPh sb="16" eb="18">
      <t>フメイ</t>
    </rPh>
    <rPh sb="19" eb="20">
      <t>テン</t>
    </rPh>
    <rPh sb="29" eb="32">
      <t>ジドウシャ</t>
    </rPh>
    <rPh sb="32" eb="35">
      <t>コウツウブ</t>
    </rPh>
    <rPh sb="35" eb="37">
      <t>リョカク</t>
    </rPh>
    <rPh sb="37" eb="40">
      <t>ダイニカ</t>
    </rPh>
    <rPh sb="46" eb="47">
      <t>ト</t>
    </rPh>
    <rPh sb="48" eb="49">
      <t>ア</t>
    </rPh>
    <phoneticPr fontId="2"/>
  </si>
  <si>
    <t>イ．長期間契約運賃による運送契約は営業所のみにおいて行い、運転者と旅客との運送契約
　 　は認めない。</t>
    <phoneticPr fontId="2"/>
  </si>
  <si>
    <t>へ．時間制運賃の加算運賃は30分単位とし、30分未満の端数が生じた場合は、切り上げるもの
　　 とする。</t>
    <phoneticPr fontId="2"/>
  </si>
  <si>
    <t>イ．時間制による運送契約は営業所のみにおいて行い、運転者と旅客との運送契約は認めな
　　 い。</t>
    <phoneticPr fontId="2"/>
  </si>
  <si>
    <t>ロ．時間制による時間の計算は、通常車庫、営業所又は駐車場を旅客の要求により発車した時
　　 から運送を終わるまでの時間による。</t>
    <phoneticPr fontId="2"/>
  </si>
  <si>
    <t>　　　　　ＴＥＬ０６－６９４９－６４４６／ＦＡＸ０６－６９４９－６５３１</t>
    <phoneticPr fontId="11"/>
  </si>
  <si>
    <t>運賃料金認可申請書作成の手引き</t>
    <rPh sb="0" eb="2">
      <t>ウンチン</t>
    </rPh>
    <rPh sb="2" eb="4">
      <t>リョウキン</t>
    </rPh>
    <rPh sb="4" eb="6">
      <t>ニンカ</t>
    </rPh>
    <phoneticPr fontId="2"/>
  </si>
  <si>
    <t>　　②　提出部数は、近畿運輸局及び関係運輸支局（陸運部）、各１部（正・副）です。</t>
    <phoneticPr fontId="2"/>
  </si>
  <si>
    <t>　　③　運賃を変更する場合は、添付書類に現行の認可書の写しが必要です。</t>
    <phoneticPr fontId="2"/>
  </si>
  <si>
    <t>　　一般乗用旅客自動車運送事業（特定地域及び準特定地域における一般乗用旅客
　自動車運送事業の適正化及び活性化に関する特別措置法施行規程第２条第３号に
　該当するものに限る。）の運賃及び料金変更認可申請書</t>
    <rPh sb="95" eb="97">
      <t>ヘンコウ</t>
    </rPh>
    <phoneticPr fontId="2"/>
  </si>
  <si>
    <t>４．変更を必要とする理由</t>
  </si>
  <si>
    <t>５．添付資料</t>
  </si>
  <si>
    <t>　今般、一般乗用旅客自動車運送事業の運賃及び料金を変更したいので、道路運送法第９条の３及び同法施行規則第１０条の３の規定により、下記のとおり申請致します。</t>
    <rPh sb="25" eb="27">
      <t>ヘンコウ</t>
    </rPh>
    <phoneticPr fontId="2"/>
  </si>
  <si>
    <t>２．変更しようとする運賃及び料金を適用する営業区域</t>
    <rPh sb="2" eb="4">
      <t>ヘンコウ</t>
    </rPh>
    <phoneticPr fontId="2"/>
  </si>
  <si>
    <t>３．変更しようとする運賃及び料金の種類、額及び適用方法</t>
    <rPh sb="2" eb="4">
      <t>ヘンコウ</t>
    </rPh>
    <phoneticPr fontId="2"/>
  </si>
  <si>
    <t>円</t>
    <rPh sb="0" eb="1">
      <t>エン</t>
    </rPh>
    <phoneticPr fontId="2"/>
  </si>
  <si>
    <t>(2) 車　両</t>
    <phoneticPr fontId="2"/>
  </si>
  <si>
    <t>　　　この運賃は、ハイヤー運賃適用車両として運輸支局長に届出た車両（特定地域及び準特
　定地域における一般乗用旅客自動車運送事業の適正化及び活性化に関する特別措置法施
　行規程第２条第３号の運送を行うものに限る。）が、旅客の要求により営業所、車庫又は運輸
　支局長の指定した駐車場（以下、「営業所等」という。）から発車し、当該旅客を運送する場合
　のみに適用する。
　 　 この場合において、無線若しくはあらかじめ受けた営業所の指示により営業所等以外の地
　点から「予約車」を表示して回送する場合、又はあらかじめ運送の依頼を受けて発行した乗車
　券を正当に所持している者を運送する場合は、当該運送にかかる発車地点が営業所等以外
  の地点であっても営業所等から発車したものとみなす。</t>
    <phoneticPr fontId="2"/>
  </si>
  <si>
    <t>ハ．時間制運賃及び一日貸運賃による時間の算定は、通常、営業所等を旅客の要求により発
　　 車した時から、旅客の運送を終わって帰着するまでの時間による。
　　 ただし、運転者、車両、又は、道路等の都合により、帰着時間が延長した場合にあっては、
　　 通常帰着できる時間により算定する。</t>
    <phoneticPr fontId="2"/>
  </si>
  <si>
    <t>ホ．時間制運賃及び一日貸運賃による特別車両割増は、長さ５メートル以上で、総排気量　
　　 4,000ccクラス以上の車両について適用する。</t>
    <phoneticPr fontId="2"/>
  </si>
  <si>
    <t>　　この運賃は、ハイヤー運賃適用車両として神戸運輸監理部長に届出た車両（特定地域及び
準特定地域における一般乗用旅客自動車運送事業の適正化及び活性化に関する特別措置法
施行規程第２条第３号の運送を行うものに限る。）が、旅客の要求により営業所、車庫又は神戸
運輸監理部長の指定した駐車場（以下、「営業所等」という。）から発車し、当該旅客を運送する
場合のみに適用する。
　　この場合において、無線若しくはあらかじめ受けた営業所の指示により営業所等以外の地点
から｢予約車｣を表示して回送する場合、又はあらかじめ運送の依頼を受けて発行した乗車券を
正当に所持している者を運送する場合は、当該運送にかかる発車地点が営業所等以外の地点
であっても営業所等から発車したものとみなす。</t>
    <phoneticPr fontId="2"/>
  </si>
  <si>
    <t>※中型車も大型車運賃から選択してください。</t>
    <rPh sb="1" eb="4">
      <t>チュウガタシャ</t>
    </rPh>
    <rPh sb="5" eb="8">
      <t>オオガタシャ</t>
    </rPh>
    <rPh sb="8" eb="10">
      <t>ウンチン</t>
    </rPh>
    <rPh sb="12" eb="14">
      <t>センタク</t>
    </rPh>
    <phoneticPr fontId="2"/>
  </si>
  <si>
    <t>特別車を除く普通自動車又は道路運送車両法施行規則第２条に定める小型自動車（以下「小型自動車」という。）のうち乗車定員が９名以上のもの。</t>
    <phoneticPr fontId="2"/>
  </si>
  <si>
    <t>道路運送車両法施行規則第２条に定める普通自動車（以下「普通自動車」という。）のうち、車種区分の特別車を適用するものとして別紙に定める書式により事前に近畿運輸局長に届出したもの。</t>
    <phoneticPr fontId="2"/>
  </si>
  <si>
    <t>一　道路運送車両法施行規則第２条に定める普通自動車（以下「普通自動車」
　　 という。）のうち排気量が２リットル（ハイブリッド自動車にあっては、２．５リッ
　　 トル。）を超えるもの。
二　普通自動車のうち排気量が２リットル（ハイブリッド自動車にあっては、２．５
　　 リットル。）以下のものであって乗車定員が７名（ハイブリッド自動車にあって
　　 は、８名。）以上のもの。
三　普通自動車のうち内燃機関を搭載しないものであって乗車定員が８名以上
　　 のもの。
四　道路運送車両法施行規則第２条に定める小型自動車（以下「小型自動車」
      という。）のうち乗車定員７名（内燃機関を搭載しないものにあっては、８名。）
   　以上のもの。</t>
    <phoneticPr fontId="2"/>
  </si>
  <si>
    <t>ニ．長期間契約運賃Ｂは、一日の運送の基本を８時間とし、１カ月に１５日以上、かつ，６ヶ月以　　　　
　　 上の運送契約を事前に締結した場合に適用する。</t>
    <phoneticPr fontId="2"/>
  </si>
  <si>
    <t>ハ．長期間契約運賃Ａは、一日の運送の基本を１時間とし、１カ月に１５日以上、かつ，６ヶ月以 
　 　上の運送契約を事前に締結した場合に適用する。</t>
    <phoneticPr fontId="2"/>
  </si>
  <si>
    <t>１ 自動車の大きさ等については、自動車検査証に記載されている諸元を基準と
　 する。
　 ただし、特殊なバンパーを装置した自動車は、標準バンパーを装置した自動車
　 の長さとする。</t>
    <phoneticPr fontId="2"/>
  </si>
  <si>
    <t>２ 上記の車種区分において、ハイブリッド自動車とは、内燃機関を搭載し、併せ
 　て電気又は蓄圧器に蓄えられた圧力を動力源として用いる自動車をいう。</t>
    <phoneticPr fontId="2"/>
  </si>
  <si>
    <t xml:space="preserve"> ロ．時間制運賃による時間の計算は、通常、車庫、営業所又は駐車場を旅客の要求により発
　　 車した時から、旅客の運送を終って帰着するまでの時間による。
     ただし、運転者、車両、又は、道路等の都合により、帰着時間が延長した場合にあって
　　 は、通常、帰着できる時間により算定する。</t>
    <phoneticPr fontId="2"/>
  </si>
  <si>
    <t>ロ．長期間契約運賃による時間の計算は、通常、車庫、営業所又は駐車場を旅客の要求により
　　 発車した時から、旅客の運送を終って帰着するまでの時間による。 ただし、運転者、車両、
　　 又は、道路等の都合により、帰着時間が延長した場合にあっては、通常、帰着できる時間に
 　　より算定する。</t>
    <phoneticPr fontId="2"/>
  </si>
  <si>
    <t xml:space="preserve">代表者名　　　　　　　　　　　　　　 </t>
    <phoneticPr fontId="2"/>
  </si>
  <si>
    <t>　</t>
  </si>
  <si>
    <t>別紙の通り</t>
    <rPh sb="0" eb="2">
      <t>ベッシ</t>
    </rPh>
    <rPh sb="3" eb="4">
      <t>トオ</t>
    </rPh>
    <phoneticPr fontId="2"/>
  </si>
  <si>
    <t>大型車　　　　30分間までごとに　　　</t>
    <phoneticPr fontId="2"/>
  </si>
  <si>
    <t>中型車　　　　30分間までごとに　　　</t>
    <phoneticPr fontId="2"/>
  </si>
  <si>
    <t>認可書の写し</t>
    <rPh sb="4" eb="5">
      <t>ウツ</t>
    </rPh>
    <phoneticPr fontId="2"/>
  </si>
  <si>
    <t>担当者名</t>
    <rPh sb="0" eb="4">
      <t>タントウシャメイ</t>
    </rPh>
    <phoneticPr fontId="2"/>
  </si>
  <si>
    <t>電話</t>
    <rPh sb="0" eb="2">
      <t>デンワ</t>
    </rPh>
    <phoneticPr fontId="2"/>
  </si>
  <si>
    <t>メール</t>
    <phoneticPr fontId="2"/>
  </si>
  <si>
    <t>（代理人が担当する場合は委任状の添付が必要となります）</t>
    <rPh sb="1" eb="4">
      <t>ダイリニン</t>
    </rPh>
    <rPh sb="5" eb="7">
      <t>タントウ</t>
    </rPh>
    <rPh sb="9" eb="11">
      <t>バアイ</t>
    </rPh>
    <rPh sb="12" eb="15">
      <t>イニンジョウ</t>
    </rPh>
    <rPh sb="16" eb="18">
      <t>テンプ</t>
    </rPh>
    <rPh sb="19" eb="21">
      <t>ヒツヨウ</t>
    </rPh>
    <phoneticPr fontId="11"/>
  </si>
  <si>
    <t>１　自動車の大きさ等については、自動車検査証に記載されている諸元を基準とす
　　る。
　　ただし、特殊なバンパーを装置した自動車は、標準バンパーを装置した自動車
　　の長さとする。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</si>
</sst>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Red]#,##0"/>
    <numFmt numFmtId="178" formatCode="[$]ggge&quot;年&quot;m&quot;月&quot;d&quot;日&quot;;@" x16r2:formatCode16="[$-ja-JP-x-gannen]ggge&quot;年&quot;m&quot;月&quot;d&quot;日&quot;;@"/>
    <numFmt numFmtId="179" formatCode="#"/>
  </numFmts>
  <fonts count="17">
    <font>
      <sz val="11"/>
      <color theme="1"/>
      <name val="ＭＳ Ｐゴシック"/>
      <family val="2"/>
      <scheme val="minor"/>
    </font>
    <font>
      <sz val="11"/>
      <name val="MS Gothic"/>
      <family val="3"/>
      <charset val="128"/>
    </font>
    <font>
      <sz val="6"/>
      <name val="ＭＳ Ｐゴシック"/>
      <family val="3"/>
      <charset val="128"/>
      <scheme val="minor"/>
    </font>
    <font>
      <sz val="12"/>
      <name val="MS Gothic"/>
      <family val="3"/>
      <charset val="128"/>
    </font>
    <font>
      <sz val="12"/>
      <color theme="1"/>
      <name val="ＭＳ Ｐゴシック"/>
      <family val="2"/>
      <scheme val="minor"/>
    </font>
    <font>
      <b/>
      <sz val="14"/>
      <name val="Calibri"/>
      <family val="2"/>
    </font>
    <font>
      <sz val="11"/>
      <color theme="1"/>
      <name val="ＭＳ Ｐゴシック"/>
      <family val="2"/>
      <scheme val="minor"/>
    </font>
    <font>
      <sz val="11"/>
      <name val="ＭＳ Ｐゴシック"/>
      <family val="3"/>
      <charset val="128"/>
    </font>
    <font>
      <sz val="6"/>
      <name val="ＭＳ Ｐゴシック"/>
      <family val="3"/>
      <charset val="128"/>
    </font>
    <font>
      <sz val="11"/>
      <color theme="1"/>
      <name val="ＭＳ Ｐゴシック"/>
      <family val="3"/>
      <charset val="128"/>
    </font>
    <font>
      <sz val="16"/>
      <name val="ＭＳ Ｐゴシック"/>
      <family val="3"/>
      <charset val="128"/>
    </font>
    <font>
      <sz val="6"/>
      <name val="ＭＳ Ｐ明朝"/>
      <family val="1"/>
      <charset val="128"/>
    </font>
    <font>
      <b/>
      <sz val="20"/>
      <name val="ＭＳ Ｐゴシック"/>
      <family val="3"/>
      <charset val="128"/>
    </font>
    <font>
      <b/>
      <u/>
      <sz val="14"/>
      <name val="ＭＳ Ｐゴシック"/>
      <family val="3"/>
      <charset val="128"/>
    </font>
    <font>
      <b/>
      <sz val="11"/>
      <name val="ＭＳ Ｐゴシック"/>
      <family val="3"/>
      <charset val="128"/>
    </font>
    <font>
      <b/>
      <u/>
      <sz val="11"/>
      <name val="ＭＳ Ｐゴシック"/>
      <family val="3"/>
      <charset val="128"/>
    </font>
    <font>
      <sz val="11"/>
      <color theme="1"/>
      <name val="MS Gothic"/>
      <family val="3"/>
      <charset val="128"/>
    </font>
  </fonts>
  <fills count="2">
    <fill>
      <patternFill patternType="none"/>
    </fill>
    <fill>
      <patternFill patternType="gray125"/>
    </fill>
  </fills>
  <borders count="43">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DashDotDot">
        <color indexed="64"/>
      </bottom>
      <diagonal/>
    </border>
  </borders>
  <cellStyleXfs count="2">
    <xf numFmtId="0" fontId="0" fillId="0" borderId="0"/>
    <xf numFmtId="38" fontId="6" fillId="0" borderId="0" applyFont="0" applyFill="0" applyBorder="0" applyAlignment="0" applyProtection="0">
      <alignment vertical="center"/>
    </xf>
  </cellStyleXfs>
  <cellXfs count="207">
    <xf numFmtId="0" fontId="0" fillId="0" borderId="0" xfId="0"/>
    <xf numFmtId="0" fontId="1" fillId="0" borderId="0" xfId="0" applyFont="1" applyAlignment="1">
      <alignment wrapText="1"/>
    </xf>
    <xf numFmtId="0" fontId="0" fillId="0" borderId="0" xfId="0" applyAlignment="1"/>
    <xf numFmtId="0" fontId="1" fillId="0" borderId="0" xfId="0" applyFont="1" applyAlignment="1">
      <alignment horizontal="right" wrapText="1"/>
    </xf>
    <xf numFmtId="0" fontId="0" fillId="0" borderId="0" xfId="0" applyAlignment="1">
      <alignment horizontal="right"/>
    </xf>
    <xf numFmtId="0" fontId="0" fillId="0" borderId="0" xfId="0" applyAlignment="1">
      <alignment horizontal="center"/>
    </xf>
    <xf numFmtId="0" fontId="1" fillId="0" borderId="0" xfId="0" applyFont="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7" fillId="0" borderId="0" xfId="0" applyFont="1"/>
    <xf numFmtId="0" fontId="7" fillId="0" borderId="1" xfId="0" applyFont="1" applyBorder="1"/>
    <xf numFmtId="0" fontId="7" fillId="0" borderId="4" xfId="0" applyFont="1" applyBorder="1"/>
    <xf numFmtId="0" fontId="7" fillId="0" borderId="5" xfId="0" applyFont="1" applyBorder="1"/>
    <xf numFmtId="0" fontId="7" fillId="0" borderId="10" xfId="0" applyFont="1" applyBorder="1" applyAlignment="1">
      <alignment horizontal="center"/>
    </xf>
    <xf numFmtId="0" fontId="7" fillId="0" borderId="17" xfId="0" applyFont="1" applyBorder="1" applyAlignment="1">
      <alignment horizontal="center"/>
    </xf>
    <xf numFmtId="38" fontId="9" fillId="0" borderId="18" xfId="1" applyFont="1" applyBorder="1" applyAlignment="1">
      <alignment horizontal="right"/>
    </xf>
    <xf numFmtId="0" fontId="9" fillId="0" borderId="19" xfId="0" applyFont="1" applyBorder="1"/>
    <xf numFmtId="0" fontId="9" fillId="0" borderId="20" xfId="0" applyFont="1" applyBorder="1"/>
    <xf numFmtId="0" fontId="9" fillId="0" borderId="21" xfId="0" applyFont="1" applyBorder="1"/>
    <xf numFmtId="0" fontId="7" fillId="0" borderId="22" xfId="0" applyFont="1" applyBorder="1" applyAlignment="1">
      <alignment horizontal="center"/>
    </xf>
    <xf numFmtId="38" fontId="9" fillId="0" borderId="23" xfId="1" applyFont="1" applyBorder="1" applyAlignment="1">
      <alignment horizontal="right"/>
    </xf>
    <xf numFmtId="0" fontId="9" fillId="0" borderId="24" xfId="0" applyFont="1" applyBorder="1"/>
    <xf numFmtId="0" fontId="9" fillId="0" borderId="25" xfId="0" applyFont="1" applyBorder="1"/>
    <xf numFmtId="0" fontId="9" fillId="0" borderId="26" xfId="0" applyFont="1" applyBorder="1"/>
    <xf numFmtId="0" fontId="9" fillId="0" borderId="0" xfId="0" applyFont="1"/>
    <xf numFmtId="0" fontId="7" fillId="0" borderId="0" xfId="0" applyFont="1" applyAlignment="1">
      <alignment horizontal="left"/>
    </xf>
    <xf numFmtId="38" fontId="9" fillId="0" borderId="23" xfId="1" applyFont="1" applyFill="1" applyBorder="1" applyAlignment="1">
      <alignment horizontal="right"/>
    </xf>
    <xf numFmtId="0" fontId="9" fillId="0" borderId="27" xfId="0" applyFont="1" applyBorder="1" applyAlignment="1">
      <alignment horizontal="center"/>
    </xf>
    <xf numFmtId="38" fontId="9" fillId="0" borderId="28" xfId="1" applyFont="1" applyFill="1" applyBorder="1" applyAlignment="1">
      <alignment horizontal="right"/>
    </xf>
    <xf numFmtId="0" fontId="9" fillId="0" borderId="29" xfId="0" applyFont="1" applyBorder="1"/>
    <xf numFmtId="0" fontId="9" fillId="0" borderId="30" xfId="0" applyFont="1" applyBorder="1"/>
    <xf numFmtId="0" fontId="9" fillId="0" borderId="31" xfId="0" applyFont="1" applyBorder="1"/>
    <xf numFmtId="0" fontId="7" fillId="0" borderId="27" xfId="0" applyFont="1" applyBorder="1" applyAlignment="1">
      <alignment horizontal="center"/>
    </xf>
    <xf numFmtId="0" fontId="7" fillId="0" borderId="34" xfId="0" applyFont="1" applyBorder="1"/>
    <xf numFmtId="0" fontId="7" fillId="0" borderId="35" xfId="0" applyFont="1" applyBorder="1" applyAlignment="1">
      <alignment horizontal="center"/>
    </xf>
    <xf numFmtId="0" fontId="7" fillId="0" borderId="37" xfId="0" applyFont="1" applyBorder="1" applyAlignment="1">
      <alignment horizontal="center"/>
    </xf>
    <xf numFmtId="176" fontId="7" fillId="0" borderId="18" xfId="0" applyNumberFormat="1" applyFont="1" applyBorder="1"/>
    <xf numFmtId="0" fontId="7" fillId="0" borderId="19" xfId="0" applyFont="1" applyBorder="1"/>
    <xf numFmtId="38" fontId="7" fillId="0" borderId="38" xfId="1" applyFont="1" applyFill="1" applyBorder="1" applyAlignment="1"/>
    <xf numFmtId="0" fontId="7" fillId="0" borderId="20" xfId="0" applyFont="1" applyBorder="1"/>
    <xf numFmtId="0" fontId="7" fillId="0" borderId="18" xfId="0" applyFont="1" applyBorder="1"/>
    <xf numFmtId="0" fontId="7" fillId="0" borderId="38" xfId="0" applyFont="1" applyBorder="1"/>
    <xf numFmtId="0" fontId="7" fillId="0" borderId="23" xfId="0" applyFont="1" applyBorder="1"/>
    <xf numFmtId="0" fontId="7" fillId="0" borderId="24" xfId="0" applyFont="1" applyBorder="1"/>
    <xf numFmtId="1" fontId="7" fillId="0" borderId="24" xfId="0" applyNumberFormat="1" applyFont="1" applyBorder="1"/>
    <xf numFmtId="0" fontId="7" fillId="0" borderId="26" xfId="0" applyFont="1" applyBorder="1" applyAlignment="1">
      <alignment horizontal="left"/>
    </xf>
    <xf numFmtId="38" fontId="7" fillId="0" borderId="18" xfId="1" applyFont="1" applyFill="1" applyBorder="1" applyAlignment="1">
      <alignment horizontal="right"/>
    </xf>
    <xf numFmtId="0" fontId="7" fillId="0" borderId="21" xfId="0" applyFont="1" applyBorder="1"/>
    <xf numFmtId="176" fontId="7" fillId="0" borderId="23" xfId="0" applyNumberFormat="1" applyFont="1" applyBorder="1"/>
    <xf numFmtId="38" fontId="7" fillId="0" borderId="24" xfId="1" applyFont="1" applyFill="1" applyBorder="1" applyAlignment="1"/>
    <xf numFmtId="0" fontId="7" fillId="0" borderId="25" xfId="0" applyFont="1" applyBorder="1"/>
    <xf numFmtId="38" fontId="7" fillId="0" borderId="23" xfId="1" applyFont="1" applyFill="1" applyBorder="1" applyAlignment="1">
      <alignment horizontal="right"/>
    </xf>
    <xf numFmtId="0" fontId="7" fillId="0" borderId="26" xfId="0" applyFont="1" applyBorder="1"/>
    <xf numFmtId="0" fontId="7" fillId="0" borderId="39" xfId="0" applyFont="1" applyBorder="1" applyAlignment="1">
      <alignment horizontal="center"/>
    </xf>
    <xf numFmtId="0" fontId="9" fillId="0" borderId="22" xfId="0" applyFont="1" applyBorder="1" applyAlignment="1">
      <alignment horizontal="center"/>
    </xf>
    <xf numFmtId="176" fontId="9" fillId="0" borderId="23" xfId="0" applyNumberFormat="1" applyFont="1" applyBorder="1"/>
    <xf numFmtId="38" fontId="9" fillId="0" borderId="24" xfId="1" applyFont="1" applyFill="1" applyBorder="1" applyAlignment="1"/>
    <xf numFmtId="0" fontId="9" fillId="0" borderId="23" xfId="0" applyFont="1" applyBorder="1"/>
    <xf numFmtId="1" fontId="9" fillId="0" borderId="24" xfId="0" applyNumberFormat="1" applyFont="1" applyBorder="1"/>
    <xf numFmtId="0" fontId="9" fillId="0" borderId="26" xfId="0" applyFont="1" applyBorder="1" applyAlignment="1">
      <alignment horizontal="left"/>
    </xf>
    <xf numFmtId="176" fontId="9" fillId="0" borderId="28" xfId="0" applyNumberFormat="1" applyFont="1" applyBorder="1"/>
    <xf numFmtId="38" fontId="9" fillId="0" borderId="29" xfId="1" applyFont="1" applyFill="1" applyBorder="1" applyAlignment="1"/>
    <xf numFmtId="0" fontId="9" fillId="0" borderId="28" xfId="0" applyFont="1" applyBorder="1"/>
    <xf numFmtId="0" fontId="9" fillId="0" borderId="40" xfId="0" applyFont="1" applyBorder="1"/>
    <xf numFmtId="0" fontId="9" fillId="0" borderId="32" xfId="0" applyFont="1" applyBorder="1"/>
    <xf numFmtId="1" fontId="9" fillId="0" borderId="32" xfId="0" applyNumberFormat="1" applyFont="1" applyBorder="1"/>
    <xf numFmtId="0" fontId="9" fillId="0" borderId="41" xfId="0" applyFont="1" applyBorder="1" applyAlignment="1">
      <alignment horizontal="left"/>
    </xf>
    <xf numFmtId="0" fontId="9" fillId="0" borderId="34" xfId="0" applyFont="1" applyBorder="1"/>
    <xf numFmtId="0" fontId="9" fillId="0" borderId="35" xfId="0" applyFont="1" applyBorder="1" applyAlignment="1">
      <alignment horizontal="center"/>
    </xf>
    <xf numFmtId="176" fontId="9" fillId="0" borderId="18" xfId="0" applyNumberFormat="1" applyFont="1" applyBorder="1"/>
    <xf numFmtId="38" fontId="9" fillId="0" borderId="38" xfId="1" applyFont="1" applyFill="1" applyBorder="1" applyAlignment="1"/>
    <xf numFmtId="0" fontId="9" fillId="0" borderId="18" xfId="0" applyFont="1" applyBorder="1"/>
    <xf numFmtId="0" fontId="9" fillId="0" borderId="38" xfId="0" applyFont="1" applyBorder="1"/>
    <xf numFmtId="0" fontId="9" fillId="0" borderId="37" xfId="0" applyFont="1" applyBorder="1" applyAlignment="1">
      <alignment horizontal="center"/>
    </xf>
    <xf numFmtId="38" fontId="9" fillId="0" borderId="18" xfId="1" applyFont="1" applyFill="1" applyBorder="1" applyAlignment="1">
      <alignment horizontal="right"/>
    </xf>
    <xf numFmtId="1" fontId="9" fillId="0" borderId="29" xfId="0" applyNumberFormat="1" applyFont="1" applyBorder="1"/>
    <xf numFmtId="0" fontId="9" fillId="0" borderId="31" xfId="0" applyFont="1" applyBorder="1" applyAlignment="1">
      <alignment horizontal="left"/>
    </xf>
    <xf numFmtId="0" fontId="10" fillId="0" borderId="0" xfId="0" applyFont="1" applyAlignment="1">
      <alignment horizontal="right"/>
    </xf>
    <xf numFmtId="0" fontId="0" fillId="0" borderId="34" xfId="0" applyBorder="1"/>
    <xf numFmtId="0" fontId="0" fillId="0" borderId="35" xfId="0" applyBorder="1" applyAlignment="1">
      <alignment horizontal="center"/>
    </xf>
    <xf numFmtId="0" fontId="0" fillId="0" borderId="37" xfId="0" applyBorder="1" applyAlignment="1">
      <alignment horizontal="center"/>
    </xf>
    <xf numFmtId="38" fontId="0" fillId="0" borderId="18" xfId="1" applyFont="1" applyBorder="1" applyAlignment="1">
      <alignment horizontal="right"/>
    </xf>
    <xf numFmtId="0" fontId="0" fillId="0" borderId="21" xfId="0" applyBorder="1"/>
    <xf numFmtId="0" fontId="0" fillId="0" borderId="22" xfId="0" applyBorder="1" applyAlignment="1">
      <alignment horizontal="center"/>
    </xf>
    <xf numFmtId="38" fontId="0" fillId="0" borderId="23" xfId="1" applyFont="1" applyBorder="1" applyAlignment="1">
      <alignment horizontal="right"/>
    </xf>
    <xf numFmtId="0" fontId="0" fillId="0" borderId="26" xfId="0" applyBorder="1"/>
    <xf numFmtId="0" fontId="0" fillId="0" borderId="27" xfId="0" applyBorder="1" applyAlignment="1">
      <alignment horizontal="center"/>
    </xf>
    <xf numFmtId="38" fontId="0" fillId="0" borderId="28" xfId="1" applyFont="1" applyBorder="1" applyAlignment="1">
      <alignment horizontal="right"/>
    </xf>
    <xf numFmtId="0" fontId="0" fillId="0" borderId="31" xfId="0" applyBorder="1"/>
    <xf numFmtId="0" fontId="0" fillId="0" borderId="0" xfId="1" applyNumberFormat="1" applyFont="1" applyBorder="1" applyAlignment="1"/>
    <xf numFmtId="0" fontId="0" fillId="0" borderId="1" xfId="0" applyBorder="1"/>
    <xf numFmtId="176" fontId="0" fillId="0" borderId="18" xfId="0" applyNumberFormat="1" applyBorder="1"/>
    <xf numFmtId="0" fontId="0" fillId="0" borderId="19" xfId="0" applyBorder="1"/>
    <xf numFmtId="38" fontId="0" fillId="0" borderId="38" xfId="1" applyFont="1" applyBorder="1" applyAlignment="1"/>
    <xf numFmtId="0" fontId="0" fillId="0" borderId="20" xfId="0" applyBorder="1"/>
    <xf numFmtId="0" fontId="0" fillId="0" borderId="18" xfId="0" applyBorder="1"/>
    <xf numFmtId="0" fontId="0" fillId="0" borderId="38" xfId="0" applyBorder="1"/>
    <xf numFmtId="0" fontId="0" fillId="0" borderId="23" xfId="0" applyBorder="1"/>
    <xf numFmtId="0" fontId="0" fillId="0" borderId="24" xfId="0" applyBorder="1"/>
    <xf numFmtId="1" fontId="0" fillId="0" borderId="24" xfId="0" applyNumberFormat="1" applyBorder="1"/>
    <xf numFmtId="0" fontId="0" fillId="0" borderId="26" xfId="0" applyBorder="1" applyAlignment="1">
      <alignment horizontal="left"/>
    </xf>
    <xf numFmtId="176" fontId="0" fillId="0" borderId="23" xfId="0" applyNumberFormat="1" applyBorder="1"/>
    <xf numFmtId="38" fontId="0" fillId="0" borderId="24" xfId="1" applyFont="1" applyBorder="1" applyAlignment="1"/>
    <xf numFmtId="0" fontId="0" fillId="0" borderId="25" xfId="0" applyBorder="1"/>
    <xf numFmtId="176" fontId="0" fillId="0" borderId="28" xfId="0" applyNumberFormat="1" applyBorder="1"/>
    <xf numFmtId="0" fontId="0" fillId="0" borderId="29" xfId="0" applyBorder="1"/>
    <xf numFmtId="38" fontId="0" fillId="0" borderId="29" xfId="1" applyFont="1" applyBorder="1" applyAlignment="1"/>
    <xf numFmtId="0" fontId="0" fillId="0" borderId="30" xfId="0" applyBorder="1"/>
    <xf numFmtId="0" fontId="0" fillId="0" borderId="28" xfId="0" applyBorder="1"/>
    <xf numFmtId="0" fontId="0" fillId="0" borderId="40" xfId="0" applyBorder="1"/>
    <xf numFmtId="0" fontId="0" fillId="0" borderId="32" xfId="0" applyBorder="1"/>
    <xf numFmtId="1" fontId="0" fillId="0" borderId="32" xfId="0" applyNumberFormat="1" applyBorder="1"/>
    <xf numFmtId="0" fontId="0" fillId="0" borderId="41" xfId="0" applyBorder="1" applyAlignment="1">
      <alignment horizontal="left"/>
    </xf>
    <xf numFmtId="0" fontId="12" fillId="0" borderId="0" xfId="0" applyFont="1" applyAlignment="1">
      <alignment horizontal="center"/>
    </xf>
    <xf numFmtId="0" fontId="7" fillId="0" borderId="0" xfId="0" applyFont="1" applyAlignment="1">
      <alignment horizontal="center" vertical="center"/>
    </xf>
    <xf numFmtId="58" fontId="7" fillId="0" borderId="0" xfId="0" applyNumberFormat="1" applyFont="1" applyAlignment="1">
      <alignment vertical="center"/>
    </xf>
    <xf numFmtId="0" fontId="7" fillId="0" borderId="42" xfId="0" applyFont="1" applyBorder="1"/>
    <xf numFmtId="0" fontId="13" fillId="0" borderId="0" xfId="0" applyFont="1"/>
    <xf numFmtId="0" fontId="7" fillId="0" borderId="0" xfId="0" applyFont="1" applyAlignment="1">
      <alignment vertical="center"/>
    </xf>
    <xf numFmtId="0" fontId="1" fillId="0" borderId="0" xfId="0" applyFont="1" applyAlignment="1">
      <alignment wrapText="1"/>
    </xf>
    <xf numFmtId="0" fontId="0" fillId="0" borderId="0" xfId="0" applyAlignment="1"/>
    <xf numFmtId="0" fontId="1" fillId="0" borderId="0" xfId="0" applyFont="1" applyAlignment="1">
      <alignment horizontal="right" wrapText="1"/>
    </xf>
    <xf numFmtId="0" fontId="0" fillId="0" borderId="0" xfId="0" applyAlignment="1">
      <alignment horizontal="right"/>
    </xf>
    <xf numFmtId="0" fontId="0" fillId="0" borderId="0" xfId="0" applyAlignment="1">
      <alignment vertical="top" wrapText="1"/>
    </xf>
    <xf numFmtId="0" fontId="0" fillId="0" borderId="0" xfId="0" applyAlignment="1">
      <alignment horizontal="left"/>
    </xf>
    <xf numFmtId="0" fontId="0" fillId="0" borderId="0" xfId="0" applyAlignment="1">
      <alignment vertical="center" wrapText="1"/>
    </xf>
    <xf numFmtId="0" fontId="16" fillId="0" borderId="0" xfId="0" applyFont="1"/>
    <xf numFmtId="177" fontId="0" fillId="0" borderId="0" xfId="0" applyNumberFormat="1" applyAlignment="1">
      <alignment vertical="center" wrapText="1"/>
    </xf>
    <xf numFmtId="0" fontId="1" fillId="0" borderId="0" xfId="0" applyFont="1" applyAlignment="1">
      <alignment horizontal="center" wrapText="1"/>
    </xf>
    <xf numFmtId="0" fontId="0" fillId="0" borderId="0" xfId="0" applyAlignment="1"/>
    <xf numFmtId="0" fontId="1" fillId="0" borderId="0" xfId="0" applyFont="1" applyAlignment="1">
      <alignment vertical="center" wrapText="1"/>
    </xf>
    <xf numFmtId="0" fontId="1" fillId="0" borderId="0" xfId="0" applyFont="1" applyAlignment="1">
      <alignment wrapText="1"/>
    </xf>
    <xf numFmtId="0" fontId="0" fillId="0" borderId="0" xfId="0" applyAlignment="1"/>
    <xf numFmtId="179" fontId="0" fillId="0" borderId="0" xfId="0" applyNumberFormat="1" applyAlignment="1"/>
    <xf numFmtId="0" fontId="7" fillId="0" borderId="0" xfId="0" applyFont="1" applyAlignment="1">
      <alignment horizontal="right"/>
    </xf>
    <xf numFmtId="0" fontId="7" fillId="0" borderId="0" xfId="0" applyFont="1" applyAlignment="1">
      <alignment horizontal="center"/>
    </xf>
    <xf numFmtId="0" fontId="7" fillId="0" borderId="0" xfId="0" applyFont="1" applyAlignment="1">
      <alignment horizontal="left" vertical="center" wrapText="1"/>
    </xf>
    <xf numFmtId="0" fontId="7" fillId="0" borderId="0" xfId="0" applyFont="1" applyAlignment="1">
      <alignment horizontal="left" vertical="center"/>
    </xf>
    <xf numFmtId="0" fontId="15" fillId="0" borderId="0" xfId="0" applyFont="1" applyAlignment="1">
      <alignment horizontal="left" vertical="center" wrapText="1"/>
    </xf>
    <xf numFmtId="178" fontId="1" fillId="0" borderId="0" xfId="0" applyNumberFormat="1" applyFont="1" applyAlignment="1">
      <alignment horizontal="right" wrapText="1"/>
    </xf>
    <xf numFmtId="178" fontId="0" fillId="0" borderId="0" xfId="0" applyNumberFormat="1" applyAlignment="1">
      <alignment horizontal="right"/>
    </xf>
    <xf numFmtId="0" fontId="0" fillId="0" borderId="0" xfId="0" applyAlignment="1">
      <alignment horizontal="center"/>
    </xf>
    <xf numFmtId="0" fontId="1" fillId="0" borderId="0" xfId="0" applyFont="1" applyAlignment="1">
      <alignment horizontal="left" vertical="center" wrapText="1"/>
    </xf>
    <xf numFmtId="0" fontId="3" fillId="0" borderId="0" xfId="0" applyFont="1" applyAlignment="1">
      <alignment horizontal="left" wrapText="1"/>
    </xf>
    <xf numFmtId="0" fontId="4" fillId="0" borderId="0" xfId="0" applyFont="1" applyAlignment="1">
      <alignment horizontal="left"/>
    </xf>
    <xf numFmtId="0" fontId="1" fillId="0" borderId="0" xfId="0" applyFont="1" applyAlignment="1">
      <alignment wrapText="1"/>
    </xf>
    <xf numFmtId="0" fontId="0" fillId="0" borderId="0" xfId="0" applyAlignment="1"/>
    <xf numFmtId="0" fontId="1" fillId="0" borderId="0" xfId="0" applyFont="1" applyAlignment="1">
      <alignment horizontal="left" wrapText="1"/>
    </xf>
    <xf numFmtId="0" fontId="1" fillId="0" borderId="0" xfId="0" applyFont="1" applyAlignment="1">
      <alignment horizontal="center" vertical="center" wrapText="1"/>
    </xf>
    <xf numFmtId="0" fontId="1" fillId="0" borderId="0" xfId="0" applyFont="1" applyAlignment="1">
      <alignment vertical="center" wrapText="1"/>
    </xf>
    <xf numFmtId="179" fontId="0" fillId="0" borderId="0" xfId="0" applyNumberFormat="1" applyAlignment="1">
      <alignment horizontal="left" vertical="center"/>
    </xf>
    <xf numFmtId="0" fontId="1" fillId="0" borderId="0" xfId="0" applyFont="1" applyAlignment="1">
      <alignment horizontal="left" vertical="center"/>
    </xf>
    <xf numFmtId="0" fontId="0" fillId="0" borderId="0" xfId="0" applyAlignment="1">
      <alignment vertical="top"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xf>
    <xf numFmtId="0" fontId="0" fillId="0" borderId="0" xfId="0" applyAlignment="1">
      <alignment horizontal="left"/>
    </xf>
    <xf numFmtId="0" fontId="0" fillId="0" borderId="0" xfId="0" applyAlignment="1">
      <alignment vertical="center" wrapText="1"/>
    </xf>
    <xf numFmtId="0" fontId="0" fillId="0" borderId="0" xfId="0" applyAlignment="1">
      <alignment horizontal="left" vertical="top" wrapText="1"/>
    </xf>
    <xf numFmtId="0" fontId="5" fillId="0" borderId="0" xfId="0" applyFont="1" applyAlignment="1">
      <alignment horizontal="left" vertical="center"/>
    </xf>
    <xf numFmtId="0" fontId="0" fillId="0" borderId="0" xfId="0" applyAlignment="1">
      <alignment horizontal="left" vertical="center"/>
    </xf>
    <xf numFmtId="0" fontId="0" fillId="0" borderId="33"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7" fillId="0" borderId="14" xfId="0" applyFont="1" applyBorder="1" applyAlignment="1">
      <alignment horizontal="center"/>
    </xf>
    <xf numFmtId="0" fontId="7" fillId="0" borderId="11" xfId="0" applyFont="1" applyBorder="1" applyAlignment="1">
      <alignment horizontal="center"/>
    </xf>
    <xf numFmtId="0" fontId="7" fillId="0" borderId="36" xfId="0" applyFont="1" applyBorder="1" applyAlignment="1">
      <alignment horizontal="center"/>
    </xf>
    <xf numFmtId="0" fontId="7" fillId="0" borderId="32" xfId="0" applyFont="1" applyBorder="1" applyAlignment="1">
      <alignment horizontal="left"/>
    </xf>
    <xf numFmtId="0" fontId="7" fillId="0" borderId="33"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5" xfId="0" applyFont="1" applyBorder="1" applyAlignment="1">
      <alignment horizont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wrapText="1"/>
    </xf>
    <xf numFmtId="0" fontId="7" fillId="0" borderId="13" xfId="0" applyFont="1" applyBorder="1" applyAlignment="1">
      <alignment horizontal="center"/>
    </xf>
    <xf numFmtId="0" fontId="7" fillId="0" borderId="16" xfId="0" applyFont="1" applyBorder="1" applyAlignment="1">
      <alignment horizontal="center"/>
    </xf>
    <xf numFmtId="0" fontId="9" fillId="0" borderId="33"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14" xfId="0" applyFont="1" applyBorder="1" applyAlignment="1">
      <alignment horizontal="center"/>
    </xf>
    <xf numFmtId="0" fontId="9" fillId="0" borderId="11" xfId="0" applyFont="1" applyBorder="1" applyAlignment="1">
      <alignment horizontal="center"/>
    </xf>
    <xf numFmtId="0" fontId="9" fillId="0" borderId="15" xfId="0" applyFont="1" applyBorder="1" applyAlignment="1">
      <alignment horizontal="center"/>
    </xf>
    <xf numFmtId="0" fontId="9" fillId="0" borderId="36" xfId="0" applyFont="1" applyBorder="1" applyAlignment="1">
      <alignment horizont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wrapText="1"/>
    </xf>
    <xf numFmtId="0" fontId="9" fillId="0" borderId="13" xfId="0" applyFont="1" applyBorder="1" applyAlignment="1">
      <alignment horizontal="center"/>
    </xf>
    <xf numFmtId="0" fontId="9" fillId="0" borderId="16" xfId="0" applyFont="1" applyBorder="1" applyAlignment="1">
      <alignment horizontal="center"/>
    </xf>
    <xf numFmtId="0" fontId="7" fillId="0" borderId="11" xfId="0" applyFont="1" applyBorder="1" applyAlignment="1">
      <alignment horizontal="center" wrapText="1"/>
    </xf>
    <xf numFmtId="0" fontId="7" fillId="0" borderId="14" xfId="0" applyFont="1" applyBorder="1" applyAlignment="1">
      <alignment horizont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left"/>
    </xf>
  </cellXfs>
  <cellStyles count="2">
    <cellStyle name="桁区切り" xfId="1" builtinId="6"/>
    <cellStyle name="標準" xfId="0" builtinId="0"/>
  </cellStyles>
  <dxfs count="1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externalLinks/_rels/externalLink1.xml.rels><?xml version="1.0" encoding="UTF-8" standalone="yes"?><Relationships xmlns="http://schemas.openxmlformats.org/package/2006/relationships"><Relationship Id="rId1" Target="file://///KKTKINHD58Z/nas2017/05_&#33258;&#21205;&#36554;&#20132;&#36890;&#37096;/02_&#26053;&#23458;&#31532;&#20108;&#35506;/&#35519;&#26619;&#36939;&#36035;&#20418;/1.&#36939;&#36035;&#35469;&#21487;&#30003;&#35531;&#38306;&#20418;/1-3.&#12495;&#12452;&#12516;&#12540;&#36939;&#36035;/&#33258;&#21205;&#35469;&#21487;&#36939;&#36035;&#34920;&#65288;&#21029;&#24314;&#36939;&#36035;&#65289;&#65288;R5.5.31&#22823;&#38442;&#12289;&#31070;&#25144;&#12289;&#23019;&#36335;&#36939;&#36035;&#25913;&#23450;&#23550;&#24540;&#65289;.xls" TargetMode="External" Type="http://schemas.openxmlformats.org/officeDocument/2006/relationships/externalLinkPath"/><Relationship Id="rId2" Target="file://///KKTKINHD58Z/nas2017/05_&#33258;&#21205;&#36554;&#20132;&#36890;&#37096;/02_&#26053;&#23458;&#31532;&#20108;&#35506;/&#35519;&#26619;&#36939;&#36035;&#20418;/1.&#36939;&#36035;&#35469;&#21487;&#30003;&#35531;&#38306;&#20418;/1-3.&#12495;&#12452;&#12516;&#12540;&#36939;&#36035;/&#33258;&#21205;&#35469;&#21487;&#36939;&#36035;&#34920;&#65288;&#21029;&#24314;&#36939;&#36035;&#65289;&#65288;R5.5.31&#22823;&#38442;&#12289;&#31070;&#25144;&#12289;&#23019;&#36335;&#36939;&#36035;&#25913;&#23450;&#23550;&#24540;&#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大阪ﾊｲﾔｰ(5%)"/>
      <sheetName val="大阪ﾊｲﾔｰ(10%)"/>
      <sheetName val="大阪ﾊｲﾔｰ(10%)(R5.5.31運賃改定対応)"/>
      <sheetName val="兵庫ﾊｲﾔｰ(5%)"/>
      <sheetName val="兵庫ﾊｲﾔｰ(10%)"/>
      <sheetName val="兵庫ﾊｲﾔｰ(R5.5.31神戸・阪神間地区運賃改定対応)"/>
      <sheetName val="兵庫ﾊｲﾔｰ(R5.5.31姫路・東西播地区運賃改定対応)"/>
    </sheetNames>
    <sheetDataSet>
      <sheetData sheetId="0">
        <row r="6">
          <cell r="E6">
            <v>1580</v>
          </cell>
          <cell r="G6">
            <v>491</v>
          </cell>
          <cell r="Q6">
            <v>3260</v>
          </cell>
          <cell r="S6">
            <v>2900</v>
          </cell>
          <cell r="U6">
            <v>44300</v>
          </cell>
        </row>
        <row r="7">
          <cell r="Q7">
            <v>3240</v>
          </cell>
          <cell r="S7">
            <v>2890</v>
          </cell>
          <cell r="U7">
            <v>44200</v>
          </cell>
        </row>
        <row r="8">
          <cell r="Q8">
            <v>3220</v>
          </cell>
          <cell r="S8">
            <v>2870</v>
          </cell>
          <cell r="U8">
            <v>43900</v>
          </cell>
        </row>
        <row r="9">
          <cell r="Q9">
            <v>3200</v>
          </cell>
          <cell r="S9">
            <v>2850</v>
          </cell>
          <cell r="U9">
            <v>43600</v>
          </cell>
        </row>
        <row r="10">
          <cell r="Q10">
            <v>3180</v>
          </cell>
          <cell r="S10">
            <v>2830</v>
          </cell>
          <cell r="U10">
            <v>43300</v>
          </cell>
        </row>
        <row r="11">
          <cell r="Q11">
            <v>3160</v>
          </cell>
          <cell r="S11">
            <v>2810</v>
          </cell>
          <cell r="U11">
            <v>43000</v>
          </cell>
        </row>
        <row r="12">
          <cell r="Q12">
            <v>3140</v>
          </cell>
          <cell r="S12">
            <v>2790</v>
          </cell>
          <cell r="U12">
            <v>42700</v>
          </cell>
        </row>
        <row r="13">
          <cell r="Q13">
            <v>3120</v>
          </cell>
          <cell r="S13">
            <v>2780</v>
          </cell>
          <cell r="U13">
            <v>42500</v>
          </cell>
        </row>
        <row r="14">
          <cell r="Q14">
            <v>3100</v>
          </cell>
          <cell r="S14">
            <v>2760</v>
          </cell>
          <cell r="U14">
            <v>42200</v>
          </cell>
        </row>
        <row r="15">
          <cell r="Q15">
            <v>3080</v>
          </cell>
          <cell r="S15">
            <v>2740</v>
          </cell>
          <cell r="U15">
            <v>41900</v>
          </cell>
        </row>
        <row r="16">
          <cell r="Q16">
            <v>3060</v>
          </cell>
          <cell r="S16">
            <v>2720</v>
          </cell>
          <cell r="U16">
            <v>41600</v>
          </cell>
        </row>
        <row r="17">
          <cell r="Q17">
            <v>3040</v>
          </cell>
          <cell r="S17">
            <v>2700</v>
          </cell>
          <cell r="U17">
            <v>41300</v>
          </cell>
        </row>
        <row r="18">
          <cell r="Q18">
            <v>3020</v>
          </cell>
          <cell r="S18">
            <v>2680</v>
          </cell>
          <cell r="U18">
            <v>41000</v>
          </cell>
        </row>
        <row r="19">
          <cell r="Q19">
            <v>3000</v>
          </cell>
          <cell r="S19">
            <v>2670</v>
          </cell>
          <cell r="U19">
            <v>40800</v>
          </cell>
        </row>
        <row r="20">
          <cell r="Q20">
            <v>2980</v>
          </cell>
          <cell r="S20">
            <v>2650</v>
          </cell>
          <cell r="U20">
            <v>40500</v>
          </cell>
        </row>
        <row r="21">
          <cell r="Q21">
            <v>2960</v>
          </cell>
          <cell r="S21">
            <v>2630</v>
          </cell>
          <cell r="U21">
            <v>40200</v>
          </cell>
        </row>
        <row r="26">
          <cell r="E26">
            <v>1480</v>
          </cell>
          <cell r="G26">
            <v>590</v>
          </cell>
          <cell r="Q26">
            <v>3010</v>
          </cell>
          <cell r="S26">
            <v>2600</v>
          </cell>
          <cell r="U26">
            <v>39700</v>
          </cell>
        </row>
        <row r="27">
          <cell r="Q27">
            <v>2990</v>
          </cell>
          <cell r="S27">
            <v>2590</v>
          </cell>
          <cell r="U27">
            <v>39700</v>
          </cell>
        </row>
        <row r="28">
          <cell r="Q28">
            <v>2970</v>
          </cell>
          <cell r="S28">
            <v>2570</v>
          </cell>
          <cell r="U28">
            <v>39400</v>
          </cell>
        </row>
        <row r="29">
          <cell r="Q29">
            <v>2950</v>
          </cell>
          <cell r="S29">
            <v>2550</v>
          </cell>
          <cell r="U29">
            <v>39100</v>
          </cell>
        </row>
        <row r="30">
          <cell r="Q30">
            <v>2930</v>
          </cell>
          <cell r="S30">
            <v>2530</v>
          </cell>
          <cell r="U30">
            <v>38800</v>
          </cell>
        </row>
        <row r="31">
          <cell r="Q31">
            <v>2910</v>
          </cell>
          <cell r="S31">
            <v>2520</v>
          </cell>
          <cell r="U31">
            <v>38600</v>
          </cell>
        </row>
        <row r="32">
          <cell r="Q32">
            <v>2890</v>
          </cell>
          <cell r="S32">
            <v>2500</v>
          </cell>
          <cell r="U32">
            <v>38300</v>
          </cell>
        </row>
        <row r="33">
          <cell r="Q33">
            <v>2870</v>
          </cell>
          <cell r="S33">
            <v>2480</v>
          </cell>
          <cell r="U33">
            <v>38000</v>
          </cell>
        </row>
        <row r="34">
          <cell r="Q34">
            <v>2850</v>
          </cell>
          <cell r="S34">
            <v>2460</v>
          </cell>
          <cell r="U34">
            <v>37700</v>
          </cell>
        </row>
        <row r="35">
          <cell r="Q35">
            <v>2830</v>
          </cell>
          <cell r="S35">
            <v>2450</v>
          </cell>
          <cell r="U35">
            <v>37600</v>
          </cell>
        </row>
        <row r="36">
          <cell r="Q36">
            <v>2810</v>
          </cell>
          <cell r="S36">
            <v>2430</v>
          </cell>
          <cell r="U36">
            <v>37200</v>
          </cell>
        </row>
        <row r="37">
          <cell r="Q37">
            <v>2790</v>
          </cell>
          <cell r="S37">
            <v>2410</v>
          </cell>
          <cell r="U37">
            <v>36900</v>
          </cell>
        </row>
        <row r="38">
          <cell r="Q38">
            <v>2770</v>
          </cell>
          <cell r="S38">
            <v>2390</v>
          </cell>
          <cell r="U38">
            <v>36600</v>
          </cell>
        </row>
        <row r="39">
          <cell r="Q39">
            <v>2750</v>
          </cell>
          <cell r="S39">
            <v>2380</v>
          </cell>
          <cell r="U39">
            <v>36500</v>
          </cell>
        </row>
        <row r="40">
          <cell r="Q40">
            <v>2730</v>
          </cell>
          <cell r="S40">
            <v>2360</v>
          </cell>
          <cell r="U40">
            <v>36200</v>
          </cell>
        </row>
      </sheetData>
      <sheetData sheetId="1"/>
      <sheetData sheetId="2"/>
      <sheetData sheetId="3">
        <row r="9">
          <cell r="C9">
            <v>6200</v>
          </cell>
          <cell r="E9">
            <v>2900</v>
          </cell>
          <cell r="G9">
            <v>22300</v>
          </cell>
          <cell r="I9">
            <v>2750</v>
          </cell>
          <cell r="K9">
            <v>42160</v>
          </cell>
          <cell r="M9">
            <v>2630</v>
          </cell>
        </row>
        <row r="10">
          <cell r="C10">
            <v>6080</v>
          </cell>
          <cell r="E10">
            <v>2850</v>
          </cell>
          <cell r="G10">
            <v>21870</v>
          </cell>
          <cell r="I10">
            <v>2700</v>
          </cell>
          <cell r="K10">
            <v>41350</v>
          </cell>
          <cell r="M10">
            <v>2580</v>
          </cell>
        </row>
        <row r="11">
          <cell r="C11">
            <v>5960</v>
          </cell>
          <cell r="E11">
            <v>2790</v>
          </cell>
          <cell r="G11">
            <v>21440</v>
          </cell>
          <cell r="I11">
            <v>2650</v>
          </cell>
          <cell r="K11">
            <v>40530</v>
          </cell>
          <cell r="M11">
            <v>2530</v>
          </cell>
        </row>
        <row r="12">
          <cell r="C12">
            <v>5830</v>
          </cell>
          <cell r="E12">
            <v>2730</v>
          </cell>
          <cell r="G12">
            <v>20970</v>
          </cell>
          <cell r="I12">
            <v>2590</v>
          </cell>
          <cell r="K12">
            <v>39650</v>
          </cell>
          <cell r="M12">
            <v>2480</v>
          </cell>
        </row>
        <row r="13">
          <cell r="C13">
            <v>5710</v>
          </cell>
          <cell r="E13">
            <v>2680</v>
          </cell>
          <cell r="G13">
            <v>20540</v>
          </cell>
          <cell r="I13">
            <v>2540</v>
          </cell>
          <cell r="K13">
            <v>38830</v>
          </cell>
          <cell r="M13">
            <v>2430</v>
          </cell>
        </row>
        <row r="14">
          <cell r="C14">
            <v>5580</v>
          </cell>
          <cell r="E14">
            <v>2610</v>
          </cell>
          <cell r="G14">
            <v>20070</v>
          </cell>
          <cell r="I14">
            <v>2480</v>
          </cell>
          <cell r="K14">
            <v>37950</v>
          </cell>
          <cell r="M14">
            <v>2370</v>
          </cell>
        </row>
        <row r="20">
          <cell r="C20">
            <v>5920</v>
          </cell>
          <cell r="E20">
            <v>2750</v>
          </cell>
          <cell r="G20">
            <v>40200</v>
          </cell>
          <cell r="I20">
            <v>2630</v>
          </cell>
        </row>
        <row r="21">
          <cell r="C21">
            <v>5810</v>
          </cell>
          <cell r="E21">
            <v>2700</v>
          </cell>
          <cell r="G21">
            <v>39430</v>
          </cell>
          <cell r="I21">
            <v>2580</v>
          </cell>
        </row>
        <row r="22">
          <cell r="C22">
            <v>5700</v>
          </cell>
          <cell r="E22">
            <v>2650</v>
          </cell>
          <cell r="G22">
            <v>38650</v>
          </cell>
          <cell r="I22">
            <v>2530</v>
          </cell>
        </row>
        <row r="23">
          <cell r="C23">
            <v>5570</v>
          </cell>
          <cell r="E23">
            <v>2590</v>
          </cell>
          <cell r="G23">
            <v>37810</v>
          </cell>
          <cell r="I23">
            <v>2480</v>
          </cell>
        </row>
        <row r="24">
          <cell r="C24">
            <v>5460</v>
          </cell>
          <cell r="E24">
            <v>2540</v>
          </cell>
          <cell r="G24">
            <v>37030</v>
          </cell>
          <cell r="I24">
            <v>2430</v>
          </cell>
        </row>
        <row r="25">
          <cell r="C25">
            <v>5330</v>
          </cell>
          <cell r="E25">
            <v>2480</v>
          </cell>
          <cell r="G25">
            <v>36180</v>
          </cell>
          <cell r="I25">
            <v>2370</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A404-9D6E-4D1D-A9BD-28C15A54D1F1}">
  <dimension ref="A2:I35"/>
  <sheetViews>
    <sheetView tabSelected="1" zoomScaleNormal="100" workbookViewId="0"/>
  </sheetViews>
  <sheetFormatPr defaultColWidth="9" defaultRowHeight="13.2"/>
  <cols>
    <col min="1" max="1" width="5.6640625" style="14" customWidth="1"/>
    <col min="2" max="2" width="14.5546875" style="14" customWidth="1"/>
    <col min="3" max="4" width="9" style="14"/>
    <col min="5" max="5" width="13.44140625" style="14" customWidth="1"/>
    <col min="6" max="7" width="9" style="14"/>
    <col min="8" max="8" width="18.109375" style="14" customWidth="1"/>
    <col min="9" max="16384" width="9" style="14"/>
  </cols>
  <sheetData>
    <row r="2" spans="1:9" ht="14.25" customHeight="1"/>
    <row r="3" spans="1:9" ht="18" customHeight="1"/>
    <row r="4" spans="1:9" ht="23.4">
      <c r="E4" s="118" t="s">
        <v>143</v>
      </c>
    </row>
    <row r="5" spans="1:9" ht="20.100000000000001" customHeight="1">
      <c r="D5" s="119" t="s">
        <v>122</v>
      </c>
    </row>
    <row r="6" spans="1:9" ht="23.4">
      <c r="E6" s="118" t="s">
        <v>152</v>
      </c>
    </row>
    <row r="7" spans="1:9" ht="20.100000000000001" customHeight="1"/>
    <row r="8" spans="1:9" ht="20.100000000000001" customHeight="1">
      <c r="B8" s="14" t="s">
        <v>139</v>
      </c>
    </row>
    <row r="9" spans="1:9" ht="37.799999999999997" customHeight="1">
      <c r="B9" s="123" t="s">
        <v>140</v>
      </c>
      <c r="C9" s="141" t="s">
        <v>144</v>
      </c>
      <c r="D9" s="142"/>
      <c r="E9" s="142"/>
      <c r="F9" s="142"/>
      <c r="G9" s="142"/>
      <c r="H9" s="142"/>
      <c r="I9" s="142"/>
    </row>
    <row r="10" spans="1:9" ht="49.8" customHeight="1">
      <c r="B10" s="123" t="s">
        <v>141</v>
      </c>
      <c r="C10" s="141" t="s">
        <v>145</v>
      </c>
      <c r="D10" s="142"/>
      <c r="E10" s="142"/>
      <c r="F10" s="142"/>
      <c r="G10" s="142"/>
      <c r="H10" s="142"/>
      <c r="I10" s="142"/>
    </row>
    <row r="11" spans="1:9" ht="20.100000000000001" customHeight="1"/>
    <row r="12" spans="1:9" ht="42.6" customHeight="1">
      <c r="A12" s="143" t="s">
        <v>146</v>
      </c>
      <c r="B12" s="143"/>
      <c r="C12" s="143"/>
      <c r="D12" s="143"/>
      <c r="E12" s="143"/>
      <c r="F12" s="143"/>
      <c r="G12" s="143"/>
      <c r="H12" s="143"/>
    </row>
    <row r="13" spans="1:9" ht="15" customHeight="1">
      <c r="B13" s="120"/>
    </row>
    <row r="14" spans="1:9" ht="6.75" customHeight="1"/>
    <row r="15" spans="1:9" ht="12.75" customHeight="1">
      <c r="B15" s="30" t="s">
        <v>142</v>
      </c>
    </row>
    <row r="16" spans="1:9" ht="20.100000000000001" customHeight="1">
      <c r="B16" s="14" t="s">
        <v>123</v>
      </c>
    </row>
    <row r="17" spans="1:8" ht="20.100000000000001" customHeight="1">
      <c r="B17" s="14" t="s">
        <v>124</v>
      </c>
    </row>
    <row r="18" spans="1:8" ht="20.100000000000001" customHeight="1">
      <c r="C18" s="14" t="s">
        <v>125</v>
      </c>
    </row>
    <row r="19" spans="1:8" ht="20.100000000000001" customHeight="1">
      <c r="B19" s="14" t="s">
        <v>126</v>
      </c>
    </row>
    <row r="20" spans="1:8" ht="20.100000000000001" customHeight="1">
      <c r="B20" s="14" t="s">
        <v>151</v>
      </c>
    </row>
    <row r="21" spans="1:8" ht="13.8" thickBot="1">
      <c r="A21" s="121"/>
      <c r="B21" s="121"/>
      <c r="C21" s="121"/>
      <c r="D21" s="121"/>
      <c r="E21" s="121"/>
      <c r="F21" s="121"/>
      <c r="G21" s="121"/>
      <c r="H21" s="121"/>
    </row>
    <row r="22" spans="1:8" ht="11.25" customHeight="1"/>
    <row r="23" spans="1:8" ht="16.2">
      <c r="C23" s="122" t="s">
        <v>127</v>
      </c>
    </row>
    <row r="24" spans="1:8" ht="6" customHeight="1"/>
    <row r="25" spans="1:8" ht="20.100000000000001" customHeight="1">
      <c r="A25" s="14" t="s">
        <v>128</v>
      </c>
    </row>
    <row r="26" spans="1:8" ht="20.100000000000001" customHeight="1">
      <c r="A26" s="14" t="s">
        <v>129</v>
      </c>
    </row>
    <row r="27" spans="1:8" ht="20.100000000000001" customHeight="1">
      <c r="B27" s="139" t="s">
        <v>130</v>
      </c>
      <c r="C27" s="139"/>
      <c r="D27" s="140" t="s">
        <v>131</v>
      </c>
      <c r="E27" s="140"/>
      <c r="F27" s="14" t="s">
        <v>132</v>
      </c>
    </row>
    <row r="28" spans="1:8" ht="20.100000000000001" customHeight="1">
      <c r="B28" s="139" t="s">
        <v>133</v>
      </c>
      <c r="C28" s="139"/>
      <c r="D28" s="140" t="s">
        <v>134</v>
      </c>
      <c r="E28" s="140"/>
      <c r="F28" s="14" t="s">
        <v>135</v>
      </c>
    </row>
    <row r="29" spans="1:8" ht="20.100000000000001" customHeight="1">
      <c r="B29" s="139" t="s">
        <v>136</v>
      </c>
      <c r="C29" s="139"/>
      <c r="D29" s="140" t="s">
        <v>131</v>
      </c>
      <c r="E29" s="140"/>
      <c r="F29" s="14" t="s">
        <v>137</v>
      </c>
    </row>
    <row r="30" spans="1:8" ht="20.100000000000001" customHeight="1">
      <c r="A30" s="14" t="s">
        <v>153</v>
      </c>
    </row>
    <row r="31" spans="1:8" ht="20.100000000000001" customHeight="1">
      <c r="G31" s="14" t="s">
        <v>138</v>
      </c>
    </row>
    <row r="32" spans="1:8" ht="20.100000000000001" customHeight="1">
      <c r="A32" s="14" t="s">
        <v>154</v>
      </c>
    </row>
    <row r="33" ht="8.25" customHeight="1"/>
    <row r="34" ht="20.100000000000001" customHeight="1"/>
    <row r="35" ht="20.100000000000001" customHeight="1"/>
  </sheetData>
  <mergeCells count="9">
    <mergeCell ref="B28:C28"/>
    <mergeCell ref="D28:E28"/>
    <mergeCell ref="B29:C29"/>
    <mergeCell ref="D29:E29"/>
    <mergeCell ref="C9:I9"/>
    <mergeCell ref="C10:I10"/>
    <mergeCell ref="A12:H12"/>
    <mergeCell ref="B27:C27"/>
    <mergeCell ref="D27:E27"/>
  </mergeCells>
  <phoneticPr fontId="2"/>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zoomScaleNormal="100" workbookViewId="0">
      <selection sqref="A1:G1"/>
    </sheetView>
  </sheetViews>
  <sheetFormatPr defaultRowHeight="13.2"/>
  <cols>
    <col min="1" max="1" width="4" customWidth="1"/>
    <col min="2" max="3" width="13.21875" customWidth="1"/>
    <col min="4" max="4" width="7.88671875" customWidth="1"/>
    <col min="5" max="5" width="13.21875" customWidth="1"/>
    <col min="6" max="6" width="15.88671875" customWidth="1"/>
    <col min="7" max="7" width="22.109375" customWidth="1"/>
  </cols>
  <sheetData>
    <row r="1" spans="1:7" ht="31.2" customHeight="1">
      <c r="A1" s="144">
        <f ca="1">TODAY()</f>
        <v>46253</v>
      </c>
      <c r="B1" s="145"/>
      <c r="C1" s="145"/>
      <c r="D1" s="145"/>
      <c r="E1" s="145"/>
      <c r="F1" s="145"/>
      <c r="G1" s="145"/>
    </row>
    <row r="2" spans="1:7" ht="15" customHeight="1">
      <c r="A2" s="3"/>
      <c r="B2" s="4"/>
      <c r="C2" s="4"/>
      <c r="D2" s="4"/>
      <c r="E2" s="4"/>
      <c r="F2" s="4"/>
      <c r="G2" s="4"/>
    </row>
    <row r="3" spans="1:7" ht="31.2" customHeight="1">
      <c r="A3" s="150" t="s">
        <v>1</v>
      </c>
      <c r="B3" s="151"/>
      <c r="C3" s="151"/>
      <c r="D3" s="151"/>
      <c r="E3" s="151"/>
      <c r="F3" s="151"/>
      <c r="G3" s="151"/>
    </row>
    <row r="4" spans="1:7" ht="18" customHeight="1">
      <c r="A4" s="150"/>
      <c r="B4" s="151"/>
      <c r="C4" s="151"/>
      <c r="D4" s="151"/>
      <c r="E4" s="151"/>
      <c r="F4" s="151"/>
      <c r="G4" s="151"/>
    </row>
    <row r="5" spans="1:7" ht="24" customHeight="1">
      <c r="A5" s="1"/>
      <c r="B5" s="2"/>
      <c r="C5" s="2"/>
      <c r="D5" s="2"/>
      <c r="E5" s="133" t="s">
        <v>2</v>
      </c>
      <c r="F5" s="146"/>
      <c r="G5" s="146"/>
    </row>
    <row r="6" spans="1:7" ht="24" customHeight="1">
      <c r="A6" s="1"/>
      <c r="B6" s="2"/>
      <c r="C6" s="2"/>
      <c r="D6" s="2"/>
      <c r="E6" s="133" t="s">
        <v>3</v>
      </c>
      <c r="F6" s="146"/>
      <c r="G6" s="146"/>
    </row>
    <row r="7" spans="1:7" ht="24" customHeight="1">
      <c r="A7" s="1"/>
      <c r="B7" s="2"/>
      <c r="C7" s="2"/>
      <c r="D7" s="2"/>
      <c r="E7" s="133" t="s">
        <v>177</v>
      </c>
      <c r="F7" s="146"/>
      <c r="G7" s="146"/>
    </row>
    <row r="8" spans="1:7" ht="15" customHeight="1">
      <c r="A8" s="126"/>
      <c r="B8" s="127"/>
      <c r="C8" s="127"/>
      <c r="D8" s="127"/>
      <c r="E8" s="127"/>
      <c r="F8" s="127"/>
      <c r="G8" s="127"/>
    </row>
    <row r="9" spans="1:7" ht="25.2" customHeight="1">
      <c r="A9" s="136"/>
      <c r="B9" s="137"/>
      <c r="C9" s="137"/>
      <c r="D9" s="137"/>
      <c r="E9" s="133" t="s">
        <v>183</v>
      </c>
      <c r="F9" s="146"/>
      <c r="G9" s="146"/>
    </row>
    <row r="10" spans="1:7" ht="25.2" customHeight="1">
      <c r="A10" s="136"/>
      <c r="B10" s="137"/>
      <c r="C10" s="137"/>
      <c r="D10" s="137"/>
      <c r="E10" s="133" t="s">
        <v>184</v>
      </c>
      <c r="F10" s="146"/>
      <c r="G10" s="146"/>
    </row>
    <row r="11" spans="1:7" ht="25.2" customHeight="1">
      <c r="A11" s="136"/>
      <c r="B11" s="137"/>
      <c r="C11" s="137"/>
      <c r="D11" s="137"/>
      <c r="E11" s="133" t="s">
        <v>185</v>
      </c>
      <c r="F11" s="146"/>
      <c r="G11" s="146"/>
    </row>
    <row r="12" spans="1:7" ht="15" customHeight="1">
      <c r="A12" s="126"/>
      <c r="B12" s="127"/>
      <c r="C12" s="127"/>
      <c r="D12" s="127"/>
      <c r="E12" s="29" t="s">
        <v>186</v>
      </c>
      <c r="F12" s="127"/>
      <c r="G12" s="127"/>
    </row>
    <row r="13" spans="1:7" ht="25.2" customHeight="1">
      <c r="A13" s="1"/>
      <c r="B13" s="2"/>
      <c r="C13" s="2"/>
      <c r="D13" s="2"/>
      <c r="E13" s="1"/>
      <c r="F13" s="2"/>
      <c r="G13" s="2"/>
    </row>
    <row r="14" spans="1:7" ht="64.8" customHeight="1">
      <c r="A14" s="148" t="s">
        <v>5</v>
      </c>
      <c r="B14" s="149"/>
      <c r="C14" s="149"/>
      <c r="D14" s="149"/>
      <c r="E14" s="149"/>
      <c r="F14" s="149"/>
      <c r="G14" s="149"/>
    </row>
    <row r="15" spans="1:7" ht="27.6" customHeight="1">
      <c r="A15" s="150" t="s">
        <v>4</v>
      </c>
      <c r="B15" s="151"/>
      <c r="C15" s="151"/>
      <c r="D15" s="151"/>
      <c r="E15" s="151"/>
      <c r="F15" s="151"/>
      <c r="G15" s="151"/>
    </row>
    <row r="16" spans="1:7" ht="40.200000000000003" customHeight="1">
      <c r="A16" s="150" t="s">
        <v>0</v>
      </c>
      <c r="B16" s="151"/>
      <c r="C16" s="151"/>
      <c r="D16" s="151"/>
      <c r="E16" s="151"/>
      <c r="F16" s="151"/>
      <c r="G16" s="151"/>
    </row>
    <row r="17" spans="1:8" ht="31.2" customHeight="1">
      <c r="A17" s="6"/>
      <c r="B17" s="2"/>
      <c r="C17" s="2"/>
      <c r="D17" s="2"/>
      <c r="E17" s="2"/>
      <c r="F17" s="2"/>
      <c r="G17" s="2"/>
    </row>
    <row r="18" spans="1:8" ht="31.2" customHeight="1">
      <c r="A18" s="153" t="s">
        <v>6</v>
      </c>
      <c r="B18" s="153"/>
      <c r="C18" s="153"/>
      <c r="D18" s="153"/>
      <c r="E18" s="153"/>
      <c r="F18" s="153"/>
      <c r="G18" s="153"/>
    </row>
    <row r="19" spans="1:8" ht="24.6" customHeight="1">
      <c r="A19" s="1"/>
      <c r="B19" s="147" t="s">
        <v>7</v>
      </c>
      <c r="C19" s="147"/>
      <c r="D19" s="147"/>
      <c r="E19" s="147"/>
      <c r="F19" s="2"/>
      <c r="G19" s="2"/>
    </row>
    <row r="20" spans="1:8" ht="26.4" customHeight="1">
      <c r="A20" s="1"/>
      <c r="B20" s="138"/>
      <c r="C20" s="155">
        <f>F6</f>
        <v>0</v>
      </c>
      <c r="D20" s="155"/>
      <c r="E20" s="155"/>
      <c r="F20" s="155"/>
      <c r="G20" s="2"/>
    </row>
    <row r="21" spans="1:8" ht="22.2" customHeight="1">
      <c r="A21" s="1"/>
      <c r="B21" s="138"/>
      <c r="C21" s="155">
        <f>F5</f>
        <v>0</v>
      </c>
      <c r="D21" s="155"/>
      <c r="E21" s="155"/>
      <c r="F21" s="155"/>
      <c r="G21" s="2"/>
    </row>
    <row r="22" spans="1:8" ht="21.6" customHeight="1">
      <c r="B22" s="138"/>
      <c r="C22" s="155">
        <f>F7</f>
        <v>0</v>
      </c>
      <c r="D22" s="155"/>
      <c r="E22" s="155"/>
      <c r="F22" s="155"/>
    </row>
    <row r="23" spans="1:8">
      <c r="G23" s="7"/>
    </row>
    <row r="24" spans="1:8" ht="21.6" customHeight="1">
      <c r="B24" s="154" t="s">
        <v>8</v>
      </c>
      <c r="C24" s="154"/>
      <c r="D24" s="154"/>
      <c r="E24" s="154"/>
      <c r="F24" s="154"/>
    </row>
    <row r="25" spans="1:8">
      <c r="B25" s="6"/>
      <c r="C25" s="156" t="s">
        <v>178</v>
      </c>
      <c r="D25" s="156"/>
      <c r="E25" s="156"/>
      <c r="F25" s="156"/>
      <c r="G25" s="2"/>
      <c r="H25" s="2"/>
    </row>
    <row r="26" spans="1:8" ht="13.2" customHeight="1">
      <c r="B26" s="6"/>
      <c r="C26" s="156"/>
      <c r="D26" s="156"/>
      <c r="E26" s="156"/>
      <c r="F26" s="156"/>
      <c r="G26" s="2"/>
      <c r="H26" s="2"/>
    </row>
    <row r="27" spans="1:8" ht="13.2" customHeight="1">
      <c r="B27" s="1"/>
      <c r="C27" s="2"/>
      <c r="D27" s="2"/>
      <c r="E27" s="2"/>
      <c r="F27" s="2"/>
      <c r="G27" s="2"/>
      <c r="H27" s="2"/>
    </row>
    <row r="28" spans="1:8" ht="13.2" customHeight="1">
      <c r="B28" s="152" t="s">
        <v>9</v>
      </c>
      <c r="C28" s="152"/>
      <c r="D28" s="152"/>
      <c r="E28" s="152"/>
      <c r="F28" s="152"/>
      <c r="G28" s="2"/>
      <c r="H28" s="2"/>
    </row>
    <row r="29" spans="1:8" ht="28.2" customHeight="1">
      <c r="B29" s="135"/>
      <c r="C29" s="147" t="s">
        <v>179</v>
      </c>
      <c r="D29" s="147"/>
      <c r="E29" s="147"/>
      <c r="F29" s="147"/>
      <c r="G29" s="1"/>
      <c r="H29" s="1"/>
    </row>
  </sheetData>
  <mergeCells count="21">
    <mergeCell ref="C29:F29"/>
    <mergeCell ref="F7:G7"/>
    <mergeCell ref="B19:E19"/>
    <mergeCell ref="A14:G14"/>
    <mergeCell ref="A3:G3"/>
    <mergeCell ref="A4:G4"/>
    <mergeCell ref="F11:G11"/>
    <mergeCell ref="B28:F28"/>
    <mergeCell ref="A16:G16"/>
    <mergeCell ref="A15:G15"/>
    <mergeCell ref="A18:G18"/>
    <mergeCell ref="B24:F24"/>
    <mergeCell ref="C20:F20"/>
    <mergeCell ref="C21:F21"/>
    <mergeCell ref="C22:F22"/>
    <mergeCell ref="C25:F26"/>
    <mergeCell ref="A1:G1"/>
    <mergeCell ref="F5:G5"/>
    <mergeCell ref="F6:G6"/>
    <mergeCell ref="F9:G9"/>
    <mergeCell ref="F10:G10"/>
  </mergeCells>
  <phoneticPr fontId="2"/>
  <conditionalFormatting sqref="C25:F26">
    <cfRule type="containsBlanks" dxfId="15" priority="2">
      <formula>LEN(TRIM(C25))=0</formula>
    </cfRule>
  </conditionalFormatting>
  <conditionalFormatting sqref="F5:G7">
    <cfRule type="containsBlanks" dxfId="14" priority="3">
      <formula>LEN(TRIM(F5))=0</formula>
    </cfRule>
  </conditionalFormatting>
  <conditionalFormatting sqref="F9:G11">
    <cfRule type="containsBlanks" dxfId="13" priority="1">
      <formula>LEN(TRIM(F9))=0</formula>
    </cfRule>
  </conditionalFormatting>
  <dataValidations count="1">
    <dataValidation type="list" allowBlank="1" showInputMessage="1" showErrorMessage="1" sqref="C25:F26" xr:uid="{198FB298-F01B-4683-9F1C-D5896920C1ED}">
      <formula1>"大阪市域交通圏,北摂交通圏,河北交通圏,京都市域交通圏,神戸市域交通圏,姫路・西播磨交通圏,東播磨交通圏,　"</formula1>
    </dataValidation>
  </dataValidations>
  <pageMargins left="0.75" right="0.75" top="1" bottom="1" header="0.5" footer="0.5"/>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FADD-4A43-4D14-A9B4-B20D8A18AA3D}">
  <dimension ref="A1:H35"/>
  <sheetViews>
    <sheetView zoomScaleNormal="100" workbookViewId="0">
      <selection sqref="A1:G1"/>
    </sheetView>
  </sheetViews>
  <sheetFormatPr defaultRowHeight="13.2"/>
  <cols>
    <col min="1" max="1" width="4" customWidth="1"/>
    <col min="2" max="3" width="13.21875" customWidth="1"/>
    <col min="4" max="4" width="7.88671875" customWidth="1"/>
    <col min="5" max="5" width="13.21875" customWidth="1"/>
    <col min="6" max="6" width="15.88671875" customWidth="1"/>
    <col min="7" max="7" width="21.44140625" customWidth="1"/>
  </cols>
  <sheetData>
    <row r="1" spans="1:7" ht="31.2" customHeight="1">
      <c r="A1" s="144">
        <f ca="1">TODAY()</f>
        <v>46253</v>
      </c>
      <c r="B1" s="145"/>
      <c r="C1" s="145"/>
      <c r="D1" s="145"/>
      <c r="E1" s="145"/>
      <c r="F1" s="145"/>
      <c r="G1" s="145"/>
    </row>
    <row r="2" spans="1:7" ht="15" customHeight="1">
      <c r="A2" s="126"/>
      <c r="B2" s="127"/>
      <c r="C2" s="127"/>
      <c r="D2" s="127"/>
      <c r="E2" s="127"/>
      <c r="F2" s="127"/>
      <c r="G2" s="127"/>
    </row>
    <row r="3" spans="1:7" ht="31.2" customHeight="1">
      <c r="A3" s="150" t="s">
        <v>1</v>
      </c>
      <c r="B3" s="151"/>
      <c r="C3" s="151"/>
      <c r="D3" s="151"/>
      <c r="E3" s="151"/>
      <c r="F3" s="151"/>
      <c r="G3" s="151"/>
    </row>
    <row r="4" spans="1:7" ht="18" customHeight="1">
      <c r="A4" s="150"/>
      <c r="B4" s="151"/>
      <c r="C4" s="151"/>
      <c r="D4" s="151"/>
      <c r="E4" s="151"/>
      <c r="F4" s="151"/>
      <c r="G4" s="151"/>
    </row>
    <row r="5" spans="1:7" ht="24" customHeight="1">
      <c r="A5" s="124"/>
      <c r="B5" s="125"/>
      <c r="C5" s="125"/>
      <c r="D5" s="125"/>
      <c r="E5" s="133" t="s">
        <v>2</v>
      </c>
      <c r="F5" s="146"/>
      <c r="G5" s="146"/>
    </row>
    <row r="6" spans="1:7" ht="24" customHeight="1">
      <c r="A6" s="124"/>
      <c r="B6" s="125"/>
      <c r="C6" s="125"/>
      <c r="D6" s="125"/>
      <c r="E6" s="133" t="s">
        <v>3</v>
      </c>
      <c r="F6" s="146"/>
      <c r="G6" s="146"/>
    </row>
    <row r="7" spans="1:7" ht="24" customHeight="1">
      <c r="A7" s="124"/>
      <c r="B7" s="125"/>
      <c r="C7" s="125"/>
      <c r="D7" s="125"/>
      <c r="E7" s="133" t="s">
        <v>177</v>
      </c>
      <c r="F7" s="146"/>
      <c r="G7" s="146"/>
    </row>
    <row r="8" spans="1:7" ht="15" customHeight="1">
      <c r="A8" s="126"/>
      <c r="B8" s="127"/>
      <c r="C8" s="127"/>
      <c r="D8" s="127"/>
      <c r="E8" s="127"/>
      <c r="F8" s="127"/>
      <c r="G8" s="127"/>
    </row>
    <row r="9" spans="1:7" ht="25.2" customHeight="1">
      <c r="A9" s="136"/>
      <c r="B9" s="137"/>
      <c r="C9" s="137"/>
      <c r="D9" s="137"/>
      <c r="E9" s="133" t="s">
        <v>183</v>
      </c>
      <c r="F9" s="146"/>
      <c r="G9" s="146"/>
    </row>
    <row r="10" spans="1:7" ht="25.2" customHeight="1">
      <c r="A10" s="136"/>
      <c r="B10" s="137"/>
      <c r="C10" s="137"/>
      <c r="D10" s="137"/>
      <c r="E10" s="133" t="s">
        <v>184</v>
      </c>
      <c r="F10" s="146"/>
      <c r="G10" s="146"/>
    </row>
    <row r="11" spans="1:7" ht="25.2" customHeight="1">
      <c r="A11" s="124"/>
      <c r="B11" s="125"/>
      <c r="C11" s="125"/>
      <c r="D11" s="125"/>
      <c r="E11" s="133" t="s">
        <v>185</v>
      </c>
      <c r="F11" s="146"/>
      <c r="G11" s="146"/>
    </row>
    <row r="12" spans="1:7" ht="15" customHeight="1">
      <c r="A12" s="126"/>
      <c r="B12" s="127"/>
      <c r="C12" s="127"/>
      <c r="D12" s="127"/>
      <c r="E12" s="29" t="s">
        <v>186</v>
      </c>
      <c r="F12" s="127"/>
      <c r="G12" s="127"/>
    </row>
    <row r="13" spans="1:7" ht="64.8" customHeight="1">
      <c r="A13" s="148" t="s">
        <v>155</v>
      </c>
      <c r="B13" s="149"/>
      <c r="C13" s="149"/>
      <c r="D13" s="149"/>
      <c r="E13" s="149"/>
      <c r="F13" s="149"/>
      <c r="G13" s="149"/>
    </row>
    <row r="14" spans="1:7" ht="27.6" customHeight="1">
      <c r="A14" s="150" t="s">
        <v>4</v>
      </c>
      <c r="B14" s="151"/>
      <c r="C14" s="151"/>
      <c r="D14" s="151"/>
      <c r="E14" s="151"/>
      <c r="F14" s="151"/>
      <c r="G14" s="151"/>
    </row>
    <row r="15" spans="1:7" ht="40.200000000000003" customHeight="1">
      <c r="A15" s="150" t="s">
        <v>158</v>
      </c>
      <c r="B15" s="151"/>
      <c r="C15" s="151"/>
      <c r="D15" s="151"/>
      <c r="E15" s="151"/>
      <c r="F15" s="151"/>
      <c r="G15" s="151"/>
    </row>
    <row r="16" spans="1:7" ht="31.2" customHeight="1">
      <c r="A16" s="6"/>
      <c r="B16" s="125"/>
      <c r="C16" s="125"/>
      <c r="D16" s="125"/>
      <c r="E16" s="125"/>
      <c r="F16" s="125"/>
      <c r="G16" s="125"/>
    </row>
    <row r="17" spans="1:8" ht="31.2" customHeight="1">
      <c r="A17" s="153" t="s">
        <v>6</v>
      </c>
      <c r="B17" s="153"/>
      <c r="C17" s="153"/>
      <c r="D17" s="153"/>
      <c r="E17" s="153"/>
      <c r="F17" s="153"/>
      <c r="G17" s="153"/>
    </row>
    <row r="18" spans="1:8" ht="24.6" customHeight="1">
      <c r="A18" s="124"/>
      <c r="B18" s="147" t="s">
        <v>7</v>
      </c>
      <c r="C18" s="147"/>
      <c r="D18" s="147"/>
      <c r="E18" s="147"/>
      <c r="F18" s="125"/>
      <c r="G18" s="125"/>
    </row>
    <row r="19" spans="1:8" ht="26.4" customHeight="1">
      <c r="A19" s="124"/>
      <c r="B19" s="134"/>
      <c r="C19" s="155">
        <f>F6</f>
        <v>0</v>
      </c>
      <c r="D19" s="155"/>
      <c r="E19" s="155"/>
      <c r="F19" s="155"/>
      <c r="G19" s="125"/>
    </row>
    <row r="20" spans="1:8" ht="22.2" customHeight="1">
      <c r="A20" s="124"/>
      <c r="B20" s="135"/>
      <c r="C20" s="155">
        <f>F5</f>
        <v>0</v>
      </c>
      <c r="D20" s="155"/>
      <c r="E20" s="155"/>
      <c r="F20" s="155"/>
      <c r="G20" s="125"/>
    </row>
    <row r="21" spans="1:8" ht="21.6" customHeight="1">
      <c r="B21" s="134"/>
      <c r="C21" s="155">
        <f>F7</f>
        <v>0</v>
      </c>
      <c r="D21" s="155"/>
      <c r="E21" s="155"/>
      <c r="F21" s="155"/>
    </row>
    <row r="22" spans="1:8">
      <c r="G22" s="129"/>
    </row>
    <row r="23" spans="1:8" ht="21.6" customHeight="1">
      <c r="B23" s="154" t="s">
        <v>159</v>
      </c>
      <c r="C23" s="154"/>
      <c r="D23" s="154"/>
      <c r="E23" s="154"/>
      <c r="F23" s="154"/>
    </row>
    <row r="24" spans="1:8">
      <c r="B24" s="6"/>
      <c r="C24" s="156" t="s">
        <v>178</v>
      </c>
      <c r="D24" s="156"/>
      <c r="E24" s="156"/>
      <c r="F24" s="156"/>
      <c r="G24" s="125"/>
      <c r="H24" s="125"/>
    </row>
    <row r="25" spans="1:8" ht="13.2" customHeight="1">
      <c r="B25" s="6"/>
      <c r="C25" s="156"/>
      <c r="D25" s="156"/>
      <c r="E25" s="156"/>
      <c r="F25" s="156"/>
      <c r="G25" s="125"/>
      <c r="H25" s="125"/>
    </row>
    <row r="26" spans="1:8" ht="13.2" customHeight="1">
      <c r="B26" s="124"/>
      <c r="C26" s="125"/>
      <c r="D26" s="125"/>
      <c r="E26" s="125"/>
      <c r="F26" s="125"/>
      <c r="G26" s="125"/>
      <c r="H26" s="125"/>
    </row>
    <row r="27" spans="1:8" ht="13.2" customHeight="1">
      <c r="B27" s="152" t="s">
        <v>160</v>
      </c>
      <c r="C27" s="152"/>
      <c r="D27" s="152"/>
      <c r="E27" s="152"/>
      <c r="F27" s="152"/>
      <c r="G27" s="125"/>
      <c r="H27" s="125"/>
    </row>
    <row r="28" spans="1:8" ht="27" customHeight="1">
      <c r="B28" s="135"/>
      <c r="C28" s="147" t="s">
        <v>179</v>
      </c>
      <c r="D28" s="147"/>
      <c r="E28" s="147"/>
      <c r="F28" s="147"/>
      <c r="G28" s="124"/>
      <c r="H28" s="124"/>
    </row>
    <row r="31" spans="1:8">
      <c r="B31" s="131" t="s">
        <v>156</v>
      </c>
    </row>
    <row r="32" spans="1:8">
      <c r="B32" s="6"/>
      <c r="C32" s="156"/>
      <c r="D32" s="156"/>
      <c r="E32" s="156"/>
      <c r="F32" s="156"/>
    </row>
    <row r="33" spans="2:6">
      <c r="B33" s="6"/>
      <c r="C33" s="156"/>
      <c r="D33" s="156"/>
      <c r="E33" s="156"/>
      <c r="F33" s="156"/>
    </row>
    <row r="34" spans="2:6">
      <c r="B34" s="131" t="s">
        <v>157</v>
      </c>
    </row>
    <row r="35" spans="2:6">
      <c r="C35" s="131" t="s">
        <v>182</v>
      </c>
    </row>
  </sheetData>
  <mergeCells count="22">
    <mergeCell ref="C32:F33"/>
    <mergeCell ref="F9:G9"/>
    <mergeCell ref="F10:G10"/>
    <mergeCell ref="F11:G11"/>
    <mergeCell ref="B27:F27"/>
    <mergeCell ref="B18:E18"/>
    <mergeCell ref="B23:F23"/>
    <mergeCell ref="C24:F25"/>
    <mergeCell ref="C28:F28"/>
    <mergeCell ref="C19:F19"/>
    <mergeCell ref="C20:F20"/>
    <mergeCell ref="C21:F21"/>
    <mergeCell ref="A17:G17"/>
    <mergeCell ref="F7:G7"/>
    <mergeCell ref="A13:G13"/>
    <mergeCell ref="A14:G14"/>
    <mergeCell ref="A15:G15"/>
    <mergeCell ref="A1:G1"/>
    <mergeCell ref="A3:G3"/>
    <mergeCell ref="A4:G4"/>
    <mergeCell ref="F5:G5"/>
    <mergeCell ref="F6:G6"/>
  </mergeCells>
  <phoneticPr fontId="2"/>
  <conditionalFormatting sqref="C24:F25">
    <cfRule type="containsBlanks" dxfId="12" priority="2">
      <formula>LEN(TRIM(C24))=0</formula>
    </cfRule>
  </conditionalFormatting>
  <conditionalFormatting sqref="C32:F33">
    <cfRule type="containsBlanks" dxfId="11" priority="3">
      <formula>LEN(TRIM(C32))=0</formula>
    </cfRule>
  </conditionalFormatting>
  <conditionalFormatting sqref="F5:G7">
    <cfRule type="containsBlanks" dxfId="10" priority="4">
      <formula>LEN(TRIM(F5))=0</formula>
    </cfRule>
  </conditionalFormatting>
  <conditionalFormatting sqref="F9:G11">
    <cfRule type="containsBlanks" dxfId="9" priority="1">
      <formula>LEN(TRIM(F9))=0</formula>
    </cfRule>
  </conditionalFormatting>
  <dataValidations count="1">
    <dataValidation type="list" allowBlank="1" showInputMessage="1" showErrorMessage="1" sqref="C24:F25" xr:uid="{2EAE3378-0F20-49F8-B092-C941DF2EB761}">
      <formula1>"大阪市域交通圏,北摂交通圏,河北交通圏,京都市域交通圏,神戸市域交通圏,姫路・西播磨交通圏,東播磨交通圏,　"</formula1>
    </dataValidation>
  </dataValidations>
  <pageMargins left="0.75" right="0.75" top="1" bottom="1" header="0.5" footer="0.5"/>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654A1-B8A9-4281-BBD0-C0EBACED665B}">
  <dimension ref="A1:E44"/>
  <sheetViews>
    <sheetView zoomScaleNormal="100" workbookViewId="0">
      <selection sqref="A1:E1"/>
    </sheetView>
  </sheetViews>
  <sheetFormatPr defaultRowHeight="13.2"/>
  <cols>
    <col min="1" max="1" width="12.88671875" customWidth="1"/>
    <col min="2" max="2" width="22" customWidth="1"/>
    <col min="3" max="3" width="12.77734375" customWidth="1"/>
    <col min="4" max="4" width="14.77734375" customWidth="1"/>
    <col min="5" max="5" width="21.21875" customWidth="1"/>
  </cols>
  <sheetData>
    <row r="1" spans="1:5" ht="18">
      <c r="A1" s="161" t="s">
        <v>10</v>
      </c>
      <c r="B1" s="162"/>
      <c r="C1" s="162"/>
      <c r="D1" s="162"/>
      <c r="E1" s="162"/>
    </row>
    <row r="3" spans="1:5" ht="20.399999999999999" customHeight="1">
      <c r="A3" s="157" t="s">
        <v>11</v>
      </c>
      <c r="B3" s="158"/>
      <c r="C3" s="158"/>
      <c r="D3" s="158"/>
      <c r="E3" s="158"/>
    </row>
    <row r="4" spans="1:5" ht="47.4" customHeight="1">
      <c r="A4" s="157" t="s">
        <v>12</v>
      </c>
      <c r="B4" s="158"/>
      <c r="C4" s="158"/>
      <c r="D4" s="158"/>
      <c r="E4" s="158"/>
    </row>
    <row r="5" spans="1:5" ht="20.399999999999999" customHeight="1">
      <c r="A5" s="157" t="s">
        <v>4</v>
      </c>
      <c r="B5" s="158"/>
      <c r="C5" s="158"/>
      <c r="D5" s="158"/>
      <c r="E5" s="158"/>
    </row>
    <row r="6" spans="1:5" ht="15" customHeight="1">
      <c r="A6" s="157" t="s">
        <v>13</v>
      </c>
      <c r="B6" s="158"/>
      <c r="C6" s="158"/>
      <c r="D6" s="158"/>
      <c r="E6" s="158"/>
    </row>
    <row r="7" spans="1:5" ht="22.8" customHeight="1">
      <c r="A7" s="157" t="s">
        <v>14</v>
      </c>
      <c r="B7" s="158"/>
      <c r="C7" s="158"/>
      <c r="D7" s="158"/>
      <c r="E7" s="158"/>
    </row>
    <row r="8" spans="1:5" ht="32.1" customHeight="1">
      <c r="A8" s="160" t="s">
        <v>15</v>
      </c>
      <c r="B8" s="160"/>
      <c r="C8" s="160"/>
      <c r="D8" s="132"/>
      <c r="E8" s="130" t="s">
        <v>161</v>
      </c>
    </row>
    <row r="9" spans="1:5" ht="32.1" customHeight="1">
      <c r="A9" s="160" t="s">
        <v>180</v>
      </c>
      <c r="B9" s="160"/>
      <c r="C9" s="160"/>
      <c r="D9" s="132"/>
      <c r="E9" s="130" t="s">
        <v>161</v>
      </c>
    </row>
    <row r="10" spans="1:5" ht="32.1" customHeight="1">
      <c r="A10" s="160" t="s">
        <v>181</v>
      </c>
      <c r="B10" s="160"/>
      <c r="C10" s="160"/>
      <c r="D10" s="132"/>
      <c r="E10" s="130" t="s">
        <v>161</v>
      </c>
    </row>
    <row r="11" spans="1:5" ht="32.1" customHeight="1">
      <c r="A11" s="157" t="s">
        <v>18</v>
      </c>
      <c r="B11" s="158"/>
      <c r="C11" s="158"/>
      <c r="D11" s="158"/>
      <c r="E11" s="158"/>
    </row>
    <row r="12" spans="1:5" ht="32.1" customHeight="1">
      <c r="A12" s="157" t="s">
        <v>19</v>
      </c>
      <c r="B12" s="158"/>
      <c r="C12" s="158"/>
      <c r="D12" s="158"/>
      <c r="E12" s="158"/>
    </row>
    <row r="13" spans="1:5" ht="125.4" customHeight="1">
      <c r="A13" s="157" t="s">
        <v>163</v>
      </c>
      <c r="B13" s="158"/>
      <c r="C13" s="158"/>
      <c r="D13" s="158"/>
      <c r="E13" s="158"/>
    </row>
    <row r="14" spans="1:5" ht="22.2" customHeight="1">
      <c r="A14" s="157" t="s">
        <v>162</v>
      </c>
      <c r="B14" s="158"/>
      <c r="C14" s="158"/>
      <c r="D14" s="158"/>
      <c r="E14" s="158"/>
    </row>
    <row r="15" spans="1:5" ht="47.4" customHeight="1">
      <c r="A15" s="8" t="s">
        <v>21</v>
      </c>
      <c r="B15" s="159" t="s">
        <v>169</v>
      </c>
      <c r="C15" s="159"/>
      <c r="D15" s="159"/>
      <c r="E15" s="159"/>
    </row>
    <row r="16" spans="1:5" ht="40.200000000000003" customHeight="1">
      <c r="A16" s="8" t="s">
        <v>22</v>
      </c>
      <c r="B16" s="159" t="s">
        <v>168</v>
      </c>
      <c r="C16" s="159"/>
      <c r="D16" s="159"/>
      <c r="E16" s="159"/>
    </row>
    <row r="17" spans="1:5" ht="40.200000000000003" customHeight="1">
      <c r="A17" s="8" t="s">
        <v>23</v>
      </c>
      <c r="B17" s="159" t="s">
        <v>24</v>
      </c>
      <c r="C17" s="159"/>
      <c r="D17" s="159"/>
      <c r="E17" s="159"/>
    </row>
    <row r="18" spans="1:5" ht="35.4" customHeight="1">
      <c r="A18" s="8" t="s">
        <v>25</v>
      </c>
      <c r="B18" s="159" t="s">
        <v>26</v>
      </c>
      <c r="C18" s="159"/>
      <c r="D18" s="159"/>
      <c r="E18" s="159"/>
    </row>
    <row r="19" spans="1:5" ht="55.2" customHeight="1">
      <c r="A19" s="8" t="s">
        <v>27</v>
      </c>
      <c r="B19" s="159" t="s">
        <v>173</v>
      </c>
      <c r="C19" s="159"/>
      <c r="D19" s="159"/>
      <c r="E19" s="159"/>
    </row>
    <row r="20" spans="1:5" ht="50.4" customHeight="1">
      <c r="A20" s="9"/>
      <c r="B20" s="159" t="s">
        <v>45</v>
      </c>
      <c r="C20" s="159"/>
      <c r="D20" s="159"/>
      <c r="E20" s="159"/>
    </row>
    <row r="21" spans="1:5" ht="17.399999999999999" customHeight="1">
      <c r="A21" s="9"/>
      <c r="B21" s="10"/>
      <c r="C21" s="10"/>
      <c r="D21" s="10"/>
      <c r="E21" s="10"/>
    </row>
    <row r="22" spans="1:5" ht="32.1" customHeight="1">
      <c r="A22" s="157" t="s">
        <v>28</v>
      </c>
      <c r="B22" s="158"/>
      <c r="C22" s="158"/>
      <c r="D22" s="158"/>
      <c r="E22" s="158"/>
    </row>
    <row r="23" spans="1:5" ht="32.1" customHeight="1">
      <c r="A23" s="157" t="s">
        <v>149</v>
      </c>
      <c r="B23" s="158"/>
      <c r="C23" s="158"/>
      <c r="D23" s="158"/>
      <c r="E23" s="158"/>
    </row>
    <row r="24" spans="1:5" ht="32.1" customHeight="1">
      <c r="A24" s="157" t="s">
        <v>150</v>
      </c>
      <c r="B24" s="158"/>
      <c r="C24" s="158"/>
      <c r="D24" s="158"/>
      <c r="E24" s="158"/>
    </row>
    <row r="25" spans="1:5" ht="32.1" customHeight="1">
      <c r="A25" s="157" t="s">
        <v>29</v>
      </c>
      <c r="B25" s="158"/>
      <c r="C25" s="158"/>
      <c r="D25" s="158"/>
      <c r="E25" s="158"/>
    </row>
    <row r="26" spans="1:5">
      <c r="A26" s="10"/>
      <c r="B26" s="10"/>
      <c r="C26" s="10"/>
      <c r="D26" s="10"/>
      <c r="E26" s="10"/>
    </row>
    <row r="27" spans="1:5">
      <c r="A27" s="10"/>
      <c r="B27" s="10"/>
      <c r="C27" s="10"/>
      <c r="D27" s="10"/>
      <c r="E27" s="10"/>
    </row>
    <row r="28" spans="1:5">
      <c r="A28" s="10"/>
      <c r="B28" s="10"/>
      <c r="C28" s="10"/>
      <c r="D28" s="10"/>
      <c r="E28" s="10"/>
    </row>
    <row r="29" spans="1:5">
      <c r="A29" s="10"/>
      <c r="B29" s="10"/>
      <c r="C29" s="10"/>
      <c r="D29" s="10"/>
      <c r="E29" s="10"/>
    </row>
    <row r="30" spans="1:5">
      <c r="A30" s="10"/>
      <c r="B30" s="10"/>
      <c r="C30" s="10"/>
      <c r="D30" s="10"/>
      <c r="E30" s="10"/>
    </row>
    <row r="31" spans="1:5">
      <c r="A31" s="10"/>
      <c r="B31" s="10"/>
      <c r="C31" s="10"/>
      <c r="D31" s="10"/>
      <c r="E31" s="10"/>
    </row>
    <row r="32" spans="1:5">
      <c r="A32" s="10"/>
      <c r="B32" s="10"/>
      <c r="C32" s="10"/>
      <c r="D32" s="10"/>
      <c r="E32" s="10"/>
    </row>
    <row r="33" spans="1:5">
      <c r="A33" s="10"/>
      <c r="B33" s="10"/>
      <c r="C33" s="10"/>
      <c r="D33" s="10"/>
      <c r="E33" s="10"/>
    </row>
    <row r="34" spans="1:5">
      <c r="A34" s="10"/>
      <c r="B34" s="10"/>
      <c r="C34" s="10"/>
      <c r="D34" s="10"/>
      <c r="E34" s="10"/>
    </row>
    <row r="35" spans="1:5">
      <c r="A35" s="10"/>
      <c r="B35" s="10"/>
      <c r="C35" s="10"/>
      <c r="D35" s="10"/>
      <c r="E35" s="10"/>
    </row>
    <row r="36" spans="1:5">
      <c r="A36" s="10"/>
      <c r="B36" s="10"/>
      <c r="C36" s="10"/>
      <c r="D36" s="10"/>
      <c r="E36" s="10"/>
    </row>
    <row r="37" spans="1:5">
      <c r="A37" s="10"/>
      <c r="B37" s="10"/>
      <c r="C37" s="10"/>
      <c r="D37" s="10"/>
      <c r="E37" s="10"/>
    </row>
    <row r="38" spans="1:5">
      <c r="A38" s="10"/>
      <c r="B38" s="10"/>
      <c r="C38" s="10"/>
      <c r="D38" s="10"/>
      <c r="E38" s="10"/>
    </row>
    <row r="39" spans="1:5">
      <c r="A39" s="10"/>
      <c r="B39" s="10"/>
      <c r="C39" s="10"/>
      <c r="D39" s="10"/>
      <c r="E39" s="10"/>
    </row>
    <row r="40" spans="1:5">
      <c r="A40" s="10"/>
      <c r="B40" s="10"/>
      <c r="C40" s="10"/>
      <c r="D40" s="10"/>
      <c r="E40" s="10"/>
    </row>
    <row r="41" spans="1:5">
      <c r="A41" s="10"/>
      <c r="B41" s="10"/>
      <c r="C41" s="10"/>
      <c r="D41" s="10"/>
      <c r="E41" s="10"/>
    </row>
    <row r="42" spans="1:5">
      <c r="A42" s="10"/>
      <c r="B42" s="10"/>
      <c r="C42" s="10"/>
      <c r="D42" s="10"/>
      <c r="E42" s="10"/>
    </row>
    <row r="43" spans="1:5">
      <c r="A43" s="10"/>
      <c r="B43" s="10"/>
      <c r="C43" s="10"/>
      <c r="D43" s="10"/>
      <c r="E43" s="10"/>
    </row>
    <row r="44" spans="1:5">
      <c r="A44" s="10"/>
      <c r="B44" s="10"/>
      <c r="C44" s="10"/>
      <c r="D44" s="10"/>
      <c r="E44" s="10"/>
    </row>
  </sheetData>
  <mergeCells count="23">
    <mergeCell ref="A7:E7"/>
    <mergeCell ref="A1:E1"/>
    <mergeCell ref="A3:E3"/>
    <mergeCell ref="A4:E4"/>
    <mergeCell ref="A5:E5"/>
    <mergeCell ref="A6:E6"/>
    <mergeCell ref="B15:E15"/>
    <mergeCell ref="A8:C8"/>
    <mergeCell ref="A9:C9"/>
    <mergeCell ref="A10:C10"/>
    <mergeCell ref="A11:E11"/>
    <mergeCell ref="A12:E12"/>
    <mergeCell ref="A13:E13"/>
    <mergeCell ref="A14:E14"/>
    <mergeCell ref="A23:E23"/>
    <mergeCell ref="A24:E24"/>
    <mergeCell ref="A25:E25"/>
    <mergeCell ref="B16:E16"/>
    <mergeCell ref="B17:E17"/>
    <mergeCell ref="B18:E18"/>
    <mergeCell ref="B19:E19"/>
    <mergeCell ref="B20:E20"/>
    <mergeCell ref="A22:E22"/>
  </mergeCells>
  <phoneticPr fontId="2"/>
  <conditionalFormatting sqref="D8:D10">
    <cfRule type="containsBlanks" dxfId="8" priority="1">
      <formula>LEN(TRIM(D8))=0</formula>
    </cfRule>
  </conditionalFormatting>
  <pageMargins left="0.75" right="0.75" top="1" bottom="1" header="0.5" footer="0.5"/>
  <pageSetup paperSize="9" orientation="portrait" r:id="rId1"/>
  <rowBreaks count="1" manualBreakCount="1">
    <brk id="1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81311-BBE7-4089-9EBD-4883E9E26CA6}">
  <dimension ref="A1:F53"/>
  <sheetViews>
    <sheetView workbookViewId="0">
      <selection sqref="A1:E1"/>
    </sheetView>
  </sheetViews>
  <sheetFormatPr defaultRowHeight="13.2"/>
  <cols>
    <col min="1" max="1" width="12.88671875" customWidth="1"/>
    <col min="2" max="2" width="22" customWidth="1"/>
    <col min="3" max="3" width="12.77734375" customWidth="1"/>
    <col min="4" max="4" width="14.77734375" customWidth="1"/>
    <col min="5" max="5" width="21.21875" customWidth="1"/>
  </cols>
  <sheetData>
    <row r="1" spans="1:5" ht="18">
      <c r="A1" s="165" t="s">
        <v>10</v>
      </c>
      <c r="B1" s="166"/>
      <c r="C1" s="166"/>
      <c r="D1" s="166"/>
      <c r="E1" s="166"/>
    </row>
    <row r="2" spans="1:5">
      <c r="A2" s="12"/>
      <c r="B2" s="12"/>
      <c r="C2" s="12"/>
      <c r="D2" s="12"/>
      <c r="E2" s="12"/>
    </row>
    <row r="3" spans="1:5" ht="20.399999999999999" customHeight="1">
      <c r="A3" s="163" t="s">
        <v>11</v>
      </c>
      <c r="B3" s="163"/>
      <c r="C3" s="163"/>
      <c r="D3" s="163"/>
      <c r="E3" s="163"/>
    </row>
    <row r="4" spans="1:5" ht="47.4" customHeight="1">
      <c r="A4" s="163" t="s">
        <v>30</v>
      </c>
      <c r="B4" s="163"/>
      <c r="C4" s="163"/>
      <c r="D4" s="163"/>
      <c r="E4" s="163"/>
    </row>
    <row r="5" spans="1:5" ht="9.6" customHeight="1">
      <c r="A5" s="163" t="s">
        <v>4</v>
      </c>
      <c r="B5" s="163"/>
      <c r="C5" s="163"/>
      <c r="D5" s="163"/>
      <c r="E5" s="163"/>
    </row>
    <row r="6" spans="1:5" ht="15" customHeight="1">
      <c r="A6" s="163" t="s">
        <v>13</v>
      </c>
      <c r="B6" s="163"/>
      <c r="C6" s="163"/>
      <c r="D6" s="163"/>
      <c r="E6" s="163"/>
    </row>
    <row r="7" spans="1:5" ht="22.8" customHeight="1">
      <c r="A7" s="163" t="s">
        <v>14</v>
      </c>
      <c r="B7" s="163"/>
      <c r="C7" s="163"/>
      <c r="D7" s="163"/>
      <c r="E7" s="163"/>
    </row>
    <row r="8" spans="1:5" ht="32.1" customHeight="1">
      <c r="A8" s="160" t="s">
        <v>35</v>
      </c>
      <c r="B8" s="160"/>
      <c r="C8" s="160"/>
      <c r="D8" s="132"/>
      <c r="E8" s="130" t="s">
        <v>161</v>
      </c>
    </row>
    <row r="9" spans="1:5" ht="32.1" customHeight="1">
      <c r="A9" s="160" t="s">
        <v>36</v>
      </c>
      <c r="B9" s="160"/>
      <c r="C9" s="160"/>
      <c r="D9" s="132"/>
      <c r="E9" s="130" t="s">
        <v>161</v>
      </c>
    </row>
    <row r="10" spans="1:5" ht="22.8" customHeight="1">
      <c r="A10" s="163" t="s">
        <v>31</v>
      </c>
      <c r="B10" s="163"/>
      <c r="C10" s="163"/>
      <c r="D10" s="163"/>
      <c r="E10" s="163"/>
    </row>
    <row r="11" spans="1:5" ht="32.1" customHeight="1">
      <c r="A11" s="160" t="s">
        <v>16</v>
      </c>
      <c r="B11" s="160"/>
      <c r="C11" s="160"/>
      <c r="D11" s="132"/>
      <c r="E11" s="130" t="s">
        <v>161</v>
      </c>
    </row>
    <row r="12" spans="1:5" ht="32.1" customHeight="1">
      <c r="A12" s="160" t="s">
        <v>17</v>
      </c>
      <c r="B12" s="160"/>
      <c r="C12" s="160"/>
      <c r="D12" s="132"/>
      <c r="E12" s="130" t="s">
        <v>161</v>
      </c>
    </row>
    <row r="13" spans="1:5" ht="22.8" customHeight="1">
      <c r="A13" s="163" t="s">
        <v>32</v>
      </c>
      <c r="B13" s="163"/>
      <c r="C13" s="163"/>
      <c r="D13" s="163"/>
      <c r="E13" s="163"/>
    </row>
    <row r="14" spans="1:5" ht="32.1" customHeight="1">
      <c r="A14" s="160" t="s">
        <v>33</v>
      </c>
      <c r="B14" s="160"/>
      <c r="C14" s="160"/>
      <c r="D14" s="159" t="s">
        <v>34</v>
      </c>
      <c r="E14" s="159"/>
    </row>
    <row r="15" spans="1:5" ht="15" customHeight="1">
      <c r="A15" s="163" t="s">
        <v>39</v>
      </c>
      <c r="B15" s="163"/>
      <c r="C15" s="163"/>
      <c r="D15" s="163"/>
      <c r="E15" s="163"/>
    </row>
    <row r="16" spans="1:5" ht="22.8" customHeight="1">
      <c r="A16" s="163" t="s">
        <v>14</v>
      </c>
      <c r="B16" s="163"/>
      <c r="C16" s="163"/>
      <c r="D16" s="163"/>
      <c r="E16" s="163"/>
    </row>
    <row r="17" spans="1:6" ht="32.1" customHeight="1">
      <c r="A17" s="160" t="s">
        <v>37</v>
      </c>
      <c r="B17" s="160"/>
      <c r="C17" s="160"/>
      <c r="D17" s="132"/>
      <c r="E17" s="130" t="s">
        <v>161</v>
      </c>
    </row>
    <row r="18" spans="1:6" ht="32.1" customHeight="1">
      <c r="A18" s="160" t="s">
        <v>38</v>
      </c>
      <c r="B18" s="160"/>
      <c r="C18" s="160"/>
      <c r="D18" s="132"/>
      <c r="E18" s="130" t="s">
        <v>161</v>
      </c>
    </row>
    <row r="19" spans="1:6" ht="22.8" customHeight="1">
      <c r="A19" s="163" t="s">
        <v>32</v>
      </c>
      <c r="B19" s="163"/>
      <c r="C19" s="163"/>
      <c r="D19" s="163"/>
      <c r="E19" s="163"/>
    </row>
    <row r="20" spans="1:6" ht="32.1" customHeight="1">
      <c r="A20" s="160" t="s">
        <v>33</v>
      </c>
      <c r="B20" s="160"/>
      <c r="C20" s="160"/>
      <c r="D20" s="159" t="s">
        <v>34</v>
      </c>
      <c r="E20" s="159"/>
    </row>
    <row r="21" spans="1:6" ht="32.1" customHeight="1">
      <c r="A21" s="163" t="s">
        <v>18</v>
      </c>
      <c r="B21" s="163"/>
      <c r="C21" s="163"/>
      <c r="D21" s="163"/>
      <c r="E21" s="163"/>
    </row>
    <row r="22" spans="1:6" ht="32.1" customHeight="1">
      <c r="A22" s="163" t="s">
        <v>19</v>
      </c>
      <c r="B22" s="163"/>
      <c r="C22" s="163"/>
      <c r="D22" s="163"/>
      <c r="E22" s="163"/>
    </row>
    <row r="23" spans="1:6" ht="123.6" customHeight="1">
      <c r="A23" s="164" t="s">
        <v>163</v>
      </c>
      <c r="B23" s="164"/>
      <c r="C23" s="164"/>
      <c r="D23" s="164"/>
      <c r="E23" s="164"/>
      <c r="F23" s="128"/>
    </row>
    <row r="24" spans="1:6" ht="22.2" customHeight="1">
      <c r="A24" s="163" t="s">
        <v>162</v>
      </c>
      <c r="B24" s="163"/>
      <c r="C24" s="163"/>
      <c r="D24" s="163"/>
      <c r="E24" s="163"/>
    </row>
    <row r="25" spans="1:6" ht="171.6" customHeight="1">
      <c r="A25" s="11" t="s">
        <v>23</v>
      </c>
      <c r="B25" s="159" t="s">
        <v>46</v>
      </c>
      <c r="C25" s="159"/>
      <c r="D25" s="159"/>
      <c r="E25" s="159"/>
    </row>
    <row r="26" spans="1:6" ht="35.4" customHeight="1">
      <c r="A26" s="11" t="s">
        <v>25</v>
      </c>
      <c r="B26" s="159" t="s">
        <v>40</v>
      </c>
      <c r="C26" s="159"/>
      <c r="D26" s="159"/>
      <c r="E26" s="159"/>
    </row>
    <row r="27" spans="1:6" ht="54.6" customHeight="1">
      <c r="A27" s="11" t="s">
        <v>27</v>
      </c>
      <c r="B27" s="159" t="s">
        <v>173</v>
      </c>
      <c r="C27" s="159"/>
      <c r="D27" s="159"/>
      <c r="E27" s="159"/>
    </row>
    <row r="28" spans="1:6" ht="50.4" customHeight="1">
      <c r="A28" s="13"/>
      <c r="B28" s="159" t="s">
        <v>174</v>
      </c>
      <c r="C28" s="159"/>
      <c r="D28" s="159"/>
      <c r="E28" s="159"/>
    </row>
    <row r="29" spans="1:6" ht="19.2" customHeight="1">
      <c r="A29" s="13"/>
      <c r="B29" s="11"/>
      <c r="C29" s="11"/>
      <c r="D29" s="11"/>
      <c r="E29" s="11"/>
    </row>
    <row r="30" spans="1:6" ht="17.399999999999999" customHeight="1">
      <c r="A30" s="13"/>
      <c r="B30" s="13"/>
      <c r="C30" s="13"/>
      <c r="D30" s="13"/>
      <c r="E30" s="13"/>
    </row>
    <row r="31" spans="1:6" ht="32.1" customHeight="1">
      <c r="A31" s="163" t="s">
        <v>41</v>
      </c>
      <c r="B31" s="163"/>
      <c r="C31" s="163"/>
      <c r="D31" s="163"/>
      <c r="E31" s="163"/>
    </row>
    <row r="32" spans="1:6" ht="32.1" customHeight="1">
      <c r="A32" s="163" t="s">
        <v>43</v>
      </c>
      <c r="B32" s="163"/>
      <c r="C32" s="163"/>
      <c r="D32" s="163"/>
      <c r="E32" s="163"/>
    </row>
    <row r="33" spans="1:5" ht="51.6" customHeight="1">
      <c r="A33" s="163" t="s">
        <v>44</v>
      </c>
      <c r="B33" s="163"/>
      <c r="C33" s="163"/>
      <c r="D33" s="163"/>
      <c r="E33" s="163"/>
    </row>
    <row r="34" spans="1:5" ht="78" customHeight="1">
      <c r="A34" s="163" t="s">
        <v>164</v>
      </c>
      <c r="B34" s="163"/>
      <c r="C34" s="163"/>
      <c r="D34" s="163"/>
      <c r="E34" s="163"/>
    </row>
    <row r="35" spans="1:5" ht="29.4" customHeight="1">
      <c r="A35" s="159" t="s">
        <v>42</v>
      </c>
      <c r="B35" s="159"/>
      <c r="C35" s="159"/>
      <c r="D35" s="159"/>
      <c r="E35" s="159"/>
    </row>
    <row r="36" spans="1:5" ht="33" customHeight="1">
      <c r="A36" s="159" t="s">
        <v>165</v>
      </c>
      <c r="B36" s="159"/>
      <c r="C36" s="159"/>
      <c r="D36" s="159"/>
      <c r="E36" s="159"/>
    </row>
    <row r="37" spans="1:5">
      <c r="A37" s="13"/>
      <c r="B37" s="13"/>
      <c r="C37" s="13"/>
      <c r="D37" s="13"/>
      <c r="E37" s="13"/>
    </row>
    <row r="38" spans="1:5">
      <c r="A38" s="13"/>
      <c r="B38" s="13"/>
      <c r="C38" s="13"/>
      <c r="D38" s="13"/>
      <c r="E38" s="13"/>
    </row>
    <row r="39" spans="1:5">
      <c r="A39" s="13"/>
      <c r="B39" s="13"/>
      <c r="C39" s="13"/>
      <c r="D39" s="13"/>
      <c r="E39" s="13"/>
    </row>
    <row r="40" spans="1:5">
      <c r="A40" s="13"/>
      <c r="B40" s="13"/>
      <c r="C40" s="13"/>
      <c r="D40" s="13"/>
      <c r="E40" s="13"/>
    </row>
    <row r="41" spans="1:5">
      <c r="A41" s="13"/>
      <c r="B41" s="13"/>
      <c r="C41" s="13"/>
      <c r="D41" s="13"/>
      <c r="E41" s="13"/>
    </row>
    <row r="42" spans="1:5">
      <c r="A42" s="13"/>
      <c r="B42" s="13"/>
      <c r="C42" s="13"/>
      <c r="D42" s="13"/>
      <c r="E42" s="13"/>
    </row>
    <row r="43" spans="1:5">
      <c r="A43" s="13"/>
      <c r="B43" s="13"/>
      <c r="C43" s="13"/>
      <c r="D43" s="13"/>
      <c r="E43" s="13"/>
    </row>
    <row r="44" spans="1:5">
      <c r="A44" s="13"/>
      <c r="B44" s="13"/>
      <c r="C44" s="13"/>
      <c r="D44" s="13"/>
      <c r="E44" s="13"/>
    </row>
    <row r="45" spans="1:5">
      <c r="A45" s="13"/>
      <c r="B45" s="13"/>
      <c r="C45" s="13"/>
      <c r="D45" s="13"/>
      <c r="E45" s="13"/>
    </row>
    <row r="46" spans="1:5">
      <c r="A46" s="13"/>
      <c r="B46" s="13"/>
      <c r="C46" s="13"/>
      <c r="D46" s="13"/>
      <c r="E46" s="13"/>
    </row>
    <row r="47" spans="1:5">
      <c r="A47" s="13"/>
      <c r="B47" s="13"/>
      <c r="C47" s="13"/>
      <c r="D47" s="13"/>
      <c r="E47" s="13"/>
    </row>
    <row r="48" spans="1:5">
      <c r="A48" s="10"/>
      <c r="B48" s="10"/>
      <c r="C48" s="10"/>
      <c r="D48" s="10"/>
      <c r="E48" s="10"/>
    </row>
    <row r="49" spans="1:5">
      <c r="A49" s="10"/>
      <c r="B49" s="10"/>
      <c r="C49" s="10"/>
      <c r="D49" s="10"/>
      <c r="E49" s="10"/>
    </row>
    <row r="50" spans="1:5">
      <c r="A50" s="10"/>
      <c r="B50" s="10"/>
      <c r="C50" s="10"/>
      <c r="D50" s="10"/>
      <c r="E50" s="10"/>
    </row>
    <row r="51" spans="1:5">
      <c r="A51" s="10"/>
      <c r="B51" s="10"/>
      <c r="C51" s="10"/>
      <c r="D51" s="10"/>
      <c r="E51" s="10"/>
    </row>
    <row r="52" spans="1:5">
      <c r="A52" s="10"/>
      <c r="B52" s="10"/>
      <c r="C52" s="10"/>
      <c r="D52" s="10"/>
      <c r="E52" s="10"/>
    </row>
    <row r="53" spans="1:5">
      <c r="A53" s="10"/>
      <c r="B53" s="10"/>
      <c r="C53" s="10"/>
      <c r="D53" s="10"/>
      <c r="E53" s="10"/>
    </row>
  </sheetData>
  <mergeCells count="35">
    <mergeCell ref="B27:E27"/>
    <mergeCell ref="B28:E28"/>
    <mergeCell ref="A31:E31"/>
    <mergeCell ref="A21:E21"/>
    <mergeCell ref="A18:C18"/>
    <mergeCell ref="B25:E25"/>
    <mergeCell ref="B26:E26"/>
    <mergeCell ref="A1:E1"/>
    <mergeCell ref="A3:E3"/>
    <mergeCell ref="A4:E4"/>
    <mergeCell ref="A5:E5"/>
    <mergeCell ref="A6:E6"/>
    <mergeCell ref="A7:E7"/>
    <mergeCell ref="A8:C8"/>
    <mergeCell ref="A9:C9"/>
    <mergeCell ref="A10:E10"/>
    <mergeCell ref="A17:C17"/>
    <mergeCell ref="A11:C11"/>
    <mergeCell ref="A12:C12"/>
    <mergeCell ref="A35:E35"/>
    <mergeCell ref="A36:E36"/>
    <mergeCell ref="A13:E13"/>
    <mergeCell ref="A14:C14"/>
    <mergeCell ref="D14:E14"/>
    <mergeCell ref="A19:E19"/>
    <mergeCell ref="A20:C20"/>
    <mergeCell ref="D20:E20"/>
    <mergeCell ref="A33:E33"/>
    <mergeCell ref="A34:E34"/>
    <mergeCell ref="A22:E22"/>
    <mergeCell ref="A23:E23"/>
    <mergeCell ref="A24:E24"/>
    <mergeCell ref="A32:E32"/>
    <mergeCell ref="A15:E15"/>
    <mergeCell ref="A16:E16"/>
  </mergeCells>
  <phoneticPr fontId="2"/>
  <conditionalFormatting sqref="D8:D9">
    <cfRule type="containsBlanks" dxfId="7" priority="3">
      <formula>LEN(TRIM(D8))=0</formula>
    </cfRule>
  </conditionalFormatting>
  <conditionalFormatting sqref="D11:D12">
    <cfRule type="containsBlanks" dxfId="6" priority="2">
      <formula>LEN(TRIM(D11))=0</formula>
    </cfRule>
  </conditionalFormatting>
  <conditionalFormatting sqref="D17:D18">
    <cfRule type="containsBlanks" dxfId="5" priority="1">
      <formula>LEN(TRIM(D17))=0</formula>
    </cfRule>
  </conditionalFormatting>
  <pageMargins left="0.75" right="0.75" top="1" bottom="1" header="0.5" footer="0.5"/>
  <pageSetup paperSize="9" orientation="portrait" r:id="rId1"/>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92AF-028F-4890-A43A-3649291DE6D3}">
  <dimension ref="A1:E63"/>
  <sheetViews>
    <sheetView zoomScaleNormal="100" zoomScaleSheetLayoutView="100" workbookViewId="0">
      <selection sqref="A1:E1"/>
    </sheetView>
  </sheetViews>
  <sheetFormatPr defaultRowHeight="13.2"/>
  <cols>
    <col min="1" max="1" width="12.88671875" customWidth="1"/>
    <col min="2" max="2" width="22" customWidth="1"/>
    <col min="3" max="3" width="12.77734375" customWidth="1"/>
    <col min="4" max="4" width="14.77734375" customWidth="1"/>
    <col min="5" max="5" width="21.21875" customWidth="1"/>
  </cols>
  <sheetData>
    <row r="1" spans="1:5" ht="18">
      <c r="A1" s="165" t="s">
        <v>10</v>
      </c>
      <c r="B1" s="166"/>
      <c r="C1" s="166"/>
      <c r="D1" s="166"/>
      <c r="E1" s="166"/>
    </row>
    <row r="2" spans="1:5">
      <c r="A2" s="12"/>
      <c r="B2" s="12"/>
      <c r="C2" s="12"/>
      <c r="D2" s="12"/>
      <c r="E2" s="12"/>
    </row>
    <row r="3" spans="1:5" ht="20.399999999999999" customHeight="1">
      <c r="A3" s="163" t="s">
        <v>11</v>
      </c>
      <c r="B3" s="163"/>
      <c r="C3" s="163"/>
      <c r="D3" s="163"/>
      <c r="E3" s="163"/>
    </row>
    <row r="4" spans="1:5" ht="47.4" customHeight="1">
      <c r="A4" s="163" t="s">
        <v>47</v>
      </c>
      <c r="B4" s="163"/>
      <c r="C4" s="163"/>
      <c r="D4" s="163"/>
      <c r="E4" s="163"/>
    </row>
    <row r="5" spans="1:5" ht="9.6" customHeight="1">
      <c r="A5" s="163" t="s">
        <v>4</v>
      </c>
      <c r="B5" s="163"/>
      <c r="C5" s="163"/>
      <c r="D5" s="163"/>
      <c r="E5" s="163"/>
    </row>
    <row r="6" spans="1:5" ht="15" customHeight="1">
      <c r="A6" s="163" t="s">
        <v>13</v>
      </c>
      <c r="B6" s="163"/>
      <c r="C6" s="163"/>
      <c r="D6" s="163"/>
      <c r="E6" s="163"/>
    </row>
    <row r="7" spans="1:5" ht="22.8" customHeight="1">
      <c r="A7" s="163" t="s">
        <v>51</v>
      </c>
      <c r="B7" s="163"/>
      <c r="C7" s="163"/>
      <c r="D7" s="163"/>
      <c r="E7" s="163"/>
    </row>
    <row r="8" spans="1:5" ht="32.1" customHeight="1">
      <c r="A8" s="159" t="s">
        <v>48</v>
      </c>
      <c r="B8" s="159"/>
      <c r="C8" s="159"/>
      <c r="D8" s="132"/>
      <c r="E8" s="130" t="s">
        <v>161</v>
      </c>
    </row>
    <row r="9" spans="1:5" ht="32.1" customHeight="1">
      <c r="A9" s="159" t="s">
        <v>49</v>
      </c>
      <c r="B9" s="159"/>
      <c r="C9" s="159"/>
      <c r="D9" s="132"/>
      <c r="E9" s="130" t="s">
        <v>161</v>
      </c>
    </row>
    <row r="10" spans="1:5" ht="32.1" customHeight="1">
      <c r="A10" s="159" t="s">
        <v>50</v>
      </c>
      <c r="B10" s="159"/>
      <c r="C10" s="159"/>
      <c r="D10" s="132"/>
      <c r="E10" s="130" t="s">
        <v>161</v>
      </c>
    </row>
    <row r="11" spans="1:5" ht="32.1" customHeight="1">
      <c r="A11" s="159" t="s">
        <v>49</v>
      </c>
      <c r="B11" s="159"/>
      <c r="C11" s="159"/>
      <c r="D11" s="132"/>
      <c r="E11" s="130" t="s">
        <v>161</v>
      </c>
    </row>
    <row r="12" spans="1:5" ht="22.8" customHeight="1">
      <c r="A12" s="163" t="s">
        <v>52</v>
      </c>
      <c r="B12" s="163"/>
      <c r="C12" s="163"/>
      <c r="D12" s="163"/>
      <c r="E12" s="163"/>
    </row>
    <row r="13" spans="1:5" ht="32.1" customHeight="1">
      <c r="A13" s="159" t="s">
        <v>57</v>
      </c>
      <c r="B13" s="159"/>
      <c r="C13" s="159"/>
      <c r="D13" s="132"/>
      <c r="E13" s="130" t="s">
        <v>161</v>
      </c>
    </row>
    <row r="14" spans="1:5" ht="32.1" customHeight="1">
      <c r="A14" s="159" t="s">
        <v>49</v>
      </c>
      <c r="B14" s="159"/>
      <c r="C14" s="159"/>
      <c r="D14" s="132"/>
      <c r="E14" s="130" t="s">
        <v>161</v>
      </c>
    </row>
    <row r="15" spans="1:5" ht="32.1" customHeight="1">
      <c r="A15" s="159" t="s">
        <v>58</v>
      </c>
      <c r="B15" s="159"/>
      <c r="C15" s="159"/>
      <c r="D15" s="132"/>
      <c r="E15" s="130" t="s">
        <v>161</v>
      </c>
    </row>
    <row r="16" spans="1:5" ht="32.1" customHeight="1">
      <c r="A16" s="159" t="s">
        <v>49</v>
      </c>
      <c r="B16" s="159"/>
      <c r="C16" s="159"/>
      <c r="D16" s="132"/>
      <c r="E16" s="130" t="s">
        <v>161</v>
      </c>
    </row>
    <row r="17" spans="1:5" ht="22.8" customHeight="1">
      <c r="A17" s="163" t="s">
        <v>53</v>
      </c>
      <c r="B17" s="163"/>
      <c r="C17" s="163"/>
      <c r="D17" s="163"/>
      <c r="E17" s="163"/>
    </row>
    <row r="18" spans="1:5" ht="32.1" customHeight="1">
      <c r="A18" s="159" t="s">
        <v>59</v>
      </c>
      <c r="B18" s="159"/>
      <c r="C18" s="159"/>
      <c r="D18" s="132"/>
      <c r="E18" s="130" t="s">
        <v>161</v>
      </c>
    </row>
    <row r="19" spans="1:5" ht="32.1" customHeight="1">
      <c r="A19" s="159" t="s">
        <v>49</v>
      </c>
      <c r="B19" s="159"/>
      <c r="C19" s="159"/>
      <c r="D19" s="132"/>
      <c r="E19" s="130" t="s">
        <v>161</v>
      </c>
    </row>
    <row r="20" spans="1:5" ht="32.1" customHeight="1">
      <c r="A20" s="159" t="s">
        <v>60</v>
      </c>
      <c r="B20" s="159"/>
      <c r="C20" s="159"/>
      <c r="D20" s="132"/>
      <c r="E20" s="130" t="s">
        <v>161</v>
      </c>
    </row>
    <row r="21" spans="1:5" ht="32.1" customHeight="1">
      <c r="A21" s="159" t="s">
        <v>49</v>
      </c>
      <c r="B21" s="159"/>
      <c r="C21" s="159"/>
      <c r="D21" s="132"/>
      <c r="E21" s="130" t="s">
        <v>161</v>
      </c>
    </row>
    <row r="22" spans="1:5" ht="15" customHeight="1">
      <c r="A22" s="163" t="s">
        <v>54</v>
      </c>
      <c r="B22" s="163"/>
      <c r="C22" s="163"/>
      <c r="D22" s="163"/>
      <c r="E22" s="163"/>
    </row>
    <row r="23" spans="1:5" ht="22.8" customHeight="1">
      <c r="A23" s="163" t="s">
        <v>55</v>
      </c>
      <c r="B23" s="163"/>
      <c r="C23" s="163"/>
      <c r="D23" s="163"/>
      <c r="E23" s="163"/>
    </row>
    <row r="24" spans="1:5" ht="32.1" customHeight="1">
      <c r="A24" s="159" t="s">
        <v>48</v>
      </c>
      <c r="B24" s="159"/>
      <c r="C24" s="159"/>
      <c r="D24" s="132"/>
      <c r="E24" s="130" t="s">
        <v>161</v>
      </c>
    </row>
    <row r="25" spans="1:5" ht="32.1" customHeight="1">
      <c r="A25" s="159" t="s">
        <v>49</v>
      </c>
      <c r="B25" s="159"/>
      <c r="C25" s="159"/>
      <c r="D25" s="132"/>
      <c r="E25" s="130" t="s">
        <v>161</v>
      </c>
    </row>
    <row r="26" spans="1:5" ht="32.1" customHeight="1">
      <c r="A26" s="159" t="s">
        <v>50</v>
      </c>
      <c r="B26" s="159"/>
      <c r="C26" s="159"/>
      <c r="D26" s="132"/>
      <c r="E26" s="130" t="s">
        <v>161</v>
      </c>
    </row>
    <row r="27" spans="1:5" ht="32.1" customHeight="1">
      <c r="A27" s="159" t="s">
        <v>49</v>
      </c>
      <c r="B27" s="159"/>
      <c r="C27" s="159"/>
      <c r="D27" s="132"/>
      <c r="E27" s="130" t="s">
        <v>161</v>
      </c>
    </row>
    <row r="28" spans="1:5" ht="22.8" customHeight="1">
      <c r="A28" s="163" t="s">
        <v>56</v>
      </c>
      <c r="B28" s="163"/>
      <c r="C28" s="163"/>
      <c r="D28" s="163"/>
      <c r="E28" s="163"/>
    </row>
    <row r="29" spans="1:5" ht="32.1" customHeight="1">
      <c r="A29" s="159" t="s">
        <v>59</v>
      </c>
      <c r="B29" s="159"/>
      <c r="C29" s="159"/>
      <c r="D29" s="132"/>
      <c r="E29" s="130" t="s">
        <v>161</v>
      </c>
    </row>
    <row r="30" spans="1:5" ht="32.1" customHeight="1">
      <c r="A30" s="159" t="s">
        <v>49</v>
      </c>
      <c r="B30" s="159"/>
      <c r="C30" s="159"/>
      <c r="D30" s="132"/>
      <c r="E30" s="130" t="s">
        <v>161</v>
      </c>
    </row>
    <row r="31" spans="1:5" ht="32.1" customHeight="1">
      <c r="A31" s="159" t="s">
        <v>60</v>
      </c>
      <c r="B31" s="159"/>
      <c r="C31" s="159"/>
      <c r="D31" s="132"/>
      <c r="E31" s="130" t="s">
        <v>161</v>
      </c>
    </row>
    <row r="32" spans="1:5" ht="32.1" customHeight="1">
      <c r="A32" s="159" t="s">
        <v>49</v>
      </c>
      <c r="B32" s="159"/>
      <c r="C32" s="159"/>
      <c r="D32" s="132"/>
      <c r="E32" s="130" t="s">
        <v>161</v>
      </c>
    </row>
    <row r="33" spans="1:5" ht="32.1" customHeight="1">
      <c r="A33" s="163" t="s">
        <v>18</v>
      </c>
      <c r="B33" s="163"/>
      <c r="C33" s="163"/>
      <c r="D33" s="163"/>
      <c r="E33" s="163"/>
    </row>
    <row r="34" spans="1:5" ht="32.1" customHeight="1">
      <c r="A34" s="163" t="s">
        <v>19</v>
      </c>
      <c r="B34" s="163"/>
      <c r="C34" s="163"/>
      <c r="D34" s="163"/>
      <c r="E34" s="163"/>
    </row>
    <row r="35" spans="1:5" ht="130.80000000000001" customHeight="1">
      <c r="A35" s="157" t="s">
        <v>166</v>
      </c>
      <c r="B35" s="157"/>
      <c r="C35" s="157"/>
      <c r="D35" s="157"/>
      <c r="E35" s="157"/>
    </row>
    <row r="36" spans="1:5" ht="22.2" customHeight="1">
      <c r="A36" s="163" t="s">
        <v>20</v>
      </c>
      <c r="B36" s="163"/>
      <c r="C36" s="163"/>
      <c r="D36" s="163"/>
      <c r="E36" s="163"/>
    </row>
    <row r="37" spans="1:5" ht="171.6" customHeight="1">
      <c r="A37" s="11" t="s">
        <v>23</v>
      </c>
      <c r="B37" s="159" t="s">
        <v>170</v>
      </c>
      <c r="C37" s="159"/>
      <c r="D37" s="159"/>
      <c r="E37" s="159"/>
    </row>
    <row r="38" spans="1:5" ht="35.4" customHeight="1">
      <c r="A38" s="11" t="s">
        <v>25</v>
      </c>
      <c r="B38" s="159" t="s">
        <v>40</v>
      </c>
      <c r="C38" s="159"/>
      <c r="D38" s="159"/>
      <c r="E38" s="159"/>
    </row>
    <row r="39" spans="1:5" ht="63.6" customHeight="1">
      <c r="A39" s="11" t="s">
        <v>27</v>
      </c>
      <c r="B39" s="159" t="s">
        <v>187</v>
      </c>
      <c r="C39" s="159"/>
      <c r="D39" s="159"/>
      <c r="E39" s="159"/>
    </row>
    <row r="40" spans="1:5" ht="42.6" customHeight="1">
      <c r="A40" s="13"/>
      <c r="B40" s="159" t="s">
        <v>45</v>
      </c>
      <c r="C40" s="159"/>
      <c r="D40" s="159"/>
      <c r="E40" s="159"/>
    </row>
    <row r="41" spans="1:5" ht="17.399999999999999" customHeight="1">
      <c r="A41" s="13"/>
      <c r="B41" s="13"/>
      <c r="C41" s="13"/>
      <c r="D41" s="13"/>
      <c r="E41" s="13"/>
    </row>
    <row r="42" spans="1:5" ht="32.1" customHeight="1">
      <c r="A42" s="163" t="s">
        <v>61</v>
      </c>
      <c r="B42" s="163"/>
      <c r="C42" s="163"/>
      <c r="D42" s="163"/>
      <c r="E42" s="163"/>
    </row>
    <row r="43" spans="1:5" ht="32.1" customHeight="1">
      <c r="A43" s="163" t="s">
        <v>66</v>
      </c>
      <c r="B43" s="163"/>
      <c r="C43" s="163"/>
      <c r="D43" s="163"/>
      <c r="E43" s="163"/>
    </row>
    <row r="44" spans="1:5" ht="67.2" customHeight="1">
      <c r="A44" s="163" t="s">
        <v>175</v>
      </c>
      <c r="B44" s="163"/>
      <c r="C44" s="163"/>
      <c r="D44" s="163"/>
      <c r="E44" s="163"/>
    </row>
    <row r="45" spans="1:5" ht="25.2" customHeight="1">
      <c r="A45" s="163" t="s">
        <v>62</v>
      </c>
      <c r="B45" s="163"/>
      <c r="C45" s="163"/>
      <c r="D45" s="163"/>
      <c r="E45" s="163"/>
    </row>
    <row r="46" spans="1:5" ht="29.4" customHeight="1">
      <c r="A46" s="159" t="s">
        <v>63</v>
      </c>
      <c r="B46" s="159"/>
      <c r="C46" s="159"/>
      <c r="D46" s="159"/>
      <c r="E46" s="159"/>
    </row>
    <row r="47" spans="1:5" ht="33" customHeight="1">
      <c r="A47" s="159" t="s">
        <v>64</v>
      </c>
      <c r="B47" s="159"/>
      <c r="C47" s="159"/>
      <c r="D47" s="159"/>
      <c r="E47" s="159"/>
    </row>
    <row r="48" spans="1:5" ht="46.2" customHeight="1">
      <c r="A48" s="159" t="s">
        <v>148</v>
      </c>
      <c r="B48" s="159"/>
      <c r="C48" s="159"/>
      <c r="D48" s="159"/>
      <c r="E48" s="159"/>
    </row>
    <row r="49" spans="1:5">
      <c r="A49" s="13"/>
      <c r="B49" s="13"/>
      <c r="C49" s="13"/>
      <c r="D49" s="13"/>
      <c r="E49" s="13"/>
    </row>
    <row r="50" spans="1:5" ht="32.1" customHeight="1">
      <c r="A50" s="163" t="s">
        <v>65</v>
      </c>
      <c r="B50" s="163"/>
      <c r="C50" s="163"/>
      <c r="D50" s="163"/>
      <c r="E50" s="163"/>
    </row>
    <row r="51" spans="1:5" ht="64.2" customHeight="1">
      <c r="A51" s="163" t="s">
        <v>147</v>
      </c>
      <c r="B51" s="163"/>
      <c r="C51" s="163"/>
      <c r="D51" s="163"/>
      <c r="E51" s="163"/>
    </row>
    <row r="52" spans="1:5" ht="51.6" customHeight="1">
      <c r="A52" s="163" t="s">
        <v>176</v>
      </c>
      <c r="B52" s="163"/>
      <c r="C52" s="163"/>
      <c r="D52" s="163"/>
      <c r="E52" s="163"/>
    </row>
    <row r="53" spans="1:5" ht="45.6" customHeight="1">
      <c r="A53" s="163" t="s">
        <v>172</v>
      </c>
      <c r="B53" s="163"/>
      <c r="C53" s="163"/>
      <c r="D53" s="163"/>
      <c r="E53" s="163"/>
    </row>
    <row r="54" spans="1:5" ht="51" customHeight="1">
      <c r="A54" s="163" t="s">
        <v>171</v>
      </c>
      <c r="B54" s="163"/>
      <c r="C54" s="163"/>
      <c r="D54" s="163"/>
      <c r="E54" s="163"/>
    </row>
    <row r="55" spans="1:5" ht="33" customHeight="1">
      <c r="A55" s="163" t="s">
        <v>67</v>
      </c>
      <c r="B55" s="163"/>
      <c r="C55" s="163"/>
      <c r="D55" s="163"/>
      <c r="E55" s="163"/>
    </row>
    <row r="56" spans="1:5">
      <c r="A56" s="13"/>
      <c r="B56" s="13"/>
      <c r="C56" s="13"/>
      <c r="D56" s="13"/>
      <c r="E56" s="13"/>
    </row>
    <row r="57" spans="1:5">
      <c r="A57" s="13"/>
      <c r="B57" s="13"/>
      <c r="C57" s="13"/>
      <c r="D57" s="13"/>
      <c r="E57" s="13"/>
    </row>
    <row r="58" spans="1:5">
      <c r="A58" s="10"/>
      <c r="B58" s="10"/>
      <c r="C58" s="10"/>
      <c r="D58" s="10"/>
      <c r="E58" s="10"/>
    </row>
    <row r="59" spans="1:5">
      <c r="A59" s="10"/>
      <c r="B59" s="10"/>
      <c r="C59" s="10"/>
      <c r="D59" s="10"/>
      <c r="E59" s="10"/>
    </row>
    <row r="60" spans="1:5">
      <c r="A60" s="10"/>
      <c r="B60" s="10"/>
      <c r="C60" s="10"/>
      <c r="D60" s="10"/>
      <c r="E60" s="10"/>
    </row>
    <row r="61" spans="1:5">
      <c r="A61" s="10"/>
      <c r="B61" s="10"/>
      <c r="C61" s="10"/>
      <c r="D61" s="10"/>
      <c r="E61" s="10"/>
    </row>
    <row r="62" spans="1:5">
      <c r="A62" s="10"/>
      <c r="B62" s="10"/>
      <c r="C62" s="10"/>
      <c r="D62" s="10"/>
      <c r="E62" s="10"/>
    </row>
    <row r="63" spans="1:5">
      <c r="A63" s="10"/>
      <c r="B63" s="10"/>
      <c r="C63" s="10"/>
      <c r="D63" s="10"/>
      <c r="E63" s="10"/>
    </row>
  </sheetData>
  <mergeCells count="52">
    <mergeCell ref="A55:E55"/>
    <mergeCell ref="A32:C32"/>
    <mergeCell ref="A48:E48"/>
    <mergeCell ref="A50:E50"/>
    <mergeCell ref="A51:E51"/>
    <mergeCell ref="A52:E52"/>
    <mergeCell ref="A44:E44"/>
    <mergeCell ref="A45:E45"/>
    <mergeCell ref="A46:E46"/>
    <mergeCell ref="A47:E47"/>
    <mergeCell ref="B37:E37"/>
    <mergeCell ref="B38:E38"/>
    <mergeCell ref="B39:E39"/>
    <mergeCell ref="A33:E33"/>
    <mergeCell ref="A34:E34"/>
    <mergeCell ref="A35:E35"/>
    <mergeCell ref="A53:E53"/>
    <mergeCell ref="A54:E54"/>
    <mergeCell ref="A31:C31"/>
    <mergeCell ref="A21:C21"/>
    <mergeCell ref="A23:E23"/>
    <mergeCell ref="A24:C24"/>
    <mergeCell ref="A25:C25"/>
    <mergeCell ref="A26:C26"/>
    <mergeCell ref="A22:E22"/>
    <mergeCell ref="A27:C27"/>
    <mergeCell ref="A28:E28"/>
    <mergeCell ref="A29:C29"/>
    <mergeCell ref="B40:E40"/>
    <mergeCell ref="A42:E42"/>
    <mergeCell ref="A43:E43"/>
    <mergeCell ref="A36:E36"/>
    <mergeCell ref="A16:C16"/>
    <mergeCell ref="A17:E17"/>
    <mergeCell ref="A18:C18"/>
    <mergeCell ref="A19:C19"/>
    <mergeCell ref="A30:C30"/>
    <mergeCell ref="A20:C20"/>
    <mergeCell ref="A14:C14"/>
    <mergeCell ref="A15:C15"/>
    <mergeCell ref="A12:E12"/>
    <mergeCell ref="A13:C13"/>
    <mergeCell ref="A1:E1"/>
    <mergeCell ref="A3:E3"/>
    <mergeCell ref="A4:E4"/>
    <mergeCell ref="A5:E5"/>
    <mergeCell ref="A6:E6"/>
    <mergeCell ref="A7:E7"/>
    <mergeCell ref="A8:C8"/>
    <mergeCell ref="A10:C10"/>
    <mergeCell ref="A11:C11"/>
    <mergeCell ref="A9:C9"/>
  </mergeCells>
  <phoneticPr fontId="2"/>
  <conditionalFormatting sqref="D8:D11">
    <cfRule type="containsBlanks" dxfId="4" priority="5">
      <formula>LEN(TRIM(D8))=0</formula>
    </cfRule>
  </conditionalFormatting>
  <conditionalFormatting sqref="D13:D16">
    <cfRule type="containsBlanks" dxfId="3" priority="4">
      <formula>LEN(TRIM(D13))=0</formula>
    </cfRule>
  </conditionalFormatting>
  <conditionalFormatting sqref="D18:D21">
    <cfRule type="containsBlanks" dxfId="2" priority="3">
      <formula>LEN(TRIM(D18))=0</formula>
    </cfRule>
  </conditionalFormatting>
  <conditionalFormatting sqref="D24:D27">
    <cfRule type="containsBlanks" dxfId="1" priority="2">
      <formula>LEN(TRIM(D24))=0</formula>
    </cfRule>
  </conditionalFormatting>
  <conditionalFormatting sqref="D29:D32">
    <cfRule type="containsBlanks" dxfId="0" priority="1">
      <formula>LEN(TRIM(D29))=0</formula>
    </cfRule>
  </conditionalFormatting>
  <pageMargins left="0.75" right="0.75" top="1" bottom="1" header="0.5" footer="0.5"/>
  <pageSetup paperSize="9" scale="68" orientation="portrait" r:id="rId1"/>
  <rowBreaks count="1" manualBreakCount="1">
    <brk id="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10D02-7226-4132-85C6-337AD4E46531}">
  <dimension ref="B1:R42"/>
  <sheetViews>
    <sheetView zoomScaleNormal="100" workbookViewId="0"/>
  </sheetViews>
  <sheetFormatPr defaultRowHeight="13.2"/>
  <cols>
    <col min="15" max="15" width="8.88671875" customWidth="1"/>
    <col min="16" max="16" width="11.109375" customWidth="1"/>
  </cols>
  <sheetData>
    <row r="1" spans="2:18" ht="19.2">
      <c r="R1" s="82"/>
    </row>
    <row r="2" spans="2:18">
      <c r="B2" s="162" t="s">
        <v>114</v>
      </c>
      <c r="C2" s="162"/>
      <c r="D2" s="162"/>
      <c r="E2" s="162"/>
      <c r="F2" s="162"/>
      <c r="G2" s="162"/>
    </row>
    <row r="3" spans="2:18">
      <c r="B3" s="7" t="s">
        <v>116</v>
      </c>
    </row>
    <row r="4" spans="2:18" ht="13.8" thickBot="1">
      <c r="B4" s="5"/>
    </row>
    <row r="5" spans="2:18">
      <c r="B5" t="s">
        <v>115</v>
      </c>
      <c r="P5" s="83"/>
      <c r="Q5" s="167" t="s">
        <v>117</v>
      </c>
      <c r="R5" s="169"/>
    </row>
    <row r="6" spans="2:18" ht="13.8" thickBot="1">
      <c r="B6" s="14"/>
      <c r="P6" s="84" t="s">
        <v>118</v>
      </c>
      <c r="Q6" s="170" t="s">
        <v>119</v>
      </c>
      <c r="R6" s="171"/>
    </row>
    <row r="7" spans="2:18" ht="13.8" thickTop="1">
      <c r="P7" s="85" t="str">
        <f t="shared" ref="P7:P12" si="0">$B27</f>
        <v>上限運賃</v>
      </c>
      <c r="Q7" s="86">
        <v>4250</v>
      </c>
      <c r="R7" s="87" t="s">
        <v>79</v>
      </c>
    </row>
    <row r="8" spans="2:18">
      <c r="P8" s="88" t="str">
        <f t="shared" si="0"/>
        <v>Ｂ運賃</v>
      </c>
      <c r="Q8" s="89">
        <f>FLOOR(ROUND($Q$7*98%,-1),50)</f>
        <v>4150</v>
      </c>
      <c r="R8" s="90" t="s">
        <v>79</v>
      </c>
    </row>
    <row r="9" spans="2:18">
      <c r="P9" s="88" t="str">
        <f t="shared" si="0"/>
        <v>Ｃ運賃</v>
      </c>
      <c r="Q9" s="89">
        <f>FLOOR(ROUND($Q$7*96%,-1),50)</f>
        <v>4050</v>
      </c>
      <c r="R9" s="90" t="s">
        <v>79</v>
      </c>
    </row>
    <row r="10" spans="2:18">
      <c r="P10" s="88" t="str">
        <f t="shared" si="0"/>
        <v>Ｄ運賃</v>
      </c>
      <c r="Q10" s="89">
        <f>FLOOR(ROUND($Q$7*94%,-1),50)</f>
        <v>4000</v>
      </c>
      <c r="R10" s="90" t="s">
        <v>79</v>
      </c>
    </row>
    <row r="11" spans="2:18">
      <c r="P11" s="88" t="str">
        <f t="shared" si="0"/>
        <v>Ｅ運賃</v>
      </c>
      <c r="Q11" s="89">
        <f>FLOOR(ROUND($Q$7*92%,-1),50)</f>
        <v>3900</v>
      </c>
      <c r="R11" s="90" t="s">
        <v>79</v>
      </c>
    </row>
    <row r="12" spans="2:18" ht="13.8" thickBot="1">
      <c r="P12" s="91" t="str">
        <f t="shared" si="0"/>
        <v>Ｆ運賃</v>
      </c>
      <c r="Q12" s="92">
        <f>CEILING(ROUND($Q$7*90%,-1),50)</f>
        <v>3850</v>
      </c>
      <c r="R12" s="93" t="s">
        <v>79</v>
      </c>
    </row>
    <row r="14" spans="2:18" ht="13.8" thickBot="1">
      <c r="B14" t="s">
        <v>120</v>
      </c>
    </row>
    <row r="15" spans="2:18">
      <c r="P15" s="83"/>
      <c r="Q15" s="167" t="s">
        <v>117</v>
      </c>
      <c r="R15" s="169"/>
    </row>
    <row r="16" spans="2:18" ht="13.8" thickBot="1">
      <c r="B16" s="5"/>
      <c r="K16" s="14"/>
      <c r="L16" s="14"/>
      <c r="M16" s="14"/>
      <c r="N16" s="14"/>
      <c r="P16" s="84" t="s">
        <v>121</v>
      </c>
      <c r="Q16" s="170" t="s">
        <v>119</v>
      </c>
      <c r="R16" s="171"/>
    </row>
    <row r="17" spans="2:18" ht="13.8" thickTop="1">
      <c r="B17" s="5"/>
      <c r="E17" s="94"/>
      <c r="N17" s="7"/>
      <c r="P17" s="85" t="str">
        <f t="shared" ref="P17:P22" si="1">$B37</f>
        <v>上限運賃</v>
      </c>
      <c r="Q17" s="86">
        <v>3400</v>
      </c>
      <c r="R17" s="87" t="s">
        <v>79</v>
      </c>
    </row>
    <row r="18" spans="2:18">
      <c r="B18" s="5"/>
      <c r="E18" s="94"/>
      <c r="N18" s="7"/>
      <c r="P18" s="88" t="str">
        <f t="shared" si="1"/>
        <v>Ｂ運賃</v>
      </c>
      <c r="Q18" s="89">
        <f>FLOOR(ROUND($Q$17*98%,-1),50)</f>
        <v>3300</v>
      </c>
      <c r="R18" s="90" t="s">
        <v>79</v>
      </c>
    </row>
    <row r="19" spans="2:18">
      <c r="B19" s="5"/>
      <c r="E19" s="94"/>
      <c r="N19" s="7"/>
      <c r="P19" s="88" t="str">
        <f t="shared" si="1"/>
        <v>Ｃ運賃</v>
      </c>
      <c r="Q19" s="89">
        <f>FLOOR(ROUND($Q$17*96%,-1),50)</f>
        <v>3250</v>
      </c>
      <c r="R19" s="90" t="s">
        <v>79</v>
      </c>
    </row>
    <row r="20" spans="2:18">
      <c r="B20" s="5"/>
      <c r="E20" s="94"/>
      <c r="N20" s="7"/>
      <c r="P20" s="88" t="str">
        <f t="shared" si="1"/>
        <v>Ｄ運賃</v>
      </c>
      <c r="Q20" s="89">
        <f>FLOOR(ROUND($Q$17*94%,-1),50)</f>
        <v>3200</v>
      </c>
      <c r="R20" s="90" t="s">
        <v>79</v>
      </c>
    </row>
    <row r="21" spans="2:18">
      <c r="B21" s="5"/>
      <c r="E21" s="94"/>
      <c r="N21" s="7"/>
      <c r="P21" s="88" t="str">
        <f t="shared" si="1"/>
        <v>Ｅ運賃</v>
      </c>
      <c r="Q21" s="89">
        <f>CEILING(ROUND($Q$17*92%,-1),50)</f>
        <v>3150</v>
      </c>
      <c r="R21" s="90" t="s">
        <v>79</v>
      </c>
    </row>
    <row r="22" spans="2:18" ht="13.8" thickBot="1">
      <c r="B22" s="5"/>
      <c r="E22" s="94"/>
      <c r="N22" s="7"/>
      <c r="P22" s="91" t="str">
        <f t="shared" si="1"/>
        <v>Ｆ運賃</v>
      </c>
      <c r="Q22" s="92">
        <f>CEILING(ROUND($Q$17*90%,-1),50)</f>
        <v>3100</v>
      </c>
      <c r="R22" s="93" t="s">
        <v>79</v>
      </c>
    </row>
    <row r="24" spans="2:18" ht="13.8" thickBot="1">
      <c r="B24" t="s">
        <v>120</v>
      </c>
    </row>
    <row r="25" spans="2:18">
      <c r="B25" s="95"/>
      <c r="C25" s="167" t="s">
        <v>91</v>
      </c>
      <c r="D25" s="168"/>
      <c r="E25" s="168"/>
      <c r="F25" s="168"/>
      <c r="G25" s="168"/>
      <c r="H25" s="168"/>
      <c r="I25" s="168"/>
      <c r="J25" s="168"/>
      <c r="K25" s="168"/>
      <c r="L25" s="168"/>
      <c r="M25" s="168"/>
      <c r="N25" s="169"/>
      <c r="P25" s="83"/>
      <c r="Q25" s="167" t="s">
        <v>117</v>
      </c>
      <c r="R25" s="169"/>
    </row>
    <row r="26" spans="2:18" ht="13.8" thickBot="1">
      <c r="B26" s="84" t="s">
        <v>73</v>
      </c>
      <c r="C26" s="172" t="s">
        <v>93</v>
      </c>
      <c r="D26" s="173"/>
      <c r="E26" s="173"/>
      <c r="F26" s="174"/>
      <c r="G26" s="172" t="s">
        <v>94</v>
      </c>
      <c r="H26" s="173"/>
      <c r="I26" s="173"/>
      <c r="J26" s="174"/>
      <c r="K26" s="175" t="s">
        <v>95</v>
      </c>
      <c r="L26" s="176"/>
      <c r="M26" s="176"/>
      <c r="N26" s="177"/>
      <c r="P26" s="84" t="str">
        <f t="shared" ref="P26:P32" si="2">$B26</f>
        <v>大型車</v>
      </c>
      <c r="Q26" s="170" t="s">
        <v>119</v>
      </c>
      <c r="R26" s="171"/>
    </row>
    <row r="27" spans="2:18" ht="13.8" thickTop="1">
      <c r="B27" s="85" t="s">
        <v>78</v>
      </c>
      <c r="C27" s="96">
        <v>1.5</v>
      </c>
      <c r="D27" s="97" t="s">
        <v>99</v>
      </c>
      <c r="E27" s="98">
        <v>770</v>
      </c>
      <c r="F27" s="99" t="s">
        <v>79</v>
      </c>
      <c r="G27" s="100">
        <v>349</v>
      </c>
      <c r="H27" s="97" t="s">
        <v>100</v>
      </c>
      <c r="I27" s="101">
        <v>150</v>
      </c>
      <c r="J27" s="99" t="s">
        <v>79</v>
      </c>
      <c r="K27" s="102">
        <f t="shared" ref="K27:K32" si="3">TRUNC(CEILING(ROUND(G27*0.36,0),5)/60,0)</f>
        <v>2</v>
      </c>
      <c r="L27" s="103" t="s">
        <v>101</v>
      </c>
      <c r="M27" s="104">
        <f t="shared" ref="M27:M32" si="4">TRUNC(CEILING(ROUND(G27*0.36,0),5)-K27*60,0)</f>
        <v>10</v>
      </c>
      <c r="N27" s="105" t="s">
        <v>102</v>
      </c>
      <c r="P27" s="85" t="str">
        <f t="shared" si="2"/>
        <v>上限運賃</v>
      </c>
      <c r="Q27" s="86">
        <v>3150</v>
      </c>
      <c r="R27" s="87" t="s">
        <v>79</v>
      </c>
    </row>
    <row r="28" spans="2:18">
      <c r="B28" s="88" t="s">
        <v>80</v>
      </c>
      <c r="C28" s="106">
        <f>$C27</f>
        <v>1.5</v>
      </c>
      <c r="D28" s="103" t="s">
        <v>99</v>
      </c>
      <c r="E28" s="107">
        <f>E27-10</f>
        <v>760</v>
      </c>
      <c r="F28" s="108" t="s">
        <v>79</v>
      </c>
      <c r="G28" s="102">
        <f>ROUND(G27/(E28/E27),0)</f>
        <v>354</v>
      </c>
      <c r="H28" s="103" t="s">
        <v>100</v>
      </c>
      <c r="I28" s="103">
        <f>$I27</f>
        <v>150</v>
      </c>
      <c r="J28" s="108" t="s">
        <v>79</v>
      </c>
      <c r="K28" s="102">
        <f>TRUNC(CEILING(ROUND(G28*0.36,0),5)/60,0)</f>
        <v>2</v>
      </c>
      <c r="L28" s="103" t="s">
        <v>101</v>
      </c>
      <c r="M28" s="104">
        <f t="shared" si="4"/>
        <v>10</v>
      </c>
      <c r="N28" s="105" t="s">
        <v>102</v>
      </c>
      <c r="P28" s="88" t="str">
        <f t="shared" si="2"/>
        <v>Ｂ運賃</v>
      </c>
      <c r="Q28" s="89">
        <f>FLOOR((E28/E27)*Q27,50)</f>
        <v>3100</v>
      </c>
      <c r="R28" s="90" t="s">
        <v>79</v>
      </c>
    </row>
    <row r="29" spans="2:18">
      <c r="B29" s="88" t="s">
        <v>81</v>
      </c>
      <c r="C29" s="106">
        <f>$C27</f>
        <v>1.5</v>
      </c>
      <c r="D29" s="103" t="s">
        <v>99</v>
      </c>
      <c r="E29" s="107">
        <f>E28-10</f>
        <v>750</v>
      </c>
      <c r="F29" s="108" t="s">
        <v>79</v>
      </c>
      <c r="G29" s="102">
        <f>ROUND(G27/(E29/E27),0)</f>
        <v>358</v>
      </c>
      <c r="H29" s="103" t="s">
        <v>100</v>
      </c>
      <c r="I29" s="103">
        <f>$I27</f>
        <v>150</v>
      </c>
      <c r="J29" s="108" t="s">
        <v>79</v>
      </c>
      <c r="K29" s="102">
        <f t="shared" si="3"/>
        <v>2</v>
      </c>
      <c r="L29" s="103" t="s">
        <v>101</v>
      </c>
      <c r="M29" s="104">
        <f t="shared" si="4"/>
        <v>10</v>
      </c>
      <c r="N29" s="105" t="s">
        <v>102</v>
      </c>
      <c r="P29" s="88" t="str">
        <f t="shared" si="2"/>
        <v>Ｃ運賃</v>
      </c>
      <c r="Q29" s="89">
        <f>FLOOR((E29/E28)*Q28,50)</f>
        <v>3050</v>
      </c>
      <c r="R29" s="90" t="s">
        <v>79</v>
      </c>
    </row>
    <row r="30" spans="2:18">
      <c r="B30" s="88" t="s">
        <v>82</v>
      </c>
      <c r="C30" s="106">
        <f>$C27</f>
        <v>1.5</v>
      </c>
      <c r="D30" s="103" t="s">
        <v>99</v>
      </c>
      <c r="E30" s="107">
        <f>E29-10</f>
        <v>740</v>
      </c>
      <c r="F30" s="108" t="s">
        <v>79</v>
      </c>
      <c r="G30" s="102">
        <f>ROUND(G27/(E30/E27),0)</f>
        <v>363</v>
      </c>
      <c r="H30" s="103" t="s">
        <v>100</v>
      </c>
      <c r="I30" s="103">
        <f>$I27</f>
        <v>150</v>
      </c>
      <c r="J30" s="108" t="s">
        <v>79</v>
      </c>
      <c r="K30" s="102">
        <f t="shared" si="3"/>
        <v>2</v>
      </c>
      <c r="L30" s="103" t="s">
        <v>101</v>
      </c>
      <c r="M30" s="104">
        <f t="shared" si="4"/>
        <v>15</v>
      </c>
      <c r="N30" s="105" t="s">
        <v>102</v>
      </c>
      <c r="P30" s="88" t="str">
        <f t="shared" si="2"/>
        <v>Ｄ運賃</v>
      </c>
      <c r="Q30" s="89">
        <f>FLOOR((E30/E29)*Q29,50)</f>
        <v>3000</v>
      </c>
      <c r="R30" s="90" t="s">
        <v>79</v>
      </c>
    </row>
    <row r="31" spans="2:18">
      <c r="B31" s="88" t="s">
        <v>83</v>
      </c>
      <c r="C31" s="106">
        <f>$C27</f>
        <v>1.5</v>
      </c>
      <c r="D31" s="103" t="s">
        <v>99</v>
      </c>
      <c r="E31" s="107">
        <f>E30-10</f>
        <v>730</v>
      </c>
      <c r="F31" s="108" t="s">
        <v>79</v>
      </c>
      <c r="G31" s="102">
        <f>ROUND(G27/(E31/E27),0)</f>
        <v>368</v>
      </c>
      <c r="H31" s="103" t="s">
        <v>100</v>
      </c>
      <c r="I31" s="103">
        <f>$I27</f>
        <v>150</v>
      </c>
      <c r="J31" s="108" t="s">
        <v>79</v>
      </c>
      <c r="K31" s="102">
        <f t="shared" si="3"/>
        <v>2</v>
      </c>
      <c r="L31" s="103" t="s">
        <v>101</v>
      </c>
      <c r="M31" s="104">
        <f t="shared" si="4"/>
        <v>15</v>
      </c>
      <c r="N31" s="105" t="s">
        <v>102</v>
      </c>
      <c r="P31" s="88" t="str">
        <f t="shared" si="2"/>
        <v>Ｅ運賃</v>
      </c>
      <c r="Q31" s="89">
        <f>FLOOR((E31/E30)*Q30,50)</f>
        <v>2950</v>
      </c>
      <c r="R31" s="90" t="s">
        <v>79</v>
      </c>
    </row>
    <row r="32" spans="2:18" ht="13.8" thickBot="1">
      <c r="B32" s="91" t="s">
        <v>103</v>
      </c>
      <c r="C32" s="109">
        <f>$C27</f>
        <v>1.5</v>
      </c>
      <c r="D32" s="110" t="s">
        <v>99</v>
      </c>
      <c r="E32" s="111">
        <f>ROUNDUP(E27*0.9,-1)</f>
        <v>700</v>
      </c>
      <c r="F32" s="112" t="s">
        <v>79</v>
      </c>
      <c r="G32" s="113">
        <f>ROUND(G27/(E32/E27),0)</f>
        <v>384</v>
      </c>
      <c r="H32" s="110" t="s">
        <v>100</v>
      </c>
      <c r="I32" s="110">
        <f>$I27</f>
        <v>150</v>
      </c>
      <c r="J32" s="112" t="s">
        <v>79</v>
      </c>
      <c r="K32" s="114">
        <f t="shared" si="3"/>
        <v>2</v>
      </c>
      <c r="L32" s="115" t="s">
        <v>101</v>
      </c>
      <c r="M32" s="116">
        <f t="shared" si="4"/>
        <v>20</v>
      </c>
      <c r="N32" s="117" t="s">
        <v>102</v>
      </c>
      <c r="P32" s="91" t="str">
        <f t="shared" si="2"/>
        <v>Ｆ運賃</v>
      </c>
      <c r="Q32" s="92">
        <f>CEILING((E32/E31)*Q31,50)</f>
        <v>2850</v>
      </c>
      <c r="R32" s="93" t="s">
        <v>79</v>
      </c>
    </row>
    <row r="34" spans="2:18" ht="13.8" thickBot="1">
      <c r="B34" t="s">
        <v>120</v>
      </c>
    </row>
    <row r="35" spans="2:18">
      <c r="B35" s="95"/>
      <c r="C35" s="167" t="s">
        <v>91</v>
      </c>
      <c r="D35" s="168"/>
      <c r="E35" s="168"/>
      <c r="F35" s="168"/>
      <c r="G35" s="168"/>
      <c r="H35" s="168"/>
      <c r="I35" s="168"/>
      <c r="J35" s="168"/>
      <c r="K35" s="168"/>
      <c r="L35" s="168"/>
      <c r="M35" s="168"/>
      <c r="N35" s="169"/>
      <c r="P35" s="83"/>
      <c r="Q35" s="167" t="s">
        <v>117</v>
      </c>
      <c r="R35" s="169"/>
    </row>
    <row r="36" spans="2:18" ht="13.8" thickBot="1">
      <c r="B36" s="84" t="s">
        <v>113</v>
      </c>
      <c r="C36" s="172" t="s">
        <v>93</v>
      </c>
      <c r="D36" s="173"/>
      <c r="E36" s="173"/>
      <c r="F36" s="174"/>
      <c r="G36" s="172" t="s">
        <v>94</v>
      </c>
      <c r="H36" s="173"/>
      <c r="I36" s="173"/>
      <c r="J36" s="174"/>
      <c r="K36" s="175" t="s">
        <v>95</v>
      </c>
      <c r="L36" s="176"/>
      <c r="M36" s="176"/>
      <c r="N36" s="177"/>
      <c r="P36" s="84" t="str">
        <f t="shared" ref="P36:P42" si="5">$B36</f>
        <v>中型車</v>
      </c>
      <c r="Q36" s="170" t="s">
        <v>119</v>
      </c>
      <c r="R36" s="171"/>
    </row>
    <row r="37" spans="2:18" ht="13.8" thickTop="1">
      <c r="B37" s="85" t="s">
        <v>78</v>
      </c>
      <c r="C37" s="96">
        <v>1.5</v>
      </c>
      <c r="D37" s="97" t="s">
        <v>99</v>
      </c>
      <c r="E37" s="98">
        <v>700</v>
      </c>
      <c r="F37" s="99" t="s">
        <v>79</v>
      </c>
      <c r="G37" s="100">
        <v>417</v>
      </c>
      <c r="H37" s="97" t="s">
        <v>100</v>
      </c>
      <c r="I37" s="101">
        <v>150</v>
      </c>
      <c r="J37" s="99" t="s">
        <v>79</v>
      </c>
      <c r="K37" s="102">
        <f t="shared" ref="K37:K42" si="6">TRUNC(CEILING(ROUND(G37*0.36,0),5)/60,0)</f>
        <v>2</v>
      </c>
      <c r="L37" s="103" t="s">
        <v>101</v>
      </c>
      <c r="M37" s="104">
        <f t="shared" ref="M37:M42" si="7">TRUNC(CEILING(ROUND(G37*0.36,0),5)-K37*60,0)</f>
        <v>30</v>
      </c>
      <c r="N37" s="105" t="s">
        <v>102</v>
      </c>
      <c r="P37" s="85" t="str">
        <f t="shared" si="5"/>
        <v>上限運賃</v>
      </c>
      <c r="Q37" s="86">
        <v>2850</v>
      </c>
      <c r="R37" s="87" t="s">
        <v>79</v>
      </c>
    </row>
    <row r="38" spans="2:18">
      <c r="B38" s="88" t="s">
        <v>80</v>
      </c>
      <c r="C38" s="106">
        <f>$C37</f>
        <v>1.5</v>
      </c>
      <c r="D38" s="103" t="s">
        <v>99</v>
      </c>
      <c r="E38" s="107">
        <f>E37-10</f>
        <v>690</v>
      </c>
      <c r="F38" s="108" t="s">
        <v>79</v>
      </c>
      <c r="G38" s="102">
        <f>ROUND(G37/(E38/E37),0)</f>
        <v>423</v>
      </c>
      <c r="H38" s="103" t="s">
        <v>100</v>
      </c>
      <c r="I38" s="103">
        <f>$I37</f>
        <v>150</v>
      </c>
      <c r="J38" s="108" t="s">
        <v>79</v>
      </c>
      <c r="K38" s="102">
        <f t="shared" si="6"/>
        <v>2</v>
      </c>
      <c r="L38" s="103" t="s">
        <v>101</v>
      </c>
      <c r="M38" s="104">
        <f t="shared" si="7"/>
        <v>35</v>
      </c>
      <c r="N38" s="105" t="s">
        <v>102</v>
      </c>
      <c r="P38" s="88" t="str">
        <f t="shared" si="5"/>
        <v>Ｂ運賃</v>
      </c>
      <c r="Q38" s="89">
        <f>FLOOR((E38/E37)*Q37,50)</f>
        <v>2800</v>
      </c>
      <c r="R38" s="90" t="s">
        <v>79</v>
      </c>
    </row>
    <row r="39" spans="2:18">
      <c r="B39" s="88" t="s">
        <v>81</v>
      </c>
      <c r="C39" s="106">
        <f>$C37</f>
        <v>1.5</v>
      </c>
      <c r="D39" s="103" t="s">
        <v>99</v>
      </c>
      <c r="E39" s="107">
        <f>E38-10</f>
        <v>680</v>
      </c>
      <c r="F39" s="108" t="s">
        <v>79</v>
      </c>
      <c r="G39" s="102">
        <f>ROUND(G37/(E39/E37),0)</f>
        <v>429</v>
      </c>
      <c r="H39" s="103" t="s">
        <v>100</v>
      </c>
      <c r="I39" s="103">
        <f>$I37</f>
        <v>150</v>
      </c>
      <c r="J39" s="108" t="s">
        <v>79</v>
      </c>
      <c r="K39" s="102">
        <f t="shared" si="6"/>
        <v>2</v>
      </c>
      <c r="L39" s="103" t="s">
        <v>101</v>
      </c>
      <c r="M39" s="104">
        <f t="shared" si="7"/>
        <v>35</v>
      </c>
      <c r="N39" s="105" t="s">
        <v>102</v>
      </c>
      <c r="P39" s="88" t="str">
        <f t="shared" si="5"/>
        <v>Ｃ運賃</v>
      </c>
      <c r="Q39" s="89">
        <f>FLOOR((E39/E38)*Q38,50)</f>
        <v>2750</v>
      </c>
      <c r="R39" s="90" t="s">
        <v>79</v>
      </c>
    </row>
    <row r="40" spans="2:18">
      <c r="B40" s="88" t="s">
        <v>82</v>
      </c>
      <c r="C40" s="106">
        <f>$C37</f>
        <v>1.5</v>
      </c>
      <c r="D40" s="103" t="s">
        <v>99</v>
      </c>
      <c r="E40" s="107">
        <f>E39-10</f>
        <v>670</v>
      </c>
      <c r="F40" s="108" t="s">
        <v>79</v>
      </c>
      <c r="G40" s="102">
        <f>ROUND(G37/(E40/E37),0)</f>
        <v>436</v>
      </c>
      <c r="H40" s="103" t="s">
        <v>100</v>
      </c>
      <c r="I40" s="103">
        <f>$I37</f>
        <v>150</v>
      </c>
      <c r="J40" s="108" t="s">
        <v>79</v>
      </c>
      <c r="K40" s="102">
        <f t="shared" si="6"/>
        <v>2</v>
      </c>
      <c r="L40" s="103" t="s">
        <v>101</v>
      </c>
      <c r="M40" s="104">
        <f t="shared" si="7"/>
        <v>40</v>
      </c>
      <c r="N40" s="105" t="s">
        <v>102</v>
      </c>
      <c r="P40" s="88" t="str">
        <f t="shared" si="5"/>
        <v>Ｄ運賃</v>
      </c>
      <c r="Q40" s="89">
        <f>FLOOR((E40/E39)*Q39,50)</f>
        <v>2700</v>
      </c>
      <c r="R40" s="90" t="s">
        <v>79</v>
      </c>
    </row>
    <row r="41" spans="2:18">
      <c r="B41" s="88" t="s">
        <v>83</v>
      </c>
      <c r="C41" s="106">
        <f>$C37</f>
        <v>1.5</v>
      </c>
      <c r="D41" s="103" t="s">
        <v>99</v>
      </c>
      <c r="E41" s="107">
        <f>E40-10</f>
        <v>660</v>
      </c>
      <c r="F41" s="108" t="s">
        <v>79</v>
      </c>
      <c r="G41" s="102">
        <f>ROUND(G37/(E41/E37),0)</f>
        <v>442</v>
      </c>
      <c r="H41" s="103" t="s">
        <v>100</v>
      </c>
      <c r="I41" s="103">
        <f>$I37</f>
        <v>150</v>
      </c>
      <c r="J41" s="108" t="s">
        <v>79</v>
      </c>
      <c r="K41" s="102">
        <f t="shared" si="6"/>
        <v>2</v>
      </c>
      <c r="L41" s="103" t="s">
        <v>101</v>
      </c>
      <c r="M41" s="104">
        <f t="shared" si="7"/>
        <v>40</v>
      </c>
      <c r="N41" s="105" t="s">
        <v>102</v>
      </c>
      <c r="P41" s="88" t="str">
        <f t="shared" si="5"/>
        <v>Ｅ運賃</v>
      </c>
      <c r="Q41" s="89">
        <f>FLOOR((E41/E40)*Q40,50)</f>
        <v>2650</v>
      </c>
      <c r="R41" s="90" t="s">
        <v>79</v>
      </c>
    </row>
    <row r="42" spans="2:18" ht="13.8" thickBot="1">
      <c r="B42" s="91" t="s">
        <v>103</v>
      </c>
      <c r="C42" s="109">
        <f>$C37</f>
        <v>1.5</v>
      </c>
      <c r="D42" s="110" t="s">
        <v>99</v>
      </c>
      <c r="E42" s="111">
        <f>ROUNDUP(E37*0.9,-1)</f>
        <v>630</v>
      </c>
      <c r="F42" s="112" t="s">
        <v>79</v>
      </c>
      <c r="G42" s="113">
        <f>ROUND(G37/(E42/E37),0)</f>
        <v>463</v>
      </c>
      <c r="H42" s="110" t="s">
        <v>100</v>
      </c>
      <c r="I42" s="110">
        <f>$I37</f>
        <v>150</v>
      </c>
      <c r="J42" s="112" t="s">
        <v>79</v>
      </c>
      <c r="K42" s="114">
        <f t="shared" si="6"/>
        <v>2</v>
      </c>
      <c r="L42" s="115" t="s">
        <v>101</v>
      </c>
      <c r="M42" s="116">
        <f t="shared" si="7"/>
        <v>50</v>
      </c>
      <c r="N42" s="117" t="s">
        <v>102</v>
      </c>
      <c r="P42" s="91" t="str">
        <f t="shared" si="5"/>
        <v>Ｆ運賃</v>
      </c>
      <c r="Q42" s="92">
        <f>CEILING((E42/E41)*Q41,50)</f>
        <v>2550</v>
      </c>
      <c r="R42" s="93" t="s">
        <v>79</v>
      </c>
    </row>
  </sheetData>
  <sheetProtection algorithmName="SHA-512" hashValue="bqStQgbTp/XOf88pJtuE80WLjOwAwz20fbpy7wYTmg/oR1EccjZxnsOTqHjmZwmLmeoeKNQLL7XIxSGSFGaRTg==" saltValue="LOoWgaWC0Oza778xkRAoJA==" spinCount="100000" sheet="1" objects="1" scenarios="1"/>
  <mergeCells count="17">
    <mergeCell ref="C36:F36"/>
    <mergeCell ref="G36:J36"/>
    <mergeCell ref="K36:N36"/>
    <mergeCell ref="Q36:R36"/>
    <mergeCell ref="C26:F26"/>
    <mergeCell ref="G26:J26"/>
    <mergeCell ref="K26:N26"/>
    <mergeCell ref="Q26:R26"/>
    <mergeCell ref="C35:N35"/>
    <mergeCell ref="Q35:R35"/>
    <mergeCell ref="C25:N25"/>
    <mergeCell ref="Q25:R25"/>
    <mergeCell ref="B2:G2"/>
    <mergeCell ref="Q5:R5"/>
    <mergeCell ref="Q6:R6"/>
    <mergeCell ref="Q15:R15"/>
    <mergeCell ref="Q16:R16"/>
  </mergeCells>
  <phoneticPr fontId="2"/>
  <pageMargins left="0.7" right="0.7" top="0.75" bottom="0.75" header="0.3" footer="0.3"/>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C84A3-AB27-4D96-A3E7-781E575858D1}">
  <dimension ref="A1:V41"/>
  <sheetViews>
    <sheetView zoomScaleNormal="100" workbookViewId="0"/>
  </sheetViews>
  <sheetFormatPr defaultRowHeight="13.2"/>
  <cols>
    <col min="1" max="1" width="4.5546875" customWidth="1"/>
  </cols>
  <sheetData>
    <row r="1" spans="1:22">
      <c r="A1" s="14"/>
      <c r="B1" t="s">
        <v>90</v>
      </c>
      <c r="J1" s="14"/>
      <c r="K1" s="14"/>
      <c r="L1" s="14"/>
      <c r="M1" s="14"/>
      <c r="N1" s="14"/>
      <c r="O1" s="14"/>
      <c r="P1" s="140"/>
      <c r="Q1" s="140"/>
      <c r="R1" s="140"/>
      <c r="S1" s="140"/>
      <c r="T1" s="140"/>
      <c r="U1" s="140"/>
      <c r="V1" s="14"/>
    </row>
    <row r="2" spans="1:22" ht="13.8" thickBot="1">
      <c r="A2" s="14"/>
      <c r="B2" s="14"/>
      <c r="C2" s="14"/>
      <c r="D2" s="14"/>
      <c r="E2" s="14"/>
      <c r="F2" s="14"/>
      <c r="G2" s="14"/>
      <c r="H2" s="14"/>
      <c r="I2" s="14"/>
      <c r="J2" s="14"/>
      <c r="K2" s="14"/>
      <c r="L2" s="14"/>
      <c r="M2" s="14"/>
      <c r="N2" s="14"/>
      <c r="O2" s="14"/>
      <c r="P2" s="178"/>
      <c r="Q2" s="178"/>
      <c r="R2" s="178"/>
      <c r="S2" s="178"/>
      <c r="T2" s="178"/>
      <c r="U2" s="178"/>
      <c r="V2" s="14"/>
    </row>
    <row r="3" spans="1:22">
      <c r="A3" s="14"/>
      <c r="B3" s="15"/>
      <c r="C3" s="179" t="s">
        <v>91</v>
      </c>
      <c r="D3" s="180"/>
      <c r="E3" s="180"/>
      <c r="F3" s="180"/>
      <c r="G3" s="180"/>
      <c r="H3" s="180"/>
      <c r="I3" s="180"/>
      <c r="J3" s="180"/>
      <c r="K3" s="180"/>
      <c r="L3" s="180"/>
      <c r="M3" s="180"/>
      <c r="N3" s="181"/>
      <c r="O3" s="14"/>
      <c r="P3" s="38"/>
      <c r="Q3" s="179" t="s">
        <v>92</v>
      </c>
      <c r="R3" s="180"/>
      <c r="S3" s="180"/>
      <c r="T3" s="180"/>
      <c r="U3" s="180"/>
      <c r="V3" s="181"/>
    </row>
    <row r="4" spans="1:22" ht="13.8" thickBot="1">
      <c r="A4" s="14"/>
      <c r="B4" s="39" t="s">
        <v>73</v>
      </c>
      <c r="C4" s="175" t="s">
        <v>93</v>
      </c>
      <c r="D4" s="176"/>
      <c r="E4" s="176"/>
      <c r="F4" s="182"/>
      <c r="G4" s="175" t="s">
        <v>94</v>
      </c>
      <c r="H4" s="176"/>
      <c r="I4" s="176"/>
      <c r="J4" s="182"/>
      <c r="K4" s="175" t="s">
        <v>95</v>
      </c>
      <c r="L4" s="176"/>
      <c r="M4" s="176"/>
      <c r="N4" s="177"/>
      <c r="O4" s="14"/>
      <c r="P4" s="39" t="str">
        <f>$B4</f>
        <v>大型車</v>
      </c>
      <c r="Q4" s="183" t="s">
        <v>96</v>
      </c>
      <c r="R4" s="184"/>
      <c r="S4" s="185" t="s">
        <v>97</v>
      </c>
      <c r="T4" s="186"/>
      <c r="U4" s="185" t="s">
        <v>98</v>
      </c>
      <c r="V4" s="187"/>
    </row>
    <row r="5" spans="1:22" ht="13.8" thickTop="1">
      <c r="A5" s="14"/>
      <c r="B5" s="40" t="s">
        <v>78</v>
      </c>
      <c r="C5" s="41">
        <v>3</v>
      </c>
      <c r="D5" s="42" t="s">
        <v>99</v>
      </c>
      <c r="E5" s="43">
        <f>ROUNDDOWN('[1]大阪ﾊｲﾔｰ(5%)'!E6*110/105,-1)</f>
        <v>1650</v>
      </c>
      <c r="F5" s="44" t="s">
        <v>79</v>
      </c>
      <c r="G5" s="45">
        <f>ROUNDUP('[1]大阪ﾊｲﾔｰ(5%)'!G6*105/110,-1)</f>
        <v>470</v>
      </c>
      <c r="H5" s="42" t="s">
        <v>100</v>
      </c>
      <c r="I5" s="46">
        <v>200</v>
      </c>
      <c r="J5" s="44" t="s">
        <v>79</v>
      </c>
      <c r="K5" s="47">
        <f t="shared" ref="K5:K20" si="0">TRUNC(CEILING(ROUND(G5*0.36,0),5)/60,0)</f>
        <v>2</v>
      </c>
      <c r="L5" s="48" t="s">
        <v>101</v>
      </c>
      <c r="M5" s="49">
        <f t="shared" ref="M5:M19" si="1">TRUNC(CEILING(ROUND(G5*0.36,0),5)-K5*60,0)</f>
        <v>50</v>
      </c>
      <c r="N5" s="50" t="s">
        <v>102</v>
      </c>
      <c r="O5" s="14"/>
      <c r="P5" s="40" t="str">
        <f t="shared" ref="P5:P20" si="2">$B5</f>
        <v>上限運賃</v>
      </c>
      <c r="Q5" s="51">
        <f>ROUNDDOWN('[1]大阪ﾊｲﾔｰ(5%)'!Q6*110/105,-1)</f>
        <v>3410</v>
      </c>
      <c r="R5" s="42" t="s">
        <v>79</v>
      </c>
      <c r="S5" s="51">
        <f>ROUNDDOWN('[1]大阪ﾊｲﾔｰ(5%)'!S6*110/105,-1)</f>
        <v>3030</v>
      </c>
      <c r="T5" s="42" t="s">
        <v>79</v>
      </c>
      <c r="U5" s="51">
        <f>ROUNDDOWN('[1]大阪ﾊｲﾔｰ(5%)'!U6*110/105,-1)</f>
        <v>46400</v>
      </c>
      <c r="V5" s="52" t="s">
        <v>79</v>
      </c>
    </row>
    <row r="6" spans="1:22">
      <c r="A6" s="14"/>
      <c r="B6" s="24" t="s">
        <v>80</v>
      </c>
      <c r="C6" s="53">
        <f>$C5</f>
        <v>3</v>
      </c>
      <c r="D6" s="48" t="s">
        <v>99</v>
      </c>
      <c r="E6" s="54">
        <f t="shared" ref="E6:E20" si="3">E5-10</f>
        <v>1640</v>
      </c>
      <c r="F6" s="55" t="s">
        <v>79</v>
      </c>
      <c r="G6" s="47">
        <f>ROUND(G5/(E6/E5),0)</f>
        <v>473</v>
      </c>
      <c r="H6" s="48" t="s">
        <v>100</v>
      </c>
      <c r="I6" s="48">
        <f>$I5</f>
        <v>200</v>
      </c>
      <c r="J6" s="55" t="s">
        <v>79</v>
      </c>
      <c r="K6" s="47">
        <f t="shared" si="0"/>
        <v>2</v>
      </c>
      <c r="L6" s="48" t="s">
        <v>101</v>
      </c>
      <c r="M6" s="49">
        <f t="shared" si="1"/>
        <v>50</v>
      </c>
      <c r="N6" s="50" t="s">
        <v>102</v>
      </c>
      <c r="O6" s="14"/>
      <c r="P6" s="24" t="str">
        <f t="shared" si="2"/>
        <v>Ｂ運賃</v>
      </c>
      <c r="Q6" s="56">
        <f>ROUNDUP('[1]大阪ﾊｲﾔｰ(5%)'!Q7*110/105,-1)</f>
        <v>3400</v>
      </c>
      <c r="R6" s="48" t="s">
        <v>79</v>
      </c>
      <c r="S6" s="56">
        <f>ROUNDDOWN('[1]大阪ﾊｲﾔｰ(5%)'!S7*110/105,-1)</f>
        <v>3020</v>
      </c>
      <c r="T6" s="48" t="s">
        <v>79</v>
      </c>
      <c r="U6" s="56">
        <f>ROUNDUP('[1]大阪ﾊｲﾔｰ(5%)'!U7*110/105,-1)</f>
        <v>46310</v>
      </c>
      <c r="V6" s="57" t="s">
        <v>79</v>
      </c>
    </row>
    <row r="7" spans="1:22">
      <c r="A7" s="14"/>
      <c r="B7" s="24" t="s">
        <v>81</v>
      </c>
      <c r="C7" s="53">
        <f>$C5</f>
        <v>3</v>
      </c>
      <c r="D7" s="48" t="s">
        <v>99</v>
      </c>
      <c r="E7" s="54">
        <f t="shared" si="3"/>
        <v>1630</v>
      </c>
      <c r="F7" s="55" t="s">
        <v>79</v>
      </c>
      <c r="G7" s="47">
        <f>ROUND(G5/(E7/E5),0)</f>
        <v>476</v>
      </c>
      <c r="H7" s="48" t="s">
        <v>100</v>
      </c>
      <c r="I7" s="48">
        <f>$I5</f>
        <v>200</v>
      </c>
      <c r="J7" s="55" t="s">
        <v>79</v>
      </c>
      <c r="K7" s="47">
        <f t="shared" si="0"/>
        <v>2</v>
      </c>
      <c r="L7" s="48" t="s">
        <v>101</v>
      </c>
      <c r="M7" s="49">
        <f t="shared" si="1"/>
        <v>55</v>
      </c>
      <c r="N7" s="50" t="s">
        <v>102</v>
      </c>
      <c r="O7" s="14"/>
      <c r="P7" s="24" t="str">
        <f t="shared" si="2"/>
        <v>Ｃ運賃</v>
      </c>
      <c r="Q7" s="56">
        <f>ROUNDUP('[1]大阪ﾊｲﾔｰ(5%)'!Q8*110/105,-1)</f>
        <v>3380</v>
      </c>
      <c r="R7" s="48" t="s">
        <v>79</v>
      </c>
      <c r="S7" s="56">
        <f>ROUNDUP('[1]大阪ﾊｲﾔｰ(5%)'!S8*110/105,-1)</f>
        <v>3010</v>
      </c>
      <c r="T7" s="48" t="s">
        <v>79</v>
      </c>
      <c r="U7" s="56">
        <f>ROUNDUP('[1]大阪ﾊｲﾔｰ(5%)'!U8*110/105,-1)</f>
        <v>46000</v>
      </c>
      <c r="V7" s="57" t="s">
        <v>79</v>
      </c>
    </row>
    <row r="8" spans="1:22">
      <c r="A8" s="14"/>
      <c r="B8" s="24" t="s">
        <v>82</v>
      </c>
      <c r="C8" s="53">
        <f>$C5</f>
        <v>3</v>
      </c>
      <c r="D8" s="48" t="s">
        <v>99</v>
      </c>
      <c r="E8" s="54">
        <f t="shared" si="3"/>
        <v>1620</v>
      </c>
      <c r="F8" s="55" t="s">
        <v>79</v>
      </c>
      <c r="G8" s="47">
        <f>ROUND(G5/(E8/E5),0)</f>
        <v>479</v>
      </c>
      <c r="H8" s="48" t="s">
        <v>100</v>
      </c>
      <c r="I8" s="48">
        <f>$I5</f>
        <v>200</v>
      </c>
      <c r="J8" s="55" t="s">
        <v>79</v>
      </c>
      <c r="K8" s="47">
        <f t="shared" si="0"/>
        <v>2</v>
      </c>
      <c r="L8" s="48" t="s">
        <v>101</v>
      </c>
      <c r="M8" s="49">
        <f t="shared" si="1"/>
        <v>55</v>
      </c>
      <c r="N8" s="50" t="s">
        <v>102</v>
      </c>
      <c r="O8" s="14"/>
      <c r="P8" s="24" t="str">
        <f t="shared" si="2"/>
        <v>Ｄ運賃</v>
      </c>
      <c r="Q8" s="56">
        <f>ROUNDUP('[1]大阪ﾊｲﾔｰ(5%)'!Q9*110/105,-1)</f>
        <v>3360</v>
      </c>
      <c r="R8" s="48" t="s">
        <v>79</v>
      </c>
      <c r="S8" s="56">
        <f>ROUNDUP('[1]大阪ﾊｲﾔｰ(5%)'!S9*110/105,-1)</f>
        <v>2990</v>
      </c>
      <c r="T8" s="48" t="s">
        <v>79</v>
      </c>
      <c r="U8" s="56">
        <f>ROUNDUP('[1]大阪ﾊｲﾔｰ(5%)'!U9*110/105,-1)</f>
        <v>45680</v>
      </c>
      <c r="V8" s="57" t="s">
        <v>79</v>
      </c>
    </row>
    <row r="9" spans="1:22">
      <c r="A9" s="14"/>
      <c r="B9" s="24" t="s">
        <v>83</v>
      </c>
      <c r="C9" s="53">
        <f>$C5</f>
        <v>3</v>
      </c>
      <c r="D9" s="48" t="s">
        <v>99</v>
      </c>
      <c r="E9" s="54">
        <f t="shared" si="3"/>
        <v>1610</v>
      </c>
      <c r="F9" s="55" t="s">
        <v>79</v>
      </c>
      <c r="G9" s="47">
        <f>ROUND(G5/(E9/E5),0)</f>
        <v>482</v>
      </c>
      <c r="H9" s="48" t="s">
        <v>100</v>
      </c>
      <c r="I9" s="48">
        <f>$I5</f>
        <v>200</v>
      </c>
      <c r="J9" s="55" t="s">
        <v>79</v>
      </c>
      <c r="K9" s="47">
        <f t="shared" si="0"/>
        <v>2</v>
      </c>
      <c r="L9" s="48" t="s">
        <v>101</v>
      </c>
      <c r="M9" s="49">
        <f t="shared" si="1"/>
        <v>55</v>
      </c>
      <c r="N9" s="50" t="s">
        <v>102</v>
      </c>
      <c r="O9" s="14"/>
      <c r="P9" s="24" t="str">
        <f t="shared" si="2"/>
        <v>Ｅ運賃</v>
      </c>
      <c r="Q9" s="56">
        <f>ROUNDUP('[1]大阪ﾊｲﾔｰ(5%)'!Q10*110/105,-1)</f>
        <v>3340</v>
      </c>
      <c r="R9" s="48" t="s">
        <v>79</v>
      </c>
      <c r="S9" s="56">
        <f>ROUNDUP('[1]大阪ﾊｲﾔｰ(5%)'!S10*110/105,-1)</f>
        <v>2970</v>
      </c>
      <c r="T9" s="48" t="s">
        <v>79</v>
      </c>
      <c r="U9" s="56">
        <f>ROUNDUP('[1]大阪ﾊｲﾔｰ(5%)'!U10*110/105,-1)</f>
        <v>45370</v>
      </c>
      <c r="V9" s="57" t="s">
        <v>79</v>
      </c>
    </row>
    <row r="10" spans="1:22">
      <c r="A10" s="14"/>
      <c r="B10" s="24" t="s">
        <v>103</v>
      </c>
      <c r="C10" s="53">
        <f>$C5</f>
        <v>3</v>
      </c>
      <c r="D10" s="48" t="s">
        <v>99</v>
      </c>
      <c r="E10" s="54">
        <f t="shared" si="3"/>
        <v>1600</v>
      </c>
      <c r="F10" s="55" t="s">
        <v>79</v>
      </c>
      <c r="G10" s="47">
        <f>ROUND(G5/(E10/E5),0)</f>
        <v>485</v>
      </c>
      <c r="H10" s="48" t="s">
        <v>100</v>
      </c>
      <c r="I10" s="48">
        <f>$I5</f>
        <v>200</v>
      </c>
      <c r="J10" s="55" t="s">
        <v>79</v>
      </c>
      <c r="K10" s="47">
        <f t="shared" si="0"/>
        <v>2</v>
      </c>
      <c r="L10" s="48" t="s">
        <v>101</v>
      </c>
      <c r="M10" s="49">
        <f t="shared" si="1"/>
        <v>55</v>
      </c>
      <c r="N10" s="50" t="s">
        <v>102</v>
      </c>
      <c r="O10" s="14"/>
      <c r="P10" s="24" t="str">
        <f t="shared" si="2"/>
        <v>Ｆ運賃</v>
      </c>
      <c r="Q10" s="56">
        <f>ROUNDUP('[1]大阪ﾊｲﾔｰ(5%)'!Q11*110/105,-1)</f>
        <v>3320</v>
      </c>
      <c r="R10" s="48" t="s">
        <v>79</v>
      </c>
      <c r="S10" s="56">
        <f>ROUNDUP('[1]大阪ﾊｲﾔｰ(5%)'!S11*110/105,-1)</f>
        <v>2950</v>
      </c>
      <c r="T10" s="48" t="s">
        <v>79</v>
      </c>
      <c r="U10" s="56">
        <f>ROUNDUP('[1]大阪ﾊｲﾔｰ(5%)'!U11*110/105,-1)</f>
        <v>45050</v>
      </c>
      <c r="V10" s="57" t="s">
        <v>79</v>
      </c>
    </row>
    <row r="11" spans="1:22">
      <c r="A11" s="14"/>
      <c r="B11" s="24" t="s">
        <v>104</v>
      </c>
      <c r="C11" s="53">
        <f>$C5</f>
        <v>3</v>
      </c>
      <c r="D11" s="48" t="s">
        <v>99</v>
      </c>
      <c r="E11" s="54">
        <f t="shared" si="3"/>
        <v>1590</v>
      </c>
      <c r="F11" s="55" t="s">
        <v>79</v>
      </c>
      <c r="G11" s="47">
        <f>ROUND(G5/(E11/E5),0)</f>
        <v>488</v>
      </c>
      <c r="H11" s="48" t="s">
        <v>100</v>
      </c>
      <c r="I11" s="48">
        <f>$I5</f>
        <v>200</v>
      </c>
      <c r="J11" s="55" t="s">
        <v>79</v>
      </c>
      <c r="K11" s="47">
        <f t="shared" si="0"/>
        <v>3</v>
      </c>
      <c r="L11" s="48" t="s">
        <v>101</v>
      </c>
      <c r="M11" s="49">
        <f t="shared" si="1"/>
        <v>0</v>
      </c>
      <c r="N11" s="50" t="s">
        <v>102</v>
      </c>
      <c r="O11" s="14"/>
      <c r="P11" s="24" t="str">
        <f t="shared" si="2"/>
        <v>Ｇ運賃</v>
      </c>
      <c r="Q11" s="56">
        <f>ROUNDUP('[1]大阪ﾊｲﾔｰ(5%)'!Q12*110/105,-1)</f>
        <v>3290</v>
      </c>
      <c r="R11" s="48" t="s">
        <v>79</v>
      </c>
      <c r="S11" s="56">
        <f>ROUNDUP('[1]大阪ﾊｲﾔｰ(5%)'!S12*110/105,-1)</f>
        <v>2930</v>
      </c>
      <c r="T11" s="48" t="s">
        <v>79</v>
      </c>
      <c r="U11" s="56">
        <f>ROUNDUP('[1]大阪ﾊｲﾔｰ(5%)'!U12*110/105,-1)</f>
        <v>44740</v>
      </c>
      <c r="V11" s="57" t="s">
        <v>79</v>
      </c>
    </row>
    <row r="12" spans="1:22">
      <c r="A12" s="14"/>
      <c r="B12" s="58" t="s">
        <v>105</v>
      </c>
      <c r="C12" s="53">
        <f>$C5</f>
        <v>3</v>
      </c>
      <c r="D12" s="48" t="s">
        <v>99</v>
      </c>
      <c r="E12" s="54">
        <f t="shared" si="3"/>
        <v>1580</v>
      </c>
      <c r="F12" s="55" t="s">
        <v>79</v>
      </c>
      <c r="G12" s="47">
        <f>ROUND(G5/(E12/E5),0)</f>
        <v>491</v>
      </c>
      <c r="H12" s="48" t="s">
        <v>100</v>
      </c>
      <c r="I12" s="48">
        <f>$I5</f>
        <v>200</v>
      </c>
      <c r="J12" s="55" t="s">
        <v>79</v>
      </c>
      <c r="K12" s="47">
        <f t="shared" si="0"/>
        <v>3</v>
      </c>
      <c r="L12" s="48" t="s">
        <v>101</v>
      </c>
      <c r="M12" s="49">
        <f t="shared" si="1"/>
        <v>0</v>
      </c>
      <c r="N12" s="50" t="s">
        <v>102</v>
      </c>
      <c r="O12" s="14"/>
      <c r="P12" s="24" t="str">
        <f t="shared" si="2"/>
        <v>Ｈ運賃</v>
      </c>
      <c r="Q12" s="56">
        <f>ROUNDUP('[1]大阪ﾊｲﾔｰ(5%)'!Q13*110/105,-1)</f>
        <v>3270</v>
      </c>
      <c r="R12" s="48" t="s">
        <v>79</v>
      </c>
      <c r="S12" s="56">
        <f>ROUNDUP('[1]大阪ﾊｲﾔｰ(5%)'!S13*110/105,-1)</f>
        <v>2920</v>
      </c>
      <c r="T12" s="48" t="s">
        <v>79</v>
      </c>
      <c r="U12" s="56">
        <f>ROUNDUP('[1]大阪ﾊｲﾔｰ(5%)'!U13*110/105,-1)</f>
        <v>44530</v>
      </c>
      <c r="V12" s="57" t="s">
        <v>79</v>
      </c>
    </row>
    <row r="13" spans="1:22">
      <c r="A13" s="14"/>
      <c r="B13" s="58" t="s">
        <v>106</v>
      </c>
      <c r="C13" s="53">
        <f>$C5</f>
        <v>3</v>
      </c>
      <c r="D13" s="48" t="s">
        <v>99</v>
      </c>
      <c r="E13" s="54">
        <f t="shared" si="3"/>
        <v>1570</v>
      </c>
      <c r="F13" s="55" t="s">
        <v>79</v>
      </c>
      <c r="G13" s="47">
        <f>ROUND(G5/(E13/E5),0)</f>
        <v>494</v>
      </c>
      <c r="H13" s="48" t="s">
        <v>100</v>
      </c>
      <c r="I13" s="48">
        <f>$I5</f>
        <v>200</v>
      </c>
      <c r="J13" s="55" t="s">
        <v>79</v>
      </c>
      <c r="K13" s="47">
        <f t="shared" si="0"/>
        <v>3</v>
      </c>
      <c r="L13" s="48" t="s">
        <v>101</v>
      </c>
      <c r="M13" s="49">
        <f t="shared" si="1"/>
        <v>0</v>
      </c>
      <c r="N13" s="50" t="s">
        <v>102</v>
      </c>
      <c r="O13" s="14"/>
      <c r="P13" s="59" t="str">
        <f t="shared" si="2"/>
        <v>Ｉ運賃</v>
      </c>
      <c r="Q13" s="31">
        <f>ROUNDUP('[1]大阪ﾊｲﾔｰ(5%)'!Q14*110/105,-1)</f>
        <v>3250</v>
      </c>
      <c r="R13" s="26" t="s">
        <v>79</v>
      </c>
      <c r="S13" s="31">
        <f>ROUNDUP('[1]大阪ﾊｲﾔｰ(5%)'!S14*110/105,-1)</f>
        <v>2900</v>
      </c>
      <c r="T13" s="26" t="s">
        <v>79</v>
      </c>
      <c r="U13" s="31">
        <f>ROUNDUP('[1]大阪ﾊｲﾔｰ(5%)'!U14*110/105,-1)</f>
        <v>44210</v>
      </c>
      <c r="V13" s="28" t="s">
        <v>79</v>
      </c>
    </row>
    <row r="14" spans="1:22">
      <c r="A14" s="14"/>
      <c r="B14" s="58" t="s">
        <v>107</v>
      </c>
      <c r="C14" s="53">
        <f>$C5</f>
        <v>3</v>
      </c>
      <c r="D14" s="48" t="s">
        <v>99</v>
      </c>
      <c r="E14" s="54">
        <f t="shared" si="3"/>
        <v>1560</v>
      </c>
      <c r="F14" s="55" t="s">
        <v>79</v>
      </c>
      <c r="G14" s="47">
        <f>ROUND(G5/(E14/E5),0)</f>
        <v>497</v>
      </c>
      <c r="H14" s="48" t="s">
        <v>100</v>
      </c>
      <c r="I14" s="48">
        <f>$I5</f>
        <v>200</v>
      </c>
      <c r="J14" s="55" t="s">
        <v>79</v>
      </c>
      <c r="K14" s="47">
        <f t="shared" si="0"/>
        <v>3</v>
      </c>
      <c r="L14" s="48" t="s">
        <v>101</v>
      </c>
      <c r="M14" s="49">
        <f t="shared" si="1"/>
        <v>0</v>
      </c>
      <c r="N14" s="50" t="s">
        <v>102</v>
      </c>
      <c r="O14" s="14"/>
      <c r="P14" s="59" t="str">
        <f t="shared" si="2"/>
        <v>Ｊ運賃</v>
      </c>
      <c r="Q14" s="31">
        <f>ROUNDUP('[1]大阪ﾊｲﾔｰ(5%)'!Q15*110/105,-1)</f>
        <v>3230</v>
      </c>
      <c r="R14" s="26" t="s">
        <v>79</v>
      </c>
      <c r="S14" s="31">
        <f>ROUNDUP('[1]大阪ﾊｲﾔｰ(5%)'!S15*110/105,-1)</f>
        <v>2880</v>
      </c>
      <c r="T14" s="26" t="s">
        <v>79</v>
      </c>
      <c r="U14" s="31">
        <f>ROUNDUP('[1]大阪ﾊｲﾔｰ(5%)'!U15*110/105,-1)</f>
        <v>43900</v>
      </c>
      <c r="V14" s="28" t="s">
        <v>79</v>
      </c>
    </row>
    <row r="15" spans="1:22">
      <c r="A15" s="14"/>
      <c r="B15" s="58" t="s">
        <v>108</v>
      </c>
      <c r="C15" s="53">
        <f>$C5</f>
        <v>3</v>
      </c>
      <c r="D15" s="48" t="s">
        <v>99</v>
      </c>
      <c r="E15" s="54">
        <f t="shared" si="3"/>
        <v>1550</v>
      </c>
      <c r="F15" s="55" t="s">
        <v>79</v>
      </c>
      <c r="G15" s="47">
        <f>ROUND(G5/(E15/E5),0)</f>
        <v>500</v>
      </c>
      <c r="H15" s="48" t="s">
        <v>100</v>
      </c>
      <c r="I15" s="48">
        <f>$I5</f>
        <v>200</v>
      </c>
      <c r="J15" s="55" t="s">
        <v>79</v>
      </c>
      <c r="K15" s="47">
        <f t="shared" si="0"/>
        <v>3</v>
      </c>
      <c r="L15" s="48" t="s">
        <v>101</v>
      </c>
      <c r="M15" s="49">
        <f t="shared" si="1"/>
        <v>0</v>
      </c>
      <c r="N15" s="50" t="s">
        <v>102</v>
      </c>
      <c r="O15" s="14"/>
      <c r="P15" s="59" t="str">
        <f t="shared" si="2"/>
        <v>Ｋ運賃</v>
      </c>
      <c r="Q15" s="31">
        <f>ROUNDUP('[1]大阪ﾊｲﾔｰ(5%)'!Q16*110/105,-1)</f>
        <v>3210</v>
      </c>
      <c r="R15" s="26" t="s">
        <v>79</v>
      </c>
      <c r="S15" s="31">
        <f>ROUNDUP('[1]大阪ﾊｲﾔｰ(5%)'!S16*110/105,-1)</f>
        <v>2850</v>
      </c>
      <c r="T15" s="26" t="s">
        <v>79</v>
      </c>
      <c r="U15" s="31">
        <f>ROUNDUP('[1]大阪ﾊｲﾔｰ(5%)'!U16*110/105,-1)</f>
        <v>43590</v>
      </c>
      <c r="V15" s="28" t="s">
        <v>79</v>
      </c>
    </row>
    <row r="16" spans="1:22">
      <c r="A16" s="14"/>
      <c r="B16" s="58" t="s">
        <v>109</v>
      </c>
      <c r="C16" s="60">
        <f>$C5</f>
        <v>3</v>
      </c>
      <c r="D16" s="26" t="s">
        <v>99</v>
      </c>
      <c r="E16" s="61">
        <f t="shared" si="3"/>
        <v>1540</v>
      </c>
      <c r="F16" s="27" t="s">
        <v>79</v>
      </c>
      <c r="G16" s="62">
        <f>ROUND(G5/(E16/E5),0)</f>
        <v>504</v>
      </c>
      <c r="H16" s="26" t="s">
        <v>100</v>
      </c>
      <c r="I16" s="26">
        <f>$I5</f>
        <v>200</v>
      </c>
      <c r="J16" s="27" t="s">
        <v>79</v>
      </c>
      <c r="K16" s="62">
        <f t="shared" si="0"/>
        <v>3</v>
      </c>
      <c r="L16" s="26" t="s">
        <v>101</v>
      </c>
      <c r="M16" s="63">
        <f t="shared" si="1"/>
        <v>5</v>
      </c>
      <c r="N16" s="64" t="s">
        <v>102</v>
      </c>
      <c r="O16" s="29"/>
      <c r="P16" s="59" t="str">
        <f t="shared" si="2"/>
        <v>Ｌ運賃</v>
      </c>
      <c r="Q16" s="31">
        <f>ROUNDUP('[1]大阪ﾊｲﾔｰ(5%)'!Q17*110/105,-1)</f>
        <v>3190</v>
      </c>
      <c r="R16" s="26" t="s">
        <v>79</v>
      </c>
      <c r="S16" s="31">
        <f>ROUNDUP('[1]大阪ﾊｲﾔｰ(5%)'!S17*110/105,-1)</f>
        <v>2830</v>
      </c>
      <c r="T16" s="26" t="s">
        <v>79</v>
      </c>
      <c r="U16" s="31">
        <f>ROUNDUP('[1]大阪ﾊｲﾔｰ(5%)'!U17*110/105,-1)</f>
        <v>43270</v>
      </c>
      <c r="V16" s="28" t="s">
        <v>79</v>
      </c>
    </row>
    <row r="17" spans="1:22">
      <c r="A17" s="14"/>
      <c r="B17" s="58" t="s">
        <v>110</v>
      </c>
      <c r="C17" s="60">
        <f>$C5</f>
        <v>3</v>
      </c>
      <c r="D17" s="26" t="s">
        <v>99</v>
      </c>
      <c r="E17" s="61">
        <f t="shared" si="3"/>
        <v>1530</v>
      </c>
      <c r="F17" s="27" t="s">
        <v>79</v>
      </c>
      <c r="G17" s="62">
        <f>ROUND(G5/(E17/E5),0)</f>
        <v>507</v>
      </c>
      <c r="H17" s="26" t="s">
        <v>100</v>
      </c>
      <c r="I17" s="26">
        <f>$I5</f>
        <v>200</v>
      </c>
      <c r="J17" s="27" t="s">
        <v>79</v>
      </c>
      <c r="K17" s="62">
        <f t="shared" si="0"/>
        <v>3</v>
      </c>
      <c r="L17" s="26" t="s">
        <v>101</v>
      </c>
      <c r="M17" s="63">
        <f t="shared" si="1"/>
        <v>5</v>
      </c>
      <c r="N17" s="64" t="s">
        <v>102</v>
      </c>
      <c r="O17" s="29"/>
      <c r="P17" s="59" t="str">
        <f t="shared" si="2"/>
        <v>Ｍ運賃</v>
      </c>
      <c r="Q17" s="31">
        <f>ROUNDUP('[1]大阪ﾊｲﾔｰ(5%)'!Q18*110/105,-1)</f>
        <v>3170</v>
      </c>
      <c r="R17" s="26" t="s">
        <v>79</v>
      </c>
      <c r="S17" s="31">
        <f>ROUNDUP('[1]大阪ﾊｲﾔｰ(5%)'!S18*110/105,-1)</f>
        <v>2810</v>
      </c>
      <c r="T17" s="26" t="s">
        <v>79</v>
      </c>
      <c r="U17" s="31">
        <f>ROUNDUP('[1]大阪ﾊｲﾔｰ(5%)'!U18*110/105,-1)</f>
        <v>42960</v>
      </c>
      <c r="V17" s="28" t="s">
        <v>79</v>
      </c>
    </row>
    <row r="18" spans="1:22">
      <c r="A18" s="14"/>
      <c r="B18" s="58" t="s">
        <v>111</v>
      </c>
      <c r="C18" s="60">
        <f>$C5</f>
        <v>3</v>
      </c>
      <c r="D18" s="26" t="s">
        <v>99</v>
      </c>
      <c r="E18" s="61">
        <f t="shared" si="3"/>
        <v>1520</v>
      </c>
      <c r="F18" s="27" t="s">
        <v>79</v>
      </c>
      <c r="G18" s="62">
        <f>ROUND(G5/(E18/E5),0)</f>
        <v>510</v>
      </c>
      <c r="H18" s="26" t="s">
        <v>100</v>
      </c>
      <c r="I18" s="26">
        <f>$I5</f>
        <v>200</v>
      </c>
      <c r="J18" s="27" t="s">
        <v>79</v>
      </c>
      <c r="K18" s="62">
        <f t="shared" si="0"/>
        <v>3</v>
      </c>
      <c r="L18" s="26" t="s">
        <v>101</v>
      </c>
      <c r="M18" s="63">
        <f t="shared" si="1"/>
        <v>5</v>
      </c>
      <c r="N18" s="64" t="s">
        <v>102</v>
      </c>
      <c r="O18" s="29"/>
      <c r="P18" s="59" t="str">
        <f t="shared" si="2"/>
        <v>Ｎ運賃</v>
      </c>
      <c r="Q18" s="31">
        <f>ROUNDUP('[1]大阪ﾊｲﾔｰ(5%)'!Q19*110/105,-1)</f>
        <v>3150</v>
      </c>
      <c r="R18" s="26" t="s">
        <v>79</v>
      </c>
      <c r="S18" s="31">
        <f>ROUNDUP('[1]大阪ﾊｲﾔｰ(5%)'!S19*110/105,-1)</f>
        <v>2800</v>
      </c>
      <c r="T18" s="26" t="s">
        <v>79</v>
      </c>
      <c r="U18" s="31">
        <f>ROUNDUP('[1]大阪ﾊｲﾔｰ(5%)'!U19*110/105,-1)</f>
        <v>42750</v>
      </c>
      <c r="V18" s="28" t="s">
        <v>79</v>
      </c>
    </row>
    <row r="19" spans="1:22">
      <c r="A19" s="14"/>
      <c r="B19" s="58" t="s">
        <v>112</v>
      </c>
      <c r="C19" s="60">
        <f>$C5</f>
        <v>3</v>
      </c>
      <c r="D19" s="26" t="s">
        <v>99</v>
      </c>
      <c r="E19" s="61">
        <f t="shared" si="3"/>
        <v>1510</v>
      </c>
      <c r="F19" s="27" t="s">
        <v>79</v>
      </c>
      <c r="G19" s="62">
        <f>ROUND(G5/(E19/E5),0)</f>
        <v>514</v>
      </c>
      <c r="H19" s="26" t="s">
        <v>100</v>
      </c>
      <c r="I19" s="26">
        <f>$I5</f>
        <v>200</v>
      </c>
      <c r="J19" s="27" t="s">
        <v>79</v>
      </c>
      <c r="K19" s="62">
        <f t="shared" si="0"/>
        <v>3</v>
      </c>
      <c r="L19" s="26" t="s">
        <v>101</v>
      </c>
      <c r="M19" s="63">
        <f t="shared" si="1"/>
        <v>5</v>
      </c>
      <c r="N19" s="64" t="s">
        <v>102</v>
      </c>
      <c r="O19" s="29"/>
      <c r="P19" s="59" t="str">
        <f t="shared" si="2"/>
        <v>Ｏ運賃</v>
      </c>
      <c r="Q19" s="31">
        <f>ROUNDUP('[1]大阪ﾊｲﾔｰ(5%)'!Q20*110/105,-1)</f>
        <v>3130</v>
      </c>
      <c r="R19" s="26" t="s">
        <v>79</v>
      </c>
      <c r="S19" s="31">
        <f>ROUNDUP('[1]大阪ﾊｲﾔｰ(5%)'!S20*110/105,-1)</f>
        <v>2780</v>
      </c>
      <c r="T19" s="26" t="s">
        <v>79</v>
      </c>
      <c r="U19" s="31">
        <f>ROUNDUP('[1]大阪ﾊｲﾔｰ(5%)'!U20*110/105,-1)</f>
        <v>42430</v>
      </c>
      <c r="V19" s="28" t="s">
        <v>79</v>
      </c>
    </row>
    <row r="20" spans="1:22" ht="13.8" thickBot="1">
      <c r="A20" s="14"/>
      <c r="B20" s="37" t="s">
        <v>84</v>
      </c>
      <c r="C20" s="65">
        <f>$C5</f>
        <v>3</v>
      </c>
      <c r="D20" s="34" t="s">
        <v>99</v>
      </c>
      <c r="E20" s="66">
        <f t="shared" si="3"/>
        <v>1500</v>
      </c>
      <c r="F20" s="35" t="s">
        <v>79</v>
      </c>
      <c r="G20" s="67">
        <f>ROUND(G5/(E20/E5),0)</f>
        <v>517</v>
      </c>
      <c r="H20" s="34" t="s">
        <v>100</v>
      </c>
      <c r="I20" s="34">
        <f>$I5</f>
        <v>200</v>
      </c>
      <c r="J20" s="35" t="s">
        <v>79</v>
      </c>
      <c r="K20" s="68">
        <f t="shared" si="0"/>
        <v>3</v>
      </c>
      <c r="L20" s="69" t="s">
        <v>101</v>
      </c>
      <c r="M20" s="70">
        <f>TRUNC(CEILING(ROUND(G20*0.36,0),5)-K20*60,0)</f>
        <v>10</v>
      </c>
      <c r="N20" s="71" t="s">
        <v>102</v>
      </c>
      <c r="O20" s="29"/>
      <c r="P20" s="32" t="str">
        <f t="shared" si="2"/>
        <v>下限運賃</v>
      </c>
      <c r="Q20" s="33">
        <f>ROUNDUP('[1]大阪ﾊｲﾔｰ(5%)'!Q21*110/105,-1)</f>
        <v>3110</v>
      </c>
      <c r="R20" s="34" t="s">
        <v>79</v>
      </c>
      <c r="S20" s="33">
        <f>ROUNDUP('[1]大阪ﾊｲﾔｰ(5%)'!S21*110/105,-1)</f>
        <v>2760</v>
      </c>
      <c r="T20" s="34" t="s">
        <v>79</v>
      </c>
      <c r="U20" s="33">
        <f>ROUNDUP('[1]大阪ﾊｲﾔｰ(5%)'!U21*110/105,-1)</f>
        <v>42120</v>
      </c>
      <c r="V20" s="36" t="s">
        <v>79</v>
      </c>
    </row>
    <row r="21" spans="1:22">
      <c r="A21" s="14"/>
      <c r="B21" s="14"/>
      <c r="C21" s="29"/>
      <c r="D21" s="29"/>
      <c r="E21" s="29"/>
      <c r="F21" s="29"/>
      <c r="G21" s="29"/>
      <c r="H21" s="29"/>
      <c r="I21" s="29"/>
      <c r="J21" s="29"/>
      <c r="K21" s="29"/>
      <c r="L21" s="29"/>
      <c r="M21" s="29"/>
      <c r="N21" s="29"/>
      <c r="O21" s="29"/>
      <c r="P21" s="29"/>
      <c r="Q21" s="29"/>
      <c r="R21" s="29"/>
      <c r="S21" s="29"/>
      <c r="T21" s="29"/>
      <c r="U21" s="29"/>
      <c r="V21" s="29"/>
    </row>
    <row r="22" spans="1:22" ht="13.8" thickBot="1">
      <c r="A22" s="14"/>
      <c r="B22" s="14"/>
      <c r="C22" s="29"/>
      <c r="D22" s="29"/>
      <c r="E22" s="29"/>
      <c r="F22" s="29"/>
      <c r="G22" s="29"/>
      <c r="H22" s="29"/>
      <c r="I22" s="29"/>
      <c r="J22" s="29"/>
      <c r="K22" s="29"/>
      <c r="L22" s="29"/>
      <c r="M22" s="29"/>
      <c r="N22" s="29"/>
      <c r="O22" s="29"/>
      <c r="P22" s="29"/>
      <c r="Q22" s="29"/>
      <c r="R22" s="29"/>
      <c r="S22" s="29"/>
      <c r="T22" s="29"/>
      <c r="U22" s="29"/>
      <c r="V22" s="29"/>
    </row>
    <row r="23" spans="1:22">
      <c r="A23" s="14"/>
      <c r="B23" s="15"/>
      <c r="C23" s="188" t="s">
        <v>91</v>
      </c>
      <c r="D23" s="189"/>
      <c r="E23" s="189"/>
      <c r="F23" s="189"/>
      <c r="G23" s="189"/>
      <c r="H23" s="189"/>
      <c r="I23" s="189"/>
      <c r="J23" s="189"/>
      <c r="K23" s="189"/>
      <c r="L23" s="189"/>
      <c r="M23" s="189"/>
      <c r="N23" s="190"/>
      <c r="O23" s="29"/>
      <c r="P23" s="72"/>
      <c r="Q23" s="188" t="s">
        <v>92</v>
      </c>
      <c r="R23" s="189"/>
      <c r="S23" s="189"/>
      <c r="T23" s="189"/>
      <c r="U23" s="189"/>
      <c r="V23" s="190"/>
    </row>
    <row r="24" spans="1:22" ht="13.8" thickBot="1">
      <c r="A24" s="14"/>
      <c r="B24" s="39" t="s">
        <v>113</v>
      </c>
      <c r="C24" s="191" t="s">
        <v>93</v>
      </c>
      <c r="D24" s="192"/>
      <c r="E24" s="192"/>
      <c r="F24" s="193"/>
      <c r="G24" s="191" t="s">
        <v>94</v>
      </c>
      <c r="H24" s="192"/>
      <c r="I24" s="192"/>
      <c r="J24" s="193"/>
      <c r="K24" s="191" t="s">
        <v>95</v>
      </c>
      <c r="L24" s="192"/>
      <c r="M24" s="192"/>
      <c r="N24" s="194"/>
      <c r="O24" s="29"/>
      <c r="P24" s="73" t="str">
        <f>$B24</f>
        <v>中型車</v>
      </c>
      <c r="Q24" s="195" t="s">
        <v>96</v>
      </c>
      <c r="R24" s="196"/>
      <c r="S24" s="197" t="s">
        <v>97</v>
      </c>
      <c r="T24" s="198"/>
      <c r="U24" s="197" t="s">
        <v>98</v>
      </c>
      <c r="V24" s="199"/>
    </row>
    <row r="25" spans="1:22" ht="13.8" thickTop="1">
      <c r="A25" s="14"/>
      <c r="B25" s="40" t="s">
        <v>78</v>
      </c>
      <c r="C25" s="74">
        <v>3</v>
      </c>
      <c r="D25" s="21" t="s">
        <v>99</v>
      </c>
      <c r="E25" s="75">
        <f>ROUNDDOWN('[1]大阪ﾊｲﾔｰ(5%)'!E26*110/105,-1)</f>
        <v>1550</v>
      </c>
      <c r="F25" s="22" t="s">
        <v>79</v>
      </c>
      <c r="G25" s="76">
        <f>ROUNDUP('[1]大阪ﾊｲﾔｰ(5%)'!G26*105/110,0)</f>
        <v>564</v>
      </c>
      <c r="H25" s="21" t="s">
        <v>100</v>
      </c>
      <c r="I25" s="77">
        <v>200</v>
      </c>
      <c r="J25" s="22" t="s">
        <v>79</v>
      </c>
      <c r="K25" s="62">
        <f t="shared" ref="K25:K38" si="4">TRUNC(CEILING(ROUND(G25*0.36,0),5)/60,0)</f>
        <v>3</v>
      </c>
      <c r="L25" s="26" t="s">
        <v>101</v>
      </c>
      <c r="M25" s="63">
        <f t="shared" ref="M25:M38" si="5">TRUNC(CEILING(ROUND(G25*0.36,0),5)-K25*60,0)</f>
        <v>25</v>
      </c>
      <c r="N25" s="64" t="s">
        <v>102</v>
      </c>
      <c r="O25" s="29"/>
      <c r="P25" s="78" t="str">
        <f t="shared" ref="P25:P39" si="6">$B25</f>
        <v>上限運賃</v>
      </c>
      <c r="Q25" s="79">
        <f>ROUNDDOWN('[1]大阪ﾊｲﾔｰ(5%)'!Q26*110/105,-1)</f>
        <v>3150</v>
      </c>
      <c r="R25" s="21" t="s">
        <v>79</v>
      </c>
      <c r="S25" s="79">
        <f>ROUNDDOWN('[1]大阪ﾊｲﾔｰ(5%)'!S26*110/105,-1)</f>
        <v>2720</v>
      </c>
      <c r="T25" s="21" t="s">
        <v>79</v>
      </c>
      <c r="U25" s="79">
        <f>ROUNDDOWN('[1]大阪ﾊｲﾔｰ(5%)'!U26*110/105,-1)</f>
        <v>41590</v>
      </c>
      <c r="V25" s="23" t="s">
        <v>79</v>
      </c>
    </row>
    <row r="26" spans="1:22">
      <c r="A26" s="14"/>
      <c r="B26" s="24" t="s">
        <v>80</v>
      </c>
      <c r="C26" s="60">
        <f>$C25</f>
        <v>3</v>
      </c>
      <c r="D26" s="26" t="s">
        <v>99</v>
      </c>
      <c r="E26" s="61">
        <f t="shared" ref="E26:E39" si="7">E25-10</f>
        <v>1540</v>
      </c>
      <c r="F26" s="27" t="s">
        <v>79</v>
      </c>
      <c r="G26" s="62">
        <f>ROUND(G25/(E26/E25),0)</f>
        <v>568</v>
      </c>
      <c r="H26" s="26" t="s">
        <v>100</v>
      </c>
      <c r="I26" s="26">
        <f>$I25</f>
        <v>200</v>
      </c>
      <c r="J26" s="27" t="s">
        <v>79</v>
      </c>
      <c r="K26" s="62">
        <f t="shared" si="4"/>
        <v>3</v>
      </c>
      <c r="L26" s="26" t="s">
        <v>101</v>
      </c>
      <c r="M26" s="63">
        <f t="shared" si="5"/>
        <v>25</v>
      </c>
      <c r="N26" s="64" t="s">
        <v>102</v>
      </c>
      <c r="O26" s="29"/>
      <c r="P26" s="59" t="str">
        <f t="shared" si="6"/>
        <v>Ｂ運賃</v>
      </c>
      <c r="Q26" s="31">
        <f>ROUNDUP('[1]大阪ﾊｲﾔｰ(5%)'!Q27*110/105,-1)</f>
        <v>3140</v>
      </c>
      <c r="R26" s="26" t="s">
        <v>79</v>
      </c>
      <c r="S26" s="31">
        <f>ROUNDDOWN('[1]大阪ﾊｲﾔｰ(5%)'!S27*110/105,-1)</f>
        <v>2710</v>
      </c>
      <c r="T26" s="26" t="s">
        <v>79</v>
      </c>
      <c r="U26" s="31">
        <f>ROUNDDOWN('[1]大阪ﾊｲﾔｰ(5%)'!U27*110/105,-1)</f>
        <v>41590</v>
      </c>
      <c r="V26" s="28" t="s">
        <v>79</v>
      </c>
    </row>
    <row r="27" spans="1:22">
      <c r="A27" s="14"/>
      <c r="B27" s="24" t="s">
        <v>81</v>
      </c>
      <c r="C27" s="60">
        <f>$C25</f>
        <v>3</v>
      </c>
      <c r="D27" s="26" t="s">
        <v>99</v>
      </c>
      <c r="E27" s="61">
        <f t="shared" si="7"/>
        <v>1530</v>
      </c>
      <c r="F27" s="27" t="s">
        <v>79</v>
      </c>
      <c r="G27" s="62">
        <f>ROUND(G25/(E27/E25),0)</f>
        <v>571</v>
      </c>
      <c r="H27" s="26" t="s">
        <v>100</v>
      </c>
      <c r="I27" s="26">
        <f>$I25</f>
        <v>200</v>
      </c>
      <c r="J27" s="27" t="s">
        <v>79</v>
      </c>
      <c r="K27" s="62">
        <f t="shared" si="4"/>
        <v>3</v>
      </c>
      <c r="L27" s="26" t="s">
        <v>101</v>
      </c>
      <c r="M27" s="63">
        <f t="shared" si="5"/>
        <v>30</v>
      </c>
      <c r="N27" s="64" t="s">
        <v>102</v>
      </c>
      <c r="O27" s="29"/>
      <c r="P27" s="59" t="str">
        <f t="shared" si="6"/>
        <v>Ｃ運賃</v>
      </c>
      <c r="Q27" s="31">
        <f>ROUNDUP('[1]大阪ﾊｲﾔｰ(5%)'!Q28*110/105,-1)</f>
        <v>3120</v>
      </c>
      <c r="R27" s="26" t="s">
        <v>79</v>
      </c>
      <c r="S27" s="31">
        <f>ROUNDUP('[1]大阪ﾊｲﾔｰ(5%)'!S28*110/105,-1)</f>
        <v>2700</v>
      </c>
      <c r="T27" s="26" t="s">
        <v>79</v>
      </c>
      <c r="U27" s="31">
        <f>ROUNDUP('[1]大阪ﾊｲﾔｰ(5%)'!U28*110/105,-1)</f>
        <v>41280</v>
      </c>
      <c r="V27" s="28" t="s">
        <v>79</v>
      </c>
    </row>
    <row r="28" spans="1:22">
      <c r="A28" s="14"/>
      <c r="B28" s="24" t="s">
        <v>82</v>
      </c>
      <c r="C28" s="60">
        <f>$C25</f>
        <v>3</v>
      </c>
      <c r="D28" s="26" t="s">
        <v>99</v>
      </c>
      <c r="E28" s="61">
        <f t="shared" si="7"/>
        <v>1520</v>
      </c>
      <c r="F28" s="27" t="s">
        <v>79</v>
      </c>
      <c r="G28" s="62">
        <f>ROUND(G25/(E28/E25),0)</f>
        <v>575</v>
      </c>
      <c r="H28" s="26" t="s">
        <v>100</v>
      </c>
      <c r="I28" s="26">
        <f>$I25</f>
        <v>200</v>
      </c>
      <c r="J28" s="27" t="s">
        <v>79</v>
      </c>
      <c r="K28" s="62">
        <f t="shared" si="4"/>
        <v>3</v>
      </c>
      <c r="L28" s="26" t="s">
        <v>101</v>
      </c>
      <c r="M28" s="63">
        <f t="shared" si="5"/>
        <v>30</v>
      </c>
      <c r="N28" s="64" t="s">
        <v>102</v>
      </c>
      <c r="O28" s="29"/>
      <c r="P28" s="59" t="str">
        <f t="shared" si="6"/>
        <v>Ｄ運賃</v>
      </c>
      <c r="Q28" s="31">
        <f>ROUNDUP('[1]大阪ﾊｲﾔｰ(5%)'!Q29*110/105,-1)</f>
        <v>3100</v>
      </c>
      <c r="R28" s="26" t="s">
        <v>79</v>
      </c>
      <c r="S28" s="31">
        <f>ROUNDUP('[1]大阪ﾊｲﾔｰ(5%)'!S29*110/105,-1)</f>
        <v>2680</v>
      </c>
      <c r="T28" s="26" t="s">
        <v>79</v>
      </c>
      <c r="U28" s="31">
        <f>ROUNDUP('[1]大阪ﾊｲﾔｰ(5%)'!U29*110/105,-1)</f>
        <v>40970</v>
      </c>
      <c r="V28" s="28" t="s">
        <v>79</v>
      </c>
    </row>
    <row r="29" spans="1:22">
      <c r="A29" s="14"/>
      <c r="B29" s="24" t="s">
        <v>83</v>
      </c>
      <c r="C29" s="60">
        <f>$C25</f>
        <v>3</v>
      </c>
      <c r="D29" s="26" t="s">
        <v>99</v>
      </c>
      <c r="E29" s="61">
        <f t="shared" si="7"/>
        <v>1510</v>
      </c>
      <c r="F29" s="27" t="s">
        <v>79</v>
      </c>
      <c r="G29" s="62">
        <f>ROUND(G25/(E29/E25),0)</f>
        <v>579</v>
      </c>
      <c r="H29" s="26" t="s">
        <v>100</v>
      </c>
      <c r="I29" s="26">
        <f>$I25</f>
        <v>200</v>
      </c>
      <c r="J29" s="27" t="s">
        <v>79</v>
      </c>
      <c r="K29" s="62">
        <f t="shared" si="4"/>
        <v>3</v>
      </c>
      <c r="L29" s="26" t="s">
        <v>101</v>
      </c>
      <c r="M29" s="63">
        <f t="shared" si="5"/>
        <v>30</v>
      </c>
      <c r="N29" s="64" t="s">
        <v>102</v>
      </c>
      <c r="O29" s="29"/>
      <c r="P29" s="59" t="str">
        <f t="shared" si="6"/>
        <v>Ｅ運賃</v>
      </c>
      <c r="Q29" s="31">
        <f>ROUNDUP('[1]大阪ﾊｲﾔｰ(5%)'!Q30*110/105,-1)</f>
        <v>3070</v>
      </c>
      <c r="R29" s="26" t="s">
        <v>79</v>
      </c>
      <c r="S29" s="31">
        <f>ROUNDUP('[1]大阪ﾊｲﾔｰ(5%)'!S30*110/105,-1)</f>
        <v>2660</v>
      </c>
      <c r="T29" s="26" t="s">
        <v>79</v>
      </c>
      <c r="U29" s="31">
        <f>ROUNDUP('[1]大阪ﾊｲﾔｰ(5%)'!U30*110/105,-1)</f>
        <v>40650</v>
      </c>
      <c r="V29" s="28" t="s">
        <v>79</v>
      </c>
    </row>
    <row r="30" spans="1:22">
      <c r="A30" s="14"/>
      <c r="B30" s="24" t="s">
        <v>103</v>
      </c>
      <c r="C30" s="60">
        <f>$C25</f>
        <v>3</v>
      </c>
      <c r="D30" s="26" t="s">
        <v>99</v>
      </c>
      <c r="E30" s="61">
        <f t="shared" si="7"/>
        <v>1500</v>
      </c>
      <c r="F30" s="27" t="s">
        <v>79</v>
      </c>
      <c r="G30" s="62">
        <f>ROUND(G25/(E30/E25),0)</f>
        <v>583</v>
      </c>
      <c r="H30" s="26" t="s">
        <v>100</v>
      </c>
      <c r="I30" s="26">
        <f>$I25</f>
        <v>200</v>
      </c>
      <c r="J30" s="27" t="s">
        <v>79</v>
      </c>
      <c r="K30" s="62">
        <f t="shared" si="4"/>
        <v>3</v>
      </c>
      <c r="L30" s="26" t="s">
        <v>101</v>
      </c>
      <c r="M30" s="63">
        <f t="shared" si="5"/>
        <v>30</v>
      </c>
      <c r="N30" s="64" t="s">
        <v>102</v>
      </c>
      <c r="O30" s="29"/>
      <c r="P30" s="59" t="str">
        <f t="shared" si="6"/>
        <v>Ｆ運賃</v>
      </c>
      <c r="Q30" s="31">
        <f>ROUNDUP('[1]大阪ﾊｲﾔｰ(5%)'!Q31*110/105,-1)</f>
        <v>3050</v>
      </c>
      <c r="R30" s="26" t="s">
        <v>79</v>
      </c>
      <c r="S30" s="31">
        <f>ROUNDUP('[1]大阪ﾊｲﾔｰ(5%)'!S31*110/105,-1)</f>
        <v>2640</v>
      </c>
      <c r="T30" s="26" t="s">
        <v>79</v>
      </c>
      <c r="U30" s="31">
        <f>ROUNDUP('[1]大阪ﾊｲﾔｰ(5%)'!U31*110/105,-1)</f>
        <v>40440</v>
      </c>
      <c r="V30" s="28" t="s">
        <v>79</v>
      </c>
    </row>
    <row r="31" spans="1:22">
      <c r="A31" s="14"/>
      <c r="B31" s="24" t="s">
        <v>104</v>
      </c>
      <c r="C31" s="60">
        <f>$C25</f>
        <v>3</v>
      </c>
      <c r="D31" s="26" t="s">
        <v>99</v>
      </c>
      <c r="E31" s="61">
        <f t="shared" si="7"/>
        <v>1490</v>
      </c>
      <c r="F31" s="27" t="s">
        <v>79</v>
      </c>
      <c r="G31" s="62">
        <f>ROUND(G25/(E31/E25),0)</f>
        <v>587</v>
      </c>
      <c r="H31" s="26" t="s">
        <v>100</v>
      </c>
      <c r="I31" s="26">
        <f>$I25</f>
        <v>200</v>
      </c>
      <c r="J31" s="27" t="s">
        <v>79</v>
      </c>
      <c r="K31" s="62">
        <f t="shared" si="4"/>
        <v>3</v>
      </c>
      <c r="L31" s="26" t="s">
        <v>101</v>
      </c>
      <c r="M31" s="63">
        <f t="shared" si="5"/>
        <v>35</v>
      </c>
      <c r="N31" s="64" t="s">
        <v>102</v>
      </c>
      <c r="O31" s="29"/>
      <c r="P31" s="59" t="str">
        <f t="shared" si="6"/>
        <v>Ｇ運賃</v>
      </c>
      <c r="Q31" s="31">
        <f>ROUNDUP('[1]大阪ﾊｲﾔｰ(5%)'!Q32*110/105,-1)</f>
        <v>3030</v>
      </c>
      <c r="R31" s="26" t="s">
        <v>79</v>
      </c>
      <c r="S31" s="31">
        <f>ROUNDUP('[1]大阪ﾊｲﾔｰ(5%)'!S32*110/105,-1)</f>
        <v>2620</v>
      </c>
      <c r="T31" s="26" t="s">
        <v>79</v>
      </c>
      <c r="U31" s="31">
        <f>ROUNDUP('[1]大阪ﾊｲﾔｰ(5%)'!U32*110/105,-1)</f>
        <v>40130</v>
      </c>
      <c r="V31" s="28" t="s">
        <v>79</v>
      </c>
    </row>
    <row r="32" spans="1:22">
      <c r="A32" s="14"/>
      <c r="B32" s="58" t="s">
        <v>105</v>
      </c>
      <c r="C32" s="60">
        <f>$C25</f>
        <v>3</v>
      </c>
      <c r="D32" s="26" t="s">
        <v>99</v>
      </c>
      <c r="E32" s="61">
        <f t="shared" si="7"/>
        <v>1480</v>
      </c>
      <c r="F32" s="27" t="s">
        <v>79</v>
      </c>
      <c r="G32" s="62">
        <f>ROUND(G25/(E32/E25),0)</f>
        <v>591</v>
      </c>
      <c r="H32" s="26" t="s">
        <v>100</v>
      </c>
      <c r="I32" s="26">
        <f>$I25</f>
        <v>200</v>
      </c>
      <c r="J32" s="27" t="s">
        <v>79</v>
      </c>
      <c r="K32" s="62">
        <f t="shared" si="4"/>
        <v>3</v>
      </c>
      <c r="L32" s="26" t="s">
        <v>101</v>
      </c>
      <c r="M32" s="63">
        <f t="shared" si="5"/>
        <v>35</v>
      </c>
      <c r="N32" s="64" t="s">
        <v>102</v>
      </c>
      <c r="O32" s="29"/>
      <c r="P32" s="59" t="str">
        <f t="shared" si="6"/>
        <v>Ｈ運賃</v>
      </c>
      <c r="Q32" s="31">
        <f>ROUNDUP('[1]大阪ﾊｲﾔｰ(5%)'!Q33*110/105,-1)</f>
        <v>3010</v>
      </c>
      <c r="R32" s="26" t="s">
        <v>79</v>
      </c>
      <c r="S32" s="31">
        <f>ROUNDUP('[1]大阪ﾊｲﾔｰ(5%)'!S33*110/105,-1)</f>
        <v>2600</v>
      </c>
      <c r="T32" s="26" t="s">
        <v>79</v>
      </c>
      <c r="U32" s="31">
        <f>ROUNDUP('[1]大阪ﾊｲﾔｰ(5%)'!U33*110/105,-1)</f>
        <v>39810</v>
      </c>
      <c r="V32" s="28" t="s">
        <v>79</v>
      </c>
    </row>
    <row r="33" spans="1:22">
      <c r="A33" s="14"/>
      <c r="B33" s="58" t="s">
        <v>106</v>
      </c>
      <c r="C33" s="60">
        <f>$C25</f>
        <v>3</v>
      </c>
      <c r="D33" s="26" t="s">
        <v>99</v>
      </c>
      <c r="E33" s="61">
        <f t="shared" si="7"/>
        <v>1470</v>
      </c>
      <c r="F33" s="27" t="s">
        <v>79</v>
      </c>
      <c r="G33" s="62">
        <f>ROUND(G25/(E33/E25),0)</f>
        <v>595</v>
      </c>
      <c r="H33" s="26" t="s">
        <v>100</v>
      </c>
      <c r="I33" s="26">
        <f>$I25</f>
        <v>200</v>
      </c>
      <c r="J33" s="27" t="s">
        <v>79</v>
      </c>
      <c r="K33" s="62">
        <f t="shared" si="4"/>
        <v>3</v>
      </c>
      <c r="L33" s="26" t="s">
        <v>101</v>
      </c>
      <c r="M33" s="63">
        <f t="shared" si="5"/>
        <v>35</v>
      </c>
      <c r="N33" s="64" t="s">
        <v>102</v>
      </c>
      <c r="O33" s="29"/>
      <c r="P33" s="59" t="str">
        <f t="shared" si="6"/>
        <v>Ｉ運賃</v>
      </c>
      <c r="Q33" s="31">
        <f>ROUNDUP('[1]大阪ﾊｲﾔｰ(5%)'!Q34*110/105,-1)</f>
        <v>2990</v>
      </c>
      <c r="R33" s="26" t="s">
        <v>79</v>
      </c>
      <c r="S33" s="31">
        <f>ROUNDUP('[1]大阪ﾊｲﾔｰ(5%)'!S34*110/105,-1)</f>
        <v>2580</v>
      </c>
      <c r="T33" s="26" t="s">
        <v>79</v>
      </c>
      <c r="U33" s="31">
        <f>ROUNDUP('[1]大阪ﾊｲﾔｰ(5%)'!U34*110/105,-1)</f>
        <v>39500</v>
      </c>
      <c r="V33" s="28" t="s">
        <v>79</v>
      </c>
    </row>
    <row r="34" spans="1:22">
      <c r="A34" s="14"/>
      <c r="B34" s="58" t="s">
        <v>107</v>
      </c>
      <c r="C34" s="60">
        <f>$C25</f>
        <v>3</v>
      </c>
      <c r="D34" s="26" t="s">
        <v>99</v>
      </c>
      <c r="E34" s="61">
        <f t="shared" si="7"/>
        <v>1460</v>
      </c>
      <c r="F34" s="27" t="s">
        <v>79</v>
      </c>
      <c r="G34" s="62">
        <f>ROUND(G25/(E34/E25),0)</f>
        <v>599</v>
      </c>
      <c r="H34" s="26" t="s">
        <v>100</v>
      </c>
      <c r="I34" s="26">
        <f>$I25</f>
        <v>200</v>
      </c>
      <c r="J34" s="27" t="s">
        <v>79</v>
      </c>
      <c r="K34" s="62">
        <f t="shared" si="4"/>
        <v>3</v>
      </c>
      <c r="L34" s="26" t="s">
        <v>101</v>
      </c>
      <c r="M34" s="63">
        <f t="shared" si="5"/>
        <v>40</v>
      </c>
      <c r="N34" s="64" t="s">
        <v>102</v>
      </c>
      <c r="O34" s="29"/>
      <c r="P34" s="59" t="str">
        <f t="shared" si="6"/>
        <v>Ｊ運賃</v>
      </c>
      <c r="Q34" s="31">
        <f>ROUNDUP('[1]大阪ﾊｲﾔｰ(5%)'!Q35*110/105,-1)</f>
        <v>2970</v>
      </c>
      <c r="R34" s="26" t="s">
        <v>79</v>
      </c>
      <c r="S34" s="31">
        <f>ROUNDUP('[1]大阪ﾊｲﾔｰ(5%)'!S35*110/105,-1)</f>
        <v>2570</v>
      </c>
      <c r="T34" s="26" t="s">
        <v>79</v>
      </c>
      <c r="U34" s="31">
        <f>ROUNDUP('[1]大阪ﾊｲﾔｰ(5%)'!U35*110/105,-1)</f>
        <v>39400</v>
      </c>
      <c r="V34" s="28" t="s">
        <v>79</v>
      </c>
    </row>
    <row r="35" spans="1:22">
      <c r="A35" s="14"/>
      <c r="B35" s="58" t="s">
        <v>108</v>
      </c>
      <c r="C35" s="60">
        <f>$C25</f>
        <v>3</v>
      </c>
      <c r="D35" s="26" t="s">
        <v>99</v>
      </c>
      <c r="E35" s="61">
        <f t="shared" si="7"/>
        <v>1450</v>
      </c>
      <c r="F35" s="27" t="s">
        <v>79</v>
      </c>
      <c r="G35" s="62">
        <f>ROUND(G25/(E35/E25),0)</f>
        <v>603</v>
      </c>
      <c r="H35" s="26" t="s">
        <v>100</v>
      </c>
      <c r="I35" s="26">
        <f>$I25</f>
        <v>200</v>
      </c>
      <c r="J35" s="27" t="s">
        <v>79</v>
      </c>
      <c r="K35" s="62">
        <f t="shared" si="4"/>
        <v>3</v>
      </c>
      <c r="L35" s="26" t="s">
        <v>101</v>
      </c>
      <c r="M35" s="63">
        <f t="shared" si="5"/>
        <v>40</v>
      </c>
      <c r="N35" s="64" t="s">
        <v>102</v>
      </c>
      <c r="O35" s="29"/>
      <c r="P35" s="59" t="str">
        <f t="shared" si="6"/>
        <v>Ｋ運賃</v>
      </c>
      <c r="Q35" s="31">
        <f>ROUNDUP('[1]大阪ﾊｲﾔｰ(5%)'!Q36*110/105,-1)</f>
        <v>2950</v>
      </c>
      <c r="R35" s="26" t="s">
        <v>79</v>
      </c>
      <c r="S35" s="31">
        <f>ROUNDUP('[1]大阪ﾊｲﾔｰ(5%)'!S36*110/105,-1)</f>
        <v>2550</v>
      </c>
      <c r="T35" s="26" t="s">
        <v>79</v>
      </c>
      <c r="U35" s="31">
        <f>ROUNDUP('[1]大阪ﾊｲﾔｰ(5%)'!U36*110/105,-1)</f>
        <v>38980</v>
      </c>
      <c r="V35" s="28" t="s">
        <v>79</v>
      </c>
    </row>
    <row r="36" spans="1:22">
      <c r="A36" s="14"/>
      <c r="B36" s="58" t="s">
        <v>109</v>
      </c>
      <c r="C36" s="60">
        <f>$C25</f>
        <v>3</v>
      </c>
      <c r="D36" s="26" t="s">
        <v>99</v>
      </c>
      <c r="E36" s="61">
        <f t="shared" si="7"/>
        <v>1440</v>
      </c>
      <c r="F36" s="27" t="s">
        <v>79</v>
      </c>
      <c r="G36" s="62">
        <f>ROUND(G25/(E36/E25),0)</f>
        <v>607</v>
      </c>
      <c r="H36" s="26" t="s">
        <v>100</v>
      </c>
      <c r="I36" s="26">
        <f>$I25</f>
        <v>200</v>
      </c>
      <c r="J36" s="27" t="s">
        <v>79</v>
      </c>
      <c r="K36" s="62">
        <f t="shared" si="4"/>
        <v>3</v>
      </c>
      <c r="L36" s="26" t="s">
        <v>101</v>
      </c>
      <c r="M36" s="63">
        <f t="shared" si="5"/>
        <v>40</v>
      </c>
      <c r="N36" s="64" t="s">
        <v>102</v>
      </c>
      <c r="O36" s="29"/>
      <c r="P36" s="59" t="str">
        <f t="shared" si="6"/>
        <v>Ｌ運賃</v>
      </c>
      <c r="Q36" s="31">
        <f>ROUNDUP('[1]大阪ﾊｲﾔｰ(5%)'!Q37*110/105,-1)</f>
        <v>2930</v>
      </c>
      <c r="R36" s="26" t="s">
        <v>79</v>
      </c>
      <c r="S36" s="31">
        <f>ROUNDUP('[1]大阪ﾊｲﾔｰ(5%)'!S37*110/105,-1)</f>
        <v>2530</v>
      </c>
      <c r="T36" s="26" t="s">
        <v>79</v>
      </c>
      <c r="U36" s="31">
        <f>ROUNDUP('[1]大阪ﾊｲﾔｰ(5%)'!U37*110/105,-1)</f>
        <v>38660</v>
      </c>
      <c r="V36" s="28" t="s">
        <v>79</v>
      </c>
    </row>
    <row r="37" spans="1:22">
      <c r="A37" s="14"/>
      <c r="B37" s="58" t="s">
        <v>110</v>
      </c>
      <c r="C37" s="60">
        <f>$C25</f>
        <v>3</v>
      </c>
      <c r="D37" s="26" t="s">
        <v>99</v>
      </c>
      <c r="E37" s="61">
        <f t="shared" si="7"/>
        <v>1430</v>
      </c>
      <c r="F37" s="27" t="s">
        <v>79</v>
      </c>
      <c r="G37" s="62">
        <f>ROUND(G25/(E37/E25),0)</f>
        <v>611</v>
      </c>
      <c r="H37" s="26" t="s">
        <v>100</v>
      </c>
      <c r="I37" s="26">
        <f>$I25</f>
        <v>200</v>
      </c>
      <c r="J37" s="27" t="s">
        <v>79</v>
      </c>
      <c r="K37" s="62">
        <f t="shared" si="4"/>
        <v>3</v>
      </c>
      <c r="L37" s="26" t="s">
        <v>101</v>
      </c>
      <c r="M37" s="63">
        <f t="shared" si="5"/>
        <v>40</v>
      </c>
      <c r="N37" s="64" t="s">
        <v>102</v>
      </c>
      <c r="O37" s="29"/>
      <c r="P37" s="59" t="str">
        <f t="shared" si="6"/>
        <v>Ｍ運賃</v>
      </c>
      <c r="Q37" s="31">
        <f>ROUNDUP('[1]大阪ﾊｲﾔｰ(5%)'!Q38*110/105,-1)</f>
        <v>2910</v>
      </c>
      <c r="R37" s="26" t="s">
        <v>79</v>
      </c>
      <c r="S37" s="31">
        <f>ROUNDUP('[1]大阪ﾊｲﾔｰ(5%)'!S38*110/105,-1)</f>
        <v>2510</v>
      </c>
      <c r="T37" s="26" t="s">
        <v>79</v>
      </c>
      <c r="U37" s="31">
        <f>ROUNDUP('[1]大阪ﾊｲﾔｰ(5%)'!U38*110/105,-1)</f>
        <v>38350</v>
      </c>
      <c r="V37" s="28" t="s">
        <v>79</v>
      </c>
    </row>
    <row r="38" spans="1:22">
      <c r="A38" s="14"/>
      <c r="B38" s="58" t="s">
        <v>111</v>
      </c>
      <c r="C38" s="60">
        <f>$C25</f>
        <v>3</v>
      </c>
      <c r="D38" s="26" t="s">
        <v>99</v>
      </c>
      <c r="E38" s="61">
        <f t="shared" si="7"/>
        <v>1420</v>
      </c>
      <c r="F38" s="27" t="s">
        <v>79</v>
      </c>
      <c r="G38" s="62">
        <f>ROUND(G25/(E38/E25),0)</f>
        <v>616</v>
      </c>
      <c r="H38" s="26" t="s">
        <v>100</v>
      </c>
      <c r="I38" s="26">
        <f>$I25</f>
        <v>200</v>
      </c>
      <c r="J38" s="27" t="s">
        <v>79</v>
      </c>
      <c r="K38" s="62">
        <f t="shared" si="4"/>
        <v>3</v>
      </c>
      <c r="L38" s="26" t="s">
        <v>101</v>
      </c>
      <c r="M38" s="63">
        <f t="shared" si="5"/>
        <v>45</v>
      </c>
      <c r="N38" s="64" t="s">
        <v>102</v>
      </c>
      <c r="O38" s="29"/>
      <c r="P38" s="59" t="str">
        <f t="shared" si="6"/>
        <v>Ｎ運賃</v>
      </c>
      <c r="Q38" s="31">
        <f>ROUNDUP('[1]大阪ﾊｲﾔｰ(5%)'!Q39*110/105,-1)</f>
        <v>2890</v>
      </c>
      <c r="R38" s="26" t="s">
        <v>79</v>
      </c>
      <c r="S38" s="31">
        <f>ROUNDUP('[1]大阪ﾊｲﾔｰ(5%)'!S39*110/105,-1)</f>
        <v>2500</v>
      </c>
      <c r="T38" s="26" t="s">
        <v>79</v>
      </c>
      <c r="U38" s="31">
        <f>ROUNDUP('[1]大阪ﾊｲﾔｰ(5%)'!U39*110/105,-1)</f>
        <v>38240</v>
      </c>
      <c r="V38" s="28" t="s">
        <v>79</v>
      </c>
    </row>
    <row r="39" spans="1:22" ht="13.8" thickBot="1">
      <c r="A39" s="14"/>
      <c r="B39" s="37" t="s">
        <v>84</v>
      </c>
      <c r="C39" s="65">
        <f>$C25</f>
        <v>3</v>
      </c>
      <c r="D39" s="34" t="s">
        <v>99</v>
      </c>
      <c r="E39" s="66">
        <f t="shared" si="7"/>
        <v>1410</v>
      </c>
      <c r="F39" s="35" t="s">
        <v>79</v>
      </c>
      <c r="G39" s="67">
        <f>ROUND(G25/(E39/E25),0)</f>
        <v>620</v>
      </c>
      <c r="H39" s="34" t="s">
        <v>100</v>
      </c>
      <c r="I39" s="34">
        <f>$I25</f>
        <v>200</v>
      </c>
      <c r="J39" s="35" t="s">
        <v>79</v>
      </c>
      <c r="K39" s="67">
        <f>TRUNC(CEILING(ROUND(G39*0.36,0),5)/60,0)</f>
        <v>3</v>
      </c>
      <c r="L39" s="34" t="s">
        <v>101</v>
      </c>
      <c r="M39" s="80">
        <f>TRUNC(CEILING(ROUND(G39*0.36,0),5)-K39*60,0)</f>
        <v>45</v>
      </c>
      <c r="N39" s="81" t="s">
        <v>102</v>
      </c>
      <c r="O39" s="29"/>
      <c r="P39" s="32" t="str">
        <f t="shared" si="6"/>
        <v>下限運賃</v>
      </c>
      <c r="Q39" s="33">
        <f>ROUNDUP('[1]大阪ﾊｲﾔｰ(5%)'!Q40*110/105,-1)</f>
        <v>2860</v>
      </c>
      <c r="R39" s="34" t="s">
        <v>79</v>
      </c>
      <c r="S39" s="33">
        <f>ROUNDUP('[1]大阪ﾊｲﾔｰ(5%)'!S40*110/105,-1)</f>
        <v>2480</v>
      </c>
      <c r="T39" s="34" t="s">
        <v>79</v>
      </c>
      <c r="U39" s="33">
        <f>ROUNDUP('[1]大阪ﾊｲﾔｰ(5%)'!U40*110/105,-1)</f>
        <v>37930</v>
      </c>
      <c r="V39" s="36" t="s">
        <v>79</v>
      </c>
    </row>
    <row r="40" spans="1:22">
      <c r="A40" s="14"/>
      <c r="B40" s="14"/>
      <c r="C40" s="29"/>
      <c r="D40" s="29"/>
      <c r="E40" s="29"/>
      <c r="F40" s="29"/>
      <c r="G40" s="29"/>
      <c r="H40" s="29"/>
      <c r="I40" s="29"/>
      <c r="J40" s="29"/>
      <c r="K40" s="29"/>
      <c r="L40" s="29"/>
      <c r="M40" s="29"/>
      <c r="N40" s="29"/>
      <c r="O40" s="29"/>
      <c r="P40" s="29"/>
      <c r="Q40" s="29"/>
      <c r="R40" s="29"/>
      <c r="S40" s="29"/>
      <c r="T40" s="29"/>
      <c r="U40" s="29"/>
      <c r="V40" s="29"/>
    </row>
    <row r="41" spans="1:22">
      <c r="A41" s="14"/>
      <c r="B41" s="14"/>
      <c r="D41" s="29"/>
      <c r="E41" s="29"/>
      <c r="F41" s="29"/>
      <c r="G41" s="29"/>
      <c r="H41" s="29"/>
      <c r="I41" s="29"/>
      <c r="J41" s="29"/>
      <c r="K41" s="29"/>
      <c r="L41" s="29"/>
      <c r="M41" s="29"/>
      <c r="N41" s="29"/>
      <c r="O41" s="29"/>
      <c r="P41" s="29"/>
      <c r="Q41" s="29"/>
      <c r="R41" s="29"/>
      <c r="S41" s="29"/>
      <c r="T41" s="29"/>
      <c r="U41" s="29"/>
      <c r="V41" s="29"/>
    </row>
  </sheetData>
  <sheetProtection algorithmName="SHA-512" hashValue="3wSgLGse41Z+cvoEDbHTDYHupcddDU2Y7W6ItK6oJ9JZSgSaEjQLojxlo+jbUczV1Ls96QyrKGm/1AaUhW8zug==" saltValue="t4IW4QxNQS2d7b6y1HGZcQ==" spinCount="100000" sheet="1" objects="1" scenarios="1"/>
  <mergeCells count="18">
    <mergeCell ref="C23:N23"/>
    <mergeCell ref="Q23:V23"/>
    <mergeCell ref="C24:F24"/>
    <mergeCell ref="G24:J24"/>
    <mergeCell ref="K24:N24"/>
    <mergeCell ref="Q24:R24"/>
    <mergeCell ref="S24:T24"/>
    <mergeCell ref="U24:V24"/>
    <mergeCell ref="P1:U1"/>
    <mergeCell ref="P2:U2"/>
    <mergeCell ref="C3:N3"/>
    <mergeCell ref="Q3:V3"/>
    <mergeCell ref="C4:F4"/>
    <mergeCell ref="G4:J4"/>
    <mergeCell ref="K4:N4"/>
    <mergeCell ref="Q4:R4"/>
    <mergeCell ref="S4:T4"/>
    <mergeCell ref="U4:V4"/>
  </mergeCells>
  <phoneticPr fontId="2"/>
  <pageMargins left="0.7" right="0.7" top="0.75" bottom="0.75" header="0.3" footer="0.3"/>
  <pageSetup paperSize="9"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0CE1-A65E-435D-8BBB-CFCE941CED0B}">
  <dimension ref="A1:O30"/>
  <sheetViews>
    <sheetView zoomScaleNormal="100" workbookViewId="0"/>
  </sheetViews>
  <sheetFormatPr defaultRowHeight="13.2"/>
  <cols>
    <col min="1" max="1" width="1.5546875" customWidth="1"/>
  </cols>
  <sheetData>
    <row r="1" spans="1:15">
      <c r="A1" s="14"/>
      <c r="B1" s="206" t="s">
        <v>68</v>
      </c>
      <c r="C1" s="206"/>
      <c r="D1" s="206"/>
      <c r="E1" s="206"/>
      <c r="F1" s="206"/>
      <c r="G1" s="14"/>
      <c r="H1" s="14"/>
      <c r="I1" s="14"/>
      <c r="J1" s="14"/>
      <c r="K1" s="14"/>
      <c r="L1" s="14"/>
      <c r="M1" s="14"/>
      <c r="N1" s="14"/>
      <c r="O1" s="14"/>
    </row>
    <row r="2" spans="1:15">
      <c r="A2" s="14"/>
      <c r="B2" t="s">
        <v>167</v>
      </c>
      <c r="C2" s="14"/>
      <c r="D2" s="14"/>
      <c r="E2" s="14"/>
      <c r="F2" s="14"/>
      <c r="G2" s="14"/>
      <c r="H2" s="14"/>
      <c r="I2" s="14"/>
      <c r="J2" s="14"/>
      <c r="K2" s="14"/>
      <c r="L2" s="14"/>
      <c r="M2" s="14"/>
      <c r="N2" s="14"/>
      <c r="O2" s="14"/>
    </row>
    <row r="3" spans="1:15">
      <c r="A3" s="14"/>
      <c r="C3" s="14"/>
      <c r="D3" s="14"/>
      <c r="E3" s="14"/>
      <c r="F3" s="14"/>
      <c r="G3" s="14"/>
      <c r="H3" s="14"/>
      <c r="I3" s="14"/>
      <c r="J3" s="14"/>
      <c r="K3" s="14"/>
      <c r="L3" s="14"/>
      <c r="M3" s="14"/>
      <c r="N3" s="14"/>
      <c r="O3" s="14"/>
    </row>
    <row r="4" spans="1:15">
      <c r="A4" s="14"/>
      <c r="B4" s="14"/>
      <c r="C4" s="14"/>
      <c r="D4" s="14"/>
      <c r="E4" s="14"/>
      <c r="F4" s="14"/>
      <c r="G4" s="14"/>
      <c r="H4" s="14"/>
      <c r="I4" s="14"/>
      <c r="J4" s="14"/>
      <c r="K4" s="14"/>
      <c r="L4" s="14"/>
      <c r="M4" s="14"/>
      <c r="N4" s="14"/>
      <c r="O4" s="14"/>
    </row>
    <row r="5" spans="1:15" ht="13.8" thickBot="1">
      <c r="A5" s="14"/>
      <c r="B5" s="14"/>
      <c r="C5" s="14"/>
      <c r="D5" s="14"/>
      <c r="E5" s="14"/>
      <c r="F5" s="14"/>
      <c r="G5" s="14"/>
      <c r="H5" s="14"/>
      <c r="I5" s="14"/>
      <c r="J5" s="14"/>
      <c r="K5" s="14"/>
      <c r="L5" s="14"/>
      <c r="M5" s="14"/>
      <c r="N5" s="14"/>
      <c r="O5" s="14"/>
    </row>
    <row r="6" spans="1:15">
      <c r="A6" s="14"/>
      <c r="B6" s="15"/>
      <c r="C6" s="180" t="s">
        <v>69</v>
      </c>
      <c r="D6" s="180"/>
      <c r="E6" s="180"/>
      <c r="F6" s="180"/>
      <c r="G6" s="180"/>
      <c r="H6" s="180"/>
      <c r="I6" s="180"/>
      <c r="J6" s="180"/>
      <c r="K6" s="180"/>
      <c r="L6" s="180"/>
      <c r="M6" s="180"/>
      <c r="N6" s="181"/>
      <c r="O6" s="16"/>
    </row>
    <row r="7" spans="1:15">
      <c r="A7" s="14"/>
      <c r="B7" s="17"/>
      <c r="C7" s="202" t="s">
        <v>70</v>
      </c>
      <c r="D7" s="202"/>
      <c r="E7" s="202"/>
      <c r="F7" s="203"/>
      <c r="G7" s="204" t="s">
        <v>71</v>
      </c>
      <c r="H7" s="202"/>
      <c r="I7" s="202"/>
      <c r="J7" s="203"/>
      <c r="K7" s="204" t="s">
        <v>72</v>
      </c>
      <c r="L7" s="202"/>
      <c r="M7" s="202"/>
      <c r="N7" s="205"/>
      <c r="O7" s="16"/>
    </row>
    <row r="8" spans="1:15" ht="13.8" customHeight="1" thickBot="1">
      <c r="A8" s="14"/>
      <c r="B8" s="18" t="s">
        <v>73</v>
      </c>
      <c r="C8" s="200" t="s">
        <v>74</v>
      </c>
      <c r="D8" s="176"/>
      <c r="E8" s="185" t="s">
        <v>75</v>
      </c>
      <c r="F8" s="186"/>
      <c r="G8" s="201" t="s">
        <v>76</v>
      </c>
      <c r="H8" s="182"/>
      <c r="I8" s="185" t="s">
        <v>75</v>
      </c>
      <c r="J8" s="186"/>
      <c r="K8" s="201" t="s">
        <v>77</v>
      </c>
      <c r="L8" s="182"/>
      <c r="M8" s="185" t="s">
        <v>75</v>
      </c>
      <c r="N8" s="187"/>
      <c r="O8" s="16"/>
    </row>
    <row r="9" spans="1:15" ht="13.8" thickTop="1">
      <c r="A9" s="14"/>
      <c r="B9" s="19" t="s">
        <v>78</v>
      </c>
      <c r="C9" s="20">
        <f>ROUNDDOWN('[1]兵庫ﾊｲﾔｰ(5%)'!C9*110/105,-1)</f>
        <v>6490</v>
      </c>
      <c r="D9" s="21" t="s">
        <v>79</v>
      </c>
      <c r="E9" s="20">
        <f>ROUNDDOWN('[1]兵庫ﾊｲﾔｰ(5%)'!E9*110/105,-1)</f>
        <v>3030</v>
      </c>
      <c r="F9" s="22" t="s">
        <v>79</v>
      </c>
      <c r="G9" s="20">
        <f>ROUNDDOWN('[1]兵庫ﾊｲﾔｰ(5%)'!G9*110/105,-1)</f>
        <v>23360</v>
      </c>
      <c r="H9" s="22" t="s">
        <v>79</v>
      </c>
      <c r="I9" s="20">
        <f>ROUNDDOWN('[1]兵庫ﾊｲﾔｰ(5%)'!I9*110/105,-1)</f>
        <v>2880</v>
      </c>
      <c r="J9" s="21" t="s">
        <v>79</v>
      </c>
      <c r="K9" s="20">
        <f>ROUNDDOWN('[1]兵庫ﾊｲﾔｰ(5%)'!K9*110/105,-1)</f>
        <v>44160</v>
      </c>
      <c r="L9" s="22" t="s">
        <v>79</v>
      </c>
      <c r="M9" s="20">
        <f>ROUNDDOWN('[1]兵庫ﾊｲﾔｰ(5%)'!M9*110/105,-1)</f>
        <v>2750</v>
      </c>
      <c r="N9" s="23" t="s">
        <v>79</v>
      </c>
      <c r="O9" s="16"/>
    </row>
    <row r="10" spans="1:15">
      <c r="A10" s="14"/>
      <c r="B10" s="24" t="s">
        <v>80</v>
      </c>
      <c r="C10" s="25">
        <f>ROUNDUP('[1]兵庫ﾊｲﾔｰ(5%)'!C10*110/105,-1)</f>
        <v>6370</v>
      </c>
      <c r="D10" s="26" t="s">
        <v>79</v>
      </c>
      <c r="E10" s="25">
        <f>ROUNDUP('[1]兵庫ﾊｲﾔｰ(5%)'!E10*110/105,-1)</f>
        <v>2990</v>
      </c>
      <c r="F10" s="27" t="s">
        <v>79</v>
      </c>
      <c r="G10" s="25">
        <f>ROUNDUP('[1]兵庫ﾊｲﾔｰ(5%)'!G10*110/105,-1)</f>
        <v>22920</v>
      </c>
      <c r="H10" s="27" t="s">
        <v>79</v>
      </c>
      <c r="I10" s="25">
        <f>ROUNDUP('[1]兵庫ﾊｲﾔｰ(5%)'!I10*110/105,-1)</f>
        <v>2830</v>
      </c>
      <c r="J10" s="26" t="s">
        <v>79</v>
      </c>
      <c r="K10" s="25">
        <f>ROUNDUP('[1]兵庫ﾊｲﾔｰ(5%)'!K10*110/105,-1)</f>
        <v>43320</v>
      </c>
      <c r="L10" s="27" t="s">
        <v>79</v>
      </c>
      <c r="M10" s="25">
        <f>ROUNDUP('[1]兵庫ﾊｲﾔｰ(5%)'!M10*110/105,-1)</f>
        <v>2710</v>
      </c>
      <c r="N10" s="28" t="s">
        <v>79</v>
      </c>
      <c r="O10" s="16"/>
    </row>
    <row r="11" spans="1:15">
      <c r="A11" s="14"/>
      <c r="B11" s="24" t="s">
        <v>81</v>
      </c>
      <c r="C11" s="25">
        <f>ROUNDUP('[1]兵庫ﾊｲﾔｰ(5%)'!C11*110/105,-1)</f>
        <v>6250</v>
      </c>
      <c r="D11" s="26" t="s">
        <v>79</v>
      </c>
      <c r="E11" s="25">
        <f>ROUNDUP('[1]兵庫ﾊｲﾔｰ(5%)'!E11*110/105,-1)</f>
        <v>2930</v>
      </c>
      <c r="F11" s="27" t="s">
        <v>79</v>
      </c>
      <c r="G11" s="25">
        <f>ROUNDUP('[1]兵庫ﾊｲﾔｰ(5%)'!G11*110/105,-1)</f>
        <v>22470</v>
      </c>
      <c r="H11" s="27" t="s">
        <v>79</v>
      </c>
      <c r="I11" s="25">
        <f>ROUNDUP('[1]兵庫ﾊｲﾔｰ(5%)'!I11*110/105,-1)</f>
        <v>2780</v>
      </c>
      <c r="J11" s="26" t="s">
        <v>79</v>
      </c>
      <c r="K11" s="25">
        <f>ROUNDUP('[1]兵庫ﾊｲﾔｰ(5%)'!K11*110/105,-1)</f>
        <v>42460</v>
      </c>
      <c r="L11" s="27" t="s">
        <v>79</v>
      </c>
      <c r="M11" s="25">
        <f>ROUNDUP('[1]兵庫ﾊｲﾔｰ(5%)'!M11*110/105,-1)</f>
        <v>2660</v>
      </c>
      <c r="N11" s="28" t="s">
        <v>79</v>
      </c>
      <c r="O11" s="16"/>
    </row>
    <row r="12" spans="1:15">
      <c r="A12" s="14"/>
      <c r="B12" s="24" t="s">
        <v>82</v>
      </c>
      <c r="C12" s="31">
        <f>ROUNDUP('[1]兵庫ﾊｲﾔｰ(5%)'!C12*110/105,-1)</f>
        <v>6110</v>
      </c>
      <c r="D12" s="26" t="s">
        <v>79</v>
      </c>
      <c r="E12" s="31">
        <f>ROUNDUP('[1]兵庫ﾊｲﾔｰ(5%)'!E12*110/105,-1)</f>
        <v>2860</v>
      </c>
      <c r="F12" s="27" t="s">
        <v>79</v>
      </c>
      <c r="G12" s="31">
        <f>ROUNDUP('[1]兵庫ﾊｲﾔｰ(5%)'!G12*110/105,-1)</f>
        <v>21970</v>
      </c>
      <c r="H12" s="27" t="s">
        <v>79</v>
      </c>
      <c r="I12" s="31">
        <f>ROUNDUP('[1]兵庫ﾊｲﾔｰ(5%)'!I12*110/105,-1)</f>
        <v>2720</v>
      </c>
      <c r="J12" s="26" t="s">
        <v>79</v>
      </c>
      <c r="K12" s="31">
        <f>ROUNDUP('[1]兵庫ﾊｲﾔｰ(5%)'!K12*110/105,-1)</f>
        <v>41540</v>
      </c>
      <c r="L12" s="27" t="s">
        <v>79</v>
      </c>
      <c r="M12" s="31">
        <f>ROUNDUP('[1]兵庫ﾊｲﾔｰ(5%)'!M12*110/105,-1)</f>
        <v>2600</v>
      </c>
      <c r="N12" s="28" t="s">
        <v>79</v>
      </c>
      <c r="O12" s="16"/>
    </row>
    <row r="13" spans="1:15">
      <c r="A13" s="14"/>
      <c r="B13" s="24" t="s">
        <v>83</v>
      </c>
      <c r="C13" s="31">
        <f>ROUNDUP('[1]兵庫ﾊｲﾔｰ(5%)'!C13*110/105,-1)</f>
        <v>5990</v>
      </c>
      <c r="D13" s="26" t="s">
        <v>79</v>
      </c>
      <c r="E13" s="31">
        <f>ROUNDUP('[1]兵庫ﾊｲﾔｰ(5%)'!E13*110/105,-1)</f>
        <v>2810</v>
      </c>
      <c r="F13" s="27" t="s">
        <v>79</v>
      </c>
      <c r="G13" s="31">
        <f>ROUNDUP('[1]兵庫ﾊｲﾔｰ(5%)'!G13*110/105,-1)</f>
        <v>21520</v>
      </c>
      <c r="H13" s="27" t="s">
        <v>79</v>
      </c>
      <c r="I13" s="31">
        <f>ROUNDUP('[1]兵庫ﾊｲﾔｰ(5%)'!I13*110/105,-1)</f>
        <v>2670</v>
      </c>
      <c r="J13" s="26" t="s">
        <v>79</v>
      </c>
      <c r="K13" s="31">
        <f>ROUNDUP('[1]兵庫ﾊｲﾔｰ(5%)'!K13*110/105,-1)</f>
        <v>40680</v>
      </c>
      <c r="L13" s="27" t="s">
        <v>79</v>
      </c>
      <c r="M13" s="31">
        <f>ROUNDUP('[1]兵庫ﾊｲﾔｰ(5%)'!M13*110/105,-1)</f>
        <v>2550</v>
      </c>
      <c r="N13" s="28" t="s">
        <v>79</v>
      </c>
      <c r="O13" s="16"/>
    </row>
    <row r="14" spans="1:15" ht="13.8" thickBot="1">
      <c r="A14" s="14"/>
      <c r="B14" s="32" t="s">
        <v>84</v>
      </c>
      <c r="C14" s="33">
        <f>ROUNDUP('[1]兵庫ﾊｲﾔｰ(5%)'!C14*110/105,-1)</f>
        <v>5850</v>
      </c>
      <c r="D14" s="34" t="s">
        <v>79</v>
      </c>
      <c r="E14" s="33">
        <f>ROUNDUP('[1]兵庫ﾊｲﾔｰ(5%)'!E14*110/105,-1)</f>
        <v>2740</v>
      </c>
      <c r="F14" s="35" t="s">
        <v>79</v>
      </c>
      <c r="G14" s="33">
        <f>ROUNDUP('[1]兵庫ﾊｲﾔｰ(5%)'!G14*110/105,-1)</f>
        <v>21030</v>
      </c>
      <c r="H14" s="35" t="s">
        <v>79</v>
      </c>
      <c r="I14" s="33">
        <f>ROUNDUP('[1]兵庫ﾊｲﾔｰ(5%)'!I14*110/105,-1)</f>
        <v>2600</v>
      </c>
      <c r="J14" s="34" t="s">
        <v>79</v>
      </c>
      <c r="K14" s="33">
        <f>ROUNDUP('[1]兵庫ﾊｲﾔｰ(5%)'!K14*110/105,-1)</f>
        <v>39760</v>
      </c>
      <c r="L14" s="35" t="s">
        <v>79</v>
      </c>
      <c r="M14" s="33">
        <f>ROUNDUP('[1]兵庫ﾊｲﾔｰ(5%)'!M14*110/105,-1)</f>
        <v>2490</v>
      </c>
      <c r="N14" s="36" t="s">
        <v>79</v>
      </c>
      <c r="O14" s="16"/>
    </row>
    <row r="15" spans="1:15">
      <c r="A15" s="14"/>
      <c r="B15" s="14"/>
      <c r="C15" s="29"/>
      <c r="D15" s="29"/>
      <c r="E15" s="29"/>
      <c r="F15" s="29"/>
      <c r="G15" s="29"/>
      <c r="H15" s="29"/>
      <c r="I15" s="29"/>
      <c r="J15" s="29"/>
      <c r="K15" s="29"/>
      <c r="L15" s="29"/>
      <c r="M15" s="29"/>
      <c r="N15" s="29"/>
      <c r="O15" s="14"/>
    </row>
    <row r="16" spans="1:15" ht="13.8" thickBot="1">
      <c r="A16" s="14"/>
      <c r="B16" s="14"/>
      <c r="C16" s="14"/>
      <c r="D16" s="14"/>
      <c r="E16" s="14"/>
      <c r="F16" s="14"/>
      <c r="G16" s="14"/>
      <c r="H16" s="14"/>
      <c r="I16" s="14"/>
      <c r="J16" s="14"/>
      <c r="K16" s="14"/>
      <c r="L16" s="14"/>
      <c r="M16" s="14"/>
      <c r="N16" s="14"/>
      <c r="O16" s="14"/>
    </row>
    <row r="17" spans="1:15">
      <c r="A17" s="14"/>
      <c r="B17" s="15"/>
      <c r="C17" s="180" t="s">
        <v>85</v>
      </c>
      <c r="D17" s="180"/>
      <c r="E17" s="180"/>
      <c r="F17" s="180"/>
      <c r="G17" s="180"/>
      <c r="H17" s="180"/>
      <c r="I17" s="180"/>
      <c r="J17" s="181"/>
      <c r="K17" s="14"/>
      <c r="L17" s="14"/>
      <c r="M17" s="14"/>
      <c r="N17" s="14"/>
      <c r="O17" s="14"/>
    </row>
    <row r="18" spans="1:15">
      <c r="A18" s="14"/>
      <c r="B18" s="17"/>
      <c r="C18" s="202" t="s">
        <v>86</v>
      </c>
      <c r="D18" s="202"/>
      <c r="E18" s="202"/>
      <c r="F18" s="203"/>
      <c r="G18" s="204" t="s">
        <v>87</v>
      </c>
      <c r="H18" s="202"/>
      <c r="I18" s="202"/>
      <c r="J18" s="205"/>
      <c r="K18" s="14"/>
      <c r="L18" s="14"/>
      <c r="M18" s="14"/>
      <c r="N18" s="14"/>
      <c r="O18" s="14"/>
    </row>
    <row r="19" spans="1:15" ht="13.8" customHeight="1" thickBot="1">
      <c r="A19" s="14"/>
      <c r="B19" s="18" t="s">
        <v>73</v>
      </c>
      <c r="C19" s="200" t="s">
        <v>88</v>
      </c>
      <c r="D19" s="176"/>
      <c r="E19" s="185" t="s">
        <v>75</v>
      </c>
      <c r="F19" s="186"/>
      <c r="G19" s="201" t="s">
        <v>89</v>
      </c>
      <c r="H19" s="182"/>
      <c r="I19" s="185" t="s">
        <v>75</v>
      </c>
      <c r="J19" s="187"/>
      <c r="K19" s="14"/>
      <c r="L19" s="14"/>
      <c r="M19" s="14"/>
      <c r="N19" s="14"/>
      <c r="O19" s="14"/>
    </row>
    <row r="20" spans="1:15" ht="13.8" thickTop="1">
      <c r="A20" s="14"/>
      <c r="B20" s="19" t="s">
        <v>78</v>
      </c>
      <c r="C20" s="20">
        <f>ROUNDDOWN('[1]兵庫ﾊｲﾔｰ(5%)'!C20*110/105,-1)</f>
        <v>6200</v>
      </c>
      <c r="D20" s="21" t="s">
        <v>79</v>
      </c>
      <c r="E20" s="20">
        <f>ROUNDDOWN('[1]兵庫ﾊｲﾔｰ(5%)'!E20*110/105,-1)</f>
        <v>2880</v>
      </c>
      <c r="F20" s="22" t="s">
        <v>79</v>
      </c>
      <c r="G20" s="20">
        <f>ROUNDDOWN('[1]兵庫ﾊｲﾔｰ(5%)'!G20*110/105,-1)</f>
        <v>42110</v>
      </c>
      <c r="H20" s="22" t="s">
        <v>79</v>
      </c>
      <c r="I20" s="20">
        <f>ROUNDDOWN('[1]兵庫ﾊｲﾔｰ(5%)'!I20*110/105,-1)</f>
        <v>2750</v>
      </c>
      <c r="J20" s="23" t="s">
        <v>79</v>
      </c>
      <c r="K20" s="14"/>
      <c r="L20" s="14"/>
      <c r="M20" s="14"/>
      <c r="N20" s="14"/>
      <c r="O20" s="14"/>
    </row>
    <row r="21" spans="1:15">
      <c r="A21" s="14"/>
      <c r="B21" s="24" t="s">
        <v>80</v>
      </c>
      <c r="C21" s="25">
        <f>ROUNDUP('[1]兵庫ﾊｲﾔｰ(5%)'!C21*110/105,-1)</f>
        <v>6090</v>
      </c>
      <c r="D21" s="26" t="s">
        <v>79</v>
      </c>
      <c r="E21" s="25">
        <f>ROUNDUP('[1]兵庫ﾊｲﾔｰ(5%)'!E21*110/105,-1)</f>
        <v>2830</v>
      </c>
      <c r="F21" s="27" t="s">
        <v>79</v>
      </c>
      <c r="G21" s="25">
        <f>ROUNDUP('[1]兵庫ﾊｲﾔｰ(5%)'!G21*110/105,-1)</f>
        <v>41310</v>
      </c>
      <c r="H21" s="27" t="s">
        <v>79</v>
      </c>
      <c r="I21" s="25">
        <f>ROUNDUP('[1]兵庫ﾊｲﾔｰ(5%)'!I21*110/105,-1)</f>
        <v>2710</v>
      </c>
      <c r="J21" s="28" t="s">
        <v>79</v>
      </c>
      <c r="K21" s="14"/>
      <c r="L21" s="14"/>
      <c r="M21" s="14"/>
      <c r="N21" s="14"/>
      <c r="O21" s="14"/>
    </row>
    <row r="22" spans="1:15">
      <c r="A22" s="14"/>
      <c r="B22" s="24" t="s">
        <v>81</v>
      </c>
      <c r="C22" s="25">
        <f>ROUNDUP('[1]兵庫ﾊｲﾔｰ(5%)'!C22*110/105,-1)</f>
        <v>5980</v>
      </c>
      <c r="D22" s="26" t="s">
        <v>79</v>
      </c>
      <c r="E22" s="25">
        <f>ROUNDUP('[1]兵庫ﾊｲﾔｰ(5%)'!E22*110/105,-1)</f>
        <v>2780</v>
      </c>
      <c r="F22" s="27" t="s">
        <v>79</v>
      </c>
      <c r="G22" s="25">
        <f>ROUNDUP('[1]兵庫ﾊｲﾔｰ(5%)'!G22*110/105,-1)</f>
        <v>40500</v>
      </c>
      <c r="H22" s="27" t="s">
        <v>79</v>
      </c>
      <c r="I22" s="25">
        <f>ROUNDUP('[1]兵庫ﾊｲﾔｰ(5%)'!I22*110/105,-1)</f>
        <v>2660</v>
      </c>
      <c r="J22" s="28" t="s">
        <v>79</v>
      </c>
      <c r="K22" s="14"/>
      <c r="L22" s="14"/>
      <c r="M22" s="14"/>
      <c r="N22" s="14"/>
      <c r="O22" s="14"/>
    </row>
    <row r="23" spans="1:15">
      <c r="A23" s="14"/>
      <c r="B23" s="24" t="s">
        <v>82</v>
      </c>
      <c r="C23" s="31">
        <f>ROUNDUP('[1]兵庫ﾊｲﾔｰ(5%)'!C23*110/105,-1)</f>
        <v>5840</v>
      </c>
      <c r="D23" s="26" t="s">
        <v>79</v>
      </c>
      <c r="E23" s="31">
        <f>ROUNDUP('[1]兵庫ﾊｲﾔｰ(5%)'!E23*110/105,-1)</f>
        <v>2720</v>
      </c>
      <c r="F23" s="27" t="s">
        <v>79</v>
      </c>
      <c r="G23" s="31">
        <f>ROUNDUP('[1]兵庫ﾊｲﾔｰ(5%)'!G23*110/105,-1)</f>
        <v>39620</v>
      </c>
      <c r="H23" s="27" t="s">
        <v>79</v>
      </c>
      <c r="I23" s="31">
        <f>ROUNDUP('[1]兵庫ﾊｲﾔｰ(5%)'!I23*110/105,-1)</f>
        <v>2600</v>
      </c>
      <c r="J23" s="28" t="s">
        <v>79</v>
      </c>
      <c r="K23" s="14"/>
      <c r="L23" s="14"/>
      <c r="M23" s="14"/>
      <c r="N23" s="14"/>
      <c r="O23" s="14"/>
    </row>
    <row r="24" spans="1:15">
      <c r="A24" s="14"/>
      <c r="B24" s="24" t="s">
        <v>83</v>
      </c>
      <c r="C24" s="31">
        <f>ROUNDUP('[1]兵庫ﾊｲﾔｰ(5%)'!C24*110/105,-1)</f>
        <v>5720</v>
      </c>
      <c r="D24" s="26" t="s">
        <v>79</v>
      </c>
      <c r="E24" s="31">
        <f>ROUNDUP('[1]兵庫ﾊｲﾔｰ(5%)'!E24*110/105,-1)</f>
        <v>2670</v>
      </c>
      <c r="F24" s="27" t="s">
        <v>79</v>
      </c>
      <c r="G24" s="31">
        <f>ROUNDUP('[1]兵庫ﾊｲﾔｰ(5%)'!G24*110/105,-1)</f>
        <v>38800</v>
      </c>
      <c r="H24" s="27" t="s">
        <v>79</v>
      </c>
      <c r="I24" s="31">
        <f>ROUNDUP('[1]兵庫ﾊｲﾔｰ(5%)'!I24*110/105,-1)</f>
        <v>2550</v>
      </c>
      <c r="J24" s="28" t="s">
        <v>79</v>
      </c>
      <c r="K24" s="14"/>
      <c r="L24" s="14"/>
      <c r="M24" s="14"/>
      <c r="N24" s="14"/>
      <c r="O24" s="14"/>
    </row>
    <row r="25" spans="1:15" ht="13.8" thickBot="1">
      <c r="A25" s="14"/>
      <c r="B25" s="37" t="s">
        <v>84</v>
      </c>
      <c r="C25" s="33">
        <f>ROUNDUP('[1]兵庫ﾊｲﾔｰ(5%)'!C25*110/105,-1)</f>
        <v>5590</v>
      </c>
      <c r="D25" s="34" t="s">
        <v>79</v>
      </c>
      <c r="E25" s="33">
        <f>ROUNDUP('[1]兵庫ﾊｲﾔｰ(5%)'!E25*110/105,-1)</f>
        <v>2600</v>
      </c>
      <c r="F25" s="35" t="s">
        <v>79</v>
      </c>
      <c r="G25" s="33">
        <f>ROUNDUP('[1]兵庫ﾊｲﾔｰ(5%)'!G25*110/105,-1)</f>
        <v>37910</v>
      </c>
      <c r="H25" s="35" t="s">
        <v>79</v>
      </c>
      <c r="I25" s="33">
        <f>ROUNDUP('[1]兵庫ﾊｲﾔｰ(5%)'!I25*110/105,-1)</f>
        <v>2490</v>
      </c>
      <c r="J25" s="36" t="s">
        <v>79</v>
      </c>
      <c r="K25" s="14"/>
      <c r="L25" s="14"/>
      <c r="M25" s="14"/>
      <c r="N25" s="14"/>
      <c r="O25" s="14"/>
    </row>
    <row r="26" spans="1:15">
      <c r="A26" s="14"/>
      <c r="B26" s="14"/>
      <c r="C26" s="14"/>
      <c r="D26" s="14"/>
      <c r="E26" s="14"/>
      <c r="F26" s="14"/>
      <c r="G26" s="14"/>
      <c r="H26" s="14"/>
      <c r="I26" s="14"/>
      <c r="J26" s="14"/>
      <c r="K26" s="14"/>
      <c r="L26" s="14"/>
      <c r="M26" s="14"/>
      <c r="N26" s="14"/>
      <c r="O26" s="14"/>
    </row>
    <row r="27" spans="1:15">
      <c r="A27" s="14"/>
      <c r="B27" s="14"/>
      <c r="C27" s="14"/>
      <c r="D27" s="14"/>
      <c r="E27" s="14"/>
      <c r="F27" s="14"/>
      <c r="G27" s="14"/>
      <c r="H27" s="14"/>
      <c r="I27" s="14"/>
      <c r="J27" s="14"/>
      <c r="K27" s="14"/>
      <c r="L27" s="14"/>
      <c r="M27" s="14"/>
      <c r="N27" s="14"/>
      <c r="O27" s="14"/>
    </row>
    <row r="28" spans="1:15">
      <c r="A28" s="14"/>
      <c r="B28" s="14"/>
      <c r="C28" s="14"/>
      <c r="D28" s="14"/>
      <c r="E28" s="14"/>
      <c r="F28" s="14"/>
      <c r="G28" s="14"/>
      <c r="H28" s="14"/>
      <c r="I28" s="14"/>
      <c r="J28" s="14"/>
      <c r="K28" s="14"/>
      <c r="L28" s="14"/>
      <c r="M28" s="14"/>
      <c r="N28" s="14"/>
      <c r="O28" s="14"/>
    </row>
    <row r="29" spans="1:15">
      <c r="A29" s="14"/>
      <c r="B29" s="14"/>
      <c r="C29" s="14"/>
      <c r="D29" s="14"/>
      <c r="E29" s="14"/>
      <c r="F29" s="14"/>
      <c r="G29" s="14"/>
      <c r="H29" s="14"/>
      <c r="I29" s="14"/>
      <c r="J29" s="14"/>
      <c r="K29" s="14"/>
      <c r="L29" s="14"/>
      <c r="M29" s="14"/>
      <c r="N29" s="14"/>
      <c r="O29" s="14"/>
    </row>
    <row r="30" spans="1:15">
      <c r="A30" s="14"/>
      <c r="B30" s="14"/>
      <c r="C30" s="14"/>
      <c r="D30" s="14"/>
      <c r="E30" s="14"/>
      <c r="F30" s="14"/>
      <c r="G30" s="14"/>
      <c r="H30" s="14"/>
      <c r="I30" s="14"/>
      <c r="J30" s="14"/>
      <c r="K30" s="14"/>
      <c r="L30" s="14"/>
      <c r="M30" s="14"/>
      <c r="N30" s="14"/>
      <c r="O30" s="14"/>
    </row>
  </sheetData>
  <sheetProtection algorithmName="SHA-512" hashValue="af5q7wtMoNwNWQQf+swAqTvrb1N0tsT3n7M7tizkX6LFoduFk7iUxB9yDafg5I/4hbDItn/bXC95tRhzZMI/4A==" saltValue="MPGnsuR40T4DMI32GeEVSQ==" spinCount="100000" sheet="1" objects="1" scenarios="1"/>
  <mergeCells count="18">
    <mergeCell ref="B1:F1"/>
    <mergeCell ref="M8:N8"/>
    <mergeCell ref="C17:J17"/>
    <mergeCell ref="C18:F18"/>
    <mergeCell ref="G18:J18"/>
    <mergeCell ref="C19:D19"/>
    <mergeCell ref="E19:F19"/>
    <mergeCell ref="G19:H19"/>
    <mergeCell ref="I19:J19"/>
    <mergeCell ref="C6:N6"/>
    <mergeCell ref="C7:F7"/>
    <mergeCell ref="G7:J7"/>
    <mergeCell ref="K7:N7"/>
    <mergeCell ref="C8:D8"/>
    <mergeCell ref="E8:F8"/>
    <mergeCell ref="G8:H8"/>
    <mergeCell ref="I8:J8"/>
    <mergeCell ref="K8:L8"/>
  </mergeCells>
  <phoneticPr fontId="2"/>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手引き</vt:lpstr>
      <vt:lpstr>設定申請書</vt:lpstr>
      <vt:lpstr>変更申請書</vt:lpstr>
      <vt:lpstr>【京都】別紙</vt:lpstr>
      <vt:lpstr>【大阪】別紙 </vt:lpstr>
      <vt:lpstr>【兵庫】別紙 </vt:lpstr>
      <vt:lpstr>【京都】運賃表</vt:lpstr>
      <vt:lpstr>【大阪】運賃表</vt:lpstr>
      <vt:lpstr>【兵庫】運賃表</vt:lpstr>
      <vt:lpstr>【大阪】運賃表!Print_Area</vt:lpstr>
      <vt:lpstr>【兵庫】運賃表!Print_Area</vt:lpstr>
      <vt:lpstr>設定申請書!Print_Area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