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１－３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M15" i="2" l="1"/>
  <c r="J15" i="2"/>
  <c r="G15" i="2"/>
  <c r="S14" i="2"/>
  <c r="R14" i="2"/>
  <c r="Q14" i="2"/>
  <c r="N14" i="2"/>
  <c r="L14" i="2"/>
  <c r="K14" i="2"/>
  <c r="I14" i="2"/>
  <c r="H14" i="2"/>
  <c r="F14" i="2"/>
  <c r="E14" i="2"/>
  <c r="D14" i="2"/>
  <c r="P14" i="2" s="1"/>
  <c r="C14" i="2"/>
  <c r="O14" i="2" s="1"/>
  <c r="S13" i="2"/>
  <c r="R13" i="2"/>
  <c r="O13" i="2"/>
  <c r="N13" i="2"/>
  <c r="L13" i="2"/>
  <c r="K13" i="2"/>
  <c r="I13" i="2"/>
  <c r="H13" i="2"/>
  <c r="F13" i="2"/>
  <c r="E13" i="2"/>
  <c r="Q13" i="2" s="1"/>
  <c r="D13" i="2"/>
  <c r="P13" i="2" s="1"/>
  <c r="C13" i="2"/>
  <c r="S12" i="2"/>
  <c r="R12" i="2"/>
  <c r="Q12" i="2"/>
  <c r="N12" i="2"/>
  <c r="L12" i="2"/>
  <c r="L15" i="2" s="1"/>
  <c r="K12" i="2"/>
  <c r="I12" i="2"/>
  <c r="H12" i="2"/>
  <c r="F12" i="2"/>
  <c r="E12" i="2"/>
  <c r="D12" i="2"/>
  <c r="P12" i="2" s="1"/>
  <c r="C12" i="2"/>
  <c r="O12" i="2" s="1"/>
  <c r="S11" i="2"/>
  <c r="R11" i="2"/>
  <c r="N11" i="2"/>
  <c r="L11" i="2"/>
  <c r="K11" i="2"/>
  <c r="I11" i="2"/>
  <c r="H11" i="2"/>
  <c r="F11" i="2"/>
  <c r="E11" i="2"/>
  <c r="Q11" i="2" s="1"/>
  <c r="D11" i="2"/>
  <c r="P11" i="2" s="1"/>
  <c r="C11" i="2"/>
  <c r="S10" i="2"/>
  <c r="R10" i="2"/>
  <c r="N10" i="2"/>
  <c r="L10" i="2"/>
  <c r="K10" i="2"/>
  <c r="I10" i="2"/>
  <c r="F10" i="2"/>
  <c r="E10" i="2"/>
  <c r="Q10" i="2" s="1"/>
  <c r="D10" i="2"/>
  <c r="D15" i="2" s="1"/>
  <c r="P15" i="2" s="1"/>
  <c r="C10" i="2"/>
  <c r="O10" i="2" s="1"/>
  <c r="S9" i="2"/>
  <c r="R9" i="2"/>
  <c r="N9" i="2"/>
  <c r="L9" i="2"/>
  <c r="K9" i="2"/>
  <c r="I9" i="2"/>
  <c r="H9" i="2"/>
  <c r="F9" i="2"/>
  <c r="E9" i="2"/>
  <c r="Q9" i="2" s="1"/>
  <c r="D9" i="2"/>
  <c r="P9" i="2" s="1"/>
  <c r="C9" i="2"/>
  <c r="S8" i="2"/>
  <c r="S15" i="2" s="1"/>
  <c r="R8" i="2"/>
  <c r="R15" i="2" s="1"/>
  <c r="N8" i="2"/>
  <c r="Q8" i="2" s="1"/>
  <c r="L8" i="2"/>
  <c r="K8" i="2"/>
  <c r="K15" i="2" s="1"/>
  <c r="I8" i="2"/>
  <c r="I15" i="2" s="1"/>
  <c r="H8" i="2"/>
  <c r="H15" i="2" s="1"/>
  <c r="F8" i="2"/>
  <c r="F15" i="2" s="1"/>
  <c r="E8" i="2"/>
  <c r="E15" i="2" s="1"/>
  <c r="D8" i="2"/>
  <c r="P8" i="2" s="1"/>
  <c r="C8" i="2"/>
  <c r="C15" i="2" s="1"/>
  <c r="O15" i="2" l="1"/>
  <c r="P10" i="2"/>
  <c r="O8" i="2"/>
  <c r="N15" i="2"/>
  <c r="Q15" i="2" s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「事業者数及び車両数調」全体集計表の数字を単純に足す。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<sst xmlns="http://schemas.openxmlformats.org/spreadsheetml/2006/main" count="34" uniqueCount="23">
  <si>
    <t>（３）　県別事業者数及び届出車両数</t>
    <rPh sb="4" eb="6">
      <t>ケンベツ</t>
    </rPh>
    <rPh sb="6" eb="9">
      <t>ジギョウシャ</t>
    </rPh>
    <rPh sb="9" eb="10">
      <t>スウ</t>
    </rPh>
    <rPh sb="10" eb="11">
      <t>オヨ</t>
    </rPh>
    <rPh sb="12" eb="14">
      <t>トドケデ</t>
    </rPh>
    <rPh sb="14" eb="17">
      <t>シャリョウスウ</t>
    </rPh>
    <phoneticPr fontId="3"/>
  </si>
  <si>
    <t>（平成31年3月末現在）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3"/>
  </si>
  <si>
    <t>一      般</t>
    <rPh sb="0" eb="1">
      <t>イチ</t>
    </rPh>
    <rPh sb="7" eb="8">
      <t>バン</t>
    </rPh>
    <phoneticPr fontId="3"/>
  </si>
  <si>
    <t>特         定</t>
    <rPh sb="0" eb="11">
      <t>トクテイ</t>
    </rPh>
    <phoneticPr fontId="3"/>
  </si>
  <si>
    <t>計</t>
    <rPh sb="0" eb="1">
      <t>ケイ</t>
    </rPh>
    <phoneticPr fontId="3"/>
  </si>
  <si>
    <t>貨 物 軽</t>
    <rPh sb="0" eb="1">
      <t>カ</t>
    </rPh>
    <rPh sb="2" eb="3">
      <t>モノ</t>
    </rPh>
    <rPh sb="4" eb="5">
      <t>ケイ</t>
    </rPh>
    <phoneticPr fontId="3"/>
  </si>
  <si>
    <t>種別</t>
    <rPh sb="0" eb="2">
      <t>シュベツ</t>
    </rPh>
    <phoneticPr fontId="3"/>
  </si>
  <si>
    <t>特別積合せ</t>
    <rPh sb="0" eb="2">
      <t>トクベツ</t>
    </rPh>
    <rPh sb="2" eb="3">
      <t>ツ</t>
    </rPh>
    <rPh sb="3" eb="4">
      <t>ア</t>
    </rPh>
    <phoneticPr fontId="3"/>
  </si>
  <si>
    <t>霊         柩</t>
    <rPh sb="0" eb="1">
      <t>レイ</t>
    </rPh>
    <rPh sb="10" eb="11">
      <t>ヒツギ</t>
    </rPh>
    <phoneticPr fontId="3"/>
  </si>
  <si>
    <t>区分</t>
    <rPh sb="0" eb="2">
      <t>クブン</t>
    </rPh>
    <phoneticPr fontId="3"/>
  </si>
  <si>
    <t>事業者数</t>
    <rPh sb="0" eb="3">
      <t>ジギョウシャ</t>
    </rPh>
    <rPh sb="3" eb="4">
      <t>スウ</t>
    </rPh>
    <phoneticPr fontId="3"/>
  </si>
  <si>
    <t>車両数</t>
    <rPh sb="0" eb="3">
      <t>シャリョウスウ</t>
    </rPh>
    <phoneticPr fontId="3"/>
  </si>
  <si>
    <t>県別</t>
    <rPh sb="0" eb="2">
      <t>ケンベツ</t>
    </rPh>
    <phoneticPr fontId="3"/>
  </si>
  <si>
    <t>福　　岡</t>
    <rPh sb="0" eb="4">
      <t>フクオカ</t>
    </rPh>
    <phoneticPr fontId="3"/>
  </si>
  <si>
    <t>佐　　賀</t>
    <rPh sb="0" eb="4">
      <t>サガ</t>
    </rPh>
    <phoneticPr fontId="3"/>
  </si>
  <si>
    <t>長　　崎</t>
    <rPh sb="0" eb="4">
      <t>ナガサキ</t>
    </rPh>
    <phoneticPr fontId="3"/>
  </si>
  <si>
    <t>熊　　本</t>
    <rPh sb="0" eb="4">
      <t>クマモト</t>
    </rPh>
    <phoneticPr fontId="3"/>
  </si>
  <si>
    <t>大　　分</t>
    <rPh sb="0" eb="4">
      <t>オオイタ</t>
    </rPh>
    <phoneticPr fontId="3"/>
  </si>
  <si>
    <t>宮　　崎</t>
    <rPh sb="0" eb="4">
      <t>ミヤザキ</t>
    </rPh>
    <phoneticPr fontId="3"/>
  </si>
  <si>
    <t>鹿児島</t>
    <rPh sb="0" eb="3">
      <t>カゴシマ</t>
    </rPh>
    <phoneticPr fontId="3"/>
  </si>
  <si>
    <t>資料：九州運輸局自動車交通部貨物課</t>
    <rPh sb="0" eb="2">
      <t>シリョウ</t>
    </rPh>
    <rPh sb="3" eb="5">
      <t>キュウシュウ</t>
    </rPh>
    <rPh sb="5" eb="8">
      <t>ウンユキョク</t>
    </rPh>
    <rPh sb="8" eb="11">
      <t>ジドウシャ</t>
    </rPh>
    <rPh sb="11" eb="13">
      <t>コウツウ</t>
    </rPh>
    <rPh sb="13" eb="14">
      <t>ブ</t>
    </rPh>
    <rPh sb="14" eb="16">
      <t>カモツ</t>
    </rPh>
    <rPh sb="16" eb="17">
      <t>カ</t>
    </rPh>
    <phoneticPr fontId="3"/>
  </si>
  <si>
    <t>（注）　１．事業者欄の（　）内の数字は、当該各県に本社を有する事業者数であり内数である。</t>
    <rPh sb="1" eb="2">
      <t>チュウ</t>
    </rPh>
    <rPh sb="6" eb="9">
      <t>ジギョウシャ</t>
    </rPh>
    <rPh sb="9" eb="10">
      <t>ラン</t>
    </rPh>
    <rPh sb="14" eb="15">
      <t>ナイ</t>
    </rPh>
    <rPh sb="16" eb="18">
      <t>スウジ</t>
    </rPh>
    <rPh sb="20" eb="22">
      <t>トウガイ</t>
    </rPh>
    <rPh sb="22" eb="24">
      <t>カクケン</t>
    </rPh>
    <rPh sb="25" eb="27">
      <t>ホンシャ</t>
    </rPh>
    <rPh sb="28" eb="29">
      <t>ユウ</t>
    </rPh>
    <rPh sb="31" eb="34">
      <t>ジギョウシャ</t>
    </rPh>
    <rPh sb="34" eb="35">
      <t>スウ</t>
    </rPh>
    <rPh sb="38" eb="39">
      <t>ウチ</t>
    </rPh>
    <rPh sb="39" eb="40">
      <t>スウ</t>
    </rPh>
    <phoneticPr fontId="3"/>
  </si>
  <si>
    <t>　　　　２．特別積合せ・霊柩欄の数字は、一般の内数である。</t>
    <rPh sb="6" eb="8">
      <t>トクベツ</t>
    </rPh>
    <rPh sb="8" eb="9">
      <t>ツ</t>
    </rPh>
    <rPh sb="9" eb="10">
      <t>ア</t>
    </rPh>
    <rPh sb="12" eb="13">
      <t>レイ</t>
    </rPh>
    <rPh sb="13" eb="14">
      <t>ヒツギ</t>
    </rPh>
    <rPh sb="14" eb="15">
      <t>ラン</t>
    </rPh>
    <rPh sb="16" eb="18">
      <t>スウジ</t>
    </rPh>
    <rPh sb="20" eb="22">
      <t>イッパン</t>
    </rPh>
    <rPh sb="23" eb="24">
      <t>ウチ</t>
    </rPh>
    <rPh sb="24" eb="2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</si>
</sst>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"/>
  </numFmts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 applyFill="1" applyAlignment="1">
      <alignment vertical="center"/>
    </xf>
    <xf numFmtId="0" fontId="1" fillId="0" borderId="0" xfId="1" applyFill="1"/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38" fontId="4" fillId="0" borderId="9" xfId="2" applyFont="1" applyFill="1" applyBorder="1" applyAlignment="1">
      <alignment vertical="center" shrinkToFit="1"/>
    </xf>
    <xf numFmtId="176" fontId="4" fillId="0" borderId="5" xfId="2" applyNumberFormat="1" applyFont="1" applyFill="1" applyBorder="1" applyAlignment="1">
      <alignment vertical="center" shrinkToFit="1"/>
    </xf>
    <xf numFmtId="38" fontId="4" fillId="0" borderId="16" xfId="2" applyFont="1" applyFill="1" applyBorder="1" applyAlignment="1">
      <alignment vertical="center" shrinkToFit="1"/>
    </xf>
    <xf numFmtId="0" fontId="4" fillId="0" borderId="9" xfId="1" applyFont="1" applyFill="1" applyBorder="1" applyAlignment="1">
      <alignment vertical="center" shrinkToFit="1"/>
    </xf>
    <xf numFmtId="176" fontId="4" fillId="0" borderId="5" xfId="1" applyNumberFormat="1" applyFont="1" applyFill="1" applyBorder="1" applyAlignment="1">
      <alignment vertical="center" shrinkToFit="1"/>
    </xf>
    <xf numFmtId="38" fontId="4" fillId="0" borderId="9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Alignment="1"/>
    <xf numFmtId="0" fontId="8" fillId="0" borderId="0" xfId="1" applyFont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18"/>
  <sheetViews>
    <sheetView tabSelected="1" zoomScale="90" zoomScaleNormal="90" workbookViewId="0">
      <selection activeCell="F3" sqref="F3"/>
    </sheetView>
  </sheetViews>
  <sheetFormatPr defaultRowHeight="13.5" x14ac:dyDescent="0.15"/>
  <cols>
    <col min="1" max="2" width="9.625" style="2" customWidth="1"/>
    <col min="3" max="19" width="7.625" style="2" customWidth="1"/>
    <col min="20" max="256" width="9" style="2"/>
    <col min="257" max="258" width="9.625" style="2" customWidth="1"/>
    <col min="259" max="275" width="7.625" style="2" customWidth="1"/>
    <col min="276" max="512" width="9" style="2"/>
    <col min="513" max="514" width="9.625" style="2" customWidth="1"/>
    <col min="515" max="531" width="7.625" style="2" customWidth="1"/>
    <col min="532" max="768" width="9" style="2"/>
    <col min="769" max="770" width="9.625" style="2" customWidth="1"/>
    <col min="771" max="787" width="7.625" style="2" customWidth="1"/>
    <col min="788" max="1024" width="9" style="2"/>
    <col min="1025" max="1026" width="9.625" style="2" customWidth="1"/>
    <col min="1027" max="1043" width="7.625" style="2" customWidth="1"/>
    <col min="1044" max="1280" width="9" style="2"/>
    <col min="1281" max="1282" width="9.625" style="2" customWidth="1"/>
    <col min="1283" max="1299" width="7.625" style="2" customWidth="1"/>
    <col min="1300" max="1536" width="9" style="2"/>
    <col min="1537" max="1538" width="9.625" style="2" customWidth="1"/>
    <col min="1539" max="1555" width="7.625" style="2" customWidth="1"/>
    <col min="1556" max="1792" width="9" style="2"/>
    <col min="1793" max="1794" width="9.625" style="2" customWidth="1"/>
    <col min="1795" max="1811" width="7.625" style="2" customWidth="1"/>
    <col min="1812" max="2048" width="9" style="2"/>
    <col min="2049" max="2050" width="9.625" style="2" customWidth="1"/>
    <col min="2051" max="2067" width="7.625" style="2" customWidth="1"/>
    <col min="2068" max="2304" width="9" style="2"/>
    <col min="2305" max="2306" width="9.625" style="2" customWidth="1"/>
    <col min="2307" max="2323" width="7.625" style="2" customWidth="1"/>
    <col min="2324" max="2560" width="9" style="2"/>
    <col min="2561" max="2562" width="9.625" style="2" customWidth="1"/>
    <col min="2563" max="2579" width="7.625" style="2" customWidth="1"/>
    <col min="2580" max="2816" width="9" style="2"/>
    <col min="2817" max="2818" width="9.625" style="2" customWidth="1"/>
    <col min="2819" max="2835" width="7.625" style="2" customWidth="1"/>
    <col min="2836" max="3072" width="9" style="2"/>
    <col min="3073" max="3074" width="9.625" style="2" customWidth="1"/>
    <col min="3075" max="3091" width="7.625" style="2" customWidth="1"/>
    <col min="3092" max="3328" width="9" style="2"/>
    <col min="3329" max="3330" width="9.625" style="2" customWidth="1"/>
    <col min="3331" max="3347" width="7.625" style="2" customWidth="1"/>
    <col min="3348" max="3584" width="9" style="2"/>
    <col min="3585" max="3586" width="9.625" style="2" customWidth="1"/>
    <col min="3587" max="3603" width="7.625" style="2" customWidth="1"/>
    <col min="3604" max="3840" width="9" style="2"/>
    <col min="3841" max="3842" width="9.625" style="2" customWidth="1"/>
    <col min="3843" max="3859" width="7.625" style="2" customWidth="1"/>
    <col min="3860" max="4096" width="9" style="2"/>
    <col min="4097" max="4098" width="9.625" style="2" customWidth="1"/>
    <col min="4099" max="4115" width="7.625" style="2" customWidth="1"/>
    <col min="4116" max="4352" width="9" style="2"/>
    <col min="4353" max="4354" width="9.625" style="2" customWidth="1"/>
    <col min="4355" max="4371" width="7.625" style="2" customWidth="1"/>
    <col min="4372" max="4608" width="9" style="2"/>
    <col min="4609" max="4610" width="9.625" style="2" customWidth="1"/>
    <col min="4611" max="4627" width="7.625" style="2" customWidth="1"/>
    <col min="4628" max="4864" width="9" style="2"/>
    <col min="4865" max="4866" width="9.625" style="2" customWidth="1"/>
    <col min="4867" max="4883" width="7.625" style="2" customWidth="1"/>
    <col min="4884" max="5120" width="9" style="2"/>
    <col min="5121" max="5122" width="9.625" style="2" customWidth="1"/>
    <col min="5123" max="5139" width="7.625" style="2" customWidth="1"/>
    <col min="5140" max="5376" width="9" style="2"/>
    <col min="5377" max="5378" width="9.625" style="2" customWidth="1"/>
    <col min="5379" max="5395" width="7.625" style="2" customWidth="1"/>
    <col min="5396" max="5632" width="9" style="2"/>
    <col min="5633" max="5634" width="9.625" style="2" customWidth="1"/>
    <col min="5635" max="5651" width="7.625" style="2" customWidth="1"/>
    <col min="5652" max="5888" width="9" style="2"/>
    <col min="5889" max="5890" width="9.625" style="2" customWidth="1"/>
    <col min="5891" max="5907" width="7.625" style="2" customWidth="1"/>
    <col min="5908" max="6144" width="9" style="2"/>
    <col min="6145" max="6146" width="9.625" style="2" customWidth="1"/>
    <col min="6147" max="6163" width="7.625" style="2" customWidth="1"/>
    <col min="6164" max="6400" width="9" style="2"/>
    <col min="6401" max="6402" width="9.625" style="2" customWidth="1"/>
    <col min="6403" max="6419" width="7.625" style="2" customWidth="1"/>
    <col min="6420" max="6656" width="9" style="2"/>
    <col min="6657" max="6658" width="9.625" style="2" customWidth="1"/>
    <col min="6659" max="6675" width="7.625" style="2" customWidth="1"/>
    <col min="6676" max="6912" width="9" style="2"/>
    <col min="6913" max="6914" width="9.625" style="2" customWidth="1"/>
    <col min="6915" max="6931" width="7.625" style="2" customWidth="1"/>
    <col min="6932" max="7168" width="9" style="2"/>
    <col min="7169" max="7170" width="9.625" style="2" customWidth="1"/>
    <col min="7171" max="7187" width="7.625" style="2" customWidth="1"/>
    <col min="7188" max="7424" width="9" style="2"/>
    <col min="7425" max="7426" width="9.625" style="2" customWidth="1"/>
    <col min="7427" max="7443" width="7.625" style="2" customWidth="1"/>
    <col min="7444" max="7680" width="9" style="2"/>
    <col min="7681" max="7682" width="9.625" style="2" customWidth="1"/>
    <col min="7683" max="7699" width="7.625" style="2" customWidth="1"/>
    <col min="7700" max="7936" width="9" style="2"/>
    <col min="7937" max="7938" width="9.625" style="2" customWidth="1"/>
    <col min="7939" max="7955" width="7.625" style="2" customWidth="1"/>
    <col min="7956" max="8192" width="9" style="2"/>
    <col min="8193" max="8194" width="9.625" style="2" customWidth="1"/>
    <col min="8195" max="8211" width="7.625" style="2" customWidth="1"/>
    <col min="8212" max="8448" width="9" style="2"/>
    <col min="8449" max="8450" width="9.625" style="2" customWidth="1"/>
    <col min="8451" max="8467" width="7.625" style="2" customWidth="1"/>
    <col min="8468" max="8704" width="9" style="2"/>
    <col min="8705" max="8706" width="9.625" style="2" customWidth="1"/>
    <col min="8707" max="8723" width="7.625" style="2" customWidth="1"/>
    <col min="8724" max="8960" width="9" style="2"/>
    <col min="8961" max="8962" width="9.625" style="2" customWidth="1"/>
    <col min="8963" max="8979" width="7.625" style="2" customWidth="1"/>
    <col min="8980" max="9216" width="9" style="2"/>
    <col min="9217" max="9218" width="9.625" style="2" customWidth="1"/>
    <col min="9219" max="9235" width="7.625" style="2" customWidth="1"/>
    <col min="9236" max="9472" width="9" style="2"/>
    <col min="9473" max="9474" width="9.625" style="2" customWidth="1"/>
    <col min="9475" max="9491" width="7.625" style="2" customWidth="1"/>
    <col min="9492" max="9728" width="9" style="2"/>
    <col min="9729" max="9730" width="9.625" style="2" customWidth="1"/>
    <col min="9731" max="9747" width="7.625" style="2" customWidth="1"/>
    <col min="9748" max="9984" width="9" style="2"/>
    <col min="9985" max="9986" width="9.625" style="2" customWidth="1"/>
    <col min="9987" max="10003" width="7.625" style="2" customWidth="1"/>
    <col min="10004" max="10240" width="9" style="2"/>
    <col min="10241" max="10242" width="9.625" style="2" customWidth="1"/>
    <col min="10243" max="10259" width="7.625" style="2" customWidth="1"/>
    <col min="10260" max="10496" width="9" style="2"/>
    <col min="10497" max="10498" width="9.625" style="2" customWidth="1"/>
    <col min="10499" max="10515" width="7.625" style="2" customWidth="1"/>
    <col min="10516" max="10752" width="9" style="2"/>
    <col min="10753" max="10754" width="9.625" style="2" customWidth="1"/>
    <col min="10755" max="10771" width="7.625" style="2" customWidth="1"/>
    <col min="10772" max="11008" width="9" style="2"/>
    <col min="11009" max="11010" width="9.625" style="2" customWidth="1"/>
    <col min="11011" max="11027" width="7.625" style="2" customWidth="1"/>
    <col min="11028" max="11264" width="9" style="2"/>
    <col min="11265" max="11266" width="9.625" style="2" customWidth="1"/>
    <col min="11267" max="11283" width="7.625" style="2" customWidth="1"/>
    <col min="11284" max="11520" width="9" style="2"/>
    <col min="11521" max="11522" width="9.625" style="2" customWidth="1"/>
    <col min="11523" max="11539" width="7.625" style="2" customWidth="1"/>
    <col min="11540" max="11776" width="9" style="2"/>
    <col min="11777" max="11778" width="9.625" style="2" customWidth="1"/>
    <col min="11779" max="11795" width="7.625" style="2" customWidth="1"/>
    <col min="11796" max="12032" width="9" style="2"/>
    <col min="12033" max="12034" width="9.625" style="2" customWidth="1"/>
    <col min="12035" max="12051" width="7.625" style="2" customWidth="1"/>
    <col min="12052" max="12288" width="9" style="2"/>
    <col min="12289" max="12290" width="9.625" style="2" customWidth="1"/>
    <col min="12291" max="12307" width="7.625" style="2" customWidth="1"/>
    <col min="12308" max="12544" width="9" style="2"/>
    <col min="12545" max="12546" width="9.625" style="2" customWidth="1"/>
    <col min="12547" max="12563" width="7.625" style="2" customWidth="1"/>
    <col min="12564" max="12800" width="9" style="2"/>
    <col min="12801" max="12802" width="9.625" style="2" customWidth="1"/>
    <col min="12803" max="12819" width="7.625" style="2" customWidth="1"/>
    <col min="12820" max="13056" width="9" style="2"/>
    <col min="13057" max="13058" width="9.625" style="2" customWidth="1"/>
    <col min="13059" max="13075" width="7.625" style="2" customWidth="1"/>
    <col min="13076" max="13312" width="9" style="2"/>
    <col min="13313" max="13314" width="9.625" style="2" customWidth="1"/>
    <col min="13315" max="13331" width="7.625" style="2" customWidth="1"/>
    <col min="13332" max="13568" width="9" style="2"/>
    <col min="13569" max="13570" width="9.625" style="2" customWidth="1"/>
    <col min="13571" max="13587" width="7.625" style="2" customWidth="1"/>
    <col min="13588" max="13824" width="9" style="2"/>
    <col min="13825" max="13826" width="9.625" style="2" customWidth="1"/>
    <col min="13827" max="13843" width="7.625" style="2" customWidth="1"/>
    <col min="13844" max="14080" width="9" style="2"/>
    <col min="14081" max="14082" width="9.625" style="2" customWidth="1"/>
    <col min="14083" max="14099" width="7.625" style="2" customWidth="1"/>
    <col min="14100" max="14336" width="9" style="2"/>
    <col min="14337" max="14338" width="9.625" style="2" customWidth="1"/>
    <col min="14339" max="14355" width="7.625" style="2" customWidth="1"/>
    <col min="14356" max="14592" width="9" style="2"/>
    <col min="14593" max="14594" width="9.625" style="2" customWidth="1"/>
    <col min="14595" max="14611" width="7.625" style="2" customWidth="1"/>
    <col min="14612" max="14848" width="9" style="2"/>
    <col min="14849" max="14850" width="9.625" style="2" customWidth="1"/>
    <col min="14851" max="14867" width="7.625" style="2" customWidth="1"/>
    <col min="14868" max="15104" width="9" style="2"/>
    <col min="15105" max="15106" width="9.625" style="2" customWidth="1"/>
    <col min="15107" max="15123" width="7.625" style="2" customWidth="1"/>
    <col min="15124" max="15360" width="9" style="2"/>
    <col min="15361" max="15362" width="9.625" style="2" customWidth="1"/>
    <col min="15363" max="15379" width="7.625" style="2" customWidth="1"/>
    <col min="15380" max="15616" width="9" style="2"/>
    <col min="15617" max="15618" width="9.625" style="2" customWidth="1"/>
    <col min="15619" max="15635" width="7.625" style="2" customWidth="1"/>
    <col min="15636" max="15872" width="9" style="2"/>
    <col min="15873" max="15874" width="9.625" style="2" customWidth="1"/>
    <col min="15875" max="15891" width="7.625" style="2" customWidth="1"/>
    <col min="15892" max="16128" width="9" style="2"/>
    <col min="16129" max="16130" width="9.625" style="2" customWidth="1"/>
    <col min="16131" max="16147" width="7.625" style="2" customWidth="1"/>
    <col min="16148" max="16384" width="9" style="2"/>
  </cols>
  <sheetData>
    <row r="2" spans="1:19" ht="22.5" customHeight="1" x14ac:dyDescent="0.15">
      <c r="A2" s="37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2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0" t="s">
        <v>1</v>
      </c>
      <c r="R3" s="20"/>
      <c r="S3" s="20"/>
    </row>
    <row r="4" spans="1:19" ht="22.5" customHeight="1" x14ac:dyDescent="0.15">
      <c r="A4" s="4"/>
      <c r="B4" s="5"/>
      <c r="C4" s="21" t="s">
        <v>2</v>
      </c>
      <c r="D4" s="22"/>
      <c r="E4" s="22"/>
      <c r="F4" s="3"/>
      <c r="G4" s="3"/>
      <c r="H4" s="3"/>
      <c r="I4" s="3"/>
      <c r="J4" s="3"/>
      <c r="K4" s="6"/>
      <c r="L4" s="21" t="s">
        <v>3</v>
      </c>
      <c r="M4" s="22"/>
      <c r="N4" s="25"/>
      <c r="O4" s="21" t="s">
        <v>4</v>
      </c>
      <c r="P4" s="22"/>
      <c r="Q4" s="25"/>
      <c r="R4" s="21" t="s">
        <v>5</v>
      </c>
      <c r="S4" s="25"/>
    </row>
    <row r="5" spans="1:19" ht="22.5" customHeight="1" x14ac:dyDescent="0.15">
      <c r="A5" s="7"/>
      <c r="B5" s="8" t="s">
        <v>6</v>
      </c>
      <c r="C5" s="23"/>
      <c r="D5" s="24"/>
      <c r="E5" s="24"/>
      <c r="F5" s="29" t="s">
        <v>7</v>
      </c>
      <c r="G5" s="30"/>
      <c r="H5" s="31"/>
      <c r="I5" s="29" t="s">
        <v>8</v>
      </c>
      <c r="J5" s="30"/>
      <c r="K5" s="31"/>
      <c r="L5" s="23"/>
      <c r="M5" s="24"/>
      <c r="N5" s="26"/>
      <c r="O5" s="23"/>
      <c r="P5" s="24"/>
      <c r="Q5" s="26"/>
      <c r="R5" s="27"/>
      <c r="S5" s="28"/>
    </row>
    <row r="6" spans="1:19" ht="22.5" customHeight="1" x14ac:dyDescent="0.15">
      <c r="A6" s="9"/>
      <c r="B6" s="10" t="s">
        <v>9</v>
      </c>
      <c r="C6" s="21" t="s">
        <v>10</v>
      </c>
      <c r="D6" s="25"/>
      <c r="E6" s="28" t="s">
        <v>11</v>
      </c>
      <c r="F6" s="21" t="s">
        <v>10</v>
      </c>
      <c r="G6" s="25"/>
      <c r="H6" s="34" t="s">
        <v>11</v>
      </c>
      <c r="I6" s="21" t="s">
        <v>10</v>
      </c>
      <c r="J6" s="25"/>
      <c r="K6" s="32" t="s">
        <v>11</v>
      </c>
      <c r="L6" s="21" t="s">
        <v>10</v>
      </c>
      <c r="M6" s="25"/>
      <c r="N6" s="32" t="s">
        <v>11</v>
      </c>
      <c r="O6" s="21" t="s">
        <v>10</v>
      </c>
      <c r="P6" s="25"/>
      <c r="Q6" s="32" t="s">
        <v>11</v>
      </c>
      <c r="R6" s="32" t="s">
        <v>10</v>
      </c>
      <c r="S6" s="32" t="s">
        <v>11</v>
      </c>
    </row>
    <row r="7" spans="1:19" ht="22.5" customHeight="1" x14ac:dyDescent="0.15">
      <c r="A7" s="11" t="s">
        <v>12</v>
      </c>
      <c r="B7" s="12"/>
      <c r="C7" s="23"/>
      <c r="D7" s="26"/>
      <c r="E7" s="26"/>
      <c r="F7" s="23"/>
      <c r="G7" s="26"/>
      <c r="H7" s="34"/>
      <c r="I7" s="23"/>
      <c r="J7" s="26"/>
      <c r="K7" s="33"/>
      <c r="L7" s="23"/>
      <c r="M7" s="26"/>
      <c r="N7" s="33"/>
      <c r="O7" s="23"/>
      <c r="P7" s="26"/>
      <c r="Q7" s="33"/>
      <c r="R7" s="33"/>
      <c r="S7" s="33"/>
    </row>
    <row r="8" spans="1:19" ht="22.5" customHeight="1" x14ac:dyDescent="0.15">
      <c r="A8" s="35" t="s">
        <v>13</v>
      </c>
      <c r="B8" s="35"/>
      <c r="C8" s="13">
        <f>2229+559+271+174+4+6</f>
        <v>3243</v>
      </c>
      <c r="D8" s="14">
        <f>2229+174</f>
        <v>2403</v>
      </c>
      <c r="E8" s="15">
        <f>50009+9587+3758+601+69+14</f>
        <v>64038</v>
      </c>
      <c r="F8" s="13">
        <f>19+43+113</f>
        <v>175</v>
      </c>
      <c r="G8" s="14">
        <v>19</v>
      </c>
      <c r="H8" s="15">
        <f>327+330</f>
        <v>657</v>
      </c>
      <c r="I8" s="13">
        <f>174+4+6</f>
        <v>184</v>
      </c>
      <c r="J8" s="14">
        <v>174</v>
      </c>
      <c r="K8" s="15">
        <f>601+69+14</f>
        <v>684</v>
      </c>
      <c r="L8" s="13">
        <f>9+2+4</f>
        <v>15</v>
      </c>
      <c r="M8" s="14">
        <v>9</v>
      </c>
      <c r="N8" s="15">
        <f>131+27+26</f>
        <v>184</v>
      </c>
      <c r="O8" s="13">
        <f>C8+L8</f>
        <v>3258</v>
      </c>
      <c r="P8" s="14">
        <f>D8+M8</f>
        <v>2412</v>
      </c>
      <c r="Q8" s="15">
        <f>E8+N8</f>
        <v>64222</v>
      </c>
      <c r="R8" s="15">
        <f>45+20+6192</f>
        <v>6257</v>
      </c>
      <c r="S8" s="15">
        <f>48+62+10775</f>
        <v>10885</v>
      </c>
    </row>
    <row r="9" spans="1:19" ht="22.5" customHeight="1" x14ac:dyDescent="0.15">
      <c r="A9" s="35" t="s">
        <v>14</v>
      </c>
      <c r="B9" s="35"/>
      <c r="C9" s="13">
        <f>436+74+95+28+3</f>
        <v>636</v>
      </c>
      <c r="D9" s="14">
        <f>436+28</f>
        <v>464</v>
      </c>
      <c r="E9" s="15">
        <f>7100+1809+2148+117+8</f>
        <v>11182</v>
      </c>
      <c r="F9" s="13">
        <f>1+10+11</f>
        <v>22</v>
      </c>
      <c r="G9" s="14">
        <v>1</v>
      </c>
      <c r="H9" s="15">
        <f>5+10+91</f>
        <v>106</v>
      </c>
      <c r="I9" s="13">
        <f>28+3</f>
        <v>31</v>
      </c>
      <c r="J9" s="14">
        <v>28</v>
      </c>
      <c r="K9" s="15">
        <f>117+8</f>
        <v>125</v>
      </c>
      <c r="L9" s="13">
        <f>1</f>
        <v>1</v>
      </c>
      <c r="M9" s="14">
        <v>0</v>
      </c>
      <c r="N9" s="15">
        <f>8</f>
        <v>8</v>
      </c>
      <c r="O9" s="13">
        <v>642</v>
      </c>
      <c r="P9" s="14">
        <f t="shared" ref="O9:Q14" si="0">D9+M9</f>
        <v>464</v>
      </c>
      <c r="Q9" s="15">
        <f t="shared" si="0"/>
        <v>11190</v>
      </c>
      <c r="R9" s="15">
        <f>13+1+855</f>
        <v>869</v>
      </c>
      <c r="S9" s="15">
        <f>20+1+1446</f>
        <v>1467</v>
      </c>
    </row>
    <row r="10" spans="1:19" ht="22.5" customHeight="1" x14ac:dyDescent="0.15">
      <c r="A10" s="35" t="s">
        <v>15</v>
      </c>
      <c r="B10" s="35"/>
      <c r="C10" s="13">
        <f>428+76+80+1</f>
        <v>585</v>
      </c>
      <c r="D10" s="14">
        <f>428+80</f>
        <v>508</v>
      </c>
      <c r="E10" s="15">
        <f>7111+1044+1624+225+1</f>
        <v>10005</v>
      </c>
      <c r="F10" s="13">
        <f>0+9</f>
        <v>9</v>
      </c>
      <c r="G10" s="14">
        <v>0</v>
      </c>
      <c r="H10" s="15">
        <v>16</v>
      </c>
      <c r="I10" s="13">
        <f>80+1</f>
        <v>81</v>
      </c>
      <c r="J10" s="14">
        <v>80</v>
      </c>
      <c r="K10" s="15">
        <f>225+1</f>
        <v>226</v>
      </c>
      <c r="L10" s="13">
        <f>2+1</f>
        <v>3</v>
      </c>
      <c r="M10" s="14">
        <v>2</v>
      </c>
      <c r="N10" s="15">
        <f>7+7</f>
        <v>14</v>
      </c>
      <c r="O10" s="13">
        <f>C10+L10</f>
        <v>588</v>
      </c>
      <c r="P10" s="14">
        <f>D10+M10</f>
        <v>510</v>
      </c>
      <c r="Q10" s="15">
        <f>E10+N10</f>
        <v>10019</v>
      </c>
      <c r="R10" s="15">
        <f>21+1+1502</f>
        <v>1524</v>
      </c>
      <c r="S10" s="15">
        <f>23+1+2750</f>
        <v>2774</v>
      </c>
    </row>
    <row r="11" spans="1:19" ht="22.5" customHeight="1" x14ac:dyDescent="0.15">
      <c r="A11" s="35" t="s">
        <v>16</v>
      </c>
      <c r="B11" s="35"/>
      <c r="C11" s="13">
        <f>688+112+127+127+1</f>
        <v>1055</v>
      </c>
      <c r="D11" s="14">
        <f>688+127</f>
        <v>815</v>
      </c>
      <c r="E11" s="15">
        <f>13755+1908+1816+268</f>
        <v>17747</v>
      </c>
      <c r="F11" s="16">
        <f>11+11+12</f>
        <v>34</v>
      </c>
      <c r="G11" s="17">
        <v>11</v>
      </c>
      <c r="H11" s="15">
        <f>59+57+84</f>
        <v>200</v>
      </c>
      <c r="I11" s="13">
        <f>127+1</f>
        <v>128</v>
      </c>
      <c r="J11" s="14">
        <v>127</v>
      </c>
      <c r="K11" s="15">
        <f>268</f>
        <v>268</v>
      </c>
      <c r="L11" s="13">
        <f>8+2</f>
        <v>10</v>
      </c>
      <c r="M11" s="14">
        <v>8</v>
      </c>
      <c r="N11" s="15">
        <f>33</f>
        <v>33</v>
      </c>
      <c r="O11" s="13">
        <v>1097</v>
      </c>
      <c r="P11" s="14">
        <f t="shared" si="0"/>
        <v>823</v>
      </c>
      <c r="Q11" s="15">
        <f t="shared" si="0"/>
        <v>17780</v>
      </c>
      <c r="R11" s="15">
        <f>73+2+2103</f>
        <v>2178</v>
      </c>
      <c r="S11" s="15">
        <f>81+3+3269</f>
        <v>3353</v>
      </c>
    </row>
    <row r="12" spans="1:19" ht="22.5" customHeight="1" x14ac:dyDescent="0.15">
      <c r="A12" s="35" t="s">
        <v>17</v>
      </c>
      <c r="B12" s="35"/>
      <c r="C12" s="13">
        <f>523+50+76+54+4+1</f>
        <v>708</v>
      </c>
      <c r="D12" s="14">
        <f>523+54</f>
        <v>577</v>
      </c>
      <c r="E12" s="15">
        <f>10847+1554+1378+175+8+16</f>
        <v>13978</v>
      </c>
      <c r="F12" s="16">
        <f>1+11+13</f>
        <v>25</v>
      </c>
      <c r="G12" s="17">
        <v>1</v>
      </c>
      <c r="H12" s="15">
        <f>2+3+49</f>
        <v>54</v>
      </c>
      <c r="I12" s="13">
        <f>54+1+4</f>
        <v>59</v>
      </c>
      <c r="J12" s="14">
        <v>54</v>
      </c>
      <c r="K12" s="15">
        <f>175+8+16</f>
        <v>199</v>
      </c>
      <c r="L12" s="13">
        <f>4+2</f>
        <v>6</v>
      </c>
      <c r="M12" s="14">
        <v>4</v>
      </c>
      <c r="N12" s="15">
        <f>28+0+10</f>
        <v>38</v>
      </c>
      <c r="O12" s="13">
        <f t="shared" si="0"/>
        <v>714</v>
      </c>
      <c r="P12" s="14">
        <f t="shared" si="0"/>
        <v>581</v>
      </c>
      <c r="Q12" s="15">
        <f>E12+N12</f>
        <v>14016</v>
      </c>
      <c r="R12" s="15">
        <f>46+2+1102</f>
        <v>1150</v>
      </c>
      <c r="S12" s="15">
        <f>49+2+2216</f>
        <v>2267</v>
      </c>
    </row>
    <row r="13" spans="1:19" ht="22.5" customHeight="1" x14ac:dyDescent="0.15">
      <c r="A13" s="35" t="s">
        <v>18</v>
      </c>
      <c r="B13" s="35"/>
      <c r="C13" s="13">
        <f>402+24+40+59+2</f>
        <v>527</v>
      </c>
      <c r="D13" s="14">
        <f>402+59</f>
        <v>461</v>
      </c>
      <c r="E13" s="15">
        <f>8639+1659+1737+180+17</f>
        <v>12232</v>
      </c>
      <c r="F13" s="16">
        <f>2+3+9</f>
        <v>14</v>
      </c>
      <c r="G13" s="17">
        <v>2</v>
      </c>
      <c r="H13" s="15">
        <f>44+12+96</f>
        <v>152</v>
      </c>
      <c r="I13" s="13">
        <f>59+2</f>
        <v>61</v>
      </c>
      <c r="J13" s="14">
        <v>59</v>
      </c>
      <c r="K13" s="15">
        <f>180+17+0</f>
        <v>197</v>
      </c>
      <c r="L13" s="13">
        <f>3+2</f>
        <v>5</v>
      </c>
      <c r="M13" s="14">
        <v>3</v>
      </c>
      <c r="N13" s="15">
        <f>17+10+0</f>
        <v>27</v>
      </c>
      <c r="O13" s="13">
        <f t="shared" si="0"/>
        <v>532</v>
      </c>
      <c r="P13" s="14">
        <f t="shared" si="0"/>
        <v>464</v>
      </c>
      <c r="Q13" s="15">
        <f>E13+N13</f>
        <v>12259</v>
      </c>
      <c r="R13" s="15">
        <f>38+2+1182</f>
        <v>1222</v>
      </c>
      <c r="S13" s="15">
        <f>71+4+1634</f>
        <v>1709</v>
      </c>
    </row>
    <row r="14" spans="1:19" ht="22.5" customHeight="1" x14ac:dyDescent="0.15">
      <c r="A14" s="35" t="s">
        <v>19</v>
      </c>
      <c r="B14" s="35"/>
      <c r="C14" s="13">
        <f>1006+51+72+116+1+3</f>
        <v>1249</v>
      </c>
      <c r="D14" s="14">
        <f>1006+116</f>
        <v>1122</v>
      </c>
      <c r="E14" s="15">
        <f>17105+1866+1652+323+1</f>
        <v>20947</v>
      </c>
      <c r="F14" s="16">
        <f>5+3+4</f>
        <v>12</v>
      </c>
      <c r="G14" s="17">
        <v>5</v>
      </c>
      <c r="H14" s="15">
        <f>47+42+112</f>
        <v>201</v>
      </c>
      <c r="I14" s="13">
        <f>116+1+3</f>
        <v>120</v>
      </c>
      <c r="J14" s="14">
        <v>116</v>
      </c>
      <c r="K14" s="15">
        <f>323+1</f>
        <v>324</v>
      </c>
      <c r="L14" s="13">
        <f>1+1+1</f>
        <v>3</v>
      </c>
      <c r="M14" s="14">
        <v>1</v>
      </c>
      <c r="N14" s="15">
        <f>6+8+10</f>
        <v>24</v>
      </c>
      <c r="O14" s="13">
        <f t="shared" si="0"/>
        <v>1252</v>
      </c>
      <c r="P14" s="14">
        <f>D14+M14</f>
        <v>1123</v>
      </c>
      <c r="Q14" s="15">
        <f t="shared" si="0"/>
        <v>20971</v>
      </c>
      <c r="R14" s="15">
        <f>26+1+2009</f>
        <v>2036</v>
      </c>
      <c r="S14" s="15">
        <f>36+1+3418</f>
        <v>3455</v>
      </c>
    </row>
    <row r="15" spans="1:19" ht="22.5" customHeight="1" x14ac:dyDescent="0.15">
      <c r="A15" s="35" t="s">
        <v>4</v>
      </c>
      <c r="B15" s="35"/>
      <c r="C15" s="13">
        <f t="shared" ref="C15:J15" si="1">SUM(C8:C14)</f>
        <v>8003</v>
      </c>
      <c r="D15" s="14">
        <f t="shared" si="1"/>
        <v>6350</v>
      </c>
      <c r="E15" s="15">
        <f t="shared" si="1"/>
        <v>150129</v>
      </c>
      <c r="F15" s="18">
        <f t="shared" si="1"/>
        <v>291</v>
      </c>
      <c r="G15" s="17">
        <f t="shared" si="1"/>
        <v>39</v>
      </c>
      <c r="H15" s="15">
        <f t="shared" si="1"/>
        <v>1386</v>
      </c>
      <c r="I15" s="18">
        <f t="shared" si="1"/>
        <v>664</v>
      </c>
      <c r="J15" s="17">
        <f t="shared" si="1"/>
        <v>638</v>
      </c>
      <c r="K15" s="15">
        <f>SUM(K8:K14)</f>
        <v>2023</v>
      </c>
      <c r="L15" s="13">
        <f>SUM(L8:L14)</f>
        <v>43</v>
      </c>
      <c r="M15" s="14">
        <f>SUM(M8:M14)</f>
        <v>27</v>
      </c>
      <c r="N15" s="15">
        <f>SUM(N8:N14)</f>
        <v>328</v>
      </c>
      <c r="O15" s="13">
        <f>C15+L15</f>
        <v>8046</v>
      </c>
      <c r="P15" s="14">
        <f>D15+M15</f>
        <v>6377</v>
      </c>
      <c r="Q15" s="15">
        <f>E15+N15</f>
        <v>150457</v>
      </c>
      <c r="R15" s="15">
        <f>SUM(R8:R14)</f>
        <v>15236</v>
      </c>
      <c r="S15" s="15">
        <f>SUM(S8:S14)</f>
        <v>25910</v>
      </c>
    </row>
    <row r="16" spans="1:19" ht="29.25" customHeight="1" x14ac:dyDescent="0.15">
      <c r="A16" s="36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6.5" customHeight="1" x14ac:dyDescent="0.15">
      <c r="A17" s="19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6.5" customHeight="1" x14ac:dyDescent="0.15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</sheetData>
  <mergeCells count="27">
    <mergeCell ref="A14:B14"/>
    <mergeCell ref="A15:B15"/>
    <mergeCell ref="A8:B8"/>
    <mergeCell ref="A9:B9"/>
    <mergeCell ref="A10:B10"/>
    <mergeCell ref="A11:B11"/>
    <mergeCell ref="A12:B12"/>
    <mergeCell ref="A13:B13"/>
    <mergeCell ref="S6:S7"/>
    <mergeCell ref="C6:D7"/>
    <mergeCell ref="E6:E7"/>
    <mergeCell ref="F6:G7"/>
    <mergeCell ref="H6:H7"/>
    <mergeCell ref="I6:J7"/>
    <mergeCell ref="K6:K7"/>
    <mergeCell ref="L6:M7"/>
    <mergeCell ref="N6:N7"/>
    <mergeCell ref="O6:P7"/>
    <mergeCell ref="Q6:Q7"/>
    <mergeCell ref="R6:R7"/>
    <mergeCell ref="Q3:S3"/>
    <mergeCell ref="C4:E5"/>
    <mergeCell ref="L4:N5"/>
    <mergeCell ref="O4:Q5"/>
    <mergeCell ref="R4:S5"/>
    <mergeCell ref="F5:H5"/>
    <mergeCell ref="I5:K5"/>
  </mergeCells>
  <phoneticPr fontId="2"/>
  <pageMargins left="0.78740157480314965" right="0.55000000000000004" top="0.74803149606299213" bottom="0.55118110236220474" header="0.31496062992125984" footer="0.31496062992125984"/>
  <pageSetup paperSize="9" scale="8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１－３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2020-03-11T03:04:58Z</dcterms:modified>
</cp:coreProperties>
</file>