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〇01作業中フォルダ(保存期間1年未満)※検討中・作成途中の保存期間1年未満\05助成班\★助成班共有フォルダ\★予算執行\R7補正・R8当初\★サバイバル・インバウンド\01 要望調査（R7補正）\様式（確定）\"/>
    </mc:Choice>
  </mc:AlternateContent>
  <xr:revisionPtr revIDLastSave="0" documentId="13_ncr:1_{FB1E0CB0-F935-4C5C-8285-052E9D8F1B95}" xr6:coauthVersionLast="47" xr6:coauthVersionMax="47" xr10:uidLastSave="{00000000-0000-0000-0000-000000000000}"/>
  <bookViews>
    <workbookView xWindow="-120" yWindow="-120" windowWidth="29040" windowHeight="15720" xr2:uid="{4F439334-C1F7-4A2E-8D25-DBC9BB9B4DEA}"/>
  </bookViews>
  <sheets>
    <sheet name="タクシー" sheetId="10" r:id="rId1"/>
    <sheet name="集計表" sheetId="11" r:id="rId2"/>
  </sheets>
  <definedNames>
    <definedName name="_xlnm._FilterDatabase" localSheetId="1" hidden="1">集計表!$A$6:$HF$7</definedName>
    <definedName name="_xlnm.Print_Area" localSheetId="0">タクシー!$B$1:$AA$306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1" l="1"/>
  <c r="H7" i="11"/>
  <c r="G7" i="11"/>
  <c r="F7" i="11"/>
  <c r="E7" i="11"/>
  <c r="AD9" i="10" l="1"/>
  <c r="A194" i="10" l="1"/>
  <c r="A185" i="10"/>
  <c r="Z12" i="11"/>
  <c r="R12" i="11"/>
  <c r="A305" i="10"/>
  <c r="A290" i="10"/>
  <c r="A158" i="10"/>
  <c r="A129" i="10"/>
  <c r="A67" i="10"/>
  <c r="J12" i="11" s="1"/>
  <c r="HZ3" i="11"/>
  <c r="HY3" i="11"/>
  <c r="IC3" i="11"/>
  <c r="IB3" i="11"/>
  <c r="A283" i="10"/>
  <c r="A282" i="10"/>
  <c r="AC156" i="10"/>
  <c r="AC155" i="10"/>
  <c r="AC154" i="10"/>
  <c r="AC153" i="10"/>
  <c r="AC150" i="10"/>
  <c r="AC149" i="10"/>
  <c r="AC148" i="10"/>
  <c r="AC147" i="10"/>
  <c r="AC145" i="10"/>
  <c r="AC144" i="10"/>
  <c r="AC143" i="10"/>
  <c r="AC142" i="10"/>
  <c r="AC140" i="10"/>
  <c r="AC139" i="10"/>
  <c r="AC138" i="10"/>
  <c r="AC137" i="10"/>
  <c r="IF3" i="11"/>
  <c r="N12" i="11" l="1"/>
  <c r="V12" i="11"/>
  <c r="AD12" i="11"/>
  <c r="AH12" i="11"/>
  <c r="A109" i="10"/>
  <c r="A108" i="10"/>
  <c r="CL3" i="11"/>
  <c r="CM3" i="11" s="1"/>
  <c r="AC3" i="11"/>
  <c r="Y3" i="11"/>
  <c r="J3" i="11"/>
  <c r="K3" i="11" s="1"/>
  <c r="L3" i="11" s="1"/>
  <c r="M3" i="11" s="1"/>
  <c r="N3" i="11" s="1"/>
  <c r="D7" i="11"/>
  <c r="C7" i="11"/>
  <c r="B7" i="11"/>
  <c r="A7" i="11"/>
  <c r="IY3" i="11"/>
  <c r="IX3" i="11"/>
  <c r="IW3" i="11"/>
  <c r="IU3" i="11"/>
  <c r="IT3" i="11"/>
  <c r="IR3" i="11"/>
  <c r="IQ3" i="11"/>
  <c r="IO3" i="11"/>
  <c r="IN3" i="11"/>
  <c r="IM3" i="11"/>
  <c r="IK3" i="11"/>
  <c r="IJ3" i="11"/>
  <c r="II3" i="11"/>
  <c r="IG3" i="11"/>
  <c r="IE3" i="11"/>
  <c r="HW3" i="11"/>
  <c r="HV3" i="11"/>
  <c r="HT3" i="11"/>
  <c r="HS3" i="11"/>
  <c r="HQ3" i="11"/>
  <c r="HP3" i="11"/>
  <c r="HN3" i="11"/>
  <c r="HM3" i="11"/>
  <c r="HK3" i="11"/>
  <c r="HJ3" i="11"/>
  <c r="HH3" i="11"/>
  <c r="HG3" i="11"/>
  <c r="HD3" i="11"/>
  <c r="GY3" i="11"/>
  <c r="GU3" i="11"/>
  <c r="GQ3" i="11"/>
  <c r="GM3" i="11"/>
  <c r="GN3" i="11" s="1"/>
  <c r="GI3" i="11"/>
  <c r="GJ3" i="11" s="1"/>
  <c r="GF3" i="11"/>
  <c r="GC3" i="11"/>
  <c r="FY3" i="11"/>
  <c r="FU3" i="11"/>
  <c r="FV3" i="11" s="1"/>
  <c r="FS3" i="11"/>
  <c r="FR3" i="11"/>
  <c r="FO3" i="11"/>
  <c r="FP3" i="11" s="1"/>
  <c r="FL3" i="11"/>
  <c r="FM3" i="11" s="1"/>
  <c r="FI3" i="11"/>
  <c r="FJ3" i="11" s="1"/>
  <c r="FG3" i="11"/>
  <c r="FF3" i="11"/>
  <c r="FE3" i="11"/>
  <c r="FB3" i="11"/>
  <c r="EY3" i="11"/>
  <c r="EZ3" i="11" s="1"/>
  <c r="EV3" i="11"/>
  <c r="EW3" i="11" s="1"/>
  <c r="ES3" i="11"/>
  <c r="EP3" i="11"/>
  <c r="EN3" i="11"/>
  <c r="EM3" i="11"/>
  <c r="EL3" i="11"/>
  <c r="EK3" i="11"/>
  <c r="EJ3" i="11"/>
  <c r="EG3" i="11"/>
  <c r="EE3" i="11"/>
  <c r="ED3" i="11"/>
  <c r="EC3" i="11"/>
  <c r="EB3" i="11"/>
  <c r="DY3" i="11"/>
  <c r="DW3" i="11"/>
  <c r="DV3" i="11"/>
  <c r="DU3" i="11"/>
  <c r="DT3" i="11"/>
  <c r="DQ3" i="11"/>
  <c r="DR3" i="11" s="1"/>
  <c r="DO3" i="11"/>
  <c r="DN3" i="11"/>
  <c r="DM3" i="11"/>
  <c r="DL3" i="11"/>
  <c r="DI3" i="11"/>
  <c r="DF3" i="11"/>
  <c r="DG3" i="11" s="1"/>
  <c r="DC3" i="11"/>
  <c r="DB3" i="11"/>
  <c r="CY3" i="11"/>
  <c r="CX3" i="11"/>
  <c r="CZ3" i="11" s="1"/>
  <c r="CU3" i="11"/>
  <c r="CV3" i="11" s="1"/>
  <c r="CR3" i="11"/>
  <c r="CO3" i="11"/>
  <c r="CI3" i="11"/>
  <c r="CF3" i="11"/>
  <c r="CG3" i="11" s="1"/>
  <c r="CC3" i="11"/>
  <c r="CD3" i="11" s="1"/>
  <c r="BZ3" i="11"/>
  <c r="CA3" i="11" s="1"/>
  <c r="BW3" i="11"/>
  <c r="BT3" i="11"/>
  <c r="BQ3" i="11"/>
  <c r="BR3" i="11" s="1"/>
  <c r="BN3" i="11"/>
  <c r="BK3" i="11"/>
  <c r="BH3" i="11"/>
  <c r="BI3" i="11" s="1"/>
  <c r="BE3" i="11"/>
  <c r="BB3" i="11"/>
  <c r="BC3" i="11" s="1"/>
  <c r="AY3" i="11"/>
  <c r="AV3" i="11"/>
  <c r="AS3" i="11"/>
  <c r="AP3" i="11"/>
  <c r="AQ3" i="11" s="1"/>
  <c r="AM3" i="11"/>
  <c r="AJ3" i="11"/>
  <c r="AG3" i="11"/>
  <c r="U3" i="11"/>
  <c r="V3" i="11" s="1"/>
  <c r="AD31" i="10"/>
  <c r="U298" i="10"/>
  <c r="U109" i="10"/>
  <c r="U64" i="10"/>
  <c r="CJ3" i="11" l="1"/>
  <c r="AD3" i="11"/>
  <c r="GR3" i="11"/>
  <c r="GS3" i="11" s="1"/>
  <c r="DD3" i="11"/>
  <c r="BF3" i="11"/>
  <c r="BX3" i="11"/>
  <c r="CP3" i="11"/>
  <c r="AN3" i="11"/>
  <c r="DJ3" i="11"/>
  <c r="BO3" i="11"/>
  <c r="FZ3" i="11"/>
  <c r="GA3" i="11" s="1"/>
  <c r="Z3" i="11"/>
  <c r="AA3" i="11" s="1"/>
  <c r="FW3" i="11"/>
  <c r="AT3" i="11"/>
  <c r="BL3" i="11"/>
  <c r="ET3" i="11"/>
  <c r="GV3" i="11"/>
  <c r="AZ3" i="11"/>
  <c r="DZ3" i="11"/>
  <c r="EA3" i="11" s="1"/>
  <c r="GG3" i="11"/>
  <c r="P3" i="11"/>
  <c r="DS3" i="11"/>
  <c r="GK3" i="11"/>
  <c r="W3" i="11"/>
  <c r="EQ3" i="11"/>
  <c r="FC3" i="11"/>
  <c r="GD3" i="11"/>
  <c r="GO3" i="11"/>
  <c r="GZ3" i="11"/>
  <c r="AW3" i="11"/>
  <c r="BU3" i="11"/>
  <c r="CS3" i="11"/>
  <c r="EH3" i="11"/>
  <c r="HE3" i="11"/>
  <c r="A63" i="10"/>
  <c r="A64" i="10" s="1"/>
  <c r="A65" i="10" s="1"/>
  <c r="U55" i="10"/>
  <c r="U52" i="10"/>
  <c r="U48" i="10"/>
  <c r="U44" i="10"/>
  <c r="A47" i="10"/>
  <c r="A48" i="10" s="1"/>
  <c r="A49" i="10" s="1"/>
  <c r="A50" i="10" s="1"/>
  <c r="AE3" i="11" l="1"/>
  <c r="DK3" i="11"/>
  <c r="Q3" i="11"/>
  <c r="R3" i="11" s="1"/>
  <c r="S3" i="11" s="1"/>
  <c r="GW3" i="11"/>
  <c r="HA3" i="11"/>
  <c r="EI3" i="11"/>
  <c r="U302" i="10"/>
  <c r="U296" i="10"/>
  <c r="U301" i="10"/>
  <c r="A301" i="10"/>
  <c r="A298" i="10"/>
  <c r="A299" i="10" s="1"/>
  <c r="U300" i="10"/>
  <c r="A300" i="10"/>
  <c r="A302" i="10"/>
  <c r="A303" i="10" s="1"/>
  <c r="A296" i="10"/>
  <c r="A297" i="10" s="1"/>
  <c r="A284" i="10"/>
  <c r="AC248" i="10"/>
  <c r="A285" i="10"/>
  <c r="A286" i="10" s="1"/>
  <c r="HB3" i="11" l="1"/>
  <c r="U105" i="10"/>
  <c r="U112" i="10"/>
  <c r="U111" i="10"/>
  <c r="A111" i="10"/>
  <c r="U110" i="10"/>
  <c r="A110" i="10"/>
  <c r="C75" i="10" l="1"/>
  <c r="Q242" i="10" l="1"/>
  <c r="AE35" i="10" l="1"/>
  <c r="AE34" i="10"/>
  <c r="AE33" i="10"/>
  <c r="AE32" i="10"/>
  <c r="AE31" i="10"/>
  <c r="AE30" i="10" l="1"/>
  <c r="AE206" i="10" s="1"/>
  <c r="U127" i="10"/>
  <c r="C209" i="10" l="1"/>
  <c r="U283" i="10"/>
  <c r="U282" i="10"/>
  <c r="AC282" i="10" s="1"/>
  <c r="U284" i="10"/>
  <c r="V245" i="10"/>
  <c r="AC245" i="10" s="1"/>
  <c r="V244" i="10"/>
  <c r="AC244" i="10" s="1"/>
  <c r="V243" i="10"/>
  <c r="AC243" i="10" s="1"/>
  <c r="U279" i="10"/>
  <c r="AC279" i="10" s="1"/>
  <c r="U227" i="10"/>
  <c r="V250" i="10"/>
  <c r="AC250" i="10" s="1"/>
  <c r="AC252" i="10" s="1"/>
  <c r="C254" i="10" s="1"/>
  <c r="V206" i="10"/>
  <c r="AC206" i="10" s="1"/>
  <c r="V207" i="10"/>
  <c r="AC207" i="10" s="1"/>
  <c r="U277" i="10"/>
  <c r="AC277" i="10" s="1"/>
  <c r="U281" i="10"/>
  <c r="AC281" i="10" s="1"/>
  <c r="U280" i="10"/>
  <c r="AC280" i="10" s="1"/>
  <c r="U219" i="10"/>
  <c r="AC219" i="10" s="1"/>
  <c r="AC222" i="10" s="1"/>
  <c r="C224" i="10" s="1"/>
  <c r="U278" i="10"/>
  <c r="AC278" i="10" s="1"/>
  <c r="U264" i="10"/>
  <c r="AC264" i="10" s="1"/>
  <c r="AC266" i="10" s="1"/>
  <c r="C268" i="10" s="1"/>
  <c r="V242" i="10"/>
  <c r="AC242" i="10" s="1"/>
  <c r="U285" i="10"/>
  <c r="AC285" i="10" s="1"/>
  <c r="AD7" i="10"/>
  <c r="U167" i="10"/>
  <c r="U191" i="10"/>
  <c r="U183" i="10"/>
  <c r="U182" i="10"/>
  <c r="U151" i="10"/>
  <c r="U146" i="10"/>
  <c r="U141" i="10"/>
  <c r="U136" i="10"/>
  <c r="U176" i="10"/>
  <c r="U165" i="10"/>
  <c r="U166" i="10"/>
  <c r="U168" i="10"/>
  <c r="U169" i="10"/>
  <c r="U164" i="10"/>
  <c r="U119" i="10"/>
  <c r="U106" i="10"/>
  <c r="U107" i="10"/>
  <c r="U108" i="10"/>
  <c r="U103" i="10"/>
  <c r="U104" i="10"/>
  <c r="U97" i="10"/>
  <c r="U96" i="10"/>
  <c r="U95" i="10"/>
  <c r="U94" i="10"/>
  <c r="U93" i="10"/>
  <c r="U88" i="10"/>
  <c r="U87" i="10"/>
  <c r="U81" i="10"/>
  <c r="U80" i="10"/>
  <c r="U79" i="10"/>
  <c r="U78" i="10"/>
  <c r="U77" i="10"/>
  <c r="U76" i="10"/>
  <c r="U75" i="10"/>
  <c r="Q250" i="10"/>
  <c r="Q245" i="10"/>
  <c r="Q244" i="10"/>
  <c r="Q243" i="10"/>
  <c r="Q207" i="10"/>
  <c r="Q206" i="10"/>
  <c r="AC284" i="10" l="1"/>
  <c r="AC283" i="10"/>
  <c r="AC286" i="10" s="1"/>
  <c r="C288" i="10" s="1"/>
  <c r="AC227" i="10"/>
  <c r="AC230" i="10" s="1"/>
  <c r="C232" i="10" s="1"/>
  <c r="AC247" i="10"/>
  <c r="A43" i="10"/>
  <c r="K7" i="11" l="1"/>
  <c r="J7" i="11"/>
  <c r="C247" i="10"/>
  <c r="A44" i="10"/>
  <c r="A45" i="10" s="1"/>
  <c r="A46" i="10" s="1"/>
  <c r="AD5" i="10"/>
  <c r="AD15" i="10"/>
  <c r="AD4" i="10"/>
  <c r="O7" i="11" l="1"/>
  <c r="N7" i="11"/>
  <c r="M7" i="11"/>
  <c r="P7" i="11"/>
  <c r="R7" i="11"/>
  <c r="Q7" i="11"/>
  <c r="L7" i="11"/>
  <c r="S7" i="11"/>
  <c r="C18" i="10"/>
  <c r="C17" i="10"/>
  <c r="HX4" i="11" l="1"/>
  <c r="IA4" i="11"/>
  <c r="J4" i="11"/>
  <c r="CK4" i="11"/>
  <c r="GB4" i="11"/>
  <c r="EX4" i="11"/>
  <c r="CW4" i="11"/>
  <c r="BV4" i="11"/>
  <c r="AX4" i="11"/>
  <c r="FX4" i="11"/>
  <c r="EU4" i="11"/>
  <c r="CT4" i="11"/>
  <c r="BS4" i="11"/>
  <c r="AU4" i="11"/>
  <c r="BY4" i="11"/>
  <c r="FT4" i="11"/>
  <c r="ER4" i="11"/>
  <c r="CQ4" i="11"/>
  <c r="BP4" i="11"/>
  <c r="AR4" i="11"/>
  <c r="FD4" i="11"/>
  <c r="DE4" i="11"/>
  <c r="AF4" i="11"/>
  <c r="FA4" i="11"/>
  <c r="BA4" i="11"/>
  <c r="AB4" i="11"/>
  <c r="FN4" i="11"/>
  <c r="EO4" i="11"/>
  <c r="CN4" i="11"/>
  <c r="BM4" i="11"/>
  <c r="AO4" i="11"/>
  <c r="CB4" i="11"/>
  <c r="T4" i="11"/>
  <c r="FK4" i="11"/>
  <c r="EF4" i="11"/>
  <c r="CH4" i="11"/>
  <c r="BJ4" i="11"/>
  <c r="AL4" i="11"/>
  <c r="X4" i="11"/>
  <c r="BD4" i="11"/>
  <c r="DA4" i="11"/>
  <c r="FH4" i="11"/>
  <c r="DX4" i="11"/>
  <c r="CE4" i="11"/>
  <c r="BG4" i="11"/>
  <c r="AI4" i="11"/>
  <c r="DH4" i="11"/>
  <c r="O4" i="11"/>
  <c r="DP4" i="11"/>
  <c r="HL4" i="11"/>
  <c r="IH4" i="11"/>
  <c r="GL4" i="11"/>
  <c r="GT4" i="11"/>
  <c r="HU4" i="11"/>
  <c r="GH4" i="11"/>
  <c r="HF4" i="11"/>
  <c r="HR4" i="11"/>
  <c r="IP4" i="11"/>
  <c r="HI4" i="11"/>
  <c r="ID4" i="11"/>
  <c r="IV4" i="11"/>
  <c r="IL4" i="11"/>
  <c r="HO4" i="11"/>
  <c r="GE4" i="11"/>
  <c r="GP4" i="11"/>
  <c r="IS4" i="11"/>
  <c r="A54" i="10"/>
  <c r="A55" i="10" s="1"/>
  <c r="A56" i="10" s="1"/>
  <c r="A51" i="10"/>
  <c r="T7" i="11" l="1"/>
  <c r="U7" i="11"/>
  <c r="A52" i="10"/>
  <c r="A53" i="10" s="1"/>
  <c r="AB7" i="11" l="1"/>
  <c r="AD7" i="11"/>
  <c r="Z7" i="11"/>
  <c r="AE7" i="11"/>
  <c r="W7" i="11"/>
  <c r="V7" i="11"/>
  <c r="Y7" i="11"/>
  <c r="AC7" i="11"/>
  <c r="X7" i="11"/>
  <c r="AA7" i="11"/>
  <c r="A76" i="10"/>
  <c r="A75" i="10"/>
  <c r="AG7" i="11" l="1"/>
  <c r="AI7" i="11"/>
  <c r="AF7" i="11"/>
  <c r="AK7" i="11"/>
  <c r="AH7" i="11"/>
  <c r="AJ7" i="11"/>
  <c r="A77" i="10"/>
  <c r="A78" i="10"/>
  <c r="AO7" i="11" l="1"/>
  <c r="AP7" i="11"/>
  <c r="A79" i="10"/>
  <c r="AR7" i="11" l="1"/>
  <c r="A80" i="10"/>
  <c r="A81" i="10" l="1"/>
  <c r="A87" i="10" l="1"/>
  <c r="A88" i="10" l="1"/>
  <c r="A93" i="10" l="1"/>
  <c r="A94" i="10" l="1"/>
  <c r="A95" i="10" l="1"/>
  <c r="A96" i="10" l="1"/>
  <c r="A97" i="10" l="1"/>
  <c r="A103" i="10" l="1"/>
  <c r="A104" i="10" l="1"/>
  <c r="A105" i="10" l="1"/>
  <c r="A106" i="10" l="1"/>
  <c r="A107" i="10" l="1"/>
  <c r="A112" i="10" l="1"/>
  <c r="A113" i="10" l="1"/>
  <c r="A114" i="10" s="1"/>
  <c r="CW7" i="11"/>
  <c r="CN7" i="11"/>
  <c r="CY7" i="11"/>
  <c r="CX7" i="11"/>
  <c r="CP7" i="11"/>
  <c r="CO7" i="11"/>
  <c r="DD7" i="11"/>
  <c r="A127" i="10"/>
  <c r="A119" i="10"/>
  <c r="A120" i="10" s="1"/>
  <c r="DC7" i="11" l="1"/>
  <c r="DA7" i="11"/>
  <c r="CZ7" i="11"/>
  <c r="DB7" i="11"/>
  <c r="DF7" i="11"/>
  <c r="DE7" i="11"/>
  <c r="DG7" i="11"/>
  <c r="A136" i="10"/>
  <c r="A140" i="10" s="1"/>
  <c r="DI7" i="11" l="1"/>
  <c r="DH7" i="11"/>
  <c r="DK7" i="11"/>
  <c r="DJ7" i="11"/>
  <c r="A138" i="10"/>
  <c r="A139" i="10"/>
  <c r="A137" i="10"/>
  <c r="DN7" i="11" s="1"/>
  <c r="A141" i="10"/>
  <c r="A145" i="10" s="1"/>
  <c r="DL7" i="11" l="1"/>
  <c r="DO7" i="11"/>
  <c r="DM7" i="11"/>
  <c r="DS7" i="11"/>
  <c r="DP7" i="11"/>
  <c r="DQ7" i="11"/>
  <c r="DR7" i="11"/>
  <c r="A144" i="10"/>
  <c r="A143" i="10"/>
  <c r="A142" i="10"/>
  <c r="A146" i="10"/>
  <c r="A150" i="10" s="1"/>
  <c r="DW7" i="11" l="1"/>
  <c r="DT7" i="11"/>
  <c r="DZ7" i="11"/>
  <c r="DX7" i="11"/>
  <c r="DY7" i="11"/>
  <c r="EA7" i="11"/>
  <c r="DU7" i="11"/>
  <c r="EJ7" i="11"/>
  <c r="DV7" i="11"/>
  <c r="A149" i="10"/>
  <c r="A148" i="10"/>
  <c r="A147" i="10"/>
  <c r="A164" i="10"/>
  <c r="A151" i="10"/>
  <c r="A152" i="10" s="1"/>
  <c r="A156" i="10" s="1"/>
  <c r="ED7" i="11" l="1"/>
  <c r="EE7" i="11"/>
  <c r="EB7" i="11"/>
  <c r="EC7" i="11"/>
  <c r="EG7" i="11"/>
  <c r="EI7" i="11"/>
  <c r="EF7" i="11"/>
  <c r="EH7" i="11"/>
  <c r="A155" i="10"/>
  <c r="A154" i="10"/>
  <c r="A153" i="10"/>
  <c r="A165" i="10"/>
  <c r="A182" i="10"/>
  <c r="EM7" i="11" l="1"/>
  <c r="ES7" i="11"/>
  <c r="ET7" i="11"/>
  <c r="EK7" i="11"/>
  <c r="EN7" i="11"/>
  <c r="EQ7" i="11"/>
  <c r="EO7" i="11"/>
  <c r="ER7" i="11"/>
  <c r="EP7" i="11"/>
  <c r="EL7" i="11"/>
  <c r="A166" i="10"/>
  <c r="EW7" i="11" s="1"/>
  <c r="A183" i="10"/>
  <c r="EV7" i="11" l="1"/>
  <c r="EU7" i="11"/>
  <c r="A167" i="10"/>
  <c r="EZ7" i="11" l="1"/>
  <c r="EY7" i="11"/>
  <c r="EX7" i="11"/>
  <c r="A168" i="10"/>
  <c r="FC7" i="11" l="1"/>
  <c r="FB7" i="11"/>
  <c r="FA7" i="11"/>
  <c r="A191" i="10"/>
  <c r="A176" i="10" l="1"/>
  <c r="A169" i="10"/>
  <c r="A170" i="10" l="1"/>
  <c r="FJ7" i="11"/>
  <c r="FK7" i="11"/>
  <c r="FQ7" i="11"/>
  <c r="FS7" i="11"/>
  <c r="FG7" i="11"/>
  <c r="FH7" i="11"/>
  <c r="FD7" i="11"/>
  <c r="FM7" i="11"/>
  <c r="FE7" i="11"/>
  <c r="A206" i="10"/>
  <c r="FU7" i="11" s="1"/>
  <c r="FW7" i="11" l="1"/>
  <c r="A207" i="10"/>
  <c r="A219" i="10" l="1"/>
  <c r="A222" i="10" s="1"/>
  <c r="A227" i="10" l="1"/>
  <c r="A230" i="10" l="1"/>
  <c r="A242" i="10"/>
  <c r="A243" i="10" l="1"/>
  <c r="A244" i="10" l="1"/>
  <c r="A250" i="10" l="1"/>
  <c r="A245" i="10"/>
  <c r="A252" i="10" l="1"/>
  <c r="A277" i="10" l="1"/>
  <c r="A264" i="10"/>
  <c r="A266" i="10" s="1"/>
  <c r="A279" i="10" l="1"/>
  <c r="A278" i="10"/>
  <c r="A280" i="10" l="1"/>
  <c r="A281" i="10" l="1"/>
  <c r="IB7" i="11" l="1"/>
  <c r="HY7" i="11"/>
  <c r="IA7" i="11"/>
  <c r="IC7" i="11"/>
  <c r="HX7" i="11"/>
  <c r="HZ7" i="11"/>
  <c r="CI7" i="11"/>
  <c r="CA7" i="11"/>
  <c r="GF7" i="11"/>
  <c r="BR7" i="11"/>
  <c r="BL7" i="11"/>
  <c r="BX7" i="11"/>
  <c r="CS7" i="11"/>
  <c r="AN7" i="11"/>
  <c r="AL7" i="11"/>
  <c r="AW7" i="11"/>
  <c r="AM7" i="11"/>
  <c r="AZ7" i="11"/>
  <c r="AT7" i="11"/>
  <c r="BU7" i="11"/>
  <c r="CM7" i="11"/>
  <c r="BN7" i="11"/>
  <c r="AQ7" i="11"/>
  <c r="AY7" i="11"/>
  <c r="BH7" i="11"/>
  <c r="BF7" i="11"/>
  <c r="AV7" i="11"/>
  <c r="BE7" i="11"/>
  <c r="BI7" i="11"/>
  <c r="AS7" i="11"/>
  <c r="AX7" i="11"/>
  <c r="CH7" i="11"/>
  <c r="CU7" i="11"/>
  <c r="CR7" i="11"/>
  <c r="BA7" i="11"/>
  <c r="CL7" i="11"/>
  <c r="BP7" i="11"/>
  <c r="BK7" i="11"/>
  <c r="BQ7" i="11"/>
  <c r="CB7" i="11"/>
  <c r="BY7" i="11"/>
  <c r="CD7" i="11"/>
  <c r="BC7" i="11"/>
  <c r="BT7" i="11"/>
  <c r="BZ7" i="11"/>
  <c r="CV7" i="11"/>
  <c r="CE7" i="11"/>
  <c r="CK7" i="11"/>
  <c r="BJ7" i="11"/>
  <c r="BV7" i="11"/>
  <c r="BO7" i="11"/>
  <c r="CJ7" i="11"/>
  <c r="BW7" i="11"/>
  <c r="CC7" i="11"/>
  <c r="CG7" i="11"/>
  <c r="BG7" i="11"/>
  <c r="AU7" i="11"/>
  <c r="BD7" i="11"/>
  <c r="CQ7" i="11"/>
  <c r="CF7" i="11"/>
  <c r="BB7" i="11"/>
  <c r="CT7" i="11"/>
  <c r="BS7" i="11"/>
  <c r="BM7" i="11"/>
  <c r="FV7" i="11"/>
  <c r="FF7" i="11"/>
  <c r="GI7" i="11"/>
  <c r="IM7" i="11"/>
  <c r="FZ7" i="11"/>
  <c r="FR7" i="11"/>
  <c r="GS7" i="11"/>
  <c r="HO7" i="11"/>
  <c r="HH7" i="11"/>
  <c r="IG7" i="11"/>
  <c r="HD7" i="11"/>
  <c r="HI7" i="11"/>
  <c r="GP7" i="11"/>
  <c r="IJ7" i="11"/>
  <c r="FO7" i="11"/>
  <c r="GL7" i="11"/>
  <c r="GD7" i="11"/>
  <c r="GX7" i="11"/>
  <c r="HT7" i="11"/>
  <c r="IW7" i="11"/>
  <c r="FL7" i="11"/>
  <c r="HL7" i="11"/>
  <c r="HF7" i="11"/>
  <c r="FN7" i="11"/>
  <c r="GN7" i="11"/>
  <c r="HM7" i="11"/>
  <c r="GY7" i="11"/>
  <c r="IY7" i="11"/>
  <c r="GB7" i="11"/>
  <c r="HR7" i="11"/>
  <c r="GH7" i="11"/>
  <c r="HS7" i="11"/>
  <c r="HN7" i="11"/>
  <c r="IH7" i="11"/>
  <c r="FT7" i="11"/>
  <c r="HP7" i="11"/>
  <c r="II7" i="11"/>
  <c r="HJ7" i="11"/>
  <c r="IN7" i="11"/>
  <c r="GC7" i="11"/>
  <c r="FP7" i="11"/>
  <c r="FX7" i="11"/>
  <c r="GW7" i="11"/>
  <c r="GK7" i="11"/>
  <c r="GR7" i="11"/>
  <c r="IV7" i="11"/>
  <c r="HG7" i="11"/>
  <c r="HW7" i="11"/>
  <c r="HK7" i="11"/>
  <c r="IF7" i="11"/>
  <c r="GU7" i="11"/>
  <c r="FI7" i="11"/>
  <c r="GE7" i="11"/>
  <c r="IS7" i="11"/>
  <c r="IR7" i="11"/>
  <c r="GJ7" i="11"/>
  <c r="GO7" i="11"/>
  <c r="HQ7" i="11"/>
  <c r="GQ7" i="11"/>
  <c r="HE7" i="11"/>
  <c r="HU7" i="11"/>
  <c r="IL7" i="11"/>
  <c r="IE7" i="11"/>
  <c r="GV7" i="11"/>
  <c r="GG7" i="11"/>
  <c r="FY7" i="11"/>
  <c r="IK7" i="11"/>
  <c r="IU7" i="11"/>
  <c r="HA7" i="11"/>
  <c r="GZ7" i="11"/>
  <c r="HC7" i="11"/>
  <c r="IQ7" i="11"/>
  <c r="IX7" i="11"/>
  <c r="HV7" i="11"/>
  <c r="IP7" i="11"/>
  <c r="GA7" i="11"/>
  <c r="IO7" i="11"/>
  <c r="ID7" i="11"/>
  <c r="HB7" i="11"/>
  <c r="IT7" i="11"/>
  <c r="GT7" i="11"/>
  <c r="GM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7" authorId="0" shapeId="0" xr:uid="{78ABEDE5-EBB5-418E-A5C7-F87B744D6F71}">
      <text>
        <r>
          <rPr>
            <b/>
            <sz val="9"/>
            <color indexed="81"/>
            <rFont val="MS P ゴシック"/>
            <family val="3"/>
            <charset val="128"/>
          </rPr>
          <t>三つ星：５
二つ星：４
一つ星：３
星なし（取得予定）：２
星なし：１</t>
        </r>
      </text>
    </comment>
    <comment ref="I7" authorId="0" shapeId="0" xr:uid="{8F98D479-FE7A-41DF-896C-E5B9D7AAB352}">
      <text>
        <r>
          <rPr>
            <b/>
            <sz val="9"/>
            <color indexed="81"/>
            <rFont val="MS P ゴシック"/>
            <family val="3"/>
            <charset val="128"/>
          </rPr>
          <t>法人タクシー（一般、福祉輸送事業限定の両方）：４
法人タクシー（一般）：３
法人タクシー（福祉輸送事業限定）：２
個人タクシー：１</t>
        </r>
      </text>
    </comment>
  </commentList>
</comments>
</file>

<file path=xl/sharedStrings.xml><?xml version="1.0" encoding="utf-8"?>
<sst xmlns="http://schemas.openxmlformats.org/spreadsheetml/2006/main" count="1013" uniqueCount="340">
  <si>
    <t>ご担当者名</t>
    <rPh sb="1" eb="4">
      <t>タントウシャ</t>
    </rPh>
    <rPh sb="4" eb="5">
      <t>ナ</t>
    </rPh>
    <phoneticPr fontId="1"/>
  </si>
  <si>
    <t>ご連絡先</t>
    <rPh sb="1" eb="3">
      <t>レンラク</t>
    </rPh>
    <rPh sb="3" eb="4">
      <t>サキ</t>
    </rPh>
    <phoneticPr fontId="1"/>
  </si>
  <si>
    <t>要望台数</t>
    <rPh sb="0" eb="2">
      <t>ヨウボウ</t>
    </rPh>
    <rPh sb="2" eb="4">
      <t>ダイスウ</t>
    </rPh>
    <phoneticPr fontId="1"/>
  </si>
  <si>
    <t>国庫補助要望額</t>
    <rPh sb="0" eb="2">
      <t>コッコ</t>
    </rPh>
    <rPh sb="2" eb="4">
      <t>ホジョ</t>
    </rPh>
    <rPh sb="4" eb="6">
      <t>ヨウボウ</t>
    </rPh>
    <rPh sb="6" eb="7">
      <t>ガク</t>
    </rPh>
    <phoneticPr fontId="1"/>
  </si>
  <si>
    <t>台</t>
    <rPh sb="0" eb="1">
      <t>ダイ</t>
    </rPh>
    <phoneticPr fontId="1"/>
  </si>
  <si>
    <t>回</t>
    <rPh sb="0" eb="1">
      <t>カイ</t>
    </rPh>
    <phoneticPr fontId="1"/>
  </si>
  <si>
    <t>(E-mail アドレス)</t>
    <phoneticPr fontId="1"/>
  </si>
  <si>
    <t>①</t>
    <phoneticPr fontId="1"/>
  </si>
  <si>
    <t>整理記号</t>
    <rPh sb="0" eb="2">
      <t>セイリ</t>
    </rPh>
    <rPh sb="2" eb="4">
      <t>キゴウ</t>
    </rPh>
    <phoneticPr fontId="1"/>
  </si>
  <si>
    <t>補助対象経費（税抜）</t>
    <rPh sb="0" eb="2">
      <t>ホジョ</t>
    </rPh>
    <rPh sb="2" eb="4">
      <t>タイショウ</t>
    </rPh>
    <rPh sb="4" eb="6">
      <t>ケイヒ</t>
    </rPh>
    <rPh sb="7" eb="8">
      <t>ゼイ</t>
    </rPh>
    <rPh sb="8" eb="9">
      <t>ヌ</t>
    </rPh>
    <phoneticPr fontId="1"/>
  </si>
  <si>
    <t>事業概要</t>
    <rPh sb="0" eb="2">
      <t>ジギョウ</t>
    </rPh>
    <rPh sb="2" eb="4">
      <t>ガイヨウ</t>
    </rPh>
    <phoneticPr fontId="1"/>
  </si>
  <si>
    <t>キャッシュレス車載機器の導入</t>
    <rPh sb="7" eb="9">
      <t>シャサイ</t>
    </rPh>
    <rPh sb="9" eb="11">
      <t>キキ</t>
    </rPh>
    <rPh sb="12" eb="14">
      <t>ドウニュウ</t>
    </rPh>
    <phoneticPr fontId="1"/>
  </si>
  <si>
    <t>クレジット決済機器</t>
    <rPh sb="5" eb="7">
      <t>ケッサイ</t>
    </rPh>
    <rPh sb="7" eb="9">
      <t>キキ</t>
    </rPh>
    <phoneticPr fontId="1"/>
  </si>
  <si>
    <t>交通系ＩＣ決済機器</t>
    <rPh sb="0" eb="2">
      <t>コウツウ</t>
    </rPh>
    <rPh sb="2" eb="3">
      <t>ケイ</t>
    </rPh>
    <rPh sb="5" eb="7">
      <t>ケッサイ</t>
    </rPh>
    <rPh sb="7" eb="9">
      <t>キキ</t>
    </rPh>
    <phoneticPr fontId="1"/>
  </si>
  <si>
    <t>無料公衆無線ＬＡＮ機器の導入</t>
    <rPh sb="9" eb="11">
      <t>キキ</t>
    </rPh>
    <rPh sb="12" eb="14">
      <t>ドウニュウ</t>
    </rPh>
    <phoneticPr fontId="1"/>
  </si>
  <si>
    <t>多言語研修の実施</t>
    <rPh sb="0" eb="3">
      <t>タゲンゴ</t>
    </rPh>
    <rPh sb="3" eb="5">
      <t>ケンシュウ</t>
    </rPh>
    <rPh sb="6" eb="8">
      <t>ジッシ</t>
    </rPh>
    <phoneticPr fontId="1"/>
  </si>
  <si>
    <t>③</t>
    <phoneticPr fontId="1"/>
  </si>
  <si>
    <t>⑩</t>
    <phoneticPr fontId="1"/>
  </si>
  <si>
    <t xml:space="preserve"> 無料公衆無線ＬＡＮ　（無料Ｗｉ-Ｆｉ）</t>
    <phoneticPr fontId="1"/>
  </si>
  <si>
    <t>②</t>
    <phoneticPr fontId="1"/>
  </si>
  <si>
    <t>ホームページの多言語表記</t>
    <rPh sb="7" eb="10">
      <t>タゲンゴ</t>
    </rPh>
    <rPh sb="10" eb="12">
      <t>ヒョウキ</t>
    </rPh>
    <phoneticPr fontId="1"/>
  </si>
  <si>
    <t>④</t>
    <phoneticPr fontId="1"/>
  </si>
  <si>
    <t>⑪</t>
    <phoneticPr fontId="1"/>
  </si>
  <si>
    <t>情報端末への電源供給機器</t>
    <rPh sb="0" eb="2">
      <t>ジョウホウ</t>
    </rPh>
    <rPh sb="2" eb="4">
      <t>タンマツ</t>
    </rPh>
    <rPh sb="6" eb="8">
      <t>デンゲン</t>
    </rPh>
    <rPh sb="8" eb="10">
      <t>キョウキュウ</t>
    </rPh>
    <rPh sb="10" eb="12">
      <t>キキ</t>
    </rPh>
    <phoneticPr fontId="1"/>
  </si>
  <si>
    <t>⑬</t>
    <phoneticPr fontId="1"/>
  </si>
  <si>
    <t>(ＴＥＬ)</t>
    <phoneticPr fontId="1"/>
  </si>
  <si>
    <t>非常用電源装置</t>
    <rPh sb="0" eb="3">
      <t>ヒジョウヨウ</t>
    </rPh>
    <rPh sb="3" eb="5">
      <t>デンゲン</t>
    </rPh>
    <rPh sb="5" eb="7">
      <t>ソウチ</t>
    </rPh>
    <phoneticPr fontId="1"/>
  </si>
  <si>
    <t>千円</t>
    <rPh sb="0" eb="1">
      <t>セン</t>
    </rPh>
    <rPh sb="1" eb="2">
      <t>エン</t>
    </rPh>
    <phoneticPr fontId="1"/>
  </si>
  <si>
    <t>千円</t>
    <rPh sb="0" eb="2">
      <t>センエン</t>
    </rPh>
    <phoneticPr fontId="1"/>
  </si>
  <si>
    <t>⑭</t>
    <phoneticPr fontId="1"/>
  </si>
  <si>
    <t>千円</t>
    <phoneticPr fontId="1"/>
  </si>
  <si>
    <t>多言語化への取組み</t>
    <rPh sb="3" eb="4">
      <t>カ</t>
    </rPh>
    <rPh sb="6" eb="7">
      <t>ト</t>
    </rPh>
    <rPh sb="7" eb="8">
      <t>ク</t>
    </rPh>
    <phoneticPr fontId="1"/>
  </si>
  <si>
    <t>要望台数</t>
    <rPh sb="0" eb="2">
      <t>ヨウボウ</t>
    </rPh>
    <rPh sb="2" eb="4">
      <t>ダイスウ</t>
    </rPh>
    <phoneticPr fontId="1"/>
  </si>
  <si>
    <t>情報端末機器用充電機器、非常用電源装置の導入</t>
    <rPh sb="0" eb="2">
      <t>ジョウホウ</t>
    </rPh>
    <rPh sb="2" eb="4">
      <t>タンマツ</t>
    </rPh>
    <rPh sb="4" eb="6">
      <t>キキ</t>
    </rPh>
    <rPh sb="6" eb="7">
      <t>ヨウ</t>
    </rPh>
    <rPh sb="7" eb="9">
      <t>ジュウデン</t>
    </rPh>
    <rPh sb="9" eb="11">
      <t>キキ</t>
    </rPh>
    <rPh sb="20" eb="22">
      <t>ドウニュウ</t>
    </rPh>
    <phoneticPr fontId="1"/>
  </si>
  <si>
    <t>□</t>
    <phoneticPr fontId="1"/>
  </si>
  <si>
    <t>事業者名</t>
    <rPh sb="0" eb="3">
      <t>ジギョウシャ</t>
    </rPh>
    <rPh sb="3" eb="4">
      <t>ナ</t>
    </rPh>
    <phoneticPr fontId="1"/>
  </si>
  <si>
    <t>事業者名</t>
    <rPh sb="0" eb="3">
      <t>ジギョウシャ</t>
    </rPh>
    <rPh sb="3" eb="4">
      <t>ナ</t>
    </rPh>
    <phoneticPr fontId="21"/>
  </si>
  <si>
    <t>ご担当者名</t>
    <rPh sb="1" eb="4">
      <t>タントウシャ</t>
    </rPh>
    <rPh sb="4" eb="5">
      <t>メイ</t>
    </rPh>
    <phoneticPr fontId="21"/>
  </si>
  <si>
    <t>ご連絡先(ＴＥＬ)</t>
    <rPh sb="1" eb="4">
      <t>レンラクサキ</t>
    </rPh>
    <phoneticPr fontId="21"/>
  </si>
  <si>
    <t>ご連絡先(E-mail アドレス)</t>
    <rPh sb="1" eb="4">
      <t>レンラクサキ</t>
    </rPh>
    <phoneticPr fontId="21"/>
  </si>
  <si>
    <t>要望額</t>
    <rPh sb="0" eb="2">
      <t>ヨウボウ</t>
    </rPh>
    <rPh sb="2" eb="3">
      <t>ガク</t>
    </rPh>
    <phoneticPr fontId="21"/>
  </si>
  <si>
    <t>台</t>
    <rPh sb="0" eb="1">
      <t>ダイ</t>
    </rPh>
    <phoneticPr fontId="1"/>
  </si>
  <si>
    <t>整理記号</t>
    <rPh sb="0" eb="2">
      <t>セイリ</t>
    </rPh>
    <rPh sb="2" eb="4">
      <t>キゴウ</t>
    </rPh>
    <phoneticPr fontId="25"/>
  </si>
  <si>
    <t>要望台数</t>
    <rPh sb="0" eb="2">
      <t>ヨウボウ</t>
    </rPh>
    <rPh sb="2" eb="4">
      <t>ダイスウ</t>
    </rPh>
    <phoneticPr fontId="25"/>
  </si>
  <si>
    <t>補助対象経費（税抜）</t>
    <rPh sb="0" eb="2">
      <t>ホジョ</t>
    </rPh>
    <rPh sb="2" eb="4">
      <t>タイショウ</t>
    </rPh>
    <rPh sb="4" eb="6">
      <t>ケイヒ</t>
    </rPh>
    <rPh sb="7" eb="8">
      <t>ゼイ</t>
    </rPh>
    <rPh sb="8" eb="9">
      <t>ヌ</t>
    </rPh>
    <phoneticPr fontId="25"/>
  </si>
  <si>
    <t>運行管理支援システム</t>
    <rPh sb="0" eb="6">
      <t>ウンコウカンリシエン</t>
    </rPh>
    <phoneticPr fontId="25"/>
  </si>
  <si>
    <t>式</t>
    <rPh sb="0" eb="1">
      <t>シキ</t>
    </rPh>
    <phoneticPr fontId="25"/>
  </si>
  <si>
    <t>千円</t>
    <rPh sb="0" eb="2">
      <t>センエン</t>
    </rPh>
    <phoneticPr fontId="25"/>
  </si>
  <si>
    <t>乗務日報自動作成システム</t>
    <rPh sb="0" eb="2">
      <t>ジョウム</t>
    </rPh>
    <rPh sb="2" eb="4">
      <t>ニッポウ</t>
    </rPh>
    <rPh sb="4" eb="6">
      <t>ジドウ</t>
    </rPh>
    <rPh sb="6" eb="8">
      <t>サクセイ</t>
    </rPh>
    <phoneticPr fontId="25"/>
  </si>
  <si>
    <t>車両動態管理システム</t>
    <rPh sb="0" eb="6">
      <t>シャリョウドウタイカンリ</t>
    </rPh>
    <phoneticPr fontId="25"/>
  </si>
  <si>
    <t>各種申請書類の作成支援システム</t>
    <rPh sb="0" eb="6">
      <t>カクシュシンセイショルイ</t>
    </rPh>
    <rPh sb="7" eb="11">
      <t>サクセイシエン</t>
    </rPh>
    <phoneticPr fontId="25"/>
  </si>
  <si>
    <t>運行計画（ダイヤ・運行系統図等）作成支援システム</t>
    <rPh sb="0" eb="4">
      <t>ウンコウケイカク</t>
    </rPh>
    <rPh sb="9" eb="13">
      <t>ウンコウケイトウ</t>
    </rPh>
    <rPh sb="13" eb="14">
      <t>ズ</t>
    </rPh>
    <rPh sb="14" eb="15">
      <t>トウ</t>
    </rPh>
    <rPh sb="16" eb="20">
      <t>サクセイシエン</t>
    </rPh>
    <phoneticPr fontId="25"/>
  </si>
  <si>
    <t>ODデータ・乗降人数等自動集計システム</t>
    <rPh sb="6" eb="11">
      <t>ジョウコウニンズウトウ</t>
    </rPh>
    <rPh sb="11" eb="15">
      <t>ジドウシュウケイ</t>
    </rPh>
    <phoneticPr fontId="25"/>
  </si>
  <si>
    <t>売上・利用者動向分析システム</t>
    <rPh sb="0" eb="2">
      <t>ウリアゲ</t>
    </rPh>
    <rPh sb="3" eb="10">
      <t>リヨウシャドウコウブンセキ</t>
    </rPh>
    <phoneticPr fontId="25"/>
  </si>
  <si>
    <t>安全管理業務へのデジタル機器等の活用</t>
    <rPh sb="0" eb="6">
      <t>アンゼンカンリギョウム</t>
    </rPh>
    <rPh sb="12" eb="15">
      <t>キキトウ</t>
    </rPh>
    <rPh sb="16" eb="18">
      <t>カツヨウ</t>
    </rPh>
    <phoneticPr fontId="25"/>
  </si>
  <si>
    <t>事故情報管理システム</t>
    <rPh sb="0" eb="4">
      <t>ジコジョウホウ</t>
    </rPh>
    <rPh sb="4" eb="6">
      <t>カンリ</t>
    </rPh>
    <phoneticPr fontId="25"/>
  </si>
  <si>
    <t>車検・定期点検・整備管理システム</t>
    <rPh sb="0" eb="2">
      <t>シャケン</t>
    </rPh>
    <rPh sb="3" eb="5">
      <t>テイキ</t>
    </rPh>
    <rPh sb="5" eb="7">
      <t>テンケン</t>
    </rPh>
    <rPh sb="8" eb="10">
      <t>セイビ</t>
    </rPh>
    <rPh sb="10" eb="12">
      <t>カンリ</t>
    </rPh>
    <phoneticPr fontId="25"/>
  </si>
  <si>
    <t>乗務シフト自動作成システム</t>
    <rPh sb="0" eb="2">
      <t>ジョウム</t>
    </rPh>
    <rPh sb="5" eb="9">
      <t>ジドウサクセイ</t>
    </rPh>
    <phoneticPr fontId="25"/>
  </si>
  <si>
    <t>勤怠管理システム</t>
    <rPh sb="0" eb="4">
      <t>キンタイカンリ</t>
    </rPh>
    <phoneticPr fontId="25"/>
  </si>
  <si>
    <t>営業所・乗務員管理システム</t>
    <rPh sb="0" eb="3">
      <t>エイギョウショ</t>
    </rPh>
    <rPh sb="4" eb="9">
      <t>ジョウムインカンリ</t>
    </rPh>
    <phoneticPr fontId="25"/>
  </si>
  <si>
    <t>売上集計・記録システム</t>
    <rPh sb="0" eb="4">
      <t>ウリアゲシュウケイ</t>
    </rPh>
    <rPh sb="5" eb="7">
      <t>キロク</t>
    </rPh>
    <phoneticPr fontId="25"/>
  </si>
  <si>
    <t>会計管理用事務処理系システム</t>
    <rPh sb="0" eb="10">
      <t>カイケイカンリヨウジムショリケイ</t>
    </rPh>
    <phoneticPr fontId="25"/>
  </si>
  <si>
    <t>利用者利便性向上・その他業務に関わるデジタル機器等</t>
    <rPh sb="0" eb="5">
      <t>リヨウシャリベン</t>
    </rPh>
    <rPh sb="5" eb="8">
      <t>セイコウジョウ</t>
    </rPh>
    <rPh sb="11" eb="12">
      <t>タ</t>
    </rPh>
    <rPh sb="12" eb="14">
      <t>ギョウム</t>
    </rPh>
    <rPh sb="15" eb="16">
      <t>カカ</t>
    </rPh>
    <rPh sb="22" eb="25">
      <t>キキトウ</t>
    </rPh>
    <phoneticPr fontId="25"/>
  </si>
  <si>
    <t>要望項目</t>
    <phoneticPr fontId="25"/>
  </si>
  <si>
    <t>車内空間を活用したデジタル広告</t>
    <rPh sb="0" eb="4">
      <t>シャナイクウカン</t>
    </rPh>
    <rPh sb="5" eb="7">
      <t>カツヨウ</t>
    </rPh>
    <rPh sb="13" eb="15">
      <t>コウコク</t>
    </rPh>
    <phoneticPr fontId="25"/>
  </si>
  <si>
    <t>コールセンターシステム</t>
    <phoneticPr fontId="25"/>
  </si>
  <si>
    <t>スマートフォン等モバイル端末を使った集客に繋がる仕組み</t>
    <rPh sb="7" eb="8">
      <t>トウ</t>
    </rPh>
    <rPh sb="12" eb="14">
      <t>タンマツ</t>
    </rPh>
    <rPh sb="15" eb="16">
      <t>ツカ</t>
    </rPh>
    <rPh sb="18" eb="20">
      <t>シュウキャク</t>
    </rPh>
    <rPh sb="21" eb="22">
      <t>ツナ</t>
    </rPh>
    <rPh sb="24" eb="26">
      <t>シク</t>
    </rPh>
    <phoneticPr fontId="25"/>
  </si>
  <si>
    <t>デジタルを活用した利用者へのPRや意見収集</t>
    <rPh sb="5" eb="7">
      <t>カツヨウ</t>
    </rPh>
    <rPh sb="9" eb="12">
      <t>リヨウシャ</t>
    </rPh>
    <rPh sb="17" eb="21">
      <t>イケンシュウシュウ</t>
    </rPh>
    <phoneticPr fontId="25"/>
  </si>
  <si>
    <t>混雑状況提供システム</t>
    <rPh sb="0" eb="6">
      <t>コンザツジョウキョウテイキョウ</t>
    </rPh>
    <phoneticPr fontId="25"/>
  </si>
  <si>
    <t>デジタル化・システム化等のための調査等</t>
    <rPh sb="16" eb="18">
      <t>チョウサ</t>
    </rPh>
    <rPh sb="18" eb="19">
      <t>トウ</t>
    </rPh>
    <phoneticPr fontId="25"/>
  </si>
  <si>
    <t>（</t>
    <phoneticPr fontId="1"/>
  </si>
  <si>
    <t>勤怠管理業務・収入支出管理業務へのデジタル機器等の活用</t>
    <rPh sb="0" eb="6">
      <t>キンタイカンリギョウム</t>
    </rPh>
    <rPh sb="7" eb="9">
      <t>シュウニュウ</t>
    </rPh>
    <rPh sb="9" eb="11">
      <t>シシュツ</t>
    </rPh>
    <rPh sb="11" eb="13">
      <t>カンリ</t>
    </rPh>
    <rPh sb="13" eb="15">
      <t>ギョウム</t>
    </rPh>
    <rPh sb="21" eb="24">
      <t>キキトウ</t>
    </rPh>
    <rPh sb="25" eb="27">
      <t>カツヨウ</t>
    </rPh>
    <phoneticPr fontId="25"/>
  </si>
  <si>
    <t>その他</t>
    <rPh sb="2" eb="3">
      <t>タ</t>
    </rPh>
    <phoneticPr fontId="25"/>
  </si>
  <si>
    <t>多言語案内用タブレット</t>
    <phoneticPr fontId="1"/>
  </si>
  <si>
    <t>-</t>
    <phoneticPr fontId="1"/>
  </si>
  <si>
    <t>自治体による協調補助がある又は予定されている。</t>
    <phoneticPr fontId="1"/>
  </si>
  <si>
    <t>⑤</t>
    <phoneticPr fontId="1"/>
  </si>
  <si>
    <t>⑥</t>
    <phoneticPr fontId="1"/>
  </si>
  <si>
    <t>⑮</t>
    <phoneticPr fontId="1"/>
  </si>
  <si>
    <t>⑯</t>
    <phoneticPr fontId="1"/>
  </si>
  <si>
    <t>⑰</t>
    <phoneticPr fontId="1"/>
  </si>
  <si>
    <t>⑱</t>
    <phoneticPr fontId="1"/>
  </si>
  <si>
    <t>要望項目</t>
    <rPh sb="0" eb="4">
      <t>ヨウボウコウモク</t>
    </rPh>
    <phoneticPr fontId="1"/>
  </si>
  <si>
    <t>☑</t>
    <phoneticPr fontId="1"/>
  </si>
  <si>
    <t>□</t>
  </si>
  <si>
    <t>事業概要：</t>
    <rPh sb="0" eb="4">
      <t>ジギョウガイヨウ</t>
    </rPh>
    <phoneticPr fontId="1"/>
  </si>
  <si>
    <t>多言語案内サイネージの導入</t>
    <rPh sb="0" eb="3">
      <t>タゲンゴ</t>
    </rPh>
    <rPh sb="3" eb="5">
      <t>アンナイ</t>
    </rPh>
    <rPh sb="11" eb="13">
      <t>ドウニュウ</t>
    </rPh>
    <phoneticPr fontId="1"/>
  </si>
  <si>
    <t>二種免許取得のための教習</t>
    <phoneticPr fontId="1"/>
  </si>
  <si>
    <t>★</t>
    <phoneticPr fontId="1"/>
  </si>
  <si>
    <t>二種免許取得のための受験資格特例教習</t>
    <rPh sb="0" eb="2">
      <t>ニシュ</t>
    </rPh>
    <rPh sb="2" eb="4">
      <t>メンキョ</t>
    </rPh>
    <rPh sb="4" eb="6">
      <t>シュトク</t>
    </rPh>
    <rPh sb="10" eb="12">
      <t>ジュケン</t>
    </rPh>
    <rPh sb="12" eb="14">
      <t>シカク</t>
    </rPh>
    <rPh sb="14" eb="16">
      <t>トクレイ</t>
    </rPh>
    <rPh sb="16" eb="18">
      <t>キョウシュウ</t>
    </rPh>
    <phoneticPr fontId="1"/>
  </si>
  <si>
    <t>人</t>
    <rPh sb="0" eb="1">
      <t>ヒト</t>
    </rPh>
    <phoneticPr fontId="1"/>
  </si>
  <si>
    <t>※1</t>
    <phoneticPr fontId="1"/>
  </si>
  <si>
    <t>※2</t>
    <phoneticPr fontId="1"/>
  </si>
  <si>
    <t>※3</t>
  </si>
  <si>
    <t>※4</t>
  </si>
  <si>
    <t>事業の具体的内容を以下に記入してください。</t>
    <phoneticPr fontId="1"/>
  </si>
  <si>
    <t>研修等</t>
    <phoneticPr fontId="1"/>
  </si>
  <si>
    <t>(1)外部団体等による研修への参加</t>
    <phoneticPr fontId="1"/>
  </si>
  <si>
    <t>UD研修</t>
    <phoneticPr fontId="1"/>
  </si>
  <si>
    <t>観光ドライバー認定講習</t>
    <rPh sb="0" eb="2">
      <t>カンコウ</t>
    </rPh>
    <rPh sb="7" eb="9">
      <t>ニンテイ</t>
    </rPh>
    <rPh sb="9" eb="11">
      <t>コウシュウ</t>
    </rPh>
    <phoneticPr fontId="1"/>
  </si>
  <si>
    <t>子育てタクシードライバー研修</t>
    <rPh sb="0" eb="2">
      <t>コソダ</t>
    </rPh>
    <rPh sb="12" eb="14">
      <t>ケンシュウ</t>
    </rPh>
    <phoneticPr fontId="1"/>
  </si>
  <si>
    <t>運転手実技講習</t>
    <rPh sb="0" eb="3">
      <t>ウンテンシュ</t>
    </rPh>
    <rPh sb="3" eb="5">
      <t>ジツギ</t>
    </rPh>
    <rPh sb="5" eb="7">
      <t>コウシュウ</t>
    </rPh>
    <phoneticPr fontId="1"/>
  </si>
  <si>
    <t>上記以外については、事業概要とともに以下に記載してください。</t>
    <phoneticPr fontId="1"/>
  </si>
  <si>
    <t>業界団体や自治体などの外部団体による研修等については、その研修参加費（受講料等）が対象です。研修内容の詳細のわかるものを添付してください。</t>
    <phoneticPr fontId="1"/>
  </si>
  <si>
    <t>(2)自社で実施する研修等の開催</t>
    <phoneticPr fontId="1"/>
  </si>
  <si>
    <t>自動車運送事業者のための「働きやすい職場認証制度」の取得状況</t>
    <phoneticPr fontId="1"/>
  </si>
  <si>
    <t>　国土交通省では、自動車運送事業（トラック・バス・タクシー事業）の運転者不足に対応するための総合的な取組みの一環として、令和２年度に「働きやすい職場認証制度」を創設しました。</t>
    <phoneticPr fontId="1"/>
  </si>
  <si>
    <t>（１）「三つ星」を取得済み</t>
    <rPh sb="4" eb="5">
      <t>サン</t>
    </rPh>
    <rPh sb="6" eb="7">
      <t>ボシ</t>
    </rPh>
    <rPh sb="9" eb="11">
      <t>シュトク</t>
    </rPh>
    <rPh sb="11" eb="12">
      <t>ズ</t>
    </rPh>
    <phoneticPr fontId="1"/>
  </si>
  <si>
    <t>（２）「二つ星」を取得済み</t>
    <rPh sb="4" eb="5">
      <t>フタ</t>
    </rPh>
    <rPh sb="6" eb="7">
      <t>ボシ</t>
    </rPh>
    <rPh sb="9" eb="11">
      <t>シュトク</t>
    </rPh>
    <rPh sb="11" eb="12">
      <t>ズ</t>
    </rPh>
    <phoneticPr fontId="1"/>
  </si>
  <si>
    <t>（３）「一つ星」を取得済み</t>
    <rPh sb="4" eb="5">
      <t>ヒト</t>
    </rPh>
    <rPh sb="6" eb="7">
      <t>ホシ</t>
    </rPh>
    <rPh sb="9" eb="11">
      <t>シュトク</t>
    </rPh>
    <rPh sb="11" eb="12">
      <t>ズ</t>
    </rPh>
    <phoneticPr fontId="1"/>
  </si>
  <si>
    <t>事業者情報</t>
    <rPh sb="0" eb="3">
      <t>ジギョウシャ</t>
    </rPh>
    <rPh sb="3" eb="5">
      <t>ジョウホウ</t>
    </rPh>
    <phoneticPr fontId="1"/>
  </si>
  <si>
    <t>車内乗客への遠隔案内システム</t>
    <rPh sb="0" eb="2">
      <t>シャナイ</t>
    </rPh>
    <rPh sb="2" eb="4">
      <t>ジョウキャク</t>
    </rPh>
    <rPh sb="6" eb="8">
      <t>エンカク</t>
    </rPh>
    <rPh sb="8" eb="10">
      <t>アンナイ</t>
    </rPh>
    <phoneticPr fontId="25"/>
  </si>
  <si>
    <t>運行計画及び運行管理業務に関わるデジタル機器等</t>
    <rPh sb="0" eb="4">
      <t>ウンコウケイカク</t>
    </rPh>
    <rPh sb="4" eb="5">
      <t>オヨ</t>
    </rPh>
    <rPh sb="6" eb="8">
      <t>ウンコウ</t>
    </rPh>
    <rPh sb="8" eb="10">
      <t>カンリ</t>
    </rPh>
    <rPh sb="10" eb="12">
      <t>ギョウム</t>
    </rPh>
    <rPh sb="13" eb="14">
      <t>カカ</t>
    </rPh>
    <rPh sb="20" eb="23">
      <t>キキトウ</t>
    </rPh>
    <phoneticPr fontId="25"/>
  </si>
  <si>
    <t>★</t>
  </si>
  <si>
    <t>）両</t>
    <rPh sb="1" eb="2">
      <t>リョウ</t>
    </rPh>
    <phoneticPr fontId="1"/>
  </si>
  <si>
    <t>人材確保のための広報活動等</t>
    <rPh sb="8" eb="10">
      <t>コウホウ</t>
    </rPh>
    <rPh sb="10" eb="12">
      <t>カツドウ</t>
    </rPh>
    <rPh sb="12" eb="13">
      <t>トウ</t>
    </rPh>
    <phoneticPr fontId="1"/>
  </si>
  <si>
    <t>人材確保イベントの参加・開催</t>
    <rPh sb="9" eb="11">
      <t>サンカ</t>
    </rPh>
    <rPh sb="12" eb="14">
      <t>カイサイ</t>
    </rPh>
    <phoneticPr fontId="1"/>
  </si>
  <si>
    <t>各種認証・認定の取得状況</t>
    <rPh sb="0" eb="2">
      <t>カクシュ</t>
    </rPh>
    <rPh sb="2" eb="4">
      <t>ニンショウ</t>
    </rPh>
    <rPh sb="5" eb="7">
      <t>ニンテイ</t>
    </rPh>
    <rPh sb="8" eb="10">
      <t>シュトク</t>
    </rPh>
    <rPh sb="10" eb="12">
      <t>ジョウキョウ</t>
    </rPh>
    <phoneticPr fontId="1"/>
  </si>
  <si>
    <t>補助対象経費総額（税抜）</t>
    <rPh sb="0" eb="2">
      <t>ホジョ</t>
    </rPh>
    <rPh sb="2" eb="4">
      <t>タイショウ</t>
    </rPh>
    <rPh sb="4" eb="6">
      <t>ケイヒ</t>
    </rPh>
    <rPh sb="6" eb="8">
      <t>ソウガク</t>
    </rPh>
    <rPh sb="9" eb="10">
      <t>ゼイ</t>
    </rPh>
    <rPh sb="10" eb="11">
      <t>ヌ</t>
    </rPh>
    <phoneticPr fontId="1"/>
  </si>
  <si>
    <t>※3</t>
    <phoneticPr fontId="1"/>
  </si>
  <si>
    <t>※4</t>
    <phoneticPr fontId="1"/>
  </si>
  <si>
    <t>※5</t>
    <phoneticPr fontId="1"/>
  </si>
  <si>
    <t>　国土交通省では、バス・タクシー事業の人材確保のため、若者や女性を含めた安全・安心で快適な働きやすい職場環境の実現を推進しております。</t>
    <rPh sb="1" eb="3">
      <t>コクド</t>
    </rPh>
    <rPh sb="3" eb="6">
      <t>コウツウショウ</t>
    </rPh>
    <rPh sb="16" eb="18">
      <t>ジギョウ</t>
    </rPh>
    <rPh sb="19" eb="21">
      <t>ジンザイ</t>
    </rPh>
    <rPh sb="21" eb="23">
      <t>カクホ</t>
    </rPh>
    <rPh sb="27" eb="29">
      <t>ワカモノ</t>
    </rPh>
    <rPh sb="30" eb="32">
      <t>ジョセイ</t>
    </rPh>
    <rPh sb="33" eb="34">
      <t>フク</t>
    </rPh>
    <rPh sb="36" eb="38">
      <t>アンゼン</t>
    </rPh>
    <rPh sb="39" eb="41">
      <t>アンシン</t>
    </rPh>
    <rPh sb="42" eb="44">
      <t>カイテキ</t>
    </rPh>
    <rPh sb="45" eb="46">
      <t>ハタラ</t>
    </rPh>
    <rPh sb="50" eb="54">
      <t>ショクバカンキョウ</t>
    </rPh>
    <rPh sb="55" eb="57">
      <t>ジツゲン</t>
    </rPh>
    <rPh sb="58" eb="60">
      <t>スイシン</t>
    </rPh>
    <phoneticPr fontId="1"/>
  </si>
  <si>
    <t>（５）要望調査時点で認証を取得しておらず、事業完了実績報告までに取得する予定もない</t>
    <rPh sb="3" eb="5">
      <t>ヨウボウ</t>
    </rPh>
    <rPh sb="5" eb="7">
      <t>チョウサ</t>
    </rPh>
    <rPh sb="7" eb="9">
      <t>ジテン</t>
    </rPh>
    <rPh sb="10" eb="12">
      <t>ニンショウ</t>
    </rPh>
    <rPh sb="13" eb="15">
      <t>シュトク</t>
    </rPh>
    <rPh sb="21" eb="23">
      <t>ジギョウ</t>
    </rPh>
    <rPh sb="23" eb="25">
      <t>カンリョウ</t>
    </rPh>
    <rPh sb="25" eb="27">
      <t>ジッセキ</t>
    </rPh>
    <rPh sb="27" eb="29">
      <t>ホウコク</t>
    </rPh>
    <rPh sb="32" eb="34">
      <t>シュトク</t>
    </rPh>
    <rPh sb="36" eb="38">
      <t>ヨテイ</t>
    </rPh>
    <phoneticPr fontId="1"/>
  </si>
  <si>
    <t>調査等</t>
    <rPh sb="0" eb="2">
      <t>チョウサ</t>
    </rPh>
    <rPh sb="2" eb="3">
      <t>ナド</t>
    </rPh>
    <phoneticPr fontId="25"/>
  </si>
  <si>
    <t>１人あたり平均経費</t>
    <rPh sb="1" eb="2">
      <t>ヒト</t>
    </rPh>
    <rPh sb="5" eb="7">
      <t>ヘイキン</t>
    </rPh>
    <rPh sb="7" eb="9">
      <t>ケイヒ</t>
    </rPh>
    <phoneticPr fontId="1"/>
  </si>
  <si>
    <t>うち、自治体による協調補助がある又は予定されている車両数</t>
    <rPh sb="25" eb="27">
      <t>シャリョウ</t>
    </rPh>
    <rPh sb="27" eb="28">
      <t>スウ</t>
    </rPh>
    <phoneticPr fontId="1"/>
  </si>
  <si>
    <t>多言語翻訳システム機器</t>
    <phoneticPr fontId="1"/>
  </si>
  <si>
    <t>二次元コード決済機器</t>
    <rPh sb="0" eb="3">
      <t>ニジゲン</t>
    </rPh>
    <rPh sb="6" eb="8">
      <t>ケッサイ</t>
    </rPh>
    <rPh sb="8" eb="10">
      <t>キキ</t>
    </rPh>
    <phoneticPr fontId="1"/>
  </si>
  <si>
    <t>補助金を活用する人材を採用後３カ月以上継続して運転者として雇用することを条件とし、補助金交付後に条件を満たしていない事実が確認された場合には返還の対象となります。</t>
    <rPh sb="23" eb="26">
      <t>ウンテンシャ</t>
    </rPh>
    <phoneticPr fontId="1"/>
  </si>
  <si>
    <t>要望人数</t>
    <rPh sb="0" eb="2">
      <t>ヨウボウ</t>
    </rPh>
    <rPh sb="2" eb="4">
      <t>ニンズウ</t>
    </rPh>
    <phoneticPr fontId="1"/>
  </si>
  <si>
    <t>着手時期</t>
    <phoneticPr fontId="1"/>
  </si>
  <si>
    <t>多くの要望が寄せられた場合には、これまでのキャッシュレス車載機器の補助実績等を踏まえ、国土交通省にて各事業に振り分けを行います。振り分けの関係上、着手時期の記載をお願いします。</t>
    <rPh sb="28" eb="30">
      <t>シャサイ</t>
    </rPh>
    <rPh sb="30" eb="32">
      <t>キキ</t>
    </rPh>
    <phoneticPr fontId="1"/>
  </si>
  <si>
    <t>集計作業の効率化のため、人材確保・育成に係る要望調査の様式は全事業（乗合・貸切・乗用）共通のものとなっています。
このため、特定事業にのみ該当する記載（例「子育てタクシードライバー研修」）については、該当しない事業を営む場合は、御放念ください。</t>
    <rPh sb="0" eb="2">
      <t>シュウケイ</t>
    </rPh>
    <rPh sb="2" eb="4">
      <t>サギョウ</t>
    </rPh>
    <rPh sb="5" eb="8">
      <t>コウリツカ</t>
    </rPh>
    <rPh sb="12" eb="14">
      <t>ジンザイ</t>
    </rPh>
    <rPh sb="14" eb="16">
      <t>カクホ</t>
    </rPh>
    <rPh sb="17" eb="19">
      <t>イクセイ</t>
    </rPh>
    <rPh sb="20" eb="21">
      <t>カカ</t>
    </rPh>
    <rPh sb="22" eb="24">
      <t>ヨウボウ</t>
    </rPh>
    <rPh sb="24" eb="26">
      <t>チョウサ</t>
    </rPh>
    <rPh sb="27" eb="29">
      <t>ヨウシキ</t>
    </rPh>
    <rPh sb="30" eb="31">
      <t>ゼン</t>
    </rPh>
    <rPh sb="31" eb="33">
      <t>ジギョウ</t>
    </rPh>
    <rPh sb="34" eb="36">
      <t>ノリアイ</t>
    </rPh>
    <rPh sb="37" eb="39">
      <t>カシキリ</t>
    </rPh>
    <rPh sb="40" eb="42">
      <t>ジョウヨウ</t>
    </rPh>
    <rPh sb="43" eb="45">
      <t>キョウツウ</t>
    </rPh>
    <rPh sb="62" eb="64">
      <t>トクテイ</t>
    </rPh>
    <rPh sb="64" eb="66">
      <t>ジギョウ</t>
    </rPh>
    <rPh sb="69" eb="71">
      <t>ガイトウ</t>
    </rPh>
    <rPh sb="73" eb="75">
      <t>キサイ</t>
    </rPh>
    <rPh sb="76" eb="77">
      <t>レイ</t>
    </rPh>
    <rPh sb="78" eb="80">
      <t>コソダ</t>
    </rPh>
    <rPh sb="90" eb="92">
      <t>ケンシュウ</t>
    </rPh>
    <rPh sb="100" eb="102">
      <t>ガイトウ</t>
    </rPh>
    <rPh sb="105" eb="107">
      <t>ジギョウ</t>
    </rPh>
    <rPh sb="108" eb="109">
      <t>イトナ</t>
    </rPh>
    <rPh sb="110" eb="112">
      <t>バアイ</t>
    </rPh>
    <rPh sb="114" eb="117">
      <t>ゴホウネン</t>
    </rPh>
    <phoneticPr fontId="1"/>
  </si>
  <si>
    <t>法令により受講が求められている研修・講習（運行管理者講習、タクシー業務適正化特別措置法に基づく法定研修等）は本調査及び支援の対象外です。</t>
    <rPh sb="33" eb="35">
      <t>ギョウム</t>
    </rPh>
    <rPh sb="35" eb="38">
      <t>テキセイカ</t>
    </rPh>
    <rPh sb="38" eb="40">
      <t>トクベツ</t>
    </rPh>
    <rPh sb="40" eb="43">
      <t>ソチホウ</t>
    </rPh>
    <rPh sb="44" eb="45">
      <t>モト</t>
    </rPh>
    <rPh sb="47" eb="49">
      <t>ホウテイ</t>
    </rPh>
    <rPh sb="49" eb="51">
      <t>ケンシュウ</t>
    </rPh>
    <rPh sb="51" eb="52">
      <t>ナド</t>
    </rPh>
    <phoneticPr fontId="1"/>
  </si>
  <si>
    <t>その他、人材確保のためのPR</t>
    <rPh sb="2" eb="3">
      <t>タ</t>
    </rPh>
    <phoneticPr fontId="1"/>
  </si>
  <si>
    <t>要望調査票記入後にチェックしてください</t>
    <rPh sb="0" eb="2">
      <t>ヨウボウ</t>
    </rPh>
    <rPh sb="2" eb="5">
      <t>チョウサヒョウ</t>
    </rPh>
    <rPh sb="5" eb="7">
      <t>キニュウ</t>
    </rPh>
    <rPh sb="7" eb="8">
      <t>ゴ</t>
    </rPh>
    <phoneticPr fontId="1"/>
  </si>
  <si>
    <t>着手時期</t>
    <rPh sb="0" eb="2">
      <t>チャクシュ</t>
    </rPh>
    <rPh sb="2" eb="4">
      <t>ジキ</t>
    </rPh>
    <phoneticPr fontId="1"/>
  </si>
  <si>
    <t>記載内容に誤りが無いこと</t>
    <phoneticPr fontId="21"/>
  </si>
  <si>
    <t>補助対象経費</t>
    <rPh sb="0" eb="2">
      <t>ホジョ</t>
    </rPh>
    <rPh sb="2" eb="4">
      <t>タイショウ</t>
    </rPh>
    <rPh sb="4" eb="6">
      <t>ケイヒ</t>
    </rPh>
    <phoneticPr fontId="21"/>
  </si>
  <si>
    <t>自治体協調補助台数</t>
    <rPh sb="0" eb="3">
      <t>ジチタイ</t>
    </rPh>
    <rPh sb="3" eb="5">
      <t>キョウチョウ</t>
    </rPh>
    <rPh sb="5" eb="7">
      <t>ホジョ</t>
    </rPh>
    <rPh sb="7" eb="9">
      <t>ダイスウ</t>
    </rPh>
    <phoneticPr fontId="21"/>
  </si>
  <si>
    <t>国庫補助要望額</t>
    <rPh sb="0" eb="2">
      <t>コッコ</t>
    </rPh>
    <rPh sb="2" eb="4">
      <t>ホジョ</t>
    </rPh>
    <rPh sb="4" eb="6">
      <t>ヨウボウ</t>
    </rPh>
    <rPh sb="6" eb="7">
      <t>ガク</t>
    </rPh>
    <phoneticPr fontId="21"/>
  </si>
  <si>
    <t>運</t>
    <rPh sb="0" eb="1">
      <t>ウン</t>
    </rPh>
    <phoneticPr fontId="1"/>
  </si>
  <si>
    <t>車</t>
    <rPh sb="0" eb="1">
      <t>クルマ</t>
    </rPh>
    <phoneticPr fontId="1"/>
  </si>
  <si>
    <t>一人平均</t>
    <rPh sb="0" eb="2">
      <t>ヒトリ</t>
    </rPh>
    <rPh sb="2" eb="4">
      <t>ヘイキン</t>
    </rPh>
    <phoneticPr fontId="21"/>
  </si>
  <si>
    <t>運転者数</t>
    <rPh sb="0" eb="3">
      <t>ウンテンシャ</t>
    </rPh>
    <rPh sb="3" eb="4">
      <t>スウ</t>
    </rPh>
    <phoneticPr fontId="21"/>
  </si>
  <si>
    <t>車両数</t>
    <rPh sb="0" eb="2">
      <t>シャリョウ</t>
    </rPh>
    <rPh sb="2" eb="3">
      <t>スウ</t>
    </rPh>
    <phoneticPr fontId="21"/>
  </si>
  <si>
    <t>↑「入力エラー！」の表示が消えたことを確認してから提出してください。
　 「表紙」及び「各種認証・認定の取得状況」の記入が完了すると「入力エラー」が消えて「OK」と表示されます。</t>
    <phoneticPr fontId="1"/>
  </si>
  <si>
    <t>「普通二種免許」所有者が新たに「大型二種免許」などを取得するための教習経費も対象となります。ただし、乗用の許可のみを持っている事業者が、既に普通二種免許を取得している従業員に大型二種免許を取得させる等の、業務に直接関係無い免許の取得費用は補助対象とはなりません」。</t>
    <rPh sb="50" eb="52">
      <t>ジョウヨウ</t>
    </rPh>
    <rPh sb="53" eb="55">
      <t>キョカ</t>
    </rPh>
    <rPh sb="58" eb="59">
      <t>モ</t>
    </rPh>
    <rPh sb="63" eb="66">
      <t>ジギョウシャ</t>
    </rPh>
    <rPh sb="68" eb="69">
      <t>スデ</t>
    </rPh>
    <rPh sb="70" eb="72">
      <t>フツウ</t>
    </rPh>
    <rPh sb="72" eb="74">
      <t>ニシュ</t>
    </rPh>
    <rPh sb="74" eb="76">
      <t>メンキョ</t>
    </rPh>
    <rPh sb="77" eb="79">
      <t>シュトク</t>
    </rPh>
    <rPh sb="83" eb="86">
      <t>ジュウギョウイン</t>
    </rPh>
    <rPh sb="87" eb="89">
      <t>オオガタ</t>
    </rPh>
    <rPh sb="89" eb="91">
      <t>ニシュ</t>
    </rPh>
    <rPh sb="91" eb="93">
      <t>メンキョ</t>
    </rPh>
    <rPh sb="94" eb="96">
      <t>シュトク</t>
    </rPh>
    <rPh sb="99" eb="100">
      <t>ナド</t>
    </rPh>
    <rPh sb="102" eb="104">
      <t>ギョウム</t>
    </rPh>
    <rPh sb="105" eb="107">
      <t>チョクセツ</t>
    </rPh>
    <rPh sb="107" eb="109">
      <t>カンケイ</t>
    </rPh>
    <rPh sb="109" eb="110">
      <t>ナ</t>
    </rPh>
    <rPh sb="111" eb="113">
      <t>メンキョ</t>
    </rPh>
    <rPh sb="114" eb="116">
      <t>シュトク</t>
    </rPh>
    <rPh sb="116" eb="118">
      <t>ヒヨウ</t>
    </rPh>
    <rPh sb="119" eb="121">
      <t>ホジョ</t>
    </rPh>
    <rPh sb="121" eb="123">
      <t>タイショウ</t>
    </rPh>
    <phoneticPr fontId="1"/>
  </si>
  <si>
    <t>運転免許センターで支払う手数料（試験手数料、交付手数料等）や自動車事故対策機構に支払う運転者適性診断の手数料は補助対象とはなりません。</t>
    <rPh sb="30" eb="33">
      <t>ジドウシャ</t>
    </rPh>
    <rPh sb="33" eb="35">
      <t>ジコ</t>
    </rPh>
    <rPh sb="35" eb="37">
      <t>タイサク</t>
    </rPh>
    <rPh sb="37" eb="39">
      <t>キコウ</t>
    </rPh>
    <rPh sb="40" eb="42">
      <t>シハラ</t>
    </rPh>
    <rPh sb="43" eb="46">
      <t>ウンテンシャ</t>
    </rPh>
    <rPh sb="46" eb="48">
      <t>テキセイ</t>
    </rPh>
    <rPh sb="48" eb="50">
      <t>シンダン</t>
    </rPh>
    <rPh sb="51" eb="54">
      <t>テスウリョウ</t>
    </rPh>
    <rPh sb="55" eb="57">
      <t>ホジョ</t>
    </rPh>
    <phoneticPr fontId="1"/>
  </si>
  <si>
    <r>
      <t>働きやすい職場認証制度の認証取得状況について、</t>
    </r>
    <r>
      <rPr>
        <b/>
        <u/>
        <sz val="10"/>
        <color theme="1" tint="4.9989318521683403E-2"/>
        <rFont val="ＭＳ Ｐゴシック"/>
        <family val="3"/>
        <charset val="128"/>
        <scheme val="minor"/>
      </rPr>
      <t>該当するもの１つにチェック</t>
    </r>
    <r>
      <rPr>
        <sz val="10"/>
        <color theme="1" tint="4.9989318521683403E-2"/>
        <rFont val="ＭＳ Ｐゴシック"/>
        <family val="3"/>
        <charset val="128"/>
        <scheme val="minor"/>
      </rPr>
      <t>を入れてください。</t>
    </r>
    <rPh sb="0" eb="1">
      <t>ハタラ</t>
    </rPh>
    <rPh sb="5" eb="7">
      <t>ショクバ</t>
    </rPh>
    <rPh sb="7" eb="11">
      <t>ニンショウセイド</t>
    </rPh>
    <rPh sb="12" eb="14">
      <t>ニンショウ</t>
    </rPh>
    <rPh sb="14" eb="16">
      <t>シュトク</t>
    </rPh>
    <rPh sb="16" eb="18">
      <t>ジョウキョウ</t>
    </rPh>
    <rPh sb="23" eb="25">
      <t>ガイトウ</t>
    </rPh>
    <rPh sb="37" eb="38">
      <t>イ</t>
    </rPh>
    <phoneticPr fontId="1"/>
  </si>
  <si>
    <t>本資料提出時点における貴社の状況を記入してください。
運転者数には正社員やフルタイムで労働する者の他、有期雇用、時短勤務、パートタイムの者も含みます。
事業者団体やグループ会社等で複数社分まとめて申請される場合は、傘下会員の合計値（概数で結構です）を記載してください。</t>
    <rPh sb="0" eb="1">
      <t>ホン</t>
    </rPh>
    <rPh sb="1" eb="3">
      <t>シリョウ</t>
    </rPh>
    <rPh sb="3" eb="5">
      <t>テイシュツ</t>
    </rPh>
    <rPh sb="5" eb="7">
      <t>ジテン</t>
    </rPh>
    <rPh sb="27" eb="30">
      <t>ウンテンシャ</t>
    </rPh>
    <rPh sb="30" eb="31">
      <t>スウ</t>
    </rPh>
    <rPh sb="76" eb="79">
      <t>ジギョウシャ</t>
    </rPh>
    <rPh sb="79" eb="81">
      <t>ダンタイ</t>
    </rPh>
    <rPh sb="86" eb="88">
      <t>ガイシャ</t>
    </rPh>
    <rPh sb="88" eb="89">
      <t>ナド</t>
    </rPh>
    <rPh sb="90" eb="93">
      <t>フクスウシャ</t>
    </rPh>
    <rPh sb="93" eb="94">
      <t>ブン</t>
    </rPh>
    <rPh sb="98" eb="100">
      <t>シンセイ</t>
    </rPh>
    <rPh sb="103" eb="105">
      <t>バアイ</t>
    </rPh>
    <rPh sb="107" eb="109">
      <t>サンカ</t>
    </rPh>
    <rPh sb="109" eb="111">
      <t>カイイン</t>
    </rPh>
    <rPh sb="112" eb="115">
      <t>ゴウケイチ</t>
    </rPh>
    <rPh sb="116" eb="118">
      <t>ガイスウ</t>
    </rPh>
    <rPh sb="119" eb="121">
      <t>ケッコウ</t>
    </rPh>
    <rPh sb="125" eb="127">
      <t>キサイ</t>
    </rPh>
    <phoneticPr fontId="1"/>
  </si>
  <si>
    <t>円</t>
    <rPh sb="0" eb="1">
      <t>エン</t>
    </rPh>
    <phoneticPr fontId="1"/>
  </si>
  <si>
    <t>（要望調査②）　公共交通のデジタル化・システム化等</t>
    <rPh sb="1" eb="3">
      <t>ヨウボウ</t>
    </rPh>
    <rPh sb="3" eb="5">
      <t>チョウサ</t>
    </rPh>
    <rPh sb="8" eb="12">
      <t>コウキョウコウツウ</t>
    </rPh>
    <rPh sb="17" eb="18">
      <t>カ</t>
    </rPh>
    <rPh sb="23" eb="24">
      <t>カ</t>
    </rPh>
    <rPh sb="24" eb="25">
      <t>トウ</t>
    </rPh>
    <phoneticPr fontId="25"/>
  </si>
  <si>
    <t>記載内容に誤りが無いこと（補助対象経費は見積り等を基に必要経費を税抜きで記載、円単位で記載）を確認しました。</t>
    <rPh sb="0" eb="2">
      <t>キサイ</t>
    </rPh>
    <rPh sb="2" eb="4">
      <t>ナイヨウ</t>
    </rPh>
    <rPh sb="5" eb="6">
      <t>アヤマ</t>
    </rPh>
    <rPh sb="8" eb="9">
      <t>ナ</t>
    </rPh>
    <rPh sb="13" eb="15">
      <t>ホジョ</t>
    </rPh>
    <rPh sb="15" eb="17">
      <t>タイショウ</t>
    </rPh>
    <rPh sb="17" eb="19">
      <t>ケイヒ</t>
    </rPh>
    <rPh sb="20" eb="22">
      <t>ミツモ</t>
    </rPh>
    <rPh sb="23" eb="24">
      <t>トウ</t>
    </rPh>
    <rPh sb="25" eb="26">
      <t>モト</t>
    </rPh>
    <rPh sb="27" eb="29">
      <t>ヒツヨウ</t>
    </rPh>
    <rPh sb="29" eb="31">
      <t>ケイヒ</t>
    </rPh>
    <rPh sb="32" eb="34">
      <t>ゼイヌ</t>
    </rPh>
    <rPh sb="36" eb="38">
      <t>キサイ</t>
    </rPh>
    <rPh sb="39" eb="40">
      <t>エン</t>
    </rPh>
    <rPh sb="40" eb="42">
      <t>タンイ</t>
    </rPh>
    <rPh sb="43" eb="45">
      <t>キサイ</t>
    </rPh>
    <rPh sb="47" eb="49">
      <t>カクニン</t>
    </rPh>
    <phoneticPr fontId="1"/>
  </si>
  <si>
    <t>　自動車運送事業者のための「働きやすい職場認証制度」について詳細、認証制度の取得については以下のHPをご覧ください。（https://www.untenshashokuba.go.jp/）</t>
    <phoneticPr fontId="1"/>
  </si>
  <si>
    <t>エネルギーマネジメントシステム</t>
    <phoneticPr fontId="25"/>
  </si>
  <si>
    <t>（要望調査③）　キャッシュレス車載機器</t>
    <rPh sb="1" eb="3">
      <t>ヨウボウ</t>
    </rPh>
    <rPh sb="3" eb="5">
      <t>チョウサ</t>
    </rPh>
    <rPh sb="15" eb="17">
      <t>シャサイ</t>
    </rPh>
    <rPh sb="17" eb="19">
      <t>キキ</t>
    </rPh>
    <phoneticPr fontId="1"/>
  </si>
  <si>
    <r>
      <rPr>
        <u/>
        <sz val="9"/>
        <color rgb="FFFF0000"/>
        <rFont val="ＭＳ Ｐゴシック"/>
        <family val="3"/>
        <charset val="128"/>
        <scheme val="minor"/>
      </rPr>
      <t>交付申請又は事業完了実績報告の際には取得状況を証明する書面の提出が必要</t>
    </r>
    <r>
      <rPr>
        <sz val="9"/>
        <color theme="1" tint="4.9989318521683403E-2"/>
        <rFont val="ＭＳ Ｐゴシック"/>
        <family val="3"/>
        <charset val="128"/>
        <scheme val="minor"/>
      </rPr>
      <t>になります。その際、本調査の回答内容と相違があった場合は、実際の補助金交付額が減額される可能性があります。</t>
    </r>
    <rPh sb="43" eb="44">
      <t>サイ</t>
    </rPh>
    <phoneticPr fontId="1"/>
  </si>
  <si>
    <t xml:space="preserve"> ↓人材補助率算定用</t>
    <rPh sb="2" eb="4">
      <t>ジンザイ</t>
    </rPh>
    <rPh sb="4" eb="7">
      <t>ホジョリツ</t>
    </rPh>
    <rPh sb="7" eb="9">
      <t>サンテイ</t>
    </rPh>
    <rPh sb="9" eb="10">
      <t>ヨウ</t>
    </rPh>
    <phoneticPr fontId="1"/>
  </si>
  <si>
    <r>
      <t xml:space="preserve">国庫補助要望額
</t>
    </r>
    <r>
      <rPr>
        <sz val="8"/>
        <color theme="1"/>
        <rFont val="ＭＳ Ｐゴシック"/>
        <family val="3"/>
        <charset val="128"/>
        <scheme val="minor"/>
      </rPr>
      <t>（補助率１／３）</t>
    </r>
    <rPh sb="0" eb="2">
      <t>コッコ</t>
    </rPh>
    <rPh sb="2" eb="4">
      <t>ホジョ</t>
    </rPh>
    <rPh sb="4" eb="6">
      <t>ヨウボウ</t>
    </rPh>
    <rPh sb="6" eb="7">
      <t>ガク</t>
    </rPh>
    <phoneticPr fontId="1"/>
  </si>
  <si>
    <r>
      <t xml:space="preserve">国庫補助要望額
</t>
    </r>
    <r>
      <rPr>
        <sz val="8"/>
        <color theme="1"/>
        <rFont val="ＭＳ Ｐゴシック"/>
        <family val="3"/>
        <charset val="128"/>
        <scheme val="minor"/>
      </rPr>
      <t>（補助率１／２）</t>
    </r>
    <rPh sb="0" eb="2">
      <t>コッコ</t>
    </rPh>
    <rPh sb="2" eb="4">
      <t>ホジョ</t>
    </rPh>
    <rPh sb="4" eb="6">
      <t>ヨウボウ</t>
    </rPh>
    <rPh sb="6" eb="7">
      <t>ガク</t>
    </rPh>
    <phoneticPr fontId="1"/>
  </si>
  <si>
    <t>⑦</t>
    <phoneticPr fontId="25"/>
  </si>
  <si>
    <t>⑧</t>
    <phoneticPr fontId="25"/>
  </si>
  <si>
    <t>⑨</t>
    <phoneticPr fontId="1"/>
  </si>
  <si>
    <t>（要望調査④）　インバウンド対応設備機器関係</t>
    <rPh sb="1" eb="3">
      <t>ヨウボウ</t>
    </rPh>
    <rPh sb="3" eb="5">
      <t>チョウサ</t>
    </rPh>
    <rPh sb="14" eb="16">
      <t>タイオウ</t>
    </rPh>
    <rPh sb="16" eb="18">
      <t>セツビ</t>
    </rPh>
    <rPh sb="18" eb="20">
      <t>キキ</t>
    </rPh>
    <rPh sb="20" eb="22">
      <t>カンケイ</t>
    </rPh>
    <phoneticPr fontId="1"/>
  </si>
  <si>
    <r>
      <t xml:space="preserve">国庫補助要望額
</t>
    </r>
    <r>
      <rPr>
        <sz val="7"/>
        <color theme="1"/>
        <rFont val="ＭＳ Ｐゴシック"/>
        <family val="3"/>
        <charset val="128"/>
        <scheme val="minor"/>
      </rPr>
      <t>（補助率１／２又は１／３）</t>
    </r>
    <rPh sb="0" eb="2">
      <t>コッコ</t>
    </rPh>
    <rPh sb="2" eb="4">
      <t>ホジョ</t>
    </rPh>
    <rPh sb="4" eb="6">
      <t>ヨウボウ</t>
    </rPh>
    <rPh sb="6" eb="7">
      <t>ガク</t>
    </rPh>
    <rPh sb="9" eb="11">
      <t>ホジョ</t>
    </rPh>
    <rPh sb="11" eb="12">
      <t>リツ</t>
    </rPh>
    <rPh sb="15" eb="16">
      <t>マタ</t>
    </rPh>
    <phoneticPr fontId="1"/>
  </si>
  <si>
    <t>人材補助率</t>
    <rPh sb="0" eb="2">
      <t>ジンザイ</t>
    </rPh>
    <rPh sb="2" eb="5">
      <t>ホジョリツ</t>
    </rPh>
    <phoneticPr fontId="1"/>
  </si>
  <si>
    <r>
      <t xml:space="preserve">国庫補助要望額
</t>
    </r>
    <r>
      <rPr>
        <sz val="8"/>
        <color theme="1"/>
        <rFont val="ＭＳ Ｐゴシック"/>
        <family val="3"/>
        <charset val="128"/>
        <scheme val="minor"/>
      </rPr>
      <t>（補助率１／２又は１／３）</t>
    </r>
    <rPh sb="0" eb="2">
      <t>コッコ</t>
    </rPh>
    <rPh sb="2" eb="4">
      <t>ホジョ</t>
    </rPh>
    <rPh sb="4" eb="6">
      <t>ヨウボウ</t>
    </rPh>
    <rPh sb="6" eb="7">
      <t>ガク</t>
    </rPh>
    <phoneticPr fontId="1"/>
  </si>
  <si>
    <t>ドレッサー</t>
    <phoneticPr fontId="1"/>
  </si>
  <si>
    <t>仮眠設備</t>
    <rPh sb="0" eb="2">
      <t>カミン</t>
    </rPh>
    <rPh sb="2" eb="4">
      <t>セツビ</t>
    </rPh>
    <phoneticPr fontId="1"/>
  </si>
  <si>
    <t>シャワールーム</t>
    <phoneticPr fontId="1"/>
  </si>
  <si>
    <t>要望箇所</t>
    <rPh sb="0" eb="2">
      <t>ヨウボウ</t>
    </rPh>
    <rPh sb="2" eb="4">
      <t>カショ</t>
    </rPh>
    <phoneticPr fontId="1"/>
  </si>
  <si>
    <t>箇所</t>
    <rPh sb="0" eb="2">
      <t>カショ</t>
    </rPh>
    <phoneticPr fontId="1"/>
  </si>
  <si>
    <r>
      <t>　このため、要望調査提出時点の状況を回答して下さい。</t>
    </r>
    <r>
      <rPr>
        <b/>
        <sz val="10"/>
        <color rgb="FFFF0000"/>
        <rFont val="ＭＳ Ｐゴシック"/>
        <family val="3"/>
        <charset val="128"/>
        <scheme val="minor"/>
      </rPr>
      <t>なお、チェックが無い場合は優遇措置を受けられませんのでご注意ください。</t>
    </r>
    <rPh sb="34" eb="35">
      <t>ナ</t>
    </rPh>
    <rPh sb="36" eb="38">
      <t>バアイ</t>
    </rPh>
    <rPh sb="39" eb="41">
      <t>ユウグウ</t>
    </rPh>
    <rPh sb="41" eb="43">
      <t>ソチ</t>
    </rPh>
    <rPh sb="44" eb="45">
      <t>ウ</t>
    </rPh>
    <rPh sb="54" eb="56">
      <t>チュウイ</t>
    </rPh>
    <phoneticPr fontId="1"/>
  </si>
  <si>
    <t>単純更新に該当する。</t>
    <rPh sb="0" eb="2">
      <t>タンジュン</t>
    </rPh>
    <rPh sb="2" eb="4">
      <t>コウシン</t>
    </rPh>
    <rPh sb="5" eb="7">
      <t>ガイトウ</t>
    </rPh>
    <phoneticPr fontId="1"/>
  </si>
  <si>
    <t>単純更新</t>
    <rPh sb="0" eb="2">
      <t>タンジュン</t>
    </rPh>
    <rPh sb="2" eb="4">
      <t>コウシン</t>
    </rPh>
    <phoneticPr fontId="21"/>
  </si>
  <si>
    <t>新規導入に該当する。</t>
    <rPh sb="0" eb="2">
      <t>シンキ</t>
    </rPh>
    <rPh sb="2" eb="4">
      <t>ドウニュウ</t>
    </rPh>
    <rPh sb="5" eb="7">
      <t>ガイトウ</t>
    </rPh>
    <phoneticPr fontId="1"/>
  </si>
  <si>
    <t>機能向上に該当する。</t>
    <rPh sb="0" eb="2">
      <t>キノウ</t>
    </rPh>
    <rPh sb="2" eb="4">
      <t>コウジョウ</t>
    </rPh>
    <rPh sb="5" eb="7">
      <t>ガイトウ</t>
    </rPh>
    <phoneticPr fontId="1"/>
  </si>
  <si>
    <t>⑫</t>
    <phoneticPr fontId="1"/>
  </si>
  <si>
    <t>I10</t>
    <phoneticPr fontId="1"/>
  </si>
  <si>
    <t>I11</t>
    <phoneticPr fontId="1"/>
  </si>
  <si>
    <t>I12</t>
    <phoneticPr fontId="1"/>
  </si>
  <si>
    <t>I13</t>
    <phoneticPr fontId="1"/>
  </si>
  <si>
    <t>I14</t>
    <phoneticPr fontId="1"/>
  </si>
  <si>
    <t>I16</t>
    <phoneticPr fontId="1"/>
  </si>
  <si>
    <t>I20</t>
    <phoneticPr fontId="1"/>
  </si>
  <si>
    <t>I26</t>
    <phoneticPr fontId="1"/>
  </si>
  <si>
    <t>I27</t>
    <phoneticPr fontId="1"/>
  </si>
  <si>
    <t>D1</t>
    <phoneticPr fontId="1"/>
  </si>
  <si>
    <t>D2</t>
    <phoneticPr fontId="1"/>
  </si>
  <si>
    <t>D3</t>
    <phoneticPr fontId="1"/>
  </si>
  <si>
    <t>D4</t>
    <phoneticPr fontId="1"/>
  </si>
  <si>
    <t>D5</t>
    <phoneticPr fontId="1"/>
  </si>
  <si>
    <t>D6</t>
    <phoneticPr fontId="1"/>
  </si>
  <si>
    <t>D7</t>
    <phoneticPr fontId="1"/>
  </si>
  <si>
    <t>D8</t>
    <phoneticPr fontId="1"/>
  </si>
  <si>
    <t>D9</t>
    <phoneticPr fontId="1"/>
  </si>
  <si>
    <t>D10</t>
    <phoneticPr fontId="1"/>
  </si>
  <si>
    <t>D11</t>
    <phoneticPr fontId="1"/>
  </si>
  <si>
    <t>D12</t>
    <phoneticPr fontId="1"/>
  </si>
  <si>
    <t>D13</t>
    <phoneticPr fontId="1"/>
  </si>
  <si>
    <t>D14</t>
    <phoneticPr fontId="1"/>
  </si>
  <si>
    <t>D15</t>
    <phoneticPr fontId="1"/>
  </si>
  <si>
    <t>D16</t>
    <phoneticPr fontId="1"/>
  </si>
  <si>
    <t>D17</t>
    <phoneticPr fontId="1"/>
  </si>
  <si>
    <t>D18</t>
    <phoneticPr fontId="1"/>
  </si>
  <si>
    <t>D19</t>
    <phoneticPr fontId="1"/>
  </si>
  <si>
    <t>D21</t>
    <phoneticPr fontId="1"/>
  </si>
  <si>
    <t>乗務日報自動作成ソフト</t>
    <rPh sb="0" eb="2">
      <t>ジョウム</t>
    </rPh>
    <rPh sb="2" eb="4">
      <t>ニッポウ</t>
    </rPh>
    <rPh sb="4" eb="6">
      <t>ジドウ</t>
    </rPh>
    <rPh sb="6" eb="8">
      <t>サクセイ</t>
    </rPh>
    <phoneticPr fontId="25"/>
  </si>
  <si>
    <t>輸送実績報告書等帳票自動作成システム</t>
    <rPh sb="0" eb="2">
      <t>ユソウ</t>
    </rPh>
    <rPh sb="2" eb="4">
      <t>ジッセキ</t>
    </rPh>
    <rPh sb="4" eb="7">
      <t>ホウコクショ</t>
    </rPh>
    <rPh sb="7" eb="8">
      <t>トウ</t>
    </rPh>
    <rPh sb="8" eb="10">
      <t>チョウヒョウ</t>
    </rPh>
    <rPh sb="10" eb="12">
      <t>ジドウ</t>
    </rPh>
    <rPh sb="12" eb="14">
      <t>サクセイ</t>
    </rPh>
    <phoneticPr fontId="25"/>
  </si>
  <si>
    <t>D23</t>
    <phoneticPr fontId="1"/>
  </si>
  <si>
    <t>D29</t>
    <phoneticPr fontId="1"/>
  </si>
  <si>
    <t>D30</t>
    <phoneticPr fontId="1"/>
  </si>
  <si>
    <t>D31</t>
    <phoneticPr fontId="1"/>
  </si>
  <si>
    <t>D25
・
I21</t>
    <phoneticPr fontId="1"/>
  </si>
  <si>
    <t>D27
・
I23</t>
    <phoneticPr fontId="1"/>
  </si>
  <si>
    <t>H1</t>
    <phoneticPr fontId="1"/>
  </si>
  <si>
    <t>H2</t>
    <phoneticPr fontId="1"/>
  </si>
  <si>
    <t>H3</t>
    <phoneticPr fontId="1"/>
  </si>
  <si>
    <t>H4</t>
    <phoneticPr fontId="1"/>
  </si>
  <si>
    <t>H5</t>
    <phoneticPr fontId="1"/>
  </si>
  <si>
    <t>H6</t>
    <phoneticPr fontId="1"/>
  </si>
  <si>
    <t>H7</t>
    <phoneticPr fontId="1"/>
  </si>
  <si>
    <t>H8</t>
    <phoneticPr fontId="1"/>
  </si>
  <si>
    <t>H9</t>
    <phoneticPr fontId="1"/>
  </si>
  <si>
    <t>H10</t>
    <phoneticPr fontId="1"/>
  </si>
  <si>
    <t>H11</t>
    <phoneticPr fontId="1"/>
  </si>
  <si>
    <t>H12</t>
    <phoneticPr fontId="1"/>
  </si>
  <si>
    <t>H13</t>
    <phoneticPr fontId="1"/>
  </si>
  <si>
    <t>H14</t>
    <phoneticPr fontId="1"/>
  </si>
  <si>
    <t>H15</t>
    <phoneticPr fontId="1"/>
  </si>
  <si>
    <t>女性用トイレ</t>
    <rPh sb="0" eb="3">
      <t>ジョセイヨウ</t>
    </rPh>
    <phoneticPr fontId="1"/>
  </si>
  <si>
    <t>H16</t>
    <phoneticPr fontId="1"/>
  </si>
  <si>
    <t>D1</t>
  </si>
  <si>
    <t>D24</t>
    <phoneticPr fontId="1"/>
  </si>
  <si>
    <t>女性運転者等の職場環境改善</t>
    <rPh sb="0" eb="2">
      <t>ジョセイ</t>
    </rPh>
    <rPh sb="2" eb="5">
      <t>ウンテンシャ</t>
    </rPh>
    <rPh sb="4" eb="5">
      <t>シャ</t>
    </rPh>
    <rPh sb="5" eb="6">
      <t>トウ</t>
    </rPh>
    <rPh sb="7" eb="9">
      <t>ショクバ</t>
    </rPh>
    <rPh sb="9" eb="11">
      <t>カンキョウ</t>
    </rPh>
    <rPh sb="11" eb="13">
      <t>カイゼン</t>
    </rPh>
    <phoneticPr fontId="1"/>
  </si>
  <si>
    <t>H17</t>
    <phoneticPr fontId="1"/>
  </si>
  <si>
    <t>乗場環境の整備・改善</t>
    <rPh sb="0" eb="1">
      <t>ノ</t>
    </rPh>
    <rPh sb="1" eb="2">
      <t>バ</t>
    </rPh>
    <rPh sb="2" eb="4">
      <t>カンキョウ</t>
    </rPh>
    <rPh sb="5" eb="7">
      <t>セイビ</t>
    </rPh>
    <rPh sb="8" eb="10">
      <t>カイゼン</t>
    </rPh>
    <phoneticPr fontId="1"/>
  </si>
  <si>
    <t>G1</t>
    <phoneticPr fontId="1"/>
  </si>
  <si>
    <t>G2</t>
    <phoneticPr fontId="1"/>
  </si>
  <si>
    <t>G3</t>
    <phoneticPr fontId="1"/>
  </si>
  <si>
    <t>二次交通への円滑なアクセスに資する乗場の設置</t>
    <rPh sb="0" eb="2">
      <t>ニジ</t>
    </rPh>
    <rPh sb="2" eb="4">
      <t>コウツウ</t>
    </rPh>
    <rPh sb="6" eb="8">
      <t>エンカツ</t>
    </rPh>
    <rPh sb="14" eb="15">
      <t>シ</t>
    </rPh>
    <rPh sb="17" eb="18">
      <t>ノ</t>
    </rPh>
    <rPh sb="18" eb="19">
      <t>バ</t>
    </rPh>
    <rPh sb="20" eb="22">
      <t>セッチ</t>
    </rPh>
    <phoneticPr fontId="1"/>
  </si>
  <si>
    <t>二次交通への円滑なアクセスを目的とした乗場環境の整備・改善</t>
    <rPh sb="0" eb="2">
      <t>ニジ</t>
    </rPh>
    <rPh sb="2" eb="4">
      <t>コウツウ</t>
    </rPh>
    <rPh sb="6" eb="8">
      <t>エンカツ</t>
    </rPh>
    <rPh sb="14" eb="16">
      <t>モクテキ</t>
    </rPh>
    <rPh sb="19" eb="20">
      <t>ノ</t>
    </rPh>
    <rPh sb="20" eb="21">
      <t>バ</t>
    </rPh>
    <rPh sb="21" eb="23">
      <t>カンキョウ</t>
    </rPh>
    <rPh sb="24" eb="26">
      <t>セイビ</t>
    </rPh>
    <rPh sb="27" eb="29">
      <t>カイゼン</t>
    </rPh>
    <phoneticPr fontId="1"/>
  </si>
  <si>
    <t>WEBカメラの設置・導入</t>
    <rPh sb="7" eb="9">
      <t>セッチ</t>
    </rPh>
    <rPh sb="10" eb="12">
      <t>ドウニュウ</t>
    </rPh>
    <phoneticPr fontId="1"/>
  </si>
  <si>
    <t>二次交通への円滑なアクセスに資する乗場環境の整備・改善のためのその他機器の設置・導入</t>
    <rPh sb="0" eb="2">
      <t>ニジ</t>
    </rPh>
    <rPh sb="2" eb="4">
      <t>コウツウ</t>
    </rPh>
    <rPh sb="6" eb="8">
      <t>エンカツ</t>
    </rPh>
    <rPh sb="14" eb="15">
      <t>シ</t>
    </rPh>
    <rPh sb="17" eb="18">
      <t>ノ</t>
    </rPh>
    <rPh sb="18" eb="19">
      <t>バ</t>
    </rPh>
    <rPh sb="19" eb="21">
      <t>カンキョウ</t>
    </rPh>
    <rPh sb="22" eb="24">
      <t>セイビ</t>
    </rPh>
    <rPh sb="25" eb="27">
      <t>カイゼン</t>
    </rPh>
    <rPh sb="33" eb="34">
      <t>タ</t>
    </rPh>
    <rPh sb="34" eb="36">
      <t>キキ</t>
    </rPh>
    <rPh sb="37" eb="39">
      <t>セッチ</t>
    </rPh>
    <rPh sb="40" eb="42">
      <t>ドウニュウ</t>
    </rPh>
    <phoneticPr fontId="1"/>
  </si>
  <si>
    <t>G5</t>
    <phoneticPr fontId="1"/>
  </si>
  <si>
    <t>サイネージの設置・導入</t>
    <rPh sb="6" eb="8">
      <t>セッチ</t>
    </rPh>
    <rPh sb="9" eb="11">
      <t>ドウニュウ</t>
    </rPh>
    <phoneticPr fontId="1"/>
  </si>
  <si>
    <t>令和７年度補正予算　補助事業要望調査票（タクシー関係）</t>
    <rPh sb="0" eb="2">
      <t>レイワ</t>
    </rPh>
    <rPh sb="3" eb="5">
      <t>ネンド</t>
    </rPh>
    <rPh sb="5" eb="7">
      <t>ホセイ</t>
    </rPh>
    <rPh sb="7" eb="9">
      <t>ヨサン</t>
    </rPh>
    <rPh sb="10" eb="12">
      <t>ホジョ</t>
    </rPh>
    <rPh sb="12" eb="14">
      <t>ジギョウ</t>
    </rPh>
    <rPh sb="14" eb="16">
      <t>ヨウボウ</t>
    </rPh>
    <rPh sb="16" eb="18">
      <t>チョウサ</t>
    </rPh>
    <rPh sb="18" eb="19">
      <t>ヒョウ</t>
    </rPh>
    <rPh sb="24" eb="26">
      <t>カンケイ</t>
    </rPh>
    <phoneticPr fontId="1"/>
  </si>
  <si>
    <t>事業許可の種類</t>
    <rPh sb="0" eb="2">
      <t>ジギョウ</t>
    </rPh>
    <rPh sb="2" eb="4">
      <t>キョカ</t>
    </rPh>
    <rPh sb="5" eb="7">
      <t>シュルイ</t>
    </rPh>
    <phoneticPr fontId="1"/>
  </si>
  <si>
    <t>法人タクシー（一般、福祉輸送事業限定の両方）</t>
    <rPh sb="0" eb="2">
      <t>ホウジン</t>
    </rPh>
    <rPh sb="7" eb="9">
      <t>イッパン</t>
    </rPh>
    <rPh sb="10" eb="12">
      <t>フクシ</t>
    </rPh>
    <rPh sb="12" eb="14">
      <t>ユソウ</t>
    </rPh>
    <rPh sb="14" eb="16">
      <t>ジギョウ</t>
    </rPh>
    <rPh sb="16" eb="18">
      <t>ゲンテイ</t>
    </rPh>
    <rPh sb="19" eb="21">
      <t>リョウホウ</t>
    </rPh>
    <phoneticPr fontId="1"/>
  </si>
  <si>
    <r>
      <t>（該当するも</t>
    </r>
    <r>
      <rPr>
        <sz val="9"/>
        <color theme="1" tint="4.9989318521683403E-2"/>
        <rFont val="ＭＳ Ｐゴシック"/>
        <family val="3"/>
        <charset val="128"/>
        <scheme val="minor"/>
      </rPr>
      <t>の「１つに」チェックして</t>
    </r>
    <r>
      <rPr>
        <sz val="9"/>
        <color theme="1"/>
        <rFont val="ＭＳ Ｐゴシック"/>
        <family val="3"/>
        <charset val="128"/>
        <scheme val="minor"/>
      </rPr>
      <t>ください）</t>
    </r>
    <rPh sb="1" eb="3">
      <t>ガイトウ</t>
    </rPh>
    <phoneticPr fontId="1"/>
  </si>
  <si>
    <t>法人タクシー（一般）</t>
    <rPh sb="0" eb="2">
      <t>ホウジン</t>
    </rPh>
    <rPh sb="7" eb="9">
      <t>イッパン</t>
    </rPh>
    <phoneticPr fontId="1"/>
  </si>
  <si>
    <t>法人タクシー（福祉輸送事業限定）</t>
    <rPh sb="0" eb="2">
      <t>ホウジン</t>
    </rPh>
    <rPh sb="7" eb="9">
      <t>フクシ</t>
    </rPh>
    <rPh sb="9" eb="11">
      <t>ユソウ</t>
    </rPh>
    <rPh sb="11" eb="13">
      <t>ジギョウ</t>
    </rPh>
    <rPh sb="13" eb="15">
      <t>ゲンテイ</t>
    </rPh>
    <phoneticPr fontId="1"/>
  </si>
  <si>
    <t>個人タクシー</t>
    <rPh sb="0" eb="2">
      <t>コジン</t>
    </rPh>
    <phoneticPr fontId="1"/>
  </si>
  <si>
    <t>（要望調査①）　タクシー車両関係</t>
    <rPh sb="1" eb="3">
      <t>ヨウボウ</t>
    </rPh>
    <rPh sb="3" eb="5">
      <t>チョウサ</t>
    </rPh>
    <rPh sb="12" eb="14">
      <t>シャリョウ</t>
    </rPh>
    <rPh sb="14" eb="16">
      <t>カンケイ</t>
    </rPh>
    <phoneticPr fontId="1"/>
  </si>
  <si>
    <t>B4</t>
    <phoneticPr fontId="1"/>
  </si>
  <si>
    <t>B5</t>
    <phoneticPr fontId="1"/>
  </si>
  <si>
    <t>B6</t>
    <phoneticPr fontId="1"/>
  </si>
  <si>
    <t>B7</t>
    <phoneticPr fontId="1"/>
  </si>
  <si>
    <t>ユニバーサルデザインタクシー（レベル１）</t>
    <phoneticPr fontId="1"/>
  </si>
  <si>
    <t>ユニバーサルデザインタクシー（レベル準１）</t>
    <rPh sb="18" eb="19">
      <t>ジュン</t>
    </rPh>
    <phoneticPr fontId="1"/>
  </si>
  <si>
    <t>福祉タクシー（リフト付き）</t>
    <rPh sb="0" eb="2">
      <t>フクシ</t>
    </rPh>
    <rPh sb="10" eb="11">
      <t>ツ</t>
    </rPh>
    <phoneticPr fontId="1"/>
  </si>
  <si>
    <t>福祉タクシー（スロープ付き）</t>
    <rPh sb="0" eb="2">
      <t>フクシ</t>
    </rPh>
    <rPh sb="11" eb="12">
      <t>ツ</t>
    </rPh>
    <phoneticPr fontId="1"/>
  </si>
  <si>
    <t>（要望台数×600千円）</t>
    <rPh sb="9" eb="10">
      <t>セン</t>
    </rPh>
    <phoneticPr fontId="1"/>
  </si>
  <si>
    <t>（要望台数×400千円）</t>
    <rPh sb="9" eb="10">
      <t>セン</t>
    </rPh>
    <phoneticPr fontId="1"/>
  </si>
  <si>
    <t>（要望台数×800千円）</t>
    <rPh sb="9" eb="10">
      <t>セン</t>
    </rPh>
    <phoneticPr fontId="1"/>
  </si>
  <si>
    <t>ユニバーサルデザインタクシー、福祉タクシーの導入</t>
    <rPh sb="15" eb="17">
      <t>フクシ</t>
    </rPh>
    <rPh sb="22" eb="24">
      <t>ドウニュウ</t>
    </rPh>
    <phoneticPr fontId="1"/>
  </si>
  <si>
    <t>ジャンボタクシーの導入</t>
    <rPh sb="9" eb="11">
      <t>ドウニュウ</t>
    </rPh>
    <phoneticPr fontId="1"/>
  </si>
  <si>
    <t>I9</t>
    <phoneticPr fontId="1"/>
  </si>
  <si>
    <t>ジャンボタクシー</t>
    <phoneticPr fontId="1"/>
  </si>
  <si>
    <t>・観光予算での支援を予定しているため、空港アクセスまたは観光周遊で使用する車両である必要があります。</t>
    <phoneticPr fontId="1"/>
  </si>
  <si>
    <t>・観光予算での支援を予定しているため、キャシュレス決済を導入する場合が対象になります。キャッシュレス決済対応にあたって補助金活用の有無は問いません。</t>
    <rPh sb="25" eb="27">
      <t>ケッサイ</t>
    </rPh>
    <rPh sb="50" eb="52">
      <t>ケッサイ</t>
    </rPh>
    <phoneticPr fontId="1"/>
  </si>
  <si>
    <t>D22</t>
    <phoneticPr fontId="1"/>
  </si>
  <si>
    <t>配車アプリ</t>
    <rPh sb="0" eb="2">
      <t>ハイシャ</t>
    </rPh>
    <phoneticPr fontId="25"/>
  </si>
  <si>
    <r>
      <rPr>
        <sz val="9"/>
        <rFont val="ＭＳ Ｐゴシック"/>
        <family val="3"/>
        <charset val="128"/>
        <scheme val="minor"/>
      </rPr>
      <t>・キャッシュレス決済機器等の導入については、「（要望調査③）キャッシュレス車載機器」に記入してください。</t>
    </r>
    <r>
      <rPr>
        <sz val="9"/>
        <color theme="1" tint="4.9989318521683403E-2"/>
        <rFont val="ＭＳ Ｐゴシック"/>
        <family val="3"/>
        <scheme val="minor"/>
      </rPr>
      <t xml:space="preserve">
・多言語対応の設備機器については、観光予算で支援することとしておりますので、</t>
    </r>
    <r>
      <rPr>
        <sz val="9"/>
        <rFont val="ＭＳ Ｐゴシック"/>
        <family val="3"/>
        <charset val="128"/>
        <scheme val="minor"/>
      </rPr>
      <t>「（要望調査④）　インバウンド対応設備機器関係」</t>
    </r>
    <r>
      <rPr>
        <sz val="9"/>
        <color theme="1" tint="4.9989318521683403E-2"/>
        <rFont val="ＭＳ Ｐゴシック"/>
        <family val="3"/>
        <scheme val="minor"/>
      </rPr>
      <t xml:space="preserve">に記入してください。
・利用料や保守料などの維持費（ランニングコスト）、手数料又はこれらに類するものは対象外です。
・〈バス・タクシー事業者向け「デジタル化の手引き」について〉も参照してください。　
　https://www.mlit.go.jp/jidosha/jidosha_fr3_000038.html
</t>
    </r>
    <r>
      <rPr>
        <sz val="9"/>
        <color theme="1" tint="4.9989318521683403E-2"/>
        <rFont val="ＭＳ Ｐゴシック"/>
        <family val="3"/>
        <charset val="128"/>
        <scheme val="minor"/>
      </rPr>
      <t>・国土交通省にて別に執行している「事故防止対策支援推進事業」の補助対象機器については補助対象外となります。なお、「事故防止対策支援推進事業」の補助対象機器については以下のURLから御確認ください。
　https://www.mlit.go.jp/jidosha/anzen/subcontents/jikoboushi.html
・法令で設置が義務づけられている機器は補助対象外となります。</t>
    </r>
    <rPh sb="8" eb="10">
      <t>ケッサイ</t>
    </rPh>
    <rPh sb="10" eb="12">
      <t>キキ</t>
    </rPh>
    <rPh sb="12" eb="13">
      <t>トウ</t>
    </rPh>
    <rPh sb="14" eb="16">
      <t>ドウニュウ</t>
    </rPh>
    <rPh sb="24" eb="26">
      <t>ヨウボウ</t>
    </rPh>
    <rPh sb="26" eb="28">
      <t>チョウサ</t>
    </rPh>
    <rPh sb="37" eb="39">
      <t>シャサイ</t>
    </rPh>
    <rPh sb="39" eb="41">
      <t>キキ</t>
    </rPh>
    <rPh sb="43" eb="45">
      <t>キニュウ</t>
    </rPh>
    <rPh sb="70" eb="74">
      <t>カンコウヨサン</t>
    </rPh>
    <rPh sb="204" eb="206">
      <t>サンショウ</t>
    </rPh>
    <rPh sb="272" eb="274">
      <t>コクド</t>
    </rPh>
    <rPh sb="274" eb="277">
      <t>コウツウショウ</t>
    </rPh>
    <rPh sb="279" eb="280">
      <t>ベツ</t>
    </rPh>
    <rPh sb="281" eb="283">
      <t>シッコウ</t>
    </rPh>
    <rPh sb="288" eb="290">
      <t>ジコ</t>
    </rPh>
    <rPh sb="290" eb="292">
      <t>ボウシ</t>
    </rPh>
    <rPh sb="292" eb="294">
      <t>タイサク</t>
    </rPh>
    <rPh sb="294" eb="296">
      <t>シエン</t>
    </rPh>
    <rPh sb="296" eb="298">
      <t>スイシン</t>
    </rPh>
    <rPh sb="298" eb="300">
      <t>ジギョウ</t>
    </rPh>
    <rPh sb="302" eb="304">
      <t>ホジョ</t>
    </rPh>
    <rPh sb="304" eb="306">
      <t>タイショウ</t>
    </rPh>
    <rPh sb="306" eb="308">
      <t>キキ</t>
    </rPh>
    <rPh sb="313" eb="315">
      <t>ホジョ</t>
    </rPh>
    <rPh sb="315" eb="318">
      <t>タイショウガイ</t>
    </rPh>
    <rPh sb="353" eb="355">
      <t>イカ</t>
    </rPh>
    <rPh sb="361" eb="364">
      <t>ゴカクニン</t>
    </rPh>
    <phoneticPr fontId="1"/>
  </si>
  <si>
    <t>タクシー乗り場の移動円滑化、待合・乗継環境の向上、情報提供について</t>
    <rPh sb="4" eb="5">
      <t>ノ</t>
    </rPh>
    <rPh sb="6" eb="7">
      <t>バ</t>
    </rPh>
    <rPh sb="8" eb="10">
      <t>イドウ</t>
    </rPh>
    <rPh sb="10" eb="13">
      <t>エンカツカ</t>
    </rPh>
    <phoneticPr fontId="1"/>
  </si>
  <si>
    <t>B10</t>
    <phoneticPr fontId="1"/>
  </si>
  <si>
    <t>D26
・
I22</t>
    <phoneticPr fontId="1"/>
  </si>
  <si>
    <t>D28
・
I24</t>
    <phoneticPr fontId="1"/>
  </si>
  <si>
    <t>G4</t>
    <phoneticPr fontId="1"/>
  </si>
  <si>
    <t>その他運転手向け研修の受講</t>
    <rPh sb="2" eb="3">
      <t>タ</t>
    </rPh>
    <rPh sb="3" eb="6">
      <t>ウンテンシュ</t>
    </rPh>
    <rPh sb="6" eb="7">
      <t>ム</t>
    </rPh>
    <rPh sb="8" eb="10">
      <t>ケンシュウ</t>
    </rPh>
    <rPh sb="11" eb="13">
      <t>ジュコウ</t>
    </rPh>
    <phoneticPr fontId="1"/>
  </si>
  <si>
    <t>自社で実施する研修等の開催</t>
    <rPh sb="0" eb="2">
      <t>ジシャ</t>
    </rPh>
    <rPh sb="3" eb="5">
      <t>ジッシ</t>
    </rPh>
    <rPh sb="7" eb="9">
      <t>ケンシュウ</t>
    </rPh>
    <rPh sb="9" eb="10">
      <t>トウ</t>
    </rPh>
    <rPh sb="11" eb="13">
      <t>カイサイ</t>
    </rPh>
    <phoneticPr fontId="1"/>
  </si>
  <si>
    <t>事業概要</t>
    <rPh sb="0" eb="2">
      <t>ジギョウ</t>
    </rPh>
    <rPh sb="2" eb="4">
      <t>ガイヨウ</t>
    </rPh>
    <phoneticPr fontId="21"/>
  </si>
  <si>
    <t>協調補助</t>
    <rPh sb="0" eb="2">
      <t>キョウチョウ</t>
    </rPh>
    <rPh sb="2" eb="4">
      <t>ホジョ</t>
    </rPh>
    <phoneticPr fontId="1"/>
  </si>
  <si>
    <t>新規導入</t>
    <rPh sb="0" eb="2">
      <t>シンキ</t>
    </rPh>
    <rPh sb="2" eb="4">
      <t>ドウニュウ</t>
    </rPh>
    <phoneticPr fontId="21"/>
  </si>
  <si>
    <t>機能向上</t>
    <rPh sb="0" eb="2">
      <t>キノウ</t>
    </rPh>
    <rPh sb="2" eb="4">
      <t>コウジョウ</t>
    </rPh>
    <phoneticPr fontId="21"/>
  </si>
  <si>
    <t>補助対象経費</t>
    <rPh sb="0" eb="2">
      <t>ホジョ</t>
    </rPh>
    <rPh sb="2" eb="4">
      <t>タイショウ</t>
    </rPh>
    <rPh sb="4" eb="6">
      <t>ケイヒ</t>
    </rPh>
    <phoneticPr fontId="1"/>
  </si>
  <si>
    <r>
      <t>（４）要望調査時点で認証を取得していないが、事業完了実績報告（</t>
    </r>
    <r>
      <rPr>
        <sz val="10"/>
        <rFont val="ＭＳ Ｐゴシック"/>
        <family val="3"/>
        <charset val="128"/>
        <scheme val="minor"/>
      </rPr>
      <t>令和８年９月頃）</t>
    </r>
    <r>
      <rPr>
        <sz val="10"/>
        <color theme="1" tint="4.9989318521683403E-2"/>
        <rFont val="ＭＳ Ｐゴシック"/>
        <family val="3"/>
        <charset val="128"/>
        <scheme val="minor"/>
      </rPr>
      <t>までに取得予定</t>
    </r>
    <rPh sb="3" eb="5">
      <t>ヨウボウ</t>
    </rPh>
    <rPh sb="5" eb="7">
      <t>チョウサ</t>
    </rPh>
    <rPh sb="7" eb="9">
      <t>ジテン</t>
    </rPh>
    <rPh sb="10" eb="12">
      <t>ニンショウ</t>
    </rPh>
    <rPh sb="13" eb="15">
      <t>シュトク</t>
    </rPh>
    <rPh sb="22" eb="24">
      <t>ジギョウ</t>
    </rPh>
    <rPh sb="24" eb="26">
      <t>カンリョウ</t>
    </rPh>
    <rPh sb="26" eb="28">
      <t>ジッセキ</t>
    </rPh>
    <rPh sb="28" eb="30">
      <t>ホウコク</t>
    </rPh>
    <rPh sb="36" eb="37">
      <t>ガツ</t>
    </rPh>
    <rPh sb="42" eb="44">
      <t>シュトク</t>
    </rPh>
    <rPh sb="44" eb="46">
      <t>ヨテイ</t>
    </rPh>
    <phoneticPr fontId="1"/>
  </si>
  <si>
    <t>タクシー乗り場の移動円滑化、待合・乗継環境の向上、情報提供について</t>
    <rPh sb="4" eb="5">
      <t>ノ</t>
    </rPh>
    <rPh sb="6" eb="7">
      <t>バ</t>
    </rPh>
    <phoneticPr fontId="1"/>
  </si>
  <si>
    <t>事業概要：</t>
    <phoneticPr fontId="1"/>
  </si>
  <si>
    <t>○運転者の数　（乗用事業に従事する人数のみ。乗合、貸切は含みません）</t>
    <rPh sb="1" eb="4">
      <t>ウンテンシャ</t>
    </rPh>
    <rPh sb="5" eb="6">
      <t>スウ</t>
    </rPh>
    <rPh sb="8" eb="10">
      <t>ジョウヨウ</t>
    </rPh>
    <rPh sb="10" eb="12">
      <t>ジギョウ</t>
    </rPh>
    <rPh sb="13" eb="15">
      <t>ジュウジ</t>
    </rPh>
    <rPh sb="17" eb="19">
      <t>ニンズウ</t>
    </rPh>
    <rPh sb="22" eb="24">
      <t>ノリアイ</t>
    </rPh>
    <rPh sb="25" eb="27">
      <t>カシキリ</t>
    </rPh>
    <rPh sb="28" eb="29">
      <t>フク</t>
    </rPh>
    <phoneticPr fontId="1"/>
  </si>
  <si>
    <t>○保有車両数　（乗用事業用車両のみ、乗合、貸切は含みません）</t>
    <rPh sb="1" eb="3">
      <t>ホユウ</t>
    </rPh>
    <rPh sb="3" eb="5">
      <t>シャリョウ</t>
    </rPh>
    <rPh sb="5" eb="6">
      <t>スウ</t>
    </rPh>
    <rPh sb="8" eb="10">
      <t>ジョウヨウ</t>
    </rPh>
    <rPh sb="10" eb="13">
      <t>ジギョウヨウ</t>
    </rPh>
    <rPh sb="13" eb="15">
      <t>シャリョウ</t>
    </rPh>
    <rPh sb="18" eb="20">
      <t>ノリアイ</t>
    </rPh>
    <rPh sb="21" eb="23">
      <t>カシキリ</t>
    </rPh>
    <rPh sb="24" eb="25">
      <t>フク</t>
    </rPh>
    <phoneticPr fontId="1"/>
  </si>
  <si>
    <t>国庫補助要望額
（補助率１／３）</t>
    <phoneticPr fontId="1"/>
  </si>
  <si>
    <r>
      <t xml:space="preserve">国庫補助要望額
</t>
    </r>
    <r>
      <rPr>
        <sz val="8"/>
        <color theme="1"/>
        <rFont val="ＭＳ Ｐゴシック"/>
        <family val="3"/>
        <charset val="128"/>
      </rPr>
      <t>（補助率１／２）</t>
    </r>
    <rPh sb="0" eb="2">
      <t>コッコ</t>
    </rPh>
    <rPh sb="2" eb="4">
      <t>ホジョ</t>
    </rPh>
    <rPh sb="4" eb="6">
      <t>ヨウボウ</t>
    </rPh>
    <rPh sb="6" eb="7">
      <t>ガク</t>
    </rPh>
    <rPh sb="9" eb="12">
      <t>ホジョリツ</t>
    </rPh>
    <phoneticPr fontId="25"/>
  </si>
  <si>
    <r>
      <t xml:space="preserve">国庫補助要望額
</t>
    </r>
    <r>
      <rPr>
        <sz val="8"/>
        <color theme="1"/>
        <rFont val="ＭＳ Ｐゴシック"/>
        <family val="3"/>
        <charset val="128"/>
      </rPr>
      <t>（補助率１／２）</t>
    </r>
    <rPh sb="0" eb="2">
      <t>コッコ</t>
    </rPh>
    <rPh sb="2" eb="4">
      <t>ホジョ</t>
    </rPh>
    <rPh sb="4" eb="6">
      <t>ヨウボウ</t>
    </rPh>
    <rPh sb="6" eb="7">
      <t>ガク</t>
    </rPh>
    <phoneticPr fontId="25"/>
  </si>
  <si>
    <r>
      <t>）</t>
    </r>
    <r>
      <rPr>
        <sz val="10"/>
        <color theme="1"/>
        <rFont val="ＭＳ Ｐゴシック"/>
        <family val="3"/>
        <charset val="128"/>
        <scheme val="minor"/>
      </rPr>
      <t>人</t>
    </r>
    <rPh sb="1" eb="2">
      <t>ニン</t>
    </rPh>
    <phoneticPr fontId="1"/>
  </si>
  <si>
    <r>
      <t xml:space="preserve">国庫補助要望額
</t>
    </r>
    <r>
      <rPr>
        <sz val="6"/>
        <color theme="1"/>
        <rFont val="ＭＳ Ｐゴシック"/>
        <family val="3"/>
        <charset val="128"/>
        <scheme val="minor"/>
      </rPr>
      <t>（補助率１／２又は１／３）</t>
    </r>
    <rPh sb="0" eb="2">
      <t>コッコ</t>
    </rPh>
    <rPh sb="2" eb="4">
      <t>ホジョ</t>
    </rPh>
    <rPh sb="4" eb="6">
      <t>ヨウボウ</t>
    </rPh>
    <rPh sb="6" eb="7">
      <t>ガク</t>
    </rPh>
    <phoneticPr fontId="1"/>
  </si>
  <si>
    <t>H3については、人材確保のためのイベントの会場借上、外部委託経費、出展料、これらに相当する費用もしくはこれらに類する費用が対象となります。</t>
    <phoneticPr fontId="1"/>
  </si>
  <si>
    <t>H4については、人材を確保するために事業者等が行う自社又は業界をPRするためのHP作成・改修費用、PR資料の作成費用、外部の求人サイトへの掲載料、その他広告等が対象となります。人材派遣会社への紹介料は対象となりません。</t>
    <phoneticPr fontId="1"/>
  </si>
  <si>
    <t>H9に記載する事項が複数ある場合には、研修等の具体的内容を記載する欄に、それぞれの研修の内容がわかるように記載してください。補助対象経費、国庫補助要望額については合計値を記載してください。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</si>
  <si>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防護板</t>
    <rPh sb="0" eb="2">
      <t>ボウゴ</t>
    </rPh>
    <rPh sb="2" eb="3">
      <t>イタ</t>
    </rPh>
    <phoneticPr fontId="1"/>
  </si>
  <si>
    <t>車種（JPN TAXI等）</t>
    <rPh sb="0" eb="2">
      <t>シャシュ</t>
    </rPh>
    <rPh sb="11" eb="12">
      <t>トウ</t>
    </rPh>
    <phoneticPr fontId="1"/>
  </si>
  <si>
    <t>車種（シエンタ、セレナ等）</t>
    <rPh sb="0" eb="2">
      <t>シャシュ</t>
    </rPh>
    <rPh sb="11" eb="12">
      <t>トウ</t>
    </rPh>
    <phoneticPr fontId="1"/>
  </si>
  <si>
    <t>車種</t>
    <rPh sb="0" eb="2">
      <t>シャシュ</t>
    </rPh>
    <phoneticPr fontId="2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</si>
  <si>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58" eb="60">
      <t>ヨウボウ</t>
    </rPh>
    <rPh sb="60" eb="61">
      <t>ガク</t>
    </rPh>
    <rPh sb="62" eb="64">
      <t>サンテイ</t>
    </rPh>
    <phoneticPr fontId="1"/>
  </si>
  <si>
    <t>補助対象経費が確認できる書類（教習所のHPなどに掲載された料金案内、見積書など）の提出は不用です。ただ、交付申請時には必要となりますので、申請前にあらかじめご用意ください。</t>
    <rPh sb="0" eb="4">
      <t>ホジョタイショウ</t>
    </rPh>
    <rPh sb="4" eb="6">
      <t>ケイヒ</t>
    </rPh>
    <rPh sb="7" eb="9">
      <t>カクニン</t>
    </rPh>
    <rPh sb="12" eb="14">
      <t>ショルイ</t>
    </rPh>
    <rPh sb="41" eb="43">
      <t>テイシュツ</t>
    </rPh>
    <rPh sb="44" eb="46">
      <t>フヨウ</t>
    </rPh>
    <rPh sb="52" eb="54">
      <t>コウフ</t>
    </rPh>
    <rPh sb="54" eb="57">
      <t>シンセイジ</t>
    </rPh>
    <rPh sb="56" eb="57">
      <t>ジ</t>
    </rPh>
    <rPh sb="59" eb="61">
      <t>ヒツヨウ</t>
    </rPh>
    <rPh sb="69" eb="72">
      <t>シンセイマエ</t>
    </rPh>
    <rPh sb="79" eb="81">
      <t>ヨウイ</t>
    </rPh>
    <phoneticPr fontId="1"/>
  </si>
  <si>
    <t>広報活動に係る補助対象経費は補助対象期間を通じて想定される全額を記載してください。ただし、「★事業者情報」に記載された情報をもとに要望額を算定します。</t>
    <rPh sb="0" eb="2">
      <t>コウホウ</t>
    </rPh>
    <rPh sb="2" eb="4">
      <t>カツドウ</t>
    </rPh>
    <rPh sb="5" eb="6">
      <t>カカ</t>
    </rPh>
    <rPh sb="7" eb="9">
      <t>ホジョ</t>
    </rPh>
    <rPh sb="9" eb="11">
      <t>タイショウ</t>
    </rPh>
    <rPh sb="11" eb="13">
      <t>ケイヒ</t>
    </rPh>
    <rPh sb="14" eb="16">
      <t>ホジョ</t>
    </rPh>
    <rPh sb="16" eb="18">
      <t>タイショウ</t>
    </rPh>
    <rPh sb="18" eb="20">
      <t>キカン</t>
    </rPh>
    <rPh sb="21" eb="22">
      <t>ツウ</t>
    </rPh>
    <rPh sb="24" eb="26">
      <t>ソウテイ</t>
    </rPh>
    <rPh sb="29" eb="31">
      <t>ゼンガク</t>
    </rPh>
    <rPh sb="32" eb="34">
      <t>キサイ</t>
    </rPh>
    <rPh sb="59" eb="61">
      <t>ジョウホウ</t>
    </rPh>
    <rPh sb="69" eb="71">
      <t>サンテイ</t>
    </rPh>
    <phoneticPr fontId="1"/>
  </si>
  <si>
    <t>要望調査時は、事業内容及び価格が分かる資料（見積書など）の添付は不用です。ただ、交付申請時には提出が必要となりますので、申請前にあらかじめご用意ください。</t>
    <rPh sb="0" eb="2">
      <t>ヨウボウ</t>
    </rPh>
    <rPh sb="2" eb="4">
      <t>チョウサ</t>
    </rPh>
    <rPh sb="4" eb="5">
      <t>ジ</t>
    </rPh>
    <rPh sb="7" eb="11">
      <t>ジギョウナイヨウ</t>
    </rPh>
    <rPh sb="11" eb="12">
      <t>オヨ</t>
    </rPh>
    <rPh sb="13" eb="15">
      <t>カカク</t>
    </rPh>
    <rPh sb="16" eb="17">
      <t>ワ</t>
    </rPh>
    <rPh sb="19" eb="21">
      <t>シリョウ</t>
    </rPh>
    <rPh sb="22" eb="25">
      <t>ミツモリショ</t>
    </rPh>
    <rPh sb="29" eb="31">
      <t>テンプ</t>
    </rPh>
    <rPh sb="32" eb="34">
      <t>フヨウ</t>
    </rPh>
    <rPh sb="40" eb="42">
      <t>コウフ</t>
    </rPh>
    <rPh sb="42" eb="45">
      <t>シンセイジ</t>
    </rPh>
    <rPh sb="47" eb="49">
      <t>テイシュツ</t>
    </rPh>
    <rPh sb="50" eb="52">
      <t>ヒツヨウ</t>
    </rPh>
    <rPh sb="60" eb="63">
      <t>シンセイマエ</t>
    </rPh>
    <rPh sb="70" eb="72">
      <t>ヨウイ</t>
    </rPh>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</si>
  <si>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62" eb="64">
      <t>サンテイ</t>
    </rPh>
    <phoneticPr fontId="1"/>
  </si>
  <si>
    <t>要望調査時は、各研修内容及び価格が分かる資料（受講案内、見積書など）の添付は不用です。ただ、交付申請時には提出が必要となりますので、申請前にあらかじめご用意ください。</t>
    <rPh sb="0" eb="2">
      <t>ヨウボウ</t>
    </rPh>
    <rPh sb="2" eb="5">
      <t>チョウサジ</t>
    </rPh>
    <rPh sb="7" eb="8">
      <t>カク</t>
    </rPh>
    <rPh sb="35" eb="37">
      <t>テンプ</t>
    </rPh>
    <rPh sb="38" eb="40">
      <t>フヨウ</t>
    </rPh>
    <rPh sb="46" eb="48">
      <t>コウフ</t>
    </rPh>
    <phoneticPr fontId="1"/>
  </si>
  <si>
    <t>補助対象経費は補助対象期間を通じて想定される全額を記載してください。ただし、「★事業者情報」に記載された情報をもとに要望額を算定します。</t>
    <rPh sb="0" eb="2">
      <t>ホジョ</t>
    </rPh>
    <rPh sb="2" eb="4">
      <t>タイショウ</t>
    </rPh>
    <rPh sb="4" eb="6">
      <t>ケイヒ</t>
    </rPh>
    <rPh sb="7" eb="9">
      <t>ホジョ</t>
    </rPh>
    <rPh sb="9" eb="11">
      <t>タイショウ</t>
    </rPh>
    <rPh sb="11" eb="13">
      <t>キカン</t>
    </rPh>
    <rPh sb="14" eb="15">
      <t>ツウ</t>
    </rPh>
    <rPh sb="17" eb="19">
      <t>ソウテイ</t>
    </rPh>
    <rPh sb="22" eb="24">
      <t>ゼンガク</t>
    </rPh>
    <rPh sb="25" eb="27">
      <t>キサイ</t>
    </rPh>
    <rPh sb="52" eb="54">
      <t>ジョウホウ</t>
    </rPh>
    <rPh sb="62" eb="64">
      <t>サンテイ</t>
    </rPh>
    <phoneticPr fontId="1"/>
  </si>
  <si>
    <t>H10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</si>
  <si>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更衣室</t>
    <rPh sb="0" eb="3">
      <t>コウイシツ</t>
    </rPh>
    <phoneticPr fontId="1"/>
  </si>
  <si>
    <t>H18</t>
    <phoneticPr fontId="1"/>
  </si>
  <si>
    <t>防犯用車内カメラ</t>
    <rPh sb="0" eb="3">
      <t>ボウハンヨウ</t>
    </rPh>
    <rPh sb="3" eb="5">
      <t>シャナイ</t>
    </rPh>
    <phoneticPr fontId="1"/>
  </si>
  <si>
    <t>H19</t>
    <phoneticPr fontId="1"/>
  </si>
  <si>
    <t>質問
事項</t>
    <rPh sb="0" eb="2">
      <t>シツモン</t>
    </rPh>
    <rPh sb="3" eb="5">
      <t>ジコウ</t>
    </rPh>
    <phoneticPr fontId="1"/>
  </si>
  <si>
    <t>（記載例）
・B4　ユニバーサルデザインタクシー（レベル１）
質問内容：○○○</t>
    <rPh sb="1" eb="4">
      <t>キサイレイ</t>
    </rPh>
    <rPh sb="31" eb="33">
      <t>シツモン</t>
    </rPh>
    <rPh sb="33" eb="35">
      <t>ナイヨウ</t>
    </rPh>
    <phoneticPr fontId="1"/>
  </si>
  <si>
    <t>（記載例）
・D1　運行管理支援システム
質問内容：○○○</t>
    <rPh sb="1" eb="4">
      <t>キサイレイ</t>
    </rPh>
    <rPh sb="21" eb="23">
      <t>シツモン</t>
    </rPh>
    <rPh sb="23" eb="25">
      <t>ナイヨウ</t>
    </rPh>
    <phoneticPr fontId="1"/>
  </si>
  <si>
    <t>（記載例）
・D25・I21　クレジット決済機器
質問内容：○○○</t>
    <rPh sb="1" eb="4">
      <t>キサイレイ</t>
    </rPh>
    <rPh sb="25" eb="27">
      <t>シツモン</t>
    </rPh>
    <rPh sb="27" eb="29">
      <t>ナイヨウ</t>
    </rPh>
    <phoneticPr fontId="1"/>
  </si>
  <si>
    <t>（記載例）
・I10　多言語案内用タブレット
質問内容：○○○</t>
    <rPh sb="1" eb="4">
      <t>キサイレイ</t>
    </rPh>
    <rPh sb="23" eb="25">
      <t>シツモン</t>
    </rPh>
    <rPh sb="25" eb="27">
      <t>ナイヨウ</t>
    </rPh>
    <phoneticPr fontId="1"/>
  </si>
  <si>
    <t>（要望調査⑤）　タクシー乗り場の移動円滑化、待合・乗継環境の向上、情報提供関係</t>
    <rPh sb="1" eb="3">
      <t>ヨウボウ</t>
    </rPh>
    <rPh sb="3" eb="5">
      <t>チョウサ</t>
    </rPh>
    <rPh sb="12" eb="13">
      <t>ノ</t>
    </rPh>
    <rPh sb="14" eb="15">
      <t>バ</t>
    </rPh>
    <rPh sb="16" eb="18">
      <t>イドウ</t>
    </rPh>
    <rPh sb="18" eb="21">
      <t>エンカツカ</t>
    </rPh>
    <rPh sb="22" eb="24">
      <t>マチアイ</t>
    </rPh>
    <rPh sb="25" eb="27">
      <t>ノリツギ</t>
    </rPh>
    <rPh sb="27" eb="29">
      <t>カンキョウ</t>
    </rPh>
    <rPh sb="30" eb="32">
      <t>コウジョウ</t>
    </rPh>
    <rPh sb="33" eb="35">
      <t>ジョウホウ</t>
    </rPh>
    <rPh sb="35" eb="37">
      <t>テイキョウ</t>
    </rPh>
    <rPh sb="37" eb="39">
      <t>カンケイ</t>
    </rPh>
    <phoneticPr fontId="1"/>
  </si>
  <si>
    <t>（要望調査⑥）　人材確保・育成</t>
    <rPh sb="1" eb="3">
      <t>ヨウボウ</t>
    </rPh>
    <rPh sb="3" eb="5">
      <t>チョウサ</t>
    </rPh>
    <rPh sb="8" eb="10">
      <t>ジンザイ</t>
    </rPh>
    <rPh sb="10" eb="12">
      <t>カクホ</t>
    </rPh>
    <rPh sb="13" eb="15">
      <t>イクセイ</t>
    </rPh>
    <phoneticPr fontId="1"/>
  </si>
  <si>
    <t>（要望調査⑦）　地方ゲートウェイの刷新</t>
    <rPh sb="1" eb="3">
      <t>ヨウボウ</t>
    </rPh>
    <rPh sb="3" eb="5">
      <t>チョウサ</t>
    </rPh>
    <rPh sb="8" eb="10">
      <t>チホウ</t>
    </rPh>
    <rPh sb="17" eb="19">
      <t>サッシン</t>
    </rPh>
    <phoneticPr fontId="1"/>
  </si>
  <si>
    <t>（記載例）
・B10　タクシー乗り場の移動円滑化、待合・乗継環境の向上、情報提供関係
質問内容：○○○</t>
    <rPh sb="1" eb="4">
      <t>キサイレイ</t>
    </rPh>
    <rPh sb="43" eb="45">
      <t>シツモン</t>
    </rPh>
    <rPh sb="45" eb="47">
      <t>ナイヨウ</t>
    </rPh>
    <phoneticPr fontId="1"/>
  </si>
  <si>
    <t>（記載例）
・H1　二種免許取得のための教習
質問内容：○○○</t>
    <rPh sb="1" eb="4">
      <t>キサイレイ</t>
    </rPh>
    <rPh sb="23" eb="25">
      <t>シツモン</t>
    </rPh>
    <rPh sb="25" eb="27">
      <t>ナイヨウ</t>
    </rPh>
    <phoneticPr fontId="1"/>
  </si>
  <si>
    <t>（記載例）
・G1　二次交通への円滑なアクセスに資する乗場の設置
質問内容：○○○</t>
    <rPh sb="1" eb="4">
      <t>キサイレイ</t>
    </rPh>
    <rPh sb="33" eb="35">
      <t>シツモン</t>
    </rPh>
    <rPh sb="35" eb="37">
      <t>ナイヨウ</t>
    </rPh>
    <phoneticPr fontId="1"/>
  </si>
  <si>
    <t>（要望調査②）　公共交通のデジタル化・システム化等</t>
    <phoneticPr fontId="1"/>
  </si>
  <si>
    <t>（要望調査③）　キャッシュレス車載機器</t>
    <phoneticPr fontId="1"/>
  </si>
  <si>
    <t>（要望調査④）　インバウンド対応設備機器関係</t>
    <phoneticPr fontId="1"/>
  </si>
  <si>
    <t>質問事項</t>
    <rPh sb="0" eb="2">
      <t>シツモン</t>
    </rPh>
    <rPh sb="2" eb="4">
      <t>ジコウ</t>
    </rPh>
    <phoneticPr fontId="1"/>
  </si>
  <si>
    <t>（要望調査①）　タクシー車両関係</t>
    <phoneticPr fontId="1"/>
  </si>
  <si>
    <t>（要望調査⑤）　タクシー乗り場の移動円滑化、待合・乗継環境の向上、情報提供関係</t>
    <phoneticPr fontId="1"/>
  </si>
  <si>
    <t>（要望調査⑥）　人材確保・育成</t>
    <phoneticPr fontId="1"/>
  </si>
  <si>
    <t>（要望調査⑦）　地方ゲートウェイの刷新</t>
    <phoneticPr fontId="1"/>
  </si>
  <si>
    <t>休憩設備</t>
    <phoneticPr fontId="1"/>
  </si>
  <si>
    <t>式</t>
    <rPh sb="0" eb="1">
      <t>シキ</t>
    </rPh>
    <phoneticPr fontId="1"/>
  </si>
  <si>
    <t>各種認証・認定の取得状況</t>
    <phoneticPr fontId="1"/>
  </si>
  <si>
    <t>許可の種類</t>
    <rPh sb="0" eb="2">
      <t>キョカ</t>
    </rPh>
    <rPh sb="3" eb="5">
      <t>シュルイ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</si>
</sst>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quot;B-&quot;0"/>
    <numFmt numFmtId="179" formatCode="0_);[Red]\(0\)"/>
    <numFmt numFmtId="180" formatCode="[$-411]ge\.m\.d;@"/>
  </numFmts>
  <fonts count="6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theme="0"/>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color theme="1"/>
      <name val="ＭＳ Ｐゴシック"/>
      <family val="3"/>
      <charset val="128"/>
      <scheme val="minor"/>
    </font>
    <font>
      <sz val="6"/>
      <color theme="1"/>
      <name val="ＭＳ Ｐゴシック"/>
      <family val="2"/>
      <charset val="128"/>
      <scheme val="minor"/>
    </font>
    <font>
      <sz val="11"/>
      <color theme="1"/>
      <name val="ＭＳ Ｐゴシック"/>
      <family val="2"/>
      <charset val="128"/>
      <scheme val="minor"/>
    </font>
    <font>
      <sz val="11"/>
      <color theme="0" tint="-0.499984740745262"/>
      <name val="ＭＳ Ｐゴシック"/>
      <family val="3"/>
      <charset val="128"/>
      <scheme val="minor"/>
    </font>
    <font>
      <sz val="18"/>
      <color theme="0" tint="-0.499984740745262"/>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0" tint="-0.499984740745262"/>
      <name val="ＭＳ Ｐゴシック"/>
      <family val="2"/>
      <charset val="128"/>
      <scheme val="minor"/>
    </font>
    <font>
      <sz val="11"/>
      <color theme="0"/>
      <name val="ＭＳ Ｐゴシック"/>
      <family val="3"/>
      <charset val="128"/>
      <scheme val="minor"/>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theme="0"/>
      <name val="ＭＳ Ｐゴシック"/>
      <family val="3"/>
      <scheme val="minor"/>
    </font>
    <font>
      <sz val="6"/>
      <name val="ＭＳ Ｐゴシック"/>
      <family val="3"/>
      <scheme val="minor"/>
    </font>
    <font>
      <b/>
      <sz val="10"/>
      <name val="ＭＳ Ｐゴシック"/>
      <family val="3"/>
      <scheme val="minor"/>
    </font>
    <font>
      <b/>
      <sz val="11"/>
      <name val="ＭＳ Ｐゴシック"/>
      <family val="3"/>
      <scheme val="minor"/>
    </font>
    <font>
      <sz val="11"/>
      <name val="ＭＳ Ｐゴシック"/>
      <family val="3"/>
      <scheme val="minor"/>
    </font>
    <font>
      <sz val="10"/>
      <name val="ＭＳ Ｐゴシック"/>
      <family val="3"/>
      <scheme val="minor"/>
    </font>
    <font>
      <sz val="9"/>
      <name val="ＭＳ Ｐゴシック"/>
      <family val="3"/>
      <scheme val="minor"/>
    </font>
    <font>
      <sz val="9"/>
      <color theme="1"/>
      <name val="ＭＳ Ｐゴシック"/>
      <family val="3"/>
      <scheme val="minor"/>
    </font>
    <font>
      <sz val="18"/>
      <color theme="1"/>
      <name val="ＭＳ Ｐゴシック"/>
      <family val="3"/>
      <scheme val="minor"/>
    </font>
    <font>
      <sz val="10"/>
      <color theme="1"/>
      <name val="ＭＳ Ｐゴシック"/>
      <family val="3"/>
      <scheme val="minor"/>
    </font>
    <font>
      <b/>
      <sz val="11"/>
      <color theme="1"/>
      <name val="ＭＳ Ｐゴシック"/>
      <family val="3"/>
      <scheme val="minor"/>
    </font>
    <font>
      <sz val="10"/>
      <name val="ＭＳ Ｐゴシック"/>
      <family val="3"/>
      <charset val="128"/>
      <scheme val="minor"/>
    </font>
    <font>
      <sz val="9"/>
      <color theme="1"/>
      <name val="ＭＳ Ｐゴシック"/>
      <family val="2"/>
      <charset val="128"/>
      <scheme val="minor"/>
    </font>
    <font>
      <sz val="8"/>
      <name val="ＭＳ Ｐゴシック"/>
      <family val="3"/>
      <charset val="128"/>
      <scheme val="minor"/>
    </font>
    <font>
      <sz val="11"/>
      <color theme="1"/>
      <name val="ＭＳ Ｐゴシック"/>
      <family val="3"/>
      <scheme val="minor"/>
    </font>
    <font>
      <sz val="9"/>
      <color rgb="FFFF0000"/>
      <name val="ＭＳ Ｐゴシック"/>
      <family val="3"/>
      <charset val="128"/>
      <scheme val="minor"/>
    </font>
    <font>
      <sz val="8"/>
      <name val="ＭＳ Ｐゴシック"/>
      <family val="3"/>
      <scheme val="minor"/>
    </font>
    <font>
      <sz val="9"/>
      <color rgb="FFFF0000"/>
      <name val="ＭＳ Ｐゴシック"/>
      <family val="2"/>
      <charset val="128"/>
      <scheme val="minor"/>
    </font>
    <font>
      <sz val="16"/>
      <color theme="1"/>
      <name val="ＭＳ Ｐゴシック"/>
      <family val="3"/>
      <charset val="128"/>
      <scheme val="minor"/>
    </font>
    <font>
      <sz val="9"/>
      <color theme="1" tint="4.9989318521683403E-2"/>
      <name val="ＭＳ Ｐゴシック"/>
      <family val="3"/>
      <charset val="128"/>
      <scheme val="minor"/>
    </font>
    <font>
      <u/>
      <sz val="9"/>
      <color rgb="FFFF0000"/>
      <name val="ＭＳ Ｐゴシック"/>
      <family val="3"/>
      <charset val="128"/>
      <scheme val="minor"/>
    </font>
    <font>
      <b/>
      <sz val="10"/>
      <color rgb="FFFF0000"/>
      <name val="ＭＳ Ｐゴシック"/>
      <family val="3"/>
      <charset val="128"/>
      <scheme val="minor"/>
    </font>
    <font>
      <b/>
      <sz val="11"/>
      <color theme="1" tint="4.9989318521683403E-2"/>
      <name val="ＭＳ Ｐゴシック"/>
      <family val="3"/>
      <charset val="128"/>
      <scheme val="minor"/>
    </font>
    <font>
      <b/>
      <sz val="10"/>
      <color theme="1" tint="4.9989318521683403E-2"/>
      <name val="ＭＳ Ｐゴシック"/>
      <family val="3"/>
      <scheme val="minor"/>
    </font>
    <font>
      <sz val="10"/>
      <color theme="1" tint="4.9989318521683403E-2"/>
      <name val="ＭＳ Ｐゴシック"/>
      <family val="3"/>
      <charset val="128"/>
      <scheme val="minor"/>
    </font>
    <font>
      <sz val="10"/>
      <color theme="1" tint="4.9989318521683403E-2"/>
      <name val="ＭＳ Ｐゴシック"/>
      <family val="3"/>
      <scheme val="minor"/>
    </font>
    <font>
      <sz val="11"/>
      <color theme="1" tint="4.9989318521683403E-2"/>
      <name val="ＭＳ Ｐゴシック"/>
      <family val="3"/>
      <charset val="128"/>
      <scheme val="minor"/>
    </font>
    <font>
      <sz val="11"/>
      <color theme="1" tint="4.9989318521683403E-2"/>
      <name val="ＭＳ Ｐゴシック"/>
      <family val="2"/>
      <charset val="128"/>
      <scheme val="minor"/>
    </font>
    <font>
      <b/>
      <u/>
      <sz val="10"/>
      <color theme="1" tint="4.9989318521683403E-2"/>
      <name val="ＭＳ Ｐゴシック"/>
      <family val="3"/>
      <charset val="128"/>
      <scheme val="minor"/>
    </font>
    <font>
      <i/>
      <sz val="9"/>
      <color theme="1"/>
      <name val="ＭＳ Ｐゴシック"/>
      <family val="3"/>
      <charset val="128"/>
      <scheme val="minor"/>
    </font>
    <font>
      <b/>
      <sz val="10"/>
      <color theme="1" tint="4.9989318521683403E-2"/>
      <name val="ＭＳ Ｐゴシック"/>
      <family val="3"/>
      <charset val="128"/>
      <scheme val="minor"/>
    </font>
    <font>
      <sz val="9"/>
      <color theme="1" tint="4.9989318521683403E-2"/>
      <name val="ＭＳ Ｐゴシック"/>
      <family val="3"/>
      <scheme val="minor"/>
    </font>
    <font>
      <u/>
      <sz val="11"/>
      <color theme="10"/>
      <name val="ＭＳ Ｐゴシック"/>
      <family val="2"/>
      <charset val="128"/>
      <scheme val="minor"/>
    </font>
    <font>
      <b/>
      <sz val="9"/>
      <color indexed="81"/>
      <name val="MS P ゴシック"/>
      <family val="3"/>
      <charset val="128"/>
    </font>
    <font>
      <sz val="9"/>
      <name val="ＭＳ Ｐゴシック"/>
      <family val="3"/>
      <charset val="128"/>
      <scheme val="minor"/>
    </font>
    <font>
      <sz val="7"/>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C000"/>
        <bgColor indexed="64"/>
      </patternFill>
    </fill>
  </fills>
  <borders count="28">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auto="1"/>
      </left>
      <right/>
      <top/>
      <bottom/>
      <diagonal/>
    </border>
    <border>
      <left/>
      <right style="hair">
        <color auto="1"/>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5">
    <xf numFmtId="0" fontId="0" fillId="0" borderId="0">
      <alignment vertical="center"/>
    </xf>
    <xf numFmtId="38" fontId="13" fillId="0" borderId="0" applyFont="0" applyFill="0" applyBorder="0" applyAlignment="0" applyProtection="0">
      <alignment vertical="center"/>
    </xf>
    <xf numFmtId="0" fontId="20" fillId="0" borderId="0"/>
    <xf numFmtId="38" fontId="20" fillId="0" borderId="0" applyFont="0" applyFill="0" applyBorder="0" applyAlignment="0" applyProtection="0">
      <alignment vertical="center"/>
    </xf>
    <xf numFmtId="0" fontId="56" fillId="0" borderId="0" applyNumberFormat="0" applyFill="0" applyBorder="0" applyAlignment="0" applyProtection="0">
      <alignment vertical="center"/>
    </xf>
  </cellStyleXfs>
  <cellXfs count="446">
    <xf numFmtId="0" fontId="0" fillId="0" borderId="0" xfId="0">
      <alignment vertical="center"/>
    </xf>
    <xf numFmtId="0" fontId="4" fillId="0" borderId="0" xfId="0" applyFont="1">
      <alignment vertical="center"/>
    </xf>
    <xf numFmtId="0" fontId="0" fillId="0" borderId="0" xfId="0" applyFill="1">
      <alignment vertical="center"/>
    </xf>
    <xf numFmtId="0" fontId="0" fillId="0" borderId="0" xfId="0" applyFill="1" applyBorder="1">
      <alignment vertical="center"/>
    </xf>
    <xf numFmtId="0" fontId="0" fillId="0" borderId="0" xfId="0" applyBorder="1">
      <alignment vertical="center"/>
    </xf>
    <xf numFmtId="0" fontId="12" fillId="0" borderId="0" xfId="0" applyFont="1" applyFill="1" applyBorder="1" applyAlignment="1">
      <alignment horizontal="center" vertical="center"/>
    </xf>
    <xf numFmtId="0" fontId="12"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lignment vertical="center"/>
    </xf>
    <xf numFmtId="49" fontId="8" fillId="0" borderId="0" xfId="0" applyNumberFormat="1" applyFont="1" applyAlignment="1">
      <alignment horizontal="center" vertical="center"/>
    </xf>
    <xf numFmtId="0" fontId="0" fillId="0" borderId="0" xfId="0" applyFill="1" applyBorder="1" applyAlignment="1">
      <alignment horizontal="center" vertical="center"/>
    </xf>
    <xf numFmtId="0" fontId="0" fillId="3" borderId="0" xfId="0" applyFill="1">
      <alignment vertical="center"/>
    </xf>
    <xf numFmtId="0" fontId="0" fillId="3" borderId="0" xfId="0" applyFill="1" applyBorder="1" applyAlignment="1"/>
    <xf numFmtId="0" fontId="9" fillId="0" borderId="0" xfId="0" applyFont="1" applyFill="1" applyBorder="1" applyAlignment="1">
      <alignment horizontal="center" vertical="center"/>
    </xf>
    <xf numFmtId="0" fontId="6" fillId="0" borderId="0" xfId="0" applyFont="1" applyFill="1" applyBorder="1" applyAlignment="1">
      <alignment horizontal="left" vertical="center"/>
    </xf>
    <xf numFmtId="0" fontId="9" fillId="0" borderId="0" xfId="0" applyFont="1" applyFill="1" applyBorder="1" applyAlignment="1">
      <alignment horizontal="center" vertical="center"/>
    </xf>
    <xf numFmtId="49" fontId="5" fillId="0" borderId="6" xfId="0" applyNumberFormat="1" applyFont="1" applyBorder="1" applyAlignment="1">
      <alignment horizontal="center" vertical="center" wrapText="1"/>
    </xf>
    <xf numFmtId="49" fontId="3" fillId="0" borderId="0" xfId="0" applyNumberFormat="1" applyFont="1" applyAlignment="1">
      <alignment horizontal="left" vertical="center" wrapText="1"/>
    </xf>
    <xf numFmtId="0" fontId="0" fillId="0" borderId="0" xfId="0" applyFill="1" applyBorder="1" applyAlignment="1">
      <alignment horizontal="center" vertical="center"/>
    </xf>
    <xf numFmtId="0" fontId="5" fillId="0" borderId="0" xfId="0" applyFont="1" applyFill="1" applyBorder="1" applyAlignment="1">
      <alignment vertical="center"/>
    </xf>
    <xf numFmtId="0" fontId="15" fillId="0" borderId="0" xfId="0" applyFont="1" applyFill="1" applyAlignment="1">
      <alignment vertical="center"/>
    </xf>
    <xf numFmtId="0" fontId="17" fillId="0" borderId="0" xfId="0" applyFont="1" applyFill="1" applyAlignment="1">
      <alignment horizontal="right" vertical="center"/>
    </xf>
    <xf numFmtId="49" fontId="5" fillId="0" borderId="6" xfId="0" applyNumberFormat="1" applyFont="1" applyBorder="1" applyAlignment="1">
      <alignment horizontal="center" vertical="center" wrapText="1"/>
    </xf>
    <xf numFmtId="0" fontId="9" fillId="0" borderId="0" xfId="0" applyFont="1" applyFill="1" applyBorder="1" applyAlignment="1">
      <alignment horizontal="center" vertical="center"/>
    </xf>
    <xf numFmtId="49" fontId="3" fillId="0" borderId="0" xfId="0" applyNumberFormat="1" applyFont="1" applyAlignment="1">
      <alignment horizontal="left" vertical="center" wrapText="1"/>
    </xf>
    <xf numFmtId="0" fontId="18" fillId="0" borderId="0" xfId="0" applyFont="1">
      <alignment vertical="center"/>
    </xf>
    <xf numFmtId="0" fontId="14" fillId="0" borderId="0" xfId="0" applyFont="1" applyAlignment="1">
      <alignment horizontal="center" vertical="center"/>
    </xf>
    <xf numFmtId="0" fontId="6"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lignment vertical="center"/>
    </xf>
    <xf numFmtId="0" fontId="0" fillId="0" borderId="0" xfId="0" applyAlignment="1">
      <alignment vertical="center"/>
    </xf>
    <xf numFmtId="0" fontId="0" fillId="3" borderId="0" xfId="0" applyFill="1" applyAlignment="1">
      <alignment vertical="center"/>
    </xf>
    <xf numFmtId="0" fontId="0" fillId="3" borderId="0" xfId="0" applyFill="1" applyBorder="1" applyAlignment="1">
      <alignment vertical="center"/>
    </xf>
    <xf numFmtId="0" fontId="10" fillId="3" borderId="0" xfId="0" applyFont="1" applyFill="1">
      <alignment vertical="center"/>
    </xf>
    <xf numFmtId="0" fontId="20" fillId="0" borderId="0" xfId="2"/>
    <xf numFmtId="0" fontId="20" fillId="0" borderId="0" xfId="2" applyNumberFormat="1"/>
    <xf numFmtId="0" fontId="9" fillId="0" borderId="0" xfId="0" applyFont="1" applyFill="1" applyBorder="1" applyAlignment="1">
      <alignment horizontal="center" vertical="center"/>
    </xf>
    <xf numFmtId="0" fontId="0" fillId="0" borderId="0" xfId="0" applyFont="1">
      <alignment vertical="center"/>
    </xf>
    <xf numFmtId="0" fontId="26" fillId="0" borderId="0" xfId="0" applyFont="1" applyFill="1" applyAlignment="1">
      <alignment horizontal="right" vertical="center"/>
    </xf>
    <xf numFmtId="0" fontId="28" fillId="0" borderId="0" xfId="0" applyFont="1" applyFill="1">
      <alignment vertical="center"/>
    </xf>
    <xf numFmtId="49" fontId="29" fillId="0" borderId="6" xfId="0" applyNumberFormat="1" applyFont="1" applyBorder="1" applyAlignment="1">
      <alignment horizontal="center" vertical="center" wrapText="1"/>
    </xf>
    <xf numFmtId="0" fontId="28" fillId="0" borderId="0" xfId="0" applyFont="1" applyFill="1" applyBorder="1" applyAlignment="1">
      <alignment horizontal="center" vertical="center"/>
    </xf>
    <xf numFmtId="0" fontId="28" fillId="0" borderId="0" xfId="0" applyFont="1" applyFill="1" applyBorder="1" applyAlignment="1">
      <alignment horizontal="left" vertical="center"/>
    </xf>
    <xf numFmtId="0" fontId="30" fillId="3" borderId="0" xfId="0" applyFont="1" applyFill="1" applyBorder="1" applyAlignment="1">
      <alignment horizontal="center" vertical="center"/>
    </xf>
    <xf numFmtId="0" fontId="30" fillId="0" borderId="0" xfId="0" applyFont="1" applyFill="1" applyBorder="1">
      <alignment vertical="center"/>
    </xf>
    <xf numFmtId="0" fontId="29"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lignment vertical="center"/>
    </xf>
    <xf numFmtId="0" fontId="25" fillId="0" borderId="0" xfId="0" applyFont="1" applyFill="1">
      <alignment vertical="center"/>
    </xf>
    <xf numFmtId="0" fontId="31" fillId="0" borderId="0" xfId="0" applyFont="1" applyFill="1" applyBorder="1" applyAlignment="1">
      <alignment horizontal="left" vertical="center" wrapText="1"/>
    </xf>
    <xf numFmtId="0" fontId="31" fillId="4" borderId="0" xfId="0" applyFont="1" applyFill="1" applyBorder="1" applyAlignment="1">
      <alignment horizontal="left" vertical="center" wrapText="1"/>
    </xf>
    <xf numFmtId="0" fontId="32" fillId="0" borderId="0" xfId="0" applyFont="1" applyFill="1" applyAlignment="1">
      <alignment horizontal="center" vertical="center"/>
    </xf>
    <xf numFmtId="0" fontId="33" fillId="0" borderId="0" xfId="0" applyFont="1" applyFill="1" applyBorder="1" applyAlignment="1">
      <alignment horizontal="center" vertical="center"/>
    </xf>
    <xf numFmtId="0" fontId="33" fillId="0" borderId="0" xfId="0" applyFont="1" applyFill="1" applyAlignment="1">
      <alignment horizontal="left" vertical="center"/>
    </xf>
    <xf numFmtId="0" fontId="33" fillId="0" borderId="0" xfId="0" applyFont="1" applyFill="1" applyBorder="1" applyAlignment="1">
      <alignment horizontal="left" vertical="center"/>
    </xf>
    <xf numFmtId="0" fontId="33" fillId="0" borderId="0" xfId="0" applyFont="1" applyAlignment="1">
      <alignment vertical="center"/>
    </xf>
    <xf numFmtId="0" fontId="0" fillId="0" borderId="0" xfId="0" applyFont="1" applyFill="1" applyBorder="1" applyAlignment="1">
      <alignment horizontal="right" vertical="center"/>
    </xf>
    <xf numFmtId="0" fontId="33" fillId="0" borderId="0" xfId="0" applyFont="1" applyAlignment="1">
      <alignment horizontal="right" vertical="center" wrapText="1"/>
    </xf>
    <xf numFmtId="49" fontId="33" fillId="0" borderId="0" xfId="0" applyNumberFormat="1" applyFont="1" applyBorder="1" applyAlignment="1">
      <alignment horizontal="left" vertical="center"/>
    </xf>
    <xf numFmtId="0" fontId="38" fillId="0" borderId="0" xfId="0" applyFont="1" applyFill="1" applyAlignment="1">
      <alignment horizontal="left" vertical="center"/>
    </xf>
    <xf numFmtId="49" fontId="5" fillId="0" borderId="6"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38" fontId="11" fillId="0" borderId="3" xfId="1" applyFont="1" applyFill="1" applyBorder="1" applyAlignment="1">
      <alignment horizontal="left" vertical="top" wrapText="1"/>
    </xf>
    <xf numFmtId="49" fontId="5" fillId="0" borderId="3" xfId="0" applyNumberFormat="1" applyFont="1" applyFill="1" applyBorder="1" applyAlignment="1">
      <alignment horizontal="center" vertical="center" shrinkToFit="1"/>
    </xf>
    <xf numFmtId="49" fontId="5" fillId="0" borderId="4" xfId="0" applyNumberFormat="1" applyFont="1" applyFill="1" applyBorder="1" applyAlignment="1">
      <alignment horizontal="center" vertical="center" shrinkToFit="1"/>
    </xf>
    <xf numFmtId="49" fontId="29" fillId="0" borderId="6"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16" fillId="0" borderId="0" xfId="0" applyFont="1">
      <alignment vertical="center"/>
    </xf>
    <xf numFmtId="0" fontId="5" fillId="0" borderId="0" xfId="0" applyFont="1" applyAlignment="1">
      <alignment vertical="center" wrapText="1"/>
    </xf>
    <xf numFmtId="0" fontId="42" fillId="0" borderId="0" xfId="0" applyFont="1" applyAlignment="1">
      <alignment horizontal="center" vertical="center"/>
    </xf>
    <xf numFmtId="0" fontId="6" fillId="0" borderId="0" xfId="0" applyFont="1" applyAlignment="1">
      <alignment vertical="center" wrapText="1"/>
    </xf>
    <xf numFmtId="0" fontId="5" fillId="0" borderId="0" xfId="0" applyFont="1" applyAlignment="1">
      <alignment horizontal="left" vertical="center" shrinkToFit="1"/>
    </xf>
    <xf numFmtId="0" fontId="5" fillId="0" borderId="0" xfId="0" applyFont="1" applyAlignment="1">
      <alignment horizontal="center" vertical="center"/>
    </xf>
    <xf numFmtId="0" fontId="5" fillId="0" borderId="0" xfId="0" applyFont="1" applyAlignment="1">
      <alignment vertical="center" wrapText="1" shrinkToFit="1"/>
    </xf>
    <xf numFmtId="0" fontId="47" fillId="0" borderId="0" xfId="0" applyFont="1" applyFill="1" applyAlignment="1">
      <alignment horizontal="right" vertical="center"/>
    </xf>
    <xf numFmtId="0" fontId="0" fillId="0" borderId="0" xfId="0" applyAlignment="1">
      <alignment vertical="center" wrapText="1"/>
    </xf>
    <xf numFmtId="49" fontId="5" fillId="0" borderId="6" xfId="0" applyNumberFormat="1" applyFont="1" applyBorder="1" applyAlignment="1">
      <alignment horizontal="center" vertical="center" wrapText="1"/>
    </xf>
    <xf numFmtId="49" fontId="5" fillId="0" borderId="6" xfId="0" applyNumberFormat="1" applyFont="1" applyBorder="1" applyAlignment="1">
      <alignment vertical="center" wrapText="1"/>
    </xf>
    <xf numFmtId="49" fontId="29" fillId="0" borderId="6" xfId="0" applyNumberFormat="1" applyFont="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0" fillId="0" borderId="0" xfId="0" applyFont="1">
      <alignment vertical="center"/>
    </xf>
    <xf numFmtId="0" fontId="48" fillId="3" borderId="0" xfId="0" applyFont="1" applyFill="1" applyBorder="1">
      <alignment vertical="center"/>
    </xf>
    <xf numFmtId="0" fontId="19" fillId="0" borderId="0" xfId="0" applyFont="1" applyFill="1" applyAlignment="1">
      <alignment horizontal="left" vertical="center"/>
    </xf>
    <xf numFmtId="0" fontId="23" fillId="0" borderId="0" xfId="0" applyFont="1" applyFill="1" applyAlignment="1">
      <alignment horizontal="left" vertical="center"/>
    </xf>
    <xf numFmtId="0" fontId="2" fillId="6" borderId="21" xfId="2" applyFont="1" applyFill="1" applyBorder="1" applyAlignment="1">
      <alignment vertical="center" wrapText="1"/>
    </xf>
    <xf numFmtId="0" fontId="2" fillId="6" borderId="15" xfId="2" applyFont="1" applyFill="1" applyBorder="1" applyAlignment="1">
      <alignment vertical="center" wrapText="1"/>
    </xf>
    <xf numFmtId="0" fontId="0" fillId="0" borderId="0" xfId="0" applyAlignment="1">
      <alignment horizontal="center" vertical="center" wrapText="1"/>
    </xf>
    <xf numFmtId="0" fontId="0" fillId="7" borderId="0" xfId="0" applyFill="1">
      <alignment vertical="center"/>
    </xf>
    <xf numFmtId="0" fontId="51" fillId="7" borderId="0" xfId="0" applyFont="1" applyFill="1">
      <alignment vertical="center"/>
    </xf>
    <xf numFmtId="0" fontId="50" fillId="7" borderId="0" xfId="0" applyFont="1" applyFill="1">
      <alignment vertical="center"/>
    </xf>
    <xf numFmtId="0" fontId="43" fillId="3" borderId="0" xfId="0" applyFont="1" applyFill="1">
      <alignment vertical="center"/>
    </xf>
    <xf numFmtId="0" fontId="48" fillId="3" borderId="0" xfId="0" applyFont="1" applyFill="1">
      <alignment vertical="center"/>
    </xf>
    <xf numFmtId="0" fontId="50" fillId="3" borderId="0" xfId="0" applyFont="1" applyFill="1">
      <alignment vertical="center"/>
    </xf>
    <xf numFmtId="0" fontId="50" fillId="3" borderId="0" xfId="0" applyFont="1" applyFill="1" applyAlignment="1">
      <alignment horizontal="right" vertical="center"/>
    </xf>
    <xf numFmtId="0" fontId="50" fillId="3" borderId="0" xfId="0" applyFont="1" applyFill="1" applyAlignment="1">
      <alignment vertical="center" shrinkToFit="1"/>
    </xf>
    <xf numFmtId="0" fontId="48" fillId="3" borderId="0" xfId="0" applyFont="1" applyFill="1" applyAlignment="1">
      <alignment vertical="center" shrinkToFit="1"/>
    </xf>
    <xf numFmtId="0" fontId="42" fillId="4" borderId="0" xfId="0" applyFont="1" applyFill="1" applyBorder="1" applyAlignment="1" applyProtection="1">
      <alignment horizontal="center" vertical="center"/>
      <protection locked="0"/>
    </xf>
    <xf numFmtId="0" fontId="42" fillId="4" borderId="0" xfId="0" applyFont="1" applyFill="1" applyAlignment="1" applyProtection="1">
      <alignment horizontal="center" vertical="center"/>
      <protection locked="0"/>
    </xf>
    <xf numFmtId="0" fontId="0" fillId="4" borderId="13" xfId="0" applyFont="1" applyFill="1" applyBorder="1" applyAlignment="1" applyProtection="1">
      <alignment horizontal="center" vertical="center"/>
      <protection locked="0"/>
    </xf>
    <xf numFmtId="0" fontId="20" fillId="2" borderId="0" xfId="2" applyFill="1" applyAlignment="1">
      <alignment wrapText="1"/>
    </xf>
    <xf numFmtId="49" fontId="29" fillId="0" borderId="6" xfId="0" applyNumberFormat="1" applyFont="1" applyBorder="1" applyAlignment="1">
      <alignment vertical="center" wrapText="1"/>
    </xf>
    <xf numFmtId="49" fontId="29" fillId="0" borderId="6" xfId="0" applyNumberFormat="1" applyFont="1" applyBorder="1" applyAlignment="1">
      <alignment horizontal="center" vertical="center" wrapText="1"/>
    </xf>
    <xf numFmtId="0" fontId="0" fillId="0" borderId="0" xfId="0" applyAlignment="1">
      <alignment horizontal="left" vertical="center"/>
    </xf>
    <xf numFmtId="0" fontId="0" fillId="0" borderId="0" xfId="0" applyFont="1" applyFill="1">
      <alignment vertical="center"/>
    </xf>
    <xf numFmtId="49" fontId="5" fillId="0" borderId="5" xfId="0" applyNumberFormat="1" applyFont="1" applyFill="1" applyBorder="1" applyAlignment="1">
      <alignment horizontal="center" vertical="center" wrapText="1"/>
    </xf>
    <xf numFmtId="49" fontId="8" fillId="0" borderId="0" xfId="0" applyNumberFormat="1" applyFont="1" applyFill="1" applyAlignment="1">
      <alignment horizontal="center" vertical="center"/>
    </xf>
    <xf numFmtId="0" fontId="0" fillId="0" borderId="0" xfId="0" applyFill="1" applyAlignment="1">
      <alignment vertical="center"/>
    </xf>
    <xf numFmtId="49" fontId="17" fillId="0" borderId="0" xfId="0" applyNumberFormat="1" applyFont="1" applyFill="1" applyBorder="1" applyAlignment="1">
      <alignment horizontal="right" vertical="center" wrapText="1"/>
    </xf>
    <xf numFmtId="49" fontId="5" fillId="0" borderId="0" xfId="0" applyNumberFormat="1" applyFont="1" applyFill="1" applyBorder="1" applyAlignment="1">
      <alignment horizontal="right" vertical="center" wrapText="1"/>
    </xf>
    <xf numFmtId="0" fontId="34" fillId="0" borderId="0" xfId="0" applyFont="1" applyFill="1" applyAlignment="1">
      <alignment horizontal="right" vertical="center"/>
    </xf>
    <xf numFmtId="49" fontId="33" fillId="0" borderId="0" xfId="0" applyNumberFormat="1" applyFont="1" applyFill="1" applyBorder="1" applyAlignment="1">
      <alignment horizontal="right" vertical="center" wrapText="1"/>
    </xf>
    <xf numFmtId="0" fontId="0" fillId="0" borderId="0" xfId="0" applyFill="1" applyAlignment="1">
      <alignment horizontal="right" vertical="center"/>
    </xf>
    <xf numFmtId="0" fontId="50" fillId="0" borderId="0" xfId="0" applyFont="1" applyFill="1">
      <alignment vertical="center"/>
    </xf>
    <xf numFmtId="49" fontId="29" fillId="0" borderId="6" xfId="0" applyNumberFormat="1" applyFont="1" applyBorder="1" applyAlignment="1">
      <alignment horizontal="center" vertical="center" wrapText="1"/>
    </xf>
    <xf numFmtId="0" fontId="5" fillId="0" borderId="7" xfId="0" applyFont="1" applyFill="1" applyBorder="1" applyAlignment="1">
      <alignment horizontal="center" vertical="center"/>
    </xf>
    <xf numFmtId="49" fontId="5"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xf>
    <xf numFmtId="38" fontId="11" fillId="0" borderId="7" xfId="1" applyFont="1" applyFill="1" applyBorder="1" applyAlignment="1">
      <alignment horizontal="left" vertical="top" wrapText="1"/>
    </xf>
    <xf numFmtId="49" fontId="5" fillId="0" borderId="1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9" fillId="0" borderId="5" xfId="0" applyFont="1" applyFill="1" applyBorder="1" applyAlignment="1">
      <alignment horizontal="center" vertical="center"/>
    </xf>
    <xf numFmtId="38" fontId="11" fillId="0" borderId="5" xfId="1" applyFont="1" applyFill="1" applyBorder="1" applyAlignment="1">
      <alignment horizontal="left" vertical="top" wrapText="1"/>
    </xf>
    <xf numFmtId="49" fontId="29" fillId="0" borderId="4" xfId="0" applyNumberFormat="1" applyFont="1" applyBorder="1" applyAlignment="1">
      <alignment horizontal="center" vertical="center" wrapText="1"/>
    </xf>
    <xf numFmtId="49" fontId="29" fillId="0" borderId="4" xfId="0" applyNumberFormat="1" applyFont="1" applyBorder="1" applyAlignment="1">
      <alignment vertical="center" wrapText="1"/>
    </xf>
    <xf numFmtId="0" fontId="0" fillId="4" borderId="1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wrapText="1"/>
    </xf>
    <xf numFmtId="38" fontId="11" fillId="0" borderId="0" xfId="1" applyFont="1" applyFill="1" applyBorder="1" applyAlignment="1">
      <alignment horizontal="left" vertical="top" wrapText="1"/>
    </xf>
    <xf numFmtId="49" fontId="5" fillId="0" borderId="14" xfId="0" applyNumberFormat="1" applyFont="1" applyFill="1" applyBorder="1" applyAlignment="1">
      <alignment horizontal="center" vertical="center" wrapText="1"/>
    </xf>
    <xf numFmtId="179" fontId="0" fillId="0" borderId="0" xfId="0" applyNumberFormat="1" applyAlignment="1">
      <alignment horizontal="right" vertical="center"/>
    </xf>
    <xf numFmtId="179" fontId="3" fillId="0" borderId="0" xfId="0" applyNumberFormat="1" applyFont="1" applyFill="1" applyAlignment="1">
      <alignment horizontal="right" vertical="center"/>
    </xf>
    <xf numFmtId="179" fontId="0" fillId="0" borderId="0" xfId="0" applyNumberFormat="1" applyFill="1" applyAlignment="1">
      <alignment horizontal="right" vertical="center"/>
    </xf>
    <xf numFmtId="179" fontId="0" fillId="0" borderId="0" xfId="0" applyNumberFormat="1" applyFont="1" applyAlignment="1">
      <alignment horizontal="right" vertical="center"/>
    </xf>
    <xf numFmtId="179" fontId="50" fillId="0" borderId="0" xfId="0" applyNumberFormat="1" applyFont="1" applyAlignment="1">
      <alignment horizontal="right" vertical="center"/>
    </xf>
    <xf numFmtId="38" fontId="5" fillId="0" borderId="17" xfId="1" applyFont="1" applyBorder="1" applyAlignment="1">
      <alignment vertical="center"/>
    </xf>
    <xf numFmtId="38" fontId="5" fillId="0" borderId="17" xfId="1" applyFont="1" applyFill="1" applyBorder="1" applyAlignment="1">
      <alignment vertical="center" wrapText="1"/>
    </xf>
    <xf numFmtId="38" fontId="5" fillId="0" borderId="0" xfId="1" applyFont="1" applyAlignment="1"/>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9"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3" xfId="0" applyNumberFormat="1"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xf>
    <xf numFmtId="49" fontId="5" fillId="0" borderId="0" xfId="0" applyNumberFormat="1" applyFont="1" applyAlignment="1">
      <alignment horizontal="center" vertical="center" wrapText="1"/>
    </xf>
    <xf numFmtId="49" fontId="5" fillId="0" borderId="0" xfId="0" applyNumberFormat="1" applyFont="1" applyAlignment="1">
      <alignment vertical="center" shrinkToFit="1"/>
    </xf>
    <xf numFmtId="49" fontId="6" fillId="0" borderId="0" xfId="0" applyNumberFormat="1" applyFont="1" applyAlignment="1">
      <alignment horizontal="right" vertical="center" shrinkToFit="1"/>
    </xf>
    <xf numFmtId="0" fontId="3" fillId="0" borderId="0" xfId="0" applyFont="1" applyAlignment="1">
      <alignment vertical="center" wrapText="1"/>
    </xf>
    <xf numFmtId="0" fontId="0" fillId="3" borderId="0" xfId="0" applyFill="1" applyAlignment="1">
      <alignment horizontal="center" vertical="center"/>
    </xf>
    <xf numFmtId="0" fontId="0" fillId="3" borderId="0" xfId="0" applyFill="1" applyAlignment="1">
      <alignment vertical="center" wrapText="1"/>
    </xf>
    <xf numFmtId="0" fontId="3" fillId="0" borderId="0" xfId="0" applyFont="1" applyAlignment="1">
      <alignment horizontal="left" vertical="center"/>
    </xf>
    <xf numFmtId="0" fontId="6" fillId="3" borderId="0" xfId="0" applyFont="1" applyFill="1" applyAlignment="1">
      <alignment horizontal="center" vertical="center"/>
    </xf>
    <xf numFmtId="0" fontId="6" fillId="3" borderId="0" xfId="0" applyFont="1" applyFill="1">
      <alignment vertical="center"/>
    </xf>
    <xf numFmtId="0" fontId="6" fillId="0" borderId="0" xfId="0" applyFont="1">
      <alignment vertical="center"/>
    </xf>
    <xf numFmtId="0" fontId="0" fillId="3" borderId="0" xfId="0" applyFill="1" applyAlignment="1">
      <alignment horizontal="left" vertical="center"/>
    </xf>
    <xf numFmtId="0" fontId="3" fillId="3" borderId="0" xfId="0" applyFont="1" applyFill="1" applyAlignment="1">
      <alignment horizontal="left" vertical="center"/>
    </xf>
    <xf numFmtId="0" fontId="3" fillId="3" borderId="0" xfId="0" applyFont="1" applyFill="1">
      <alignment vertical="center"/>
    </xf>
    <xf numFmtId="0" fontId="17" fillId="0" borderId="0" xfId="0" applyFont="1" applyAlignment="1">
      <alignment horizontal="right" vertical="center"/>
    </xf>
    <xf numFmtId="0" fontId="43" fillId="0" borderId="5" xfId="0" applyFont="1" applyBorder="1" applyAlignment="1">
      <alignment horizontal="left" vertical="center"/>
    </xf>
    <xf numFmtId="0" fontId="7" fillId="0" borderId="5" xfId="0" applyFont="1" applyBorder="1" applyAlignment="1">
      <alignment horizontal="left" vertical="center"/>
    </xf>
    <xf numFmtId="0" fontId="16" fillId="0" borderId="5" xfId="0" applyFont="1" applyBorder="1" applyAlignment="1">
      <alignment horizontal="left" vertical="center"/>
    </xf>
    <xf numFmtId="0" fontId="5" fillId="0" borderId="0" xfId="0" applyFont="1" applyFill="1" applyBorder="1" applyAlignment="1">
      <alignment horizontal="left" vertical="center"/>
    </xf>
    <xf numFmtId="0" fontId="5" fillId="0" borderId="0" xfId="0" applyFont="1" applyAlignment="1">
      <alignment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0" xfId="0" applyFont="1" applyAlignment="1">
      <alignment vertical="center" shrinkToFit="1"/>
    </xf>
    <xf numFmtId="0" fontId="20" fillId="9" borderId="0" xfId="2" applyFill="1"/>
    <xf numFmtId="0" fontId="20" fillId="0" borderId="0" xfId="2" applyAlignment="1">
      <alignment horizontal="right"/>
    </xf>
    <xf numFmtId="0" fontId="2" fillId="6" borderId="19" xfId="2" applyFont="1" applyFill="1" applyBorder="1" applyAlignment="1">
      <alignment vertical="center" wrapText="1"/>
    </xf>
    <xf numFmtId="38" fontId="5" fillId="0" borderId="21" xfId="1" applyFont="1" applyBorder="1" applyAlignment="1">
      <alignment vertical="center"/>
    </xf>
    <xf numFmtId="180" fontId="5" fillId="0" borderId="17" xfId="1" applyNumberFormat="1" applyFont="1" applyBorder="1" applyAlignment="1">
      <alignment vertical="center"/>
    </xf>
    <xf numFmtId="0" fontId="20" fillId="0" borderId="0" xfId="2" applyAlignment="1">
      <alignment horizontal="center"/>
    </xf>
    <xf numFmtId="0" fontId="3" fillId="3" borderId="0" xfId="0" applyFont="1" applyFill="1" applyAlignment="1">
      <alignment vertical="center"/>
    </xf>
    <xf numFmtId="0" fontId="3" fillId="0" borderId="0" xfId="0" applyFont="1" applyFill="1" applyAlignment="1">
      <alignment horizontal="left" vertical="center"/>
    </xf>
    <xf numFmtId="0" fontId="3" fillId="0" borderId="0" xfId="0" applyFont="1" applyBorder="1">
      <alignment vertical="center"/>
    </xf>
    <xf numFmtId="0" fontId="3" fillId="0" borderId="0" xfId="0" applyFont="1" applyAlignment="1">
      <alignment horizontal="center" vertical="center" wrapText="1"/>
    </xf>
    <xf numFmtId="0" fontId="3" fillId="0" borderId="0" xfId="0" applyFont="1" applyFill="1" applyBorder="1">
      <alignment vertical="center"/>
    </xf>
    <xf numFmtId="0" fontId="60" fillId="0" borderId="0" xfId="0" applyFont="1" applyFill="1" applyAlignment="1">
      <alignment vertical="center"/>
    </xf>
    <xf numFmtId="49" fontId="5" fillId="0" borderId="0" xfId="0" applyNumberFormat="1" applyFont="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Border="1">
      <alignment vertical="center"/>
    </xf>
    <xf numFmtId="0" fontId="11" fillId="0" borderId="0" xfId="0" applyFont="1" applyFill="1">
      <alignment vertical="center"/>
    </xf>
    <xf numFmtId="0" fontId="3" fillId="3" borderId="0" xfId="0" applyFont="1" applyFill="1" applyAlignment="1">
      <alignment vertical="center" shrinkToFit="1"/>
    </xf>
    <xf numFmtId="0" fontId="5" fillId="3" borderId="0" xfId="0" applyFont="1" applyFill="1" applyAlignment="1">
      <alignment vertical="center" shrinkToFit="1"/>
    </xf>
    <xf numFmtId="49" fontId="5" fillId="0" borderId="4" xfId="0" applyNumberFormat="1" applyFont="1" applyBorder="1" applyAlignment="1">
      <alignment horizontal="center" vertical="center" wrapText="1"/>
    </xf>
    <xf numFmtId="49" fontId="5" fillId="0" borderId="3" xfId="0" applyNumberFormat="1" applyFont="1" applyFill="1" applyBorder="1" applyAlignment="1">
      <alignment horizontal="center" vertical="center" wrapText="1"/>
    </xf>
    <xf numFmtId="38" fontId="5" fillId="0" borderId="2" xfId="1" applyFont="1" applyFill="1" applyBorder="1" applyAlignment="1" applyProtection="1">
      <alignment vertical="center" wrapText="1"/>
      <protection locked="0"/>
    </xf>
    <xf numFmtId="38" fontId="5" fillId="0" borderId="3" xfId="1" applyFont="1" applyFill="1" applyBorder="1" applyAlignment="1" applyProtection="1">
      <alignment vertical="center" wrapText="1"/>
      <protection locked="0"/>
    </xf>
    <xf numFmtId="38" fontId="6" fillId="0" borderId="3" xfId="1" applyFont="1" applyFill="1" applyBorder="1" applyAlignment="1">
      <alignment vertical="center" wrapText="1"/>
    </xf>
    <xf numFmtId="49" fontId="5" fillId="0" borderId="0" xfId="0" applyNumberFormat="1" applyFont="1" applyAlignment="1">
      <alignment horizontal="right" vertical="center" wrapText="1"/>
    </xf>
    <xf numFmtId="178" fontId="0" fillId="0" borderId="3" xfId="0" applyNumberFormat="1" applyBorder="1" applyAlignment="1">
      <alignment horizontal="center" vertical="center"/>
    </xf>
    <xf numFmtId="0" fontId="0" fillId="0" borderId="3" xfId="0" applyBorder="1">
      <alignment vertical="center"/>
    </xf>
    <xf numFmtId="0" fontId="0" fillId="0" borderId="7" xfId="0" applyBorder="1">
      <alignment vertical="center"/>
    </xf>
    <xf numFmtId="0" fontId="28" fillId="0" borderId="0" xfId="0" applyFont="1">
      <alignment vertical="center"/>
    </xf>
    <xf numFmtId="49" fontId="35" fillId="0" borderId="2" xfId="0" applyNumberFormat="1" applyFont="1" applyBorder="1" applyAlignment="1">
      <alignment vertical="center" wrapText="1"/>
    </xf>
    <xf numFmtId="49" fontId="35" fillId="0" borderId="3" xfId="0" applyNumberFormat="1" applyFont="1" applyBorder="1" applyAlignment="1">
      <alignment vertical="center" wrapText="1"/>
    </xf>
    <xf numFmtId="178" fontId="22" fillId="0" borderId="10" xfId="0" applyNumberFormat="1" applyFont="1" applyBorder="1" applyAlignment="1">
      <alignment horizontal="center" vertical="center" wrapText="1"/>
    </xf>
    <xf numFmtId="178" fontId="22" fillId="0" borderId="11" xfId="0" applyNumberFormat="1" applyFont="1" applyBorder="1" applyAlignment="1">
      <alignment horizontal="center" vertical="center" wrapText="1"/>
    </xf>
    <xf numFmtId="178" fontId="22" fillId="0" borderId="12" xfId="0" applyNumberFormat="1" applyFont="1" applyBorder="1" applyAlignment="1">
      <alignment horizontal="center" vertical="center" wrapText="1"/>
    </xf>
    <xf numFmtId="178" fontId="22" fillId="0" borderId="6" xfId="0" applyNumberFormat="1" applyFont="1" applyBorder="1" applyAlignment="1">
      <alignment horizontal="center" vertical="center" wrapText="1"/>
    </xf>
    <xf numFmtId="49" fontId="35" fillId="4" borderId="10" xfId="0" applyNumberFormat="1" applyFont="1" applyFill="1" applyBorder="1" applyAlignment="1" applyProtection="1">
      <alignment horizontal="left" vertical="top" wrapText="1"/>
      <protection locked="0"/>
    </xf>
    <xf numFmtId="49" fontId="37" fillId="4" borderId="7" xfId="0" applyNumberFormat="1" applyFont="1" applyFill="1" applyBorder="1" applyAlignment="1" applyProtection="1">
      <alignment horizontal="left" vertical="top" wrapText="1"/>
      <protection locked="0"/>
    </xf>
    <xf numFmtId="49" fontId="37" fillId="4" borderId="11" xfId="0" applyNumberFormat="1" applyFont="1" applyFill="1" applyBorder="1" applyAlignment="1" applyProtection="1">
      <alignment horizontal="left" vertical="top" wrapText="1"/>
      <protection locked="0"/>
    </xf>
    <xf numFmtId="49" fontId="37" fillId="4" borderId="12" xfId="0" applyNumberFormat="1" applyFont="1" applyFill="1" applyBorder="1" applyAlignment="1" applyProtection="1">
      <alignment horizontal="left" vertical="top" wrapText="1"/>
      <protection locked="0"/>
    </xf>
    <xf numFmtId="49" fontId="37" fillId="4" borderId="5" xfId="0" applyNumberFormat="1" applyFont="1" applyFill="1" applyBorder="1" applyAlignment="1" applyProtection="1">
      <alignment horizontal="left" vertical="top" wrapText="1"/>
      <protection locked="0"/>
    </xf>
    <xf numFmtId="49" fontId="37" fillId="4" borderId="6" xfId="0" applyNumberFormat="1" applyFont="1" applyFill="1" applyBorder="1" applyAlignment="1" applyProtection="1">
      <alignment horizontal="left" vertical="top" wrapText="1"/>
      <protection locked="0"/>
    </xf>
    <xf numFmtId="178" fontId="0" fillId="0" borderId="8" xfId="0" applyNumberFormat="1" applyBorder="1" applyAlignment="1">
      <alignment horizontal="center" vertical="center"/>
    </xf>
    <xf numFmtId="178" fontId="0" fillId="0" borderId="9" xfId="0" applyNumberFormat="1" applyBorder="1" applyAlignment="1">
      <alignment horizontal="center" vertical="center"/>
    </xf>
    <xf numFmtId="49" fontId="5" fillId="0" borderId="2"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38" fontId="5" fillId="4" borderId="2" xfId="1" applyFont="1" applyFill="1" applyBorder="1" applyAlignment="1" applyProtection="1">
      <alignment horizontal="center" vertical="center" wrapText="1"/>
      <protection locked="0"/>
    </xf>
    <xf numFmtId="38" fontId="5" fillId="4" borderId="3" xfId="1" applyFont="1" applyFill="1" applyBorder="1" applyAlignment="1" applyProtection="1">
      <alignment horizontal="center" vertical="center" wrapText="1"/>
      <protection locked="0"/>
    </xf>
    <xf numFmtId="38" fontId="5" fillId="4" borderId="4" xfId="1" applyFont="1" applyFill="1" applyBorder="1" applyAlignment="1" applyProtection="1">
      <alignment horizontal="center" vertical="center" wrapText="1"/>
      <protection locked="0"/>
    </xf>
    <xf numFmtId="49" fontId="5" fillId="0" borderId="4" xfId="0" applyNumberFormat="1" applyFont="1" applyBorder="1" applyAlignment="1">
      <alignment horizontal="left" vertical="center" wrapText="1"/>
    </xf>
    <xf numFmtId="38" fontId="5" fillId="0" borderId="2" xfId="1" applyFont="1" applyFill="1" applyBorder="1" applyAlignment="1">
      <alignment horizontal="center" vertical="center" wrapText="1"/>
    </xf>
    <xf numFmtId="38" fontId="5" fillId="0" borderId="3" xfId="1" applyFont="1" applyFill="1" applyBorder="1" applyAlignment="1">
      <alignment horizontal="center" vertical="center" wrapText="1"/>
    </xf>
    <xf numFmtId="178" fontId="22" fillId="0" borderId="8" xfId="0" applyNumberFormat="1" applyFont="1" applyBorder="1" applyAlignment="1">
      <alignment horizontal="center" vertical="center"/>
    </xf>
    <xf numFmtId="178" fontId="22" fillId="0" borderId="9" xfId="0" applyNumberFormat="1" applyFont="1" applyBorder="1" applyAlignment="1">
      <alignment horizontal="center" vertical="center"/>
    </xf>
    <xf numFmtId="49" fontId="35" fillId="0" borderId="2" xfId="0" applyNumberFormat="1" applyFont="1" applyBorder="1" applyAlignment="1">
      <alignment horizontal="left" vertical="center" wrapText="1"/>
    </xf>
    <xf numFmtId="49" fontId="35" fillId="0" borderId="3"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7" fillId="4" borderId="2" xfId="0" applyNumberFormat="1" applyFont="1" applyFill="1" applyBorder="1" applyAlignment="1" applyProtection="1">
      <alignment horizontal="left" vertical="center" wrapText="1"/>
      <protection locked="0"/>
    </xf>
    <xf numFmtId="49" fontId="35" fillId="4" borderId="3" xfId="0" applyNumberFormat="1" applyFont="1" applyFill="1" applyBorder="1" applyAlignment="1" applyProtection="1">
      <alignment horizontal="left" vertical="center" wrapText="1"/>
      <protection locked="0"/>
    </xf>
    <xf numFmtId="49" fontId="35" fillId="4" borderId="4" xfId="0" applyNumberFormat="1" applyFont="1" applyFill="1" applyBorder="1" applyAlignment="1" applyProtection="1">
      <alignment horizontal="left" vertical="center" wrapText="1"/>
      <protection locked="0"/>
    </xf>
    <xf numFmtId="178" fontId="28" fillId="0" borderId="10" xfId="0" applyNumberFormat="1" applyFont="1" applyBorder="1" applyAlignment="1">
      <alignment horizontal="center" vertical="center"/>
    </xf>
    <xf numFmtId="178" fontId="28" fillId="0" borderId="11" xfId="0" applyNumberFormat="1" applyFont="1" applyBorder="1" applyAlignment="1">
      <alignment horizontal="center" vertical="center"/>
    </xf>
    <xf numFmtId="178" fontId="28" fillId="0" borderId="12" xfId="0" applyNumberFormat="1" applyFont="1" applyBorder="1" applyAlignment="1">
      <alignment horizontal="center" vertical="center"/>
    </xf>
    <xf numFmtId="178" fontId="28" fillId="0" borderId="6" xfId="0" applyNumberFormat="1" applyFont="1" applyBorder="1" applyAlignment="1">
      <alignment horizontal="center" vertical="center"/>
    </xf>
    <xf numFmtId="178" fontId="28" fillId="0" borderId="8" xfId="0" applyNumberFormat="1" applyFont="1" applyBorder="1" applyAlignment="1">
      <alignment horizontal="center" vertical="center"/>
    </xf>
    <xf numFmtId="178" fontId="28" fillId="0" borderId="9" xfId="0" applyNumberFormat="1" applyFont="1" applyBorder="1" applyAlignment="1">
      <alignment horizontal="center" vertical="center"/>
    </xf>
    <xf numFmtId="38" fontId="5" fillId="4" borderId="2" xfId="1" applyFont="1" applyFill="1" applyBorder="1" applyAlignment="1" applyProtection="1">
      <alignment vertical="center" wrapText="1"/>
      <protection locked="0"/>
    </xf>
    <xf numFmtId="38" fontId="5" fillId="4" borderId="3" xfId="1" applyFont="1" applyFill="1" applyBorder="1" applyAlignment="1" applyProtection="1">
      <alignment vertical="center" wrapText="1"/>
      <protection locked="0"/>
    </xf>
    <xf numFmtId="38" fontId="29" fillId="4" borderId="2" xfId="1" applyFont="1" applyFill="1" applyBorder="1" applyAlignment="1" applyProtection="1">
      <alignment vertical="center" wrapText="1"/>
      <protection locked="0"/>
    </xf>
    <xf numFmtId="38" fontId="29" fillId="4" borderId="3" xfId="1" applyFont="1" applyFill="1" applyBorder="1" applyAlignment="1" applyProtection="1">
      <alignment vertical="center" wrapText="1"/>
      <protection locked="0"/>
    </xf>
    <xf numFmtId="38" fontId="5" fillId="0" borderId="2" xfId="1" applyFont="1" applyFill="1" applyBorder="1" applyAlignment="1">
      <alignment vertical="center" wrapText="1"/>
    </xf>
    <xf numFmtId="38" fontId="5" fillId="0" borderId="3" xfId="1" applyFont="1" applyFill="1" applyBorder="1" applyAlignment="1">
      <alignment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178" fontId="0" fillId="0" borderId="10" xfId="0" applyNumberFormat="1" applyBorder="1" applyAlignment="1">
      <alignment horizontal="center" vertical="center"/>
    </xf>
    <xf numFmtId="178" fontId="0" fillId="0" borderId="11"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6" xfId="0" applyNumberFormat="1" applyBorder="1" applyAlignment="1">
      <alignment horizontal="center" vertical="center"/>
    </xf>
    <xf numFmtId="49" fontId="5" fillId="0" borderId="2" xfId="0" applyNumberFormat="1" applyFont="1" applyBorder="1" applyAlignment="1">
      <alignment horizontal="left" vertical="center" wrapText="1" shrinkToFit="1"/>
    </xf>
    <xf numFmtId="49" fontId="5" fillId="0" borderId="3" xfId="0" applyNumberFormat="1" applyFont="1" applyBorder="1" applyAlignment="1">
      <alignment horizontal="left" vertical="center" wrapText="1" shrinkToFit="1"/>
    </xf>
    <xf numFmtId="49" fontId="5" fillId="0" borderId="4" xfId="0" applyNumberFormat="1" applyFont="1" applyBorder="1" applyAlignment="1">
      <alignment horizontal="left" vertical="center" wrapText="1" shrinkToFi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19" fillId="5" borderId="0" xfId="0" applyFont="1" applyFill="1" applyAlignment="1">
      <alignment horizontal="left" vertical="center"/>
    </xf>
    <xf numFmtId="0" fontId="16" fillId="0" borderId="0" xfId="0" applyFont="1" applyFill="1" applyBorder="1" applyAlignment="1">
      <alignment horizontal="left" vertical="center"/>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wrapText="1"/>
    </xf>
    <xf numFmtId="0" fontId="9" fillId="0" borderId="0" xfId="0" applyFont="1" applyAlignment="1">
      <alignment horizontal="left" vertical="center" wrapText="1"/>
    </xf>
    <xf numFmtId="49" fontId="16" fillId="0" borderId="0" xfId="0" applyNumberFormat="1" applyFont="1" applyBorder="1" applyAlignment="1">
      <alignment horizontal="left" vertical="center" wrapText="1"/>
    </xf>
    <xf numFmtId="178" fontId="28" fillId="0" borderId="2" xfId="0" applyNumberFormat="1" applyFont="1" applyBorder="1" applyAlignment="1">
      <alignment horizontal="center" vertical="center"/>
    </xf>
    <xf numFmtId="178" fontId="28" fillId="0" borderId="4" xfId="0" applyNumberFormat="1" applyFont="1" applyBorder="1" applyAlignment="1">
      <alignment horizontal="center" vertical="center"/>
    </xf>
    <xf numFmtId="49" fontId="29" fillId="0" borderId="2" xfId="0" applyNumberFormat="1" applyFont="1" applyBorder="1" applyAlignment="1">
      <alignment horizontal="left" vertical="center" wrapText="1"/>
    </xf>
    <xf numFmtId="49" fontId="29" fillId="0" borderId="3"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49" fontId="49" fillId="0" borderId="2" xfId="0" applyNumberFormat="1" applyFont="1" applyBorder="1" applyAlignment="1">
      <alignment horizontal="left" vertical="center" wrapText="1"/>
    </xf>
    <xf numFmtId="49" fontId="49" fillId="0" borderId="3" xfId="0" applyNumberFormat="1" applyFont="1" applyBorder="1" applyAlignment="1">
      <alignment horizontal="left" vertical="center" wrapText="1"/>
    </xf>
    <xf numFmtId="49" fontId="49" fillId="0" borderId="4" xfId="0" applyNumberFormat="1" applyFont="1" applyBorder="1" applyAlignment="1">
      <alignment horizontal="left" vertical="center" wrapText="1"/>
    </xf>
    <xf numFmtId="0" fontId="43" fillId="7" borderId="0" xfId="0" applyFont="1" applyFill="1" applyAlignment="1">
      <alignment horizontal="left" vertical="center" wrapText="1"/>
    </xf>
    <xf numFmtId="0" fontId="36" fillId="7" borderId="0" xfId="0" applyFont="1" applyFill="1" applyAlignment="1">
      <alignment horizontal="left" vertical="center" wrapText="1"/>
    </xf>
    <xf numFmtId="0" fontId="48" fillId="2" borderId="2" xfId="0" applyFont="1" applyFill="1" applyBorder="1" applyAlignment="1">
      <alignment horizontal="center" vertical="center" shrinkToFit="1"/>
    </xf>
    <xf numFmtId="0" fontId="48" fillId="2" borderId="3" xfId="0" applyFont="1" applyFill="1" applyBorder="1" applyAlignment="1">
      <alignment horizontal="center" vertical="center" shrinkToFit="1"/>
    </xf>
    <xf numFmtId="0" fontId="48" fillId="2" borderId="4" xfId="0" applyFont="1" applyFill="1" applyBorder="1" applyAlignment="1">
      <alignment horizontal="center" vertical="center" shrinkToFit="1"/>
    </xf>
    <xf numFmtId="0" fontId="0" fillId="4" borderId="22" xfId="0" applyFill="1" applyBorder="1" applyAlignment="1" applyProtection="1">
      <alignment horizontal="left" vertical="top"/>
      <protection locked="0"/>
    </xf>
    <xf numFmtId="0" fontId="0" fillId="4" borderId="23" xfId="0" applyFill="1" applyBorder="1" applyAlignment="1" applyProtection="1">
      <alignment horizontal="left" vertical="top"/>
      <protection locked="0"/>
    </xf>
    <xf numFmtId="0" fontId="0" fillId="4" borderId="24" xfId="0" applyFill="1" applyBorder="1" applyAlignment="1" applyProtection="1">
      <alignment horizontal="left" vertical="top"/>
      <protection locked="0"/>
    </xf>
    <xf numFmtId="49" fontId="5" fillId="4" borderId="2" xfId="0" applyNumberFormat="1" applyFont="1" applyFill="1" applyBorder="1" applyAlignment="1" applyProtection="1">
      <alignment horizontal="left" vertical="center" wrapText="1" shrinkToFit="1"/>
      <protection locked="0"/>
    </xf>
    <xf numFmtId="49" fontId="5" fillId="4" borderId="3" xfId="0" applyNumberFormat="1" applyFont="1" applyFill="1" applyBorder="1" applyAlignment="1" applyProtection="1">
      <alignment horizontal="left" vertical="center" wrapText="1" shrinkToFit="1"/>
      <protection locked="0"/>
    </xf>
    <xf numFmtId="49" fontId="5" fillId="4" borderId="4" xfId="0" applyNumberFormat="1" applyFont="1" applyFill="1" applyBorder="1" applyAlignment="1" applyProtection="1">
      <alignment horizontal="left" vertical="center" wrapText="1" shrinkToFit="1"/>
      <protection locked="0"/>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7" fillId="4" borderId="2" xfId="0" applyNumberFormat="1" applyFont="1" applyFill="1" applyBorder="1" applyAlignment="1" applyProtection="1">
      <alignment horizontal="left" vertical="center" wrapText="1"/>
      <protection locked="0"/>
    </xf>
    <xf numFmtId="49" fontId="7" fillId="4" borderId="3" xfId="0" applyNumberFormat="1" applyFont="1" applyFill="1" applyBorder="1" applyAlignment="1" applyProtection="1">
      <alignment horizontal="left" vertical="center" wrapText="1"/>
      <protection locked="0"/>
    </xf>
    <xf numFmtId="49" fontId="7" fillId="4" borderId="4" xfId="0" applyNumberFormat="1" applyFont="1" applyFill="1" applyBorder="1" applyAlignment="1" applyProtection="1">
      <alignment horizontal="left" vertical="center" wrapText="1"/>
      <protection locked="0"/>
    </xf>
    <xf numFmtId="178" fontId="0" fillId="0" borderId="2" xfId="0" applyNumberFormat="1" applyBorder="1" applyAlignment="1">
      <alignment horizontal="center" vertical="center"/>
    </xf>
    <xf numFmtId="178" fontId="0" fillId="0" borderId="4" xfId="0" applyNumberFormat="1" applyBorder="1" applyAlignment="1">
      <alignment horizontal="center" vertical="center"/>
    </xf>
    <xf numFmtId="0" fontId="48" fillId="2" borderId="2" xfId="0" applyFont="1" applyFill="1" applyBorder="1" applyAlignment="1">
      <alignment horizontal="center"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50" fillId="0" borderId="0" xfId="0" applyFont="1" applyAlignment="1">
      <alignment horizontal="left" vertical="center" wrapText="1"/>
    </xf>
    <xf numFmtId="0" fontId="58" fillId="7" borderId="0" xfId="0" applyFont="1" applyFill="1" applyAlignment="1">
      <alignment horizontal="left" vertical="center" wrapText="1"/>
    </xf>
    <xf numFmtId="0" fontId="29" fillId="2" borderId="2"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4" xfId="0" applyFont="1" applyFill="1" applyBorder="1" applyAlignment="1">
      <alignment horizontal="center" vertical="center"/>
    </xf>
    <xf numFmtId="178" fontId="22" fillId="0" borderId="2" xfId="0" applyNumberFormat="1" applyFont="1" applyBorder="1" applyAlignment="1">
      <alignment horizontal="center" vertical="center"/>
    </xf>
    <xf numFmtId="178" fontId="22" fillId="0" borderId="4" xfId="0" applyNumberFormat="1" applyFont="1" applyBorder="1" applyAlignment="1">
      <alignment horizontal="center" vertical="center"/>
    </xf>
    <xf numFmtId="0" fontId="27"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0" fontId="28" fillId="2" borderId="2"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49" fontId="6" fillId="0" borderId="2" xfId="0" applyNumberFormat="1" applyFont="1" applyFill="1" applyBorder="1" applyAlignment="1">
      <alignment horizontal="left" vertical="center" shrinkToFit="1"/>
    </xf>
    <xf numFmtId="49" fontId="6" fillId="0" borderId="3" xfId="0" applyNumberFormat="1" applyFont="1" applyFill="1" applyBorder="1" applyAlignment="1">
      <alignment horizontal="left" vertical="center" shrinkToFit="1"/>
    </xf>
    <xf numFmtId="49" fontId="6" fillId="0" borderId="4" xfId="0" applyNumberFormat="1" applyFont="1" applyFill="1" applyBorder="1" applyAlignment="1">
      <alignment horizontal="left" vertical="center" shrinkToFit="1"/>
    </xf>
    <xf numFmtId="180" fontId="5" fillId="4" borderId="2" xfId="0" applyNumberFormat="1" applyFont="1" applyFill="1" applyBorder="1" applyAlignment="1" applyProtection="1">
      <alignment horizontal="center" vertical="center" shrinkToFit="1"/>
      <protection locked="0"/>
    </xf>
    <xf numFmtId="180" fontId="5" fillId="4" borderId="3" xfId="0" applyNumberFormat="1" applyFont="1" applyFill="1" applyBorder="1" applyAlignment="1" applyProtection="1">
      <alignment horizontal="center" vertical="center" shrinkToFit="1"/>
      <protection locked="0"/>
    </xf>
    <xf numFmtId="180" fontId="5" fillId="4" borderId="4" xfId="0" applyNumberFormat="1" applyFont="1" applyFill="1" applyBorder="1" applyAlignment="1" applyProtection="1">
      <alignment horizontal="center" vertical="center" shrinkToFit="1"/>
      <protection locked="0"/>
    </xf>
    <xf numFmtId="49" fontId="29" fillId="0" borderId="2" xfId="0" applyNumberFormat="1" applyFont="1" applyBorder="1" applyAlignment="1">
      <alignment horizontal="left" vertical="center" wrapText="1" shrinkToFit="1"/>
    </xf>
    <xf numFmtId="49" fontId="29" fillId="0" borderId="3" xfId="0" applyNumberFormat="1" applyFont="1" applyBorder="1" applyAlignment="1">
      <alignment horizontal="left" vertical="center" wrapText="1" shrinkToFit="1"/>
    </xf>
    <xf numFmtId="49" fontId="29" fillId="0" borderId="4" xfId="0" applyNumberFormat="1" applyFont="1" applyBorder="1" applyAlignment="1">
      <alignment horizontal="left" vertical="center" wrapText="1" shrinkToFit="1"/>
    </xf>
    <xf numFmtId="0" fontId="48" fillId="2" borderId="2"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48" fillId="2" borderId="4" xfId="0" applyFont="1" applyFill="1" applyBorder="1" applyAlignment="1">
      <alignment horizontal="center" vertical="center" wrapText="1"/>
    </xf>
    <xf numFmtId="38" fontId="5" fillId="4" borderId="10" xfId="1" applyFont="1" applyFill="1" applyBorder="1" applyAlignment="1" applyProtection="1">
      <alignment vertical="center" wrapText="1"/>
      <protection locked="0"/>
    </xf>
    <xf numFmtId="38" fontId="5" fillId="4" borderId="7" xfId="1" applyFont="1" applyFill="1" applyBorder="1" applyAlignment="1" applyProtection="1">
      <alignment vertical="center" wrapText="1"/>
      <protection locked="0"/>
    </xf>
    <xf numFmtId="38" fontId="5" fillId="4" borderId="12" xfId="1" applyFont="1" applyFill="1" applyBorder="1" applyAlignment="1" applyProtection="1">
      <alignment vertical="center" wrapText="1"/>
      <protection locked="0"/>
    </xf>
    <xf numFmtId="38" fontId="5" fillId="4" borderId="5" xfId="1" applyFont="1" applyFill="1" applyBorder="1" applyAlignment="1" applyProtection="1">
      <alignment vertical="center" wrapText="1"/>
      <protection locked="0"/>
    </xf>
    <xf numFmtId="49" fontId="5" fillId="0" borderId="11" xfId="0" applyNumberFormat="1" applyFont="1" applyBorder="1" applyAlignment="1">
      <alignment horizontal="center" vertical="center" wrapText="1"/>
    </xf>
    <xf numFmtId="49" fontId="27" fillId="0" borderId="0" xfId="0" applyNumberFormat="1" applyFont="1" applyAlignment="1">
      <alignment horizontal="left" vertical="center" wrapText="1"/>
    </xf>
    <xf numFmtId="178" fontId="22" fillId="0" borderId="10" xfId="0" applyNumberFormat="1" applyFont="1" applyBorder="1" applyAlignment="1">
      <alignment horizontal="center" vertical="center"/>
    </xf>
    <xf numFmtId="178" fontId="22" fillId="0" borderId="11" xfId="0" applyNumberFormat="1" applyFont="1" applyBorder="1" applyAlignment="1">
      <alignment horizontal="center" vertical="center"/>
    </xf>
    <xf numFmtId="178" fontId="22" fillId="0" borderId="12" xfId="0" applyNumberFormat="1" applyFont="1" applyBorder="1" applyAlignment="1">
      <alignment horizontal="center" vertical="center"/>
    </xf>
    <xf numFmtId="178" fontId="22" fillId="0" borderId="6"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49" fontId="5" fillId="0" borderId="2"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0" borderId="4" xfId="0" applyNumberFormat="1" applyFont="1" applyBorder="1" applyAlignment="1">
      <alignment horizontal="left" vertical="center" shrinkToFit="1"/>
    </xf>
    <xf numFmtId="49" fontId="48" fillId="0" borderId="2" xfId="0" applyNumberFormat="1" applyFont="1" applyBorder="1" applyAlignment="1">
      <alignment horizontal="left" vertical="center" wrapText="1" shrinkToFit="1"/>
    </xf>
    <xf numFmtId="49" fontId="48" fillId="0" borderId="3" xfId="0" applyNumberFormat="1" applyFont="1" applyBorder="1" applyAlignment="1">
      <alignment horizontal="left" vertical="center" wrapText="1" shrinkToFit="1"/>
    </xf>
    <xf numFmtId="178" fontId="0" fillId="0" borderId="10" xfId="0" applyNumberFormat="1" applyBorder="1" applyAlignment="1">
      <alignment horizontal="center" vertical="center" wrapText="1"/>
    </xf>
    <xf numFmtId="178" fontId="0" fillId="0" borderId="13" xfId="0" applyNumberFormat="1" applyBorder="1" applyAlignment="1">
      <alignment horizontal="center" vertical="center"/>
    </xf>
    <xf numFmtId="178" fontId="0" fillId="0" borderId="0" xfId="0" applyNumberFormat="1" applyBorder="1" applyAlignment="1">
      <alignment horizontal="center" vertical="center"/>
    </xf>
    <xf numFmtId="178" fontId="0" fillId="0" borderId="5" xfId="0" applyNumberFormat="1" applyBorder="1" applyAlignment="1">
      <alignment horizontal="center" vertical="center"/>
    </xf>
    <xf numFmtId="0" fontId="5" fillId="0" borderId="0" xfId="0" applyFont="1" applyFill="1" applyBorder="1" applyAlignment="1">
      <alignment horizontal="left" vertical="center"/>
    </xf>
    <xf numFmtId="0" fontId="5" fillId="0" borderId="14"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10" xfId="0" applyNumberFormat="1" applyFont="1" applyBorder="1" applyAlignment="1">
      <alignment horizontal="left" vertical="center" shrinkToFit="1"/>
    </xf>
    <xf numFmtId="49" fontId="5" fillId="0" borderId="7" xfId="0" applyNumberFormat="1" applyFont="1" applyBorder="1" applyAlignment="1">
      <alignment horizontal="left" vertical="center" shrinkToFit="1"/>
    </xf>
    <xf numFmtId="49" fontId="5" fillId="0" borderId="11" xfId="0" applyNumberFormat="1" applyFont="1" applyBorder="1" applyAlignment="1">
      <alignment horizontal="left" vertical="center" shrinkToFit="1"/>
    </xf>
    <xf numFmtId="49" fontId="5" fillId="0" borderId="12" xfId="0" applyNumberFormat="1" applyFont="1" applyBorder="1" applyAlignment="1">
      <alignment horizontal="left" vertical="center" shrinkToFit="1"/>
    </xf>
    <xf numFmtId="49" fontId="5" fillId="0" borderId="5" xfId="0" applyNumberFormat="1" applyFont="1" applyBorder="1" applyAlignment="1">
      <alignment horizontal="left" vertical="center" shrinkToFit="1"/>
    </xf>
    <xf numFmtId="49" fontId="5" fillId="0" borderId="6" xfId="0" applyNumberFormat="1" applyFont="1" applyBorder="1" applyAlignment="1">
      <alignment horizontal="left" vertical="center" shrinkToFit="1"/>
    </xf>
    <xf numFmtId="49" fontId="8" fillId="8" borderId="0" xfId="0" applyNumberFormat="1" applyFont="1" applyFill="1" applyAlignment="1">
      <alignment horizontal="center" vertical="center"/>
    </xf>
    <xf numFmtId="0" fontId="0" fillId="3" borderId="1" xfId="0" applyFill="1" applyBorder="1" applyAlignment="1">
      <alignment horizontal="center" vertical="center"/>
    </xf>
    <xf numFmtId="0" fontId="0" fillId="4" borderId="1" xfId="0" applyFill="1" applyBorder="1" applyAlignment="1" applyProtection="1">
      <alignment wrapText="1"/>
      <protection locked="0"/>
    </xf>
    <xf numFmtId="0" fontId="56" fillId="4" borderId="1" xfId="4"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0" fillId="3" borderId="0" xfId="0" applyFill="1" applyBorder="1" applyAlignment="1">
      <alignment horizontal="center" vertical="center"/>
    </xf>
    <xf numFmtId="49" fontId="6" fillId="3" borderId="0" xfId="0" applyNumberFormat="1" applyFont="1" applyFill="1" applyBorder="1" applyAlignment="1">
      <alignment horizontal="center" vertical="center" shrinkToFit="1"/>
    </xf>
    <xf numFmtId="49" fontId="6" fillId="3" borderId="1" xfId="0" applyNumberFormat="1" applyFont="1" applyFill="1" applyBorder="1" applyAlignment="1">
      <alignment horizontal="center" vertical="center" shrinkToFit="1"/>
    </xf>
    <xf numFmtId="0" fontId="46" fillId="0" borderId="0" xfId="0" applyFont="1" applyFill="1" applyBorder="1" applyAlignment="1">
      <alignment horizontal="left" vertical="center" wrapText="1"/>
    </xf>
    <xf numFmtId="49" fontId="5" fillId="0" borderId="0" xfId="0" applyNumberFormat="1" applyFont="1" applyFill="1" applyBorder="1" applyAlignment="1">
      <alignment vertical="center" wrapText="1"/>
    </xf>
    <xf numFmtId="49" fontId="5" fillId="4" borderId="1" xfId="0" applyNumberFormat="1" applyFont="1" applyFill="1" applyBorder="1" applyAlignment="1" applyProtection="1">
      <alignment vertical="center" wrapText="1"/>
      <protection locked="0"/>
    </xf>
    <xf numFmtId="49" fontId="5" fillId="3" borderId="0"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5" fillId="0" borderId="0" xfId="0" applyFont="1" applyAlignment="1">
      <alignment vertical="center" wrapText="1"/>
    </xf>
    <xf numFmtId="0" fontId="48" fillId="0" borderId="0" xfId="0" applyFont="1" applyAlignment="1">
      <alignment horizontal="left" vertical="center" wrapText="1" shrinkToFit="1"/>
    </xf>
    <xf numFmtId="38" fontId="5" fillId="4" borderId="2" xfId="1" applyFont="1" applyFill="1" applyBorder="1" applyAlignment="1" applyProtection="1">
      <alignment vertical="center"/>
      <protection locked="0"/>
    </xf>
    <xf numFmtId="38" fontId="5" fillId="4" borderId="3" xfId="1" applyFont="1" applyFill="1" applyBorder="1" applyAlignment="1" applyProtection="1">
      <alignment vertical="center"/>
      <protection locked="0"/>
    </xf>
    <xf numFmtId="178" fontId="0" fillId="0" borderId="14" xfId="0" applyNumberFormat="1" applyBorder="1" applyAlignment="1">
      <alignment horizontal="center" vertical="center"/>
    </xf>
    <xf numFmtId="49" fontId="5" fillId="0" borderId="7" xfId="0" applyNumberFormat="1" applyFont="1" applyBorder="1" applyAlignment="1">
      <alignment horizontal="center" vertical="center" wrapText="1"/>
    </xf>
    <xf numFmtId="38" fontId="5" fillId="4" borderId="10" xfId="1" applyFont="1" applyFill="1" applyBorder="1" applyAlignment="1" applyProtection="1">
      <alignment vertical="center"/>
      <protection locked="0"/>
    </xf>
    <xf numFmtId="38" fontId="5" fillId="4" borderId="7" xfId="1" applyFont="1" applyFill="1" applyBorder="1" applyAlignment="1" applyProtection="1">
      <alignment vertical="center"/>
      <protection locked="0"/>
    </xf>
    <xf numFmtId="38" fontId="5" fillId="4" borderId="12" xfId="1" applyFont="1" applyFill="1" applyBorder="1" applyAlignment="1" applyProtection="1">
      <alignment vertical="center"/>
      <protection locked="0"/>
    </xf>
    <xf numFmtId="38" fontId="5" fillId="4" borderId="5" xfId="1" applyFont="1" applyFill="1" applyBorder="1" applyAlignment="1" applyProtection="1">
      <alignment vertical="center"/>
      <protection locked="0"/>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11" fillId="0" borderId="10" xfId="0" applyFont="1" applyFill="1" applyBorder="1" applyAlignment="1">
      <alignment horizontal="left" vertical="center" shrinkToFit="1"/>
    </xf>
    <xf numFmtId="0" fontId="11" fillId="0" borderId="7" xfId="0" applyFont="1" applyFill="1" applyBorder="1" applyAlignment="1">
      <alignment horizontal="left" vertical="center" shrinkToFit="1"/>
    </xf>
    <xf numFmtId="0" fontId="11" fillId="0" borderId="11" xfId="0" applyFont="1" applyFill="1" applyBorder="1" applyAlignment="1">
      <alignment horizontal="left" vertical="center" shrinkToFit="1"/>
    </xf>
    <xf numFmtId="0" fontId="11" fillId="3" borderId="10" xfId="0" applyFont="1" applyFill="1" applyBorder="1" applyAlignment="1">
      <alignment horizontal="left" vertical="center" shrinkToFit="1"/>
    </xf>
    <xf numFmtId="0" fontId="11" fillId="3" borderId="7" xfId="0" applyFont="1" applyFill="1" applyBorder="1" applyAlignment="1">
      <alignment horizontal="left" vertical="center" shrinkToFit="1"/>
    </xf>
    <xf numFmtId="38" fontId="6" fillId="0" borderId="12" xfId="1" applyFont="1" applyFill="1" applyBorder="1" applyAlignment="1">
      <alignment vertical="center" wrapText="1"/>
    </xf>
    <xf numFmtId="38" fontId="6" fillId="0" borderId="5" xfId="1" applyFont="1" applyFill="1" applyBorder="1" applyAlignment="1">
      <alignment vertical="center" wrapText="1"/>
    </xf>
    <xf numFmtId="49" fontId="48" fillId="0" borderId="3" xfId="0" applyNumberFormat="1" applyFont="1" applyBorder="1" applyAlignment="1">
      <alignment horizontal="left" vertical="center" wrapText="1"/>
    </xf>
    <xf numFmtId="49" fontId="48" fillId="0" borderId="4" xfId="0" applyNumberFormat="1" applyFont="1" applyBorder="1" applyAlignment="1">
      <alignment horizontal="left" vertical="center" wrapText="1"/>
    </xf>
    <xf numFmtId="0" fontId="23" fillId="0" borderId="0" xfId="0" applyFont="1" applyFill="1" applyBorder="1" applyAlignment="1">
      <alignment horizontal="left" vertical="center"/>
    </xf>
    <xf numFmtId="0" fontId="43" fillId="0" borderId="0" xfId="0" applyFont="1" applyFill="1" applyAlignment="1">
      <alignment horizontal="left" vertical="center" wrapText="1"/>
    </xf>
    <xf numFmtId="0" fontId="55" fillId="0" borderId="0" xfId="0" applyFont="1" applyFill="1" applyAlignment="1">
      <alignment horizontal="left" vertical="center" wrapText="1"/>
    </xf>
    <xf numFmtId="0" fontId="24" fillId="5" borderId="0" xfId="0" applyFont="1" applyFill="1" applyAlignment="1">
      <alignment horizontal="left" vertical="center"/>
    </xf>
    <xf numFmtId="49" fontId="48" fillId="0" borderId="4" xfId="0" applyNumberFormat="1" applyFont="1" applyBorder="1" applyAlignment="1">
      <alignment horizontal="left" vertical="center" wrapText="1" shrinkToFit="1"/>
    </xf>
    <xf numFmtId="49" fontId="48" fillId="0" borderId="2" xfId="0" applyNumberFormat="1" applyFont="1" applyBorder="1" applyAlignment="1">
      <alignment horizontal="left" vertical="center" wrapText="1"/>
    </xf>
    <xf numFmtId="49" fontId="16" fillId="0" borderId="5" xfId="0" applyNumberFormat="1" applyFont="1" applyBorder="1" applyAlignment="1">
      <alignment horizontal="left" vertical="center" wrapText="1"/>
    </xf>
    <xf numFmtId="49" fontId="40" fillId="4" borderId="2" xfId="0" applyNumberFormat="1" applyFont="1" applyFill="1" applyBorder="1" applyAlignment="1" applyProtection="1">
      <alignment vertical="center" wrapText="1"/>
      <protection locked="0"/>
    </xf>
    <xf numFmtId="49" fontId="37" fillId="4" borderId="3" xfId="0" applyNumberFormat="1" applyFont="1" applyFill="1" applyBorder="1" applyAlignment="1" applyProtection="1">
      <alignment vertical="center" wrapText="1"/>
      <protection locked="0"/>
    </xf>
    <xf numFmtId="49" fontId="37" fillId="4" borderId="4" xfId="0" applyNumberFormat="1" applyFont="1" applyFill="1" applyBorder="1" applyAlignment="1" applyProtection="1">
      <alignment vertical="center" wrapText="1"/>
      <protection locked="0"/>
    </xf>
    <xf numFmtId="0" fontId="50" fillId="0" borderId="5" xfId="0" applyFont="1" applyFill="1" applyBorder="1" applyAlignment="1">
      <alignment horizontal="left" vertical="center" wrapText="1"/>
    </xf>
    <xf numFmtId="0" fontId="50" fillId="0" borderId="5" xfId="0" applyFont="1" applyBorder="1" applyAlignment="1">
      <alignment horizontal="left" vertical="center" wrapText="1"/>
    </xf>
    <xf numFmtId="38" fontId="50" fillId="4" borderId="0" xfId="1" applyFont="1" applyFill="1" applyAlignment="1" applyProtection="1">
      <alignment vertical="center" shrinkToFit="1"/>
      <protection locked="0"/>
    </xf>
    <xf numFmtId="38" fontId="5" fillId="4" borderId="13" xfId="1" applyFont="1" applyFill="1" applyBorder="1" applyAlignment="1" applyProtection="1">
      <alignment vertical="center"/>
      <protection locked="0"/>
    </xf>
    <xf numFmtId="38" fontId="5" fillId="4" borderId="0" xfId="1" applyFont="1" applyFill="1" applyBorder="1" applyAlignment="1" applyProtection="1">
      <alignment vertical="center"/>
      <protection locked="0"/>
    </xf>
    <xf numFmtId="0" fontId="5" fillId="0" borderId="0" xfId="0" applyFont="1" applyAlignment="1">
      <alignment horizontal="left" vertical="center" shrinkToFit="1"/>
    </xf>
    <xf numFmtId="0" fontId="39" fillId="7" borderId="0" xfId="0" applyFont="1" applyFill="1" applyAlignment="1">
      <alignment horizontal="left" vertical="center" wrapText="1"/>
    </xf>
    <xf numFmtId="0" fontId="41" fillId="7" borderId="0" xfId="0" applyFont="1" applyFill="1" applyAlignment="1">
      <alignment horizontal="left" vertical="center" wrapText="1"/>
    </xf>
    <xf numFmtId="0" fontId="5" fillId="0" borderId="0" xfId="0" applyFont="1" applyFill="1" applyAlignment="1">
      <alignment horizontal="left" vertical="center" wrapText="1"/>
    </xf>
    <xf numFmtId="0" fontId="53" fillId="0" borderId="0" xfId="0" applyFont="1" applyAlignment="1">
      <alignment horizontal="left" vertical="center" wrapText="1"/>
    </xf>
    <xf numFmtId="0" fontId="48" fillId="0" borderId="0" xfId="0" applyFont="1" applyAlignment="1">
      <alignment horizontal="left" vertical="center" wrapText="1"/>
    </xf>
    <xf numFmtId="0" fontId="5" fillId="0" borderId="0" xfId="0" applyFont="1" applyAlignment="1">
      <alignment vertical="center" shrinkToFit="1"/>
    </xf>
    <xf numFmtId="38" fontId="5" fillId="4" borderId="12" xfId="1" applyFont="1" applyFill="1" applyBorder="1" applyAlignment="1" applyProtection="1">
      <alignment horizontal="left" vertical="center"/>
      <protection locked="0"/>
    </xf>
    <xf numFmtId="38" fontId="5" fillId="4" borderId="5" xfId="1" applyFont="1" applyFill="1" applyBorder="1" applyAlignment="1" applyProtection="1">
      <alignment horizontal="left" vertical="center"/>
      <protection locked="0"/>
    </xf>
    <xf numFmtId="38" fontId="5" fillId="4" borderId="6" xfId="1" applyFont="1" applyFill="1" applyBorder="1" applyAlignment="1" applyProtection="1">
      <alignment horizontal="left" vertical="center"/>
      <protection locked="0"/>
    </xf>
    <xf numFmtId="0" fontId="48" fillId="2" borderId="12"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6" xfId="0" applyFont="1" applyFill="1" applyBorder="1" applyAlignment="1">
      <alignment horizontal="center" vertical="center"/>
    </xf>
    <xf numFmtId="0" fontId="54" fillId="0" borderId="0" xfId="0" applyFont="1" applyBorder="1" applyAlignment="1">
      <alignment vertical="center" wrapText="1"/>
    </xf>
    <xf numFmtId="0" fontId="0" fillId="3" borderId="0" xfId="0" applyFill="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0" fillId="0" borderId="25" xfId="0" applyFill="1" applyBorder="1" applyAlignment="1">
      <alignment horizontal="left" vertical="center" wrapText="1"/>
    </xf>
    <xf numFmtId="0" fontId="0" fillId="0" borderId="26" xfId="0" applyFill="1" applyBorder="1" applyAlignment="1">
      <alignment horizontal="left" vertical="center" wrapText="1"/>
    </xf>
    <xf numFmtId="0" fontId="0" fillId="0" borderId="27" xfId="0" applyFill="1" applyBorder="1" applyAlignment="1">
      <alignment horizontal="left" vertical="center" wrapText="1"/>
    </xf>
    <xf numFmtId="38" fontId="5" fillId="4" borderId="2" xfId="1" applyFont="1" applyFill="1" applyBorder="1" applyAlignment="1" applyProtection="1">
      <alignment horizontal="right" vertical="center"/>
      <protection locked="0"/>
    </xf>
    <xf numFmtId="38" fontId="5" fillId="4" borderId="3" xfId="1" applyFont="1" applyFill="1" applyBorder="1" applyAlignment="1" applyProtection="1">
      <alignment horizontal="right" vertical="center"/>
      <protection locked="0"/>
    </xf>
    <xf numFmtId="0" fontId="43" fillId="3" borderId="0" xfId="0" applyFont="1" applyFill="1" applyAlignment="1">
      <alignment horizontal="left" vertical="center" wrapText="1"/>
    </xf>
    <xf numFmtId="0" fontId="43" fillId="3" borderId="0" xfId="0" applyFont="1" applyFill="1" applyAlignment="1">
      <alignment horizontal="left" vertical="center"/>
    </xf>
    <xf numFmtId="0" fontId="2" fillId="0" borderId="17" xfId="2" applyFont="1" applyBorder="1" applyAlignment="1">
      <alignment horizontal="center" vertical="center" wrapText="1"/>
    </xf>
    <xf numFmtId="176" fontId="22" fillId="0" borderId="21" xfId="2" applyNumberFormat="1" applyFont="1" applyBorder="1" applyAlignment="1">
      <alignment horizontal="left" vertical="top" wrapText="1"/>
    </xf>
    <xf numFmtId="176" fontId="22" fillId="0" borderId="15" xfId="2" applyNumberFormat="1" applyFont="1" applyBorder="1" applyAlignment="1">
      <alignment horizontal="left" vertical="top" wrapText="1"/>
    </xf>
    <xf numFmtId="176" fontId="22" fillId="0" borderId="19" xfId="2" applyNumberFormat="1" applyFont="1" applyBorder="1" applyAlignment="1">
      <alignment horizontal="left" vertical="top" wrapText="1"/>
    </xf>
    <xf numFmtId="0" fontId="2" fillId="6" borderId="21" xfId="2" applyFont="1" applyFill="1" applyBorder="1" applyAlignment="1">
      <alignment horizontal="center" vertical="center" wrapText="1"/>
    </xf>
    <xf numFmtId="0" fontId="2" fillId="6" borderId="15" xfId="2" applyFont="1" applyFill="1" applyBorder="1" applyAlignment="1">
      <alignment horizontal="center" vertical="center" wrapText="1"/>
    </xf>
    <xf numFmtId="0" fontId="2" fillId="6" borderId="19" xfId="2" applyFont="1" applyFill="1" applyBorder="1" applyAlignment="1">
      <alignment horizontal="center" vertical="center" wrapText="1"/>
    </xf>
    <xf numFmtId="0" fontId="2" fillId="6" borderId="21" xfId="2" applyFont="1" applyFill="1" applyBorder="1" applyAlignment="1">
      <alignment horizontal="center" vertical="center" shrinkToFit="1"/>
    </xf>
    <xf numFmtId="0" fontId="2" fillId="6" borderId="15" xfId="2" applyFont="1" applyFill="1" applyBorder="1" applyAlignment="1">
      <alignment horizontal="center" vertical="center" shrinkToFit="1"/>
    </xf>
    <xf numFmtId="0" fontId="2" fillId="6" borderId="19" xfId="2" applyFont="1" applyFill="1" applyBorder="1" applyAlignment="1">
      <alignment horizontal="center" vertical="center" shrinkToFit="1"/>
    </xf>
    <xf numFmtId="177" fontId="22" fillId="2" borderId="16" xfId="3" applyNumberFormat="1" applyFont="1" applyFill="1" applyBorder="1" applyAlignment="1">
      <alignment horizontal="center" vertical="center" wrapText="1"/>
    </xf>
    <xf numFmtId="177" fontId="22" fillId="2" borderId="20" xfId="3" applyNumberFormat="1" applyFont="1" applyFill="1" applyBorder="1" applyAlignment="1">
      <alignment horizontal="center" vertical="center" wrapText="1"/>
    </xf>
    <xf numFmtId="176" fontId="22" fillId="2" borderId="17" xfId="2" applyNumberFormat="1" applyFont="1" applyFill="1" applyBorder="1" applyAlignment="1">
      <alignment horizontal="center" vertical="center" wrapText="1"/>
    </xf>
    <xf numFmtId="177" fontId="22" fillId="2" borderId="17" xfId="3" applyNumberFormat="1" applyFont="1" applyFill="1" applyBorder="1" applyAlignment="1">
      <alignment horizontal="center" vertical="center" wrapText="1"/>
    </xf>
    <xf numFmtId="0" fontId="2" fillId="0" borderId="15"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20" xfId="2" applyFont="1" applyBorder="1" applyAlignment="1">
      <alignment horizontal="center" vertical="center" wrapText="1"/>
    </xf>
    <xf numFmtId="177" fontId="22" fillId="2" borderId="21" xfId="3" applyNumberFormat="1" applyFont="1" applyFill="1" applyBorder="1" applyAlignment="1">
      <alignment horizontal="center" vertical="center" wrapText="1"/>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11">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113333</xdr:colOff>
      <xdr:row>1</xdr:row>
      <xdr:rowOff>545911</xdr:rowOff>
    </xdr:from>
    <xdr:to>
      <xdr:col>25</xdr:col>
      <xdr:colOff>36396</xdr:colOff>
      <xdr:row>2</xdr:row>
      <xdr:rowOff>1121020</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750775" y="1117411"/>
          <a:ext cx="7836140" cy="5777224"/>
        </a:xfrm>
        <a:prstGeom prst="roundRect">
          <a:avLst>
            <a:gd name="adj" fmla="val 9635"/>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lvl="0"/>
          <a:endParaRPr lang="en-US" altLang="ja-JP" sz="1400" u="none">
            <a:solidFill>
              <a:schemeClr val="tx1"/>
            </a:solidFill>
            <a:effectLst/>
            <a:latin typeface="+mn-lt"/>
            <a:ea typeface="+mn-ea"/>
            <a:cs typeface="+mn-cs"/>
          </a:endParaRPr>
        </a:p>
        <a:p>
          <a:pPr lvl="0"/>
          <a:r>
            <a:rPr lang="ja-JP" altLang="en-US" sz="1400" u="none">
              <a:solidFill>
                <a:schemeClr val="tx1"/>
              </a:solidFill>
              <a:effectLst/>
              <a:latin typeface="+mn-lt"/>
              <a:ea typeface="+mn-ea"/>
              <a:cs typeface="+mn-cs"/>
            </a:rPr>
            <a:t>〇補助金の交付は予算の範囲内で行うため、ご要望に沿えない結果となることがあります。</a:t>
          </a:r>
          <a:endParaRPr lang="en-US" altLang="ja-JP" sz="1400" u="none">
            <a:solidFill>
              <a:schemeClr val="tx1"/>
            </a:solidFill>
            <a:effectLst/>
            <a:latin typeface="+mn-lt"/>
            <a:ea typeface="+mn-ea"/>
            <a:cs typeface="+mn-cs"/>
          </a:endParaRPr>
        </a:p>
        <a:p>
          <a:pPr lvl="0"/>
          <a:endParaRPr lang="en-US" altLang="ja-JP" sz="1400" u="none">
            <a:solidFill>
              <a:schemeClr val="tx1"/>
            </a:solidFill>
            <a:effectLst/>
            <a:latin typeface="+mn-lt"/>
            <a:ea typeface="+mn-ea"/>
            <a:cs typeface="+mn-cs"/>
          </a:endParaRPr>
        </a:p>
        <a:p>
          <a:r>
            <a:rPr lang="ja-JP" altLang="ja-JP" sz="1400">
              <a:solidFill>
                <a:sysClr val="windowText" lastClr="000000"/>
              </a:solidFill>
              <a:effectLst/>
              <a:latin typeface="+mn-lt"/>
              <a:ea typeface="+mn-ea"/>
              <a:cs typeface="+mn-cs"/>
            </a:rPr>
            <a:t>〇本調査への回答をもって補助金の交付決定を行うものではありません。</a:t>
          </a:r>
          <a:r>
            <a:rPr lang="ja-JP" altLang="ja-JP" sz="1400" u="sng">
              <a:solidFill>
                <a:srgbClr val="FF0000"/>
              </a:solidFill>
              <a:effectLst/>
              <a:latin typeface="+mn-lt"/>
              <a:ea typeface="+mn-ea"/>
              <a:cs typeface="+mn-cs"/>
            </a:rPr>
            <a:t>補助金の交付を受けるには別途補助金交付申請</a:t>
          </a:r>
          <a:r>
            <a:rPr lang="ja-JP" altLang="en-US" sz="1400" u="sng">
              <a:solidFill>
                <a:srgbClr val="FF0000"/>
              </a:solidFill>
              <a:effectLst/>
              <a:latin typeface="+mn-lt"/>
              <a:ea typeface="+mn-ea"/>
              <a:cs typeface="+mn-cs"/>
            </a:rPr>
            <a:t>を行って</a:t>
          </a:r>
          <a:r>
            <a:rPr lang="ja-JP" altLang="ja-JP" sz="1400" u="sng" baseline="0">
              <a:solidFill>
                <a:srgbClr val="FF0000"/>
              </a:solidFill>
              <a:effectLst/>
              <a:latin typeface="+mn-lt"/>
              <a:ea typeface="+mn-ea"/>
              <a:cs typeface="+mn-cs"/>
            </a:rPr>
            <a:t>いただき、事務局の審査を経て採択される必要があります。</a:t>
          </a:r>
          <a:endParaRPr lang="ja-JP" altLang="ja-JP" sz="14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1" i="0" u="sng" strike="noStrike" kern="0" cap="none" spc="0" normalizeH="0" baseline="0" noProof="0">
            <a:ln>
              <a:noFill/>
            </a:ln>
            <a:solidFill>
              <a:srgbClr val="FF0000"/>
            </a:solidFill>
            <a:effectLst/>
            <a:uLnTx/>
            <a:uFillTx/>
            <a:latin typeface="+mn-lt"/>
            <a:ea typeface="+mn-ea"/>
            <a:cs typeface="+mn-cs"/>
          </a:endParaRPr>
        </a:p>
        <a:p>
          <a:pPr eaLnBrk="1" fontAlgn="auto" latinLnBrk="0" hangingPunct="1"/>
          <a:r>
            <a:rPr lang="ja-JP" altLang="en-US" sz="1400" u="none">
              <a:solidFill>
                <a:schemeClr val="tx1"/>
              </a:solidFill>
              <a:effectLst/>
              <a:latin typeface="+mn-lt"/>
              <a:ea typeface="+mn-ea"/>
              <a:cs typeface="+mn-cs"/>
            </a:rPr>
            <a:t>〇</a:t>
          </a:r>
          <a:r>
            <a:rPr lang="ja-JP" altLang="ja-JP" sz="1400" baseline="0">
              <a:solidFill>
                <a:sysClr val="windowText" lastClr="000000"/>
              </a:solidFill>
              <a:effectLst/>
              <a:latin typeface="+mn-lt"/>
              <a:ea typeface="+mn-ea"/>
              <a:cs typeface="+mn-cs"/>
            </a:rPr>
            <a:t>要望調査時は、</a:t>
          </a:r>
          <a:r>
            <a:rPr lang="ja-JP" altLang="ja-JP" sz="1400" b="0" u="sng" baseline="0">
              <a:solidFill>
                <a:srgbClr val="FF0000"/>
              </a:solidFill>
              <a:effectLst/>
              <a:latin typeface="+mn-lt"/>
              <a:ea typeface="+mn-ea"/>
              <a:cs typeface="+mn-cs"/>
            </a:rPr>
            <a:t>見積書、価格表など要望額の妥当性を示す書類の添付は不要ですが、</a:t>
          </a:r>
          <a:r>
            <a:rPr lang="ja-JP" altLang="ja-JP" sz="1400" b="1" u="sng" baseline="0">
              <a:solidFill>
                <a:srgbClr val="FF0000"/>
              </a:solidFill>
              <a:effectLst/>
              <a:latin typeface="+mn-lt"/>
              <a:ea typeface="+mn-ea"/>
              <a:cs typeface="+mn-cs"/>
            </a:rPr>
            <a:t>交付申請は書類の提出が必要となりますので、</a:t>
          </a:r>
          <a:r>
            <a:rPr lang="ja-JP" altLang="ja-JP" sz="1400" b="0" baseline="0">
              <a:solidFill>
                <a:sysClr val="windowText" lastClr="000000"/>
              </a:solidFill>
              <a:effectLst/>
              <a:latin typeface="+mn-lt"/>
              <a:ea typeface="+mn-ea"/>
              <a:cs typeface="+mn-cs"/>
            </a:rPr>
            <a:t>申請前にあらかじめご用意ください。</a:t>
          </a:r>
          <a:endParaRPr lang="ja-JP" altLang="ja-JP" sz="14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〇原則、本調査票（</a:t>
          </a:r>
          <a:r>
            <a:rPr lang="en-US" altLang="ja-JP" sz="1400" u="none">
              <a:solidFill>
                <a:schemeClr val="tx1"/>
              </a:solidFill>
              <a:effectLst/>
            </a:rPr>
            <a:t>Excel</a:t>
          </a:r>
          <a:r>
            <a:rPr lang="ja-JP" altLang="en-US" sz="1400" u="none">
              <a:solidFill>
                <a:schemeClr val="tx1"/>
              </a:solidFill>
              <a:effectLst/>
            </a:rPr>
            <a:t>データ）を編集（行・列の追加不可）し、</a:t>
          </a:r>
          <a:r>
            <a:rPr lang="en-US" altLang="ja-JP" sz="1400" u="none">
              <a:solidFill>
                <a:schemeClr val="tx1"/>
              </a:solidFill>
              <a:effectLst/>
            </a:rPr>
            <a:t>Excel</a:t>
          </a:r>
          <a:r>
            <a:rPr lang="ja-JP" altLang="en-US" sz="1400" u="none">
              <a:solidFill>
                <a:schemeClr val="tx1"/>
              </a:solidFill>
              <a:effectLst/>
            </a:rPr>
            <a:t>データで提出して下さい。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〇本調査票については、要望調査票の</a:t>
          </a:r>
          <a:r>
            <a:rPr lang="ja-JP" altLang="en-US" sz="1400" u="none">
              <a:solidFill>
                <a:schemeClr val="tx1">
                  <a:lumMod val="95000"/>
                  <a:lumOff val="5000"/>
                </a:schemeClr>
              </a:solidFill>
              <a:effectLst/>
            </a:rPr>
            <a:t>お知らせのございました各事業者団体か主たる事務所の所在地を管轄する運輸支局の指示に従い、所定の提出先に提出してください。同一の事業者の場合、提出先の運輸支局等は一カ所にしてください（同一事業者が複数の提出先に提出することがないようにしてください）</a:t>
          </a:r>
          <a:endParaRPr lang="en-US" altLang="ja-JP" sz="1400" u="none">
            <a:solidFill>
              <a:schemeClr val="tx1">
                <a:lumMod val="95000"/>
                <a:lumOff val="5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〇補助金の執行事務の一部について外部委託する可能性があります。本調査票に記載いただいた内容は、必要に応じて執行団体に提供しますので、あらかじめ御了承ください。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306"/>
  <sheetViews>
    <sheetView showGridLines="0" tabSelected="1" view="pageBreakPreview" topLeftCell="B1" zoomScale="115" zoomScaleNormal="100" zoomScaleSheetLayoutView="115" workbookViewId="0">
      <selection activeCell="E305" sqref="E305:Y306"/>
    </sheetView>
  </sheetViews>
  <sheetFormatPr defaultColWidth="3.625" defaultRowHeight="20.100000000000001" customHeight="1"/>
  <cols>
    <col min="1" max="1" width="8.375" style="135" hidden="1" customWidth="1"/>
    <col min="2" max="2" width="3.625" style="2" customWidth="1"/>
    <col min="3" max="4" width="3.625" customWidth="1"/>
    <col min="5" max="8" width="7.5" customWidth="1"/>
    <col min="9" max="9" width="3.625" customWidth="1"/>
    <col min="11" max="11" width="4.5" customWidth="1"/>
    <col min="12" max="12" width="3.625" customWidth="1"/>
    <col min="13" max="13" width="3.875" customWidth="1"/>
    <col min="14" max="14" width="3.625" customWidth="1"/>
    <col min="15" max="15" width="4.5" customWidth="1"/>
    <col min="16" max="16" width="3.625" customWidth="1"/>
    <col min="20" max="20" width="3.375" customWidth="1"/>
    <col min="21" max="21" width="4.5" style="148" customWidth="1"/>
    <col min="22" max="23" width="3.625" style="148" customWidth="1"/>
    <col min="24" max="24" width="2.875" style="148" customWidth="1"/>
    <col min="25" max="25" width="3.625" style="148" customWidth="1"/>
    <col min="26" max="26" width="1.5" customWidth="1"/>
    <col min="27" max="27" width="3.625" customWidth="1"/>
    <col min="28" max="32" width="3.625" hidden="1" customWidth="1"/>
    <col min="34" max="34" width="9" bestFit="1" customWidth="1"/>
    <col min="35" max="35" width="8.75" bestFit="1" customWidth="1"/>
  </cols>
  <sheetData>
    <row r="1" spans="1:31" ht="45" customHeight="1">
      <c r="B1" s="353" t="s">
        <v>248</v>
      </c>
      <c r="C1" s="353"/>
      <c r="D1" s="353"/>
      <c r="E1" s="353"/>
      <c r="F1" s="353"/>
      <c r="G1" s="353"/>
      <c r="H1" s="353"/>
      <c r="I1" s="353"/>
      <c r="J1" s="353"/>
      <c r="K1" s="353"/>
      <c r="L1" s="353"/>
      <c r="M1" s="353"/>
      <c r="N1" s="353"/>
      <c r="O1" s="353"/>
      <c r="P1" s="353"/>
      <c r="Q1" s="353"/>
      <c r="R1" s="353"/>
      <c r="S1" s="353"/>
      <c r="T1" s="353"/>
      <c r="U1" s="353"/>
      <c r="V1" s="353"/>
      <c r="W1" s="353"/>
      <c r="X1" s="353"/>
      <c r="Y1" s="353"/>
      <c r="Z1" s="353"/>
      <c r="AA1" s="1"/>
      <c r="AB1" s="25"/>
      <c r="AD1" s="25" t="s">
        <v>83</v>
      </c>
      <c r="AE1" s="25"/>
    </row>
    <row r="2" spans="1:31" ht="409.5" customHeight="1">
      <c r="B2" s="111"/>
      <c r="C2" s="9"/>
      <c r="D2" s="9"/>
      <c r="E2" s="9"/>
      <c r="F2" s="9"/>
      <c r="G2" s="9"/>
      <c r="H2" s="9"/>
      <c r="I2" s="9"/>
      <c r="J2" s="9"/>
      <c r="K2" s="9"/>
      <c r="L2" s="9"/>
      <c r="M2" s="9"/>
      <c r="N2" s="9"/>
      <c r="O2" s="9"/>
      <c r="P2" s="9"/>
      <c r="Q2" s="9"/>
      <c r="R2" s="9"/>
      <c r="S2" s="9"/>
      <c r="T2" s="9"/>
      <c r="U2" s="9"/>
      <c r="V2" s="9"/>
      <c r="W2" s="9"/>
      <c r="AA2" s="1"/>
      <c r="AB2" s="26"/>
      <c r="AD2" t="s">
        <v>34</v>
      </c>
    </row>
    <row r="3" spans="1:31" ht="129" customHeight="1"/>
    <row r="4" spans="1:31" ht="30" customHeight="1">
      <c r="C4" s="354" t="s">
        <v>35</v>
      </c>
      <c r="D4" s="354"/>
      <c r="E4" s="354"/>
      <c r="F4" s="355"/>
      <c r="G4" s="355"/>
      <c r="H4" s="355"/>
      <c r="I4" s="355"/>
      <c r="J4" s="355"/>
      <c r="K4" s="355"/>
      <c r="L4" s="355"/>
      <c r="M4" s="12"/>
      <c r="N4" s="354" t="s">
        <v>0</v>
      </c>
      <c r="O4" s="354"/>
      <c r="P4" s="354"/>
      <c r="Q4" s="355"/>
      <c r="R4" s="355"/>
      <c r="S4" s="355"/>
      <c r="T4" s="355"/>
      <c r="U4" s="355"/>
      <c r="V4" s="355"/>
      <c r="W4" s="355"/>
      <c r="X4" s="355"/>
      <c r="Y4" s="355"/>
      <c r="AD4">
        <f>IF(F4="",1,0)</f>
        <v>1</v>
      </c>
    </row>
    <row r="5" spans="1:31" ht="12" customHeight="1">
      <c r="C5" s="33"/>
      <c r="D5" s="11"/>
      <c r="E5" s="11"/>
      <c r="F5" s="11"/>
      <c r="G5" s="11"/>
      <c r="H5" s="11"/>
      <c r="I5" s="11"/>
      <c r="J5" s="11"/>
      <c r="K5" s="11"/>
      <c r="L5" s="11"/>
      <c r="M5" s="11"/>
      <c r="N5" s="11"/>
      <c r="O5" s="11"/>
      <c r="P5" s="11"/>
      <c r="Q5" s="11"/>
      <c r="R5" s="11"/>
      <c r="S5" s="11"/>
      <c r="T5" s="11"/>
      <c r="U5" s="162"/>
      <c r="V5" s="162"/>
      <c r="W5" s="162"/>
      <c r="X5" s="162"/>
      <c r="Y5" s="162"/>
      <c r="AD5">
        <f>IF(Q4="",1,0)</f>
        <v>1</v>
      </c>
    </row>
    <row r="6" spans="1:31" s="30" customFormat="1" ht="20.100000000000001" customHeight="1">
      <c r="A6" s="135"/>
      <c r="B6" s="112"/>
      <c r="C6" s="358" t="s">
        <v>1</v>
      </c>
      <c r="D6" s="358"/>
      <c r="E6" s="358"/>
      <c r="F6" s="364" t="s">
        <v>25</v>
      </c>
      <c r="G6" s="364"/>
      <c r="H6" s="362"/>
      <c r="I6" s="362"/>
      <c r="J6" s="362"/>
      <c r="K6" s="362"/>
      <c r="L6" s="362"/>
      <c r="M6" s="31"/>
      <c r="N6" s="359" t="s">
        <v>6</v>
      </c>
      <c r="O6" s="359"/>
      <c r="P6" s="359"/>
      <c r="Q6" s="31"/>
      <c r="R6" s="31"/>
      <c r="S6" s="31"/>
      <c r="T6" s="31"/>
      <c r="U6" s="179"/>
      <c r="V6" s="179"/>
      <c r="W6" s="179"/>
      <c r="X6" s="179"/>
      <c r="Y6" s="179"/>
    </row>
    <row r="7" spans="1:31" s="30" customFormat="1" ht="20.100000000000001" customHeight="1">
      <c r="A7" s="135"/>
      <c r="B7" s="112"/>
      <c r="C7" s="354"/>
      <c r="D7" s="354"/>
      <c r="E7" s="354"/>
      <c r="F7" s="365"/>
      <c r="G7" s="365"/>
      <c r="H7" s="363"/>
      <c r="I7" s="363"/>
      <c r="J7" s="363"/>
      <c r="K7" s="363"/>
      <c r="L7" s="363"/>
      <c r="M7" s="32"/>
      <c r="N7" s="360"/>
      <c r="O7" s="360"/>
      <c r="P7" s="360"/>
      <c r="Q7" s="356"/>
      <c r="R7" s="357"/>
      <c r="S7" s="357"/>
      <c r="T7" s="357"/>
      <c r="U7" s="357"/>
      <c r="V7" s="357"/>
      <c r="W7" s="357"/>
      <c r="X7" s="357"/>
      <c r="Y7" s="357"/>
      <c r="AD7" s="30">
        <f>IF(H7="",1,0)</f>
        <v>1</v>
      </c>
    </row>
    <row r="8" spans="1:31" s="148" customFormat="1" ht="12.95" customHeight="1">
      <c r="C8" s="149"/>
      <c r="D8" s="149"/>
      <c r="E8" s="149"/>
      <c r="F8" s="150"/>
      <c r="G8" s="150"/>
      <c r="H8" s="151"/>
      <c r="I8" s="151"/>
      <c r="J8" s="151"/>
      <c r="K8" s="151"/>
      <c r="L8" s="151"/>
      <c r="N8" s="152"/>
      <c r="O8" s="152"/>
      <c r="P8" s="152"/>
      <c r="Q8" s="153"/>
      <c r="R8" s="153"/>
      <c r="S8" s="153"/>
      <c r="T8" s="153"/>
      <c r="U8" s="153"/>
      <c r="V8" s="153"/>
      <c r="W8" s="153"/>
      <c r="X8" s="153"/>
      <c r="Y8" s="153"/>
      <c r="AB8"/>
      <c r="AD8"/>
    </row>
    <row r="9" spans="1:31" ht="17.100000000000001" customHeight="1">
      <c r="A9"/>
      <c r="B9" s="11"/>
      <c r="C9" s="154"/>
      <c r="D9" s="416" t="s">
        <v>249</v>
      </c>
      <c r="E9" s="416"/>
      <c r="F9" s="416"/>
      <c r="G9" s="155"/>
      <c r="H9" s="155"/>
      <c r="I9" s="156" t="s">
        <v>250</v>
      </c>
      <c r="J9" s="157"/>
      <c r="K9" s="157"/>
      <c r="L9" s="158"/>
      <c r="M9" s="158"/>
      <c r="N9" s="158"/>
      <c r="O9" s="158"/>
      <c r="P9" s="158"/>
      <c r="Q9" s="158"/>
      <c r="R9" s="158"/>
      <c r="S9" s="158"/>
      <c r="T9" s="158"/>
      <c r="U9" s="158"/>
      <c r="V9" s="158"/>
      <c r="W9" s="158"/>
      <c r="X9" s="103" t="s">
        <v>84</v>
      </c>
      <c r="Y9" s="158"/>
      <c r="Z9" s="158"/>
      <c r="AC9">
        <v>4</v>
      </c>
      <c r="AD9">
        <f>IF(COUNTIF(X9:X13,AD$1)=1,0,1)</f>
        <v>1</v>
      </c>
    </row>
    <row r="10" spans="1:31" ht="17.100000000000001" customHeight="1">
      <c r="A10"/>
      <c r="B10" s="11"/>
      <c r="C10" s="154"/>
      <c r="D10" s="159" t="s">
        <v>251</v>
      </c>
      <c r="E10" s="148"/>
      <c r="F10" s="148"/>
      <c r="G10" s="148"/>
      <c r="H10" s="148"/>
      <c r="I10" s="156" t="s">
        <v>252</v>
      </c>
      <c r="J10" s="76"/>
      <c r="K10" s="76"/>
      <c r="L10" s="76"/>
      <c r="M10" s="76"/>
      <c r="N10" s="76"/>
      <c r="O10" s="76"/>
      <c r="P10" s="76"/>
      <c r="Q10" s="76"/>
      <c r="R10" s="76"/>
      <c r="S10" s="76"/>
      <c r="T10" s="76"/>
      <c r="U10" s="153"/>
      <c r="V10" s="153"/>
      <c r="W10" s="153"/>
      <c r="X10" s="103" t="s">
        <v>84</v>
      </c>
      <c r="Y10" s="153"/>
      <c r="Z10" s="76"/>
      <c r="AC10">
        <v>3</v>
      </c>
    </row>
    <row r="11" spans="1:31" ht="17.100000000000001" customHeight="1">
      <c r="A11"/>
      <c r="B11" s="11"/>
      <c r="C11" s="154"/>
      <c r="D11" s="160"/>
      <c r="E11" s="154"/>
      <c r="F11" s="154"/>
      <c r="G11" s="154"/>
      <c r="H11" s="154"/>
      <c r="I11" s="161" t="s">
        <v>253</v>
      </c>
      <c r="J11" s="157"/>
      <c r="K11" s="157"/>
      <c r="L11" s="158"/>
      <c r="M11" s="158"/>
      <c r="N11" s="158"/>
      <c r="O11" s="158"/>
      <c r="P11" s="158"/>
      <c r="Q11" s="158"/>
      <c r="R11" s="158"/>
      <c r="S11" s="158"/>
      <c r="T11" s="158"/>
      <c r="U11" s="158"/>
      <c r="V11" s="158"/>
      <c r="W11" s="158"/>
      <c r="X11" s="103" t="s">
        <v>84</v>
      </c>
      <c r="Y11" s="158"/>
      <c r="Z11" s="158"/>
      <c r="AC11">
        <v>2</v>
      </c>
    </row>
    <row r="12" spans="1:31" ht="17.100000000000001" customHeight="1">
      <c r="A12"/>
      <c r="B12" s="11"/>
      <c r="C12" s="154"/>
      <c r="D12" s="160"/>
      <c r="E12" s="154"/>
      <c r="F12" s="154"/>
      <c r="G12" s="154"/>
      <c r="H12" s="154"/>
      <c r="I12" s="161" t="s">
        <v>254</v>
      </c>
      <c r="J12" s="157"/>
      <c r="K12" s="157"/>
      <c r="L12" s="158"/>
      <c r="M12" s="158"/>
      <c r="N12" s="158"/>
      <c r="O12" s="158"/>
      <c r="P12" s="158"/>
      <c r="Q12" s="158"/>
      <c r="R12" s="158"/>
      <c r="S12" s="158"/>
      <c r="T12" s="158"/>
      <c r="U12" s="158"/>
      <c r="V12" s="158"/>
      <c r="W12" s="158"/>
      <c r="X12" s="103" t="s">
        <v>84</v>
      </c>
      <c r="Y12" s="158"/>
      <c r="Z12" s="158"/>
      <c r="AC12">
        <v>1</v>
      </c>
    </row>
    <row r="13" spans="1:31" s="148" customFormat="1" ht="15.6" customHeight="1">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B13"/>
    </row>
    <row r="14" spans="1:31" s="29" customFormat="1" ht="23.1" customHeight="1">
      <c r="A14" s="136"/>
      <c r="B14" s="88"/>
      <c r="C14" s="89" t="s">
        <v>136</v>
      </c>
      <c r="D14" s="88"/>
      <c r="E14" s="88"/>
      <c r="F14" s="88"/>
      <c r="G14" s="88"/>
      <c r="H14" s="88"/>
      <c r="I14" s="88"/>
      <c r="J14" s="88"/>
      <c r="K14" s="88"/>
      <c r="L14" s="88"/>
      <c r="M14" s="88"/>
      <c r="N14" s="88"/>
      <c r="O14" s="88"/>
      <c r="P14" s="88"/>
      <c r="Q14" s="88"/>
      <c r="R14" s="88"/>
      <c r="S14" s="88"/>
      <c r="T14" s="88"/>
      <c r="U14" s="180"/>
      <c r="V14" s="180"/>
      <c r="W14" s="180"/>
      <c r="X14" s="180"/>
      <c r="Y14" s="180"/>
      <c r="Z14" s="88"/>
    </row>
    <row r="15" spans="1:31" ht="20.100000000000001" customHeight="1">
      <c r="B15" s="3"/>
      <c r="C15" s="102" t="s">
        <v>84</v>
      </c>
      <c r="D15" s="87" t="s">
        <v>154</v>
      </c>
      <c r="E15" s="4"/>
      <c r="F15" s="4"/>
      <c r="G15" s="4"/>
      <c r="H15" s="4"/>
      <c r="I15" s="4"/>
      <c r="J15" s="4"/>
      <c r="K15" s="4"/>
      <c r="L15" s="4"/>
      <c r="M15" s="4"/>
      <c r="N15" s="4"/>
      <c r="O15" s="4"/>
      <c r="P15" s="4"/>
      <c r="Q15" s="4"/>
      <c r="R15" s="4"/>
      <c r="S15" s="4"/>
      <c r="T15" s="4"/>
      <c r="U15" s="181"/>
      <c r="V15" s="181"/>
      <c r="W15" s="181"/>
      <c r="X15" s="181"/>
      <c r="Y15" s="181"/>
      <c r="Z15" s="4"/>
      <c r="AD15">
        <f>IF(C15=AD$1,0,1)</f>
        <v>1</v>
      </c>
    </row>
    <row r="16" spans="1:31" ht="15.6" customHeight="1">
      <c r="B16" s="3"/>
      <c r="C16" s="87"/>
      <c r="D16" s="87"/>
      <c r="E16" s="4"/>
      <c r="F16" s="4"/>
      <c r="G16" s="4"/>
      <c r="H16" s="4"/>
      <c r="I16" s="4"/>
      <c r="J16" s="4"/>
      <c r="K16" s="4"/>
      <c r="L16" s="4"/>
      <c r="M16" s="4"/>
      <c r="N16" s="4"/>
      <c r="O16" s="4"/>
      <c r="P16" s="4"/>
      <c r="Q16" s="4"/>
      <c r="R16" s="4"/>
      <c r="S16" s="4"/>
      <c r="T16" s="4"/>
      <c r="U16" s="181"/>
      <c r="V16" s="181"/>
      <c r="W16" s="181"/>
      <c r="X16" s="181"/>
      <c r="Y16" s="181"/>
      <c r="Z16" s="4"/>
    </row>
    <row r="17" spans="1:31" ht="13.5">
      <c r="C17" s="417" t="str">
        <f>IF(SUM(AD4:AD35)=0,"【OK】「表紙」及び「各種認証・認定の取得状況」記入済み","【入力エラー！】")</f>
        <v>【入力エラー！】</v>
      </c>
      <c r="D17" s="417"/>
      <c r="E17" s="417"/>
      <c r="F17" s="417"/>
      <c r="G17" s="417"/>
      <c r="H17" s="417"/>
      <c r="I17" s="417"/>
      <c r="J17" s="417"/>
      <c r="K17" s="417"/>
      <c r="L17" s="417"/>
      <c r="M17" s="417"/>
      <c r="N17" s="417"/>
      <c r="O17" s="417"/>
      <c r="P17" s="417"/>
      <c r="Q17" s="417"/>
      <c r="R17" s="417"/>
      <c r="S17" s="417"/>
      <c r="T17" s="417"/>
      <c r="U17" s="417"/>
      <c r="V17" s="417"/>
      <c r="W17" s="417"/>
      <c r="X17" s="417"/>
      <c r="Y17" s="417"/>
    </row>
    <row r="18" spans="1:31" ht="13.5">
      <c r="C18" s="418" t="str">
        <f>IF(SUM(AD4:AD35)=0,"","「表紙」または「各種認証・認定の取得状況」に記載漏れ、二重チェック等があるので、御確認ください！")</f>
        <v>「表紙」または「各種認証・認定の取得状況」に記載漏れ、二重チェック等があるので、御確認ください！</v>
      </c>
      <c r="D18" s="418"/>
      <c r="E18" s="418"/>
      <c r="F18" s="418"/>
      <c r="G18" s="418"/>
      <c r="H18" s="418"/>
      <c r="I18" s="418"/>
      <c r="J18" s="418"/>
      <c r="K18" s="418"/>
      <c r="L18" s="418"/>
      <c r="M18" s="418"/>
      <c r="N18" s="418"/>
      <c r="O18" s="418"/>
      <c r="P18" s="418"/>
      <c r="Q18" s="418"/>
      <c r="R18" s="418"/>
      <c r="S18" s="418"/>
      <c r="T18" s="418"/>
      <c r="U18" s="418"/>
      <c r="V18" s="418"/>
      <c r="W18" s="418"/>
      <c r="X18" s="418"/>
      <c r="Y18" s="418"/>
    </row>
    <row r="19" spans="1:31" ht="14.25" thickBot="1">
      <c r="C19" s="92"/>
      <c r="D19" s="92"/>
      <c r="E19" s="92"/>
      <c r="F19" s="92"/>
      <c r="G19" s="92"/>
      <c r="H19" s="92"/>
      <c r="I19" s="92"/>
      <c r="J19" s="92"/>
      <c r="K19" s="92"/>
      <c r="L19" s="92"/>
      <c r="M19" s="92"/>
      <c r="N19" s="92"/>
      <c r="O19" s="92"/>
      <c r="P19" s="92"/>
      <c r="Q19" s="92"/>
      <c r="R19" s="92"/>
      <c r="S19" s="92"/>
      <c r="T19" s="92"/>
      <c r="U19" s="182"/>
      <c r="V19" s="182"/>
      <c r="W19" s="182"/>
      <c r="X19" s="182"/>
      <c r="Y19" s="182"/>
    </row>
    <row r="20" spans="1:31" ht="30" customHeight="1" thickBot="1">
      <c r="C20" s="419" t="s">
        <v>147</v>
      </c>
      <c r="D20" s="420"/>
      <c r="E20" s="420"/>
      <c r="F20" s="420"/>
      <c r="G20" s="420"/>
      <c r="H20" s="420"/>
      <c r="I20" s="420"/>
      <c r="J20" s="420"/>
      <c r="K20" s="420"/>
      <c r="L20" s="420"/>
      <c r="M20" s="420"/>
      <c r="N20" s="420"/>
      <c r="O20" s="420"/>
      <c r="P20" s="420"/>
      <c r="Q20" s="420"/>
      <c r="R20" s="420"/>
      <c r="S20" s="420"/>
      <c r="T20" s="420"/>
      <c r="U20" s="420"/>
      <c r="V20" s="420"/>
      <c r="W20" s="420"/>
      <c r="X20" s="420"/>
      <c r="Y20" s="421"/>
    </row>
    <row r="21" spans="1:31" s="2" customFormat="1" ht="4.5" customHeight="1">
      <c r="A21" s="137"/>
      <c r="C21" s="10"/>
      <c r="D21" s="10"/>
      <c r="E21" s="10"/>
      <c r="F21" s="10"/>
      <c r="G21" s="10"/>
      <c r="H21" s="10"/>
      <c r="I21" s="7"/>
      <c r="J21" s="7"/>
      <c r="K21" s="7"/>
      <c r="L21" s="8"/>
      <c r="M21" s="13"/>
      <c r="N21" s="13"/>
      <c r="O21" s="13"/>
      <c r="P21" s="5"/>
      <c r="Q21" s="5"/>
      <c r="R21" s="5"/>
      <c r="S21" s="6"/>
      <c r="T21" s="6"/>
      <c r="U21" s="183"/>
      <c r="V21" s="183"/>
      <c r="W21" s="29"/>
      <c r="X21" s="29"/>
      <c r="Y21" s="29"/>
    </row>
    <row r="22" spans="1:31" s="29" customFormat="1" ht="23.1" customHeight="1">
      <c r="A22" s="136"/>
      <c r="B22" s="254" t="s">
        <v>117</v>
      </c>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row>
    <row r="23" spans="1:31" ht="29.1" customHeight="1">
      <c r="C23" s="366" t="s">
        <v>122</v>
      </c>
      <c r="D23" s="366"/>
      <c r="E23" s="366"/>
      <c r="F23" s="366"/>
      <c r="G23" s="366"/>
      <c r="H23" s="366"/>
      <c r="I23" s="366"/>
      <c r="J23" s="366"/>
      <c r="K23" s="366"/>
      <c r="L23" s="366"/>
      <c r="M23" s="366"/>
      <c r="N23" s="366"/>
      <c r="O23" s="366"/>
      <c r="P23" s="366"/>
      <c r="Q23" s="366"/>
      <c r="R23" s="366"/>
      <c r="S23" s="366"/>
      <c r="T23" s="366"/>
      <c r="U23" s="366"/>
      <c r="V23" s="366"/>
      <c r="W23" s="366"/>
      <c r="X23" s="366"/>
      <c r="Y23" s="366"/>
    </row>
    <row r="24" spans="1:31" ht="31.5" customHeight="1">
      <c r="C24" s="366" t="s">
        <v>174</v>
      </c>
      <c r="D24" s="366"/>
      <c r="E24" s="366"/>
      <c r="F24" s="366"/>
      <c r="G24" s="366"/>
      <c r="H24" s="366"/>
      <c r="I24" s="366"/>
      <c r="J24" s="366"/>
      <c r="K24" s="366"/>
      <c r="L24" s="366"/>
      <c r="M24" s="366"/>
      <c r="N24" s="366"/>
      <c r="O24" s="366"/>
      <c r="P24" s="366"/>
      <c r="Q24" s="366"/>
      <c r="R24" s="366"/>
      <c r="S24" s="366"/>
      <c r="T24" s="366"/>
      <c r="U24" s="366"/>
      <c r="V24" s="366"/>
      <c r="W24" s="366"/>
      <c r="X24" s="366"/>
      <c r="Y24" s="366"/>
    </row>
    <row r="25" spans="1:31" ht="18" customHeight="1">
      <c r="B25" s="113" t="s">
        <v>88</v>
      </c>
      <c r="C25" s="266" t="s">
        <v>105</v>
      </c>
      <c r="D25" s="266"/>
      <c r="E25" s="266"/>
      <c r="F25" s="266"/>
      <c r="G25" s="266"/>
      <c r="H25" s="266"/>
      <c r="I25" s="266"/>
      <c r="J25" s="266"/>
      <c r="K25" s="266"/>
      <c r="L25" s="266"/>
      <c r="M25" s="266"/>
      <c r="N25" s="266"/>
      <c r="O25" s="266"/>
      <c r="P25" s="266"/>
      <c r="Q25" s="266"/>
      <c r="R25" s="266"/>
      <c r="S25" s="266"/>
      <c r="T25" s="266"/>
      <c r="U25" s="266"/>
      <c r="V25" s="266"/>
      <c r="W25" s="266"/>
      <c r="X25" s="266"/>
      <c r="Y25" s="266"/>
    </row>
    <row r="26" spans="1:31" ht="34.5" customHeight="1">
      <c r="C26" s="405" t="s">
        <v>106</v>
      </c>
      <c r="D26" s="405"/>
      <c r="E26" s="405"/>
      <c r="F26" s="405"/>
      <c r="G26" s="405"/>
      <c r="H26" s="405"/>
      <c r="I26" s="405"/>
      <c r="J26" s="405"/>
      <c r="K26" s="405"/>
      <c r="L26" s="405"/>
      <c r="M26" s="405"/>
      <c r="N26" s="405"/>
      <c r="O26" s="405"/>
      <c r="P26" s="405"/>
      <c r="Q26" s="405"/>
      <c r="R26" s="405"/>
      <c r="S26" s="405"/>
      <c r="T26" s="405"/>
      <c r="U26" s="405"/>
      <c r="V26" s="405"/>
      <c r="W26" s="405"/>
      <c r="X26" s="405"/>
      <c r="Y26" s="405"/>
    </row>
    <row r="27" spans="1:31" ht="26.1" customHeight="1">
      <c r="A27" s="137"/>
      <c r="C27" s="406" t="s">
        <v>155</v>
      </c>
      <c r="D27" s="406"/>
      <c r="E27" s="406"/>
      <c r="F27" s="406"/>
      <c r="G27" s="406"/>
      <c r="H27" s="406"/>
      <c r="I27" s="406"/>
      <c r="J27" s="406"/>
      <c r="K27" s="406"/>
      <c r="L27" s="406"/>
      <c r="M27" s="406"/>
      <c r="N27" s="406"/>
      <c r="O27" s="406"/>
      <c r="P27" s="406"/>
      <c r="Q27" s="406"/>
      <c r="R27" s="406"/>
      <c r="S27" s="406"/>
      <c r="T27" s="406"/>
      <c r="U27" s="406"/>
      <c r="V27" s="406"/>
      <c r="W27" s="406"/>
      <c r="X27" s="406"/>
      <c r="Y27" s="406"/>
    </row>
    <row r="29" spans="1:31" ht="20.100000000000001" customHeight="1">
      <c r="C29" s="407" t="s">
        <v>150</v>
      </c>
      <c r="D29" s="407"/>
      <c r="E29" s="407"/>
      <c r="F29" s="407"/>
      <c r="G29" s="407"/>
      <c r="H29" s="407"/>
      <c r="I29" s="407"/>
      <c r="J29" s="407"/>
      <c r="K29" s="407"/>
      <c r="L29" s="407"/>
      <c r="M29" s="407"/>
      <c r="N29" s="407"/>
      <c r="O29" s="407"/>
      <c r="P29" s="407"/>
      <c r="Q29" s="407"/>
      <c r="R29" s="407"/>
      <c r="S29" s="407"/>
      <c r="T29" s="407"/>
      <c r="U29" s="407"/>
      <c r="V29" s="407"/>
      <c r="W29" s="407"/>
      <c r="X29" s="407"/>
      <c r="Y29" s="168"/>
      <c r="Z29" s="69"/>
      <c r="AA29" s="69"/>
      <c r="AE29" s="108" t="s">
        <v>159</v>
      </c>
    </row>
    <row r="30" spans="1:31" ht="20.100000000000001" customHeight="1">
      <c r="C30" s="69"/>
      <c r="D30" s="69"/>
      <c r="E30" s="69"/>
      <c r="F30" s="69"/>
      <c r="G30" s="69"/>
      <c r="H30" s="69"/>
      <c r="I30" s="69"/>
      <c r="J30" s="69"/>
      <c r="K30" s="69"/>
      <c r="L30" s="69"/>
      <c r="M30" s="69"/>
      <c r="N30" s="69"/>
      <c r="O30" s="69"/>
      <c r="P30" s="69"/>
      <c r="Q30" s="69"/>
      <c r="R30" s="69"/>
      <c r="S30" s="69"/>
      <c r="T30" s="69"/>
      <c r="U30" s="168"/>
      <c r="V30" s="168"/>
      <c r="W30" s="168"/>
      <c r="X30" s="168"/>
      <c r="Y30" s="168"/>
      <c r="Z30" s="69"/>
      <c r="AA30" s="69"/>
      <c r="AE30">
        <f>SUM(AE31:AE35)</f>
        <v>0</v>
      </c>
    </row>
    <row r="31" spans="1:31" ht="20.100000000000001" customHeight="1">
      <c r="C31" s="408" t="s">
        <v>107</v>
      </c>
      <c r="D31" s="408"/>
      <c r="E31" s="408"/>
      <c r="F31" s="408"/>
      <c r="G31" s="408"/>
      <c r="H31" s="408"/>
      <c r="I31" s="408"/>
      <c r="J31" s="408"/>
      <c r="K31" s="408"/>
      <c r="L31" s="408"/>
      <c r="M31" s="408"/>
      <c r="N31" s="408"/>
      <c r="O31" s="408"/>
      <c r="P31" s="408"/>
      <c r="Q31" s="408"/>
      <c r="R31" s="408"/>
      <c r="S31" s="408"/>
      <c r="T31" s="408"/>
      <c r="U31" s="408"/>
      <c r="V31" s="408"/>
      <c r="W31" s="172"/>
      <c r="X31" s="103" t="s">
        <v>84</v>
      </c>
      <c r="Y31" s="71"/>
      <c r="AC31">
        <v>5</v>
      </c>
      <c r="AD31">
        <f>IF(COUNTIF(X31:X35,AD$1)=1,0,1)</f>
        <v>1</v>
      </c>
      <c r="AE31" t="str">
        <f>IF($X$31="☑",2,"")</f>
        <v/>
      </c>
    </row>
    <row r="32" spans="1:31" ht="20.100000000000001" customHeight="1">
      <c r="C32" s="402" t="s">
        <v>108</v>
      </c>
      <c r="D32" s="402"/>
      <c r="E32" s="402"/>
      <c r="F32" s="402"/>
      <c r="G32" s="402"/>
      <c r="H32" s="402"/>
      <c r="I32" s="402"/>
      <c r="J32" s="402"/>
      <c r="K32" s="402"/>
      <c r="L32" s="402"/>
      <c r="M32" s="402"/>
      <c r="N32" s="402"/>
      <c r="O32" s="402"/>
      <c r="P32" s="402"/>
      <c r="Q32" s="402"/>
      <c r="R32" s="402"/>
      <c r="S32" s="402"/>
      <c r="T32" s="402"/>
      <c r="U32" s="402"/>
      <c r="V32" s="402"/>
      <c r="W32" s="172"/>
      <c r="X32" s="103" t="s">
        <v>84</v>
      </c>
      <c r="Y32" s="71"/>
      <c r="AC32">
        <v>4</v>
      </c>
      <c r="AE32" t="str">
        <f>IF($X$32="☑",2,"")</f>
        <v/>
      </c>
    </row>
    <row r="33" spans="1:31" ht="20.100000000000001" customHeight="1">
      <c r="C33" s="402" t="s">
        <v>109</v>
      </c>
      <c r="D33" s="402"/>
      <c r="E33" s="402"/>
      <c r="F33" s="402"/>
      <c r="G33" s="402"/>
      <c r="H33" s="402"/>
      <c r="I33" s="402"/>
      <c r="J33" s="402"/>
      <c r="K33" s="402"/>
      <c r="L33" s="402"/>
      <c r="M33" s="402"/>
      <c r="N33" s="402"/>
      <c r="O33" s="402"/>
      <c r="P33" s="402"/>
      <c r="Q33" s="402"/>
      <c r="R33" s="402"/>
      <c r="S33" s="402"/>
      <c r="T33" s="402"/>
      <c r="U33" s="402"/>
      <c r="V33" s="402"/>
      <c r="W33" s="172"/>
      <c r="X33" s="103" t="s">
        <v>84</v>
      </c>
      <c r="Y33" s="71"/>
      <c r="AC33">
        <v>3</v>
      </c>
      <c r="AE33" t="str">
        <f>IF($X$33="☑",3,"")</f>
        <v/>
      </c>
    </row>
    <row r="34" spans="1:31" ht="20.100000000000001" customHeight="1">
      <c r="C34" s="367" t="s">
        <v>288</v>
      </c>
      <c r="D34" s="367"/>
      <c r="E34" s="367"/>
      <c r="F34" s="367"/>
      <c r="G34" s="367"/>
      <c r="H34" s="367"/>
      <c r="I34" s="367"/>
      <c r="J34" s="367"/>
      <c r="K34" s="367"/>
      <c r="L34" s="367"/>
      <c r="M34" s="367"/>
      <c r="N34" s="367"/>
      <c r="O34" s="367"/>
      <c r="P34" s="367"/>
      <c r="Q34" s="367"/>
      <c r="R34" s="367"/>
      <c r="S34" s="367"/>
      <c r="T34" s="367"/>
      <c r="U34" s="367"/>
      <c r="V34" s="367"/>
      <c r="W34" s="74"/>
      <c r="X34" s="103" t="s">
        <v>84</v>
      </c>
      <c r="Y34" s="71"/>
      <c r="AC34">
        <v>2</v>
      </c>
      <c r="AE34" t="str">
        <f>IF($X$34="☑",3,"")</f>
        <v/>
      </c>
    </row>
    <row r="35" spans="1:31" ht="20.100000000000001" customHeight="1">
      <c r="C35" s="367" t="s">
        <v>123</v>
      </c>
      <c r="D35" s="367"/>
      <c r="E35" s="367"/>
      <c r="F35" s="367"/>
      <c r="G35" s="367"/>
      <c r="H35" s="367"/>
      <c r="I35" s="367"/>
      <c r="J35" s="367"/>
      <c r="K35" s="367"/>
      <c r="L35" s="367"/>
      <c r="M35" s="367"/>
      <c r="N35" s="367"/>
      <c r="O35" s="367"/>
      <c r="P35" s="367"/>
      <c r="Q35" s="367"/>
      <c r="R35" s="367"/>
      <c r="S35" s="367"/>
      <c r="T35" s="367"/>
      <c r="U35" s="367"/>
      <c r="V35" s="367"/>
      <c r="W35" s="74"/>
      <c r="X35" s="103" t="s">
        <v>84</v>
      </c>
      <c r="Y35" s="71"/>
      <c r="AC35">
        <v>1</v>
      </c>
      <c r="AE35" t="str">
        <f>IF($X$35="☑",0,"")</f>
        <v/>
      </c>
    </row>
    <row r="36" spans="1:31" ht="20.100000000000001" customHeight="1">
      <c r="C36" s="402"/>
      <c r="D36" s="402"/>
      <c r="E36" s="402"/>
      <c r="F36" s="402"/>
      <c r="G36" s="402"/>
      <c r="H36" s="402"/>
      <c r="I36" s="402"/>
      <c r="J36" s="402"/>
      <c r="K36" s="402"/>
      <c r="L36" s="402"/>
      <c r="M36" s="402"/>
      <c r="N36" s="402"/>
      <c r="O36" s="402"/>
      <c r="P36" s="402"/>
      <c r="Q36" s="402"/>
      <c r="R36" s="402"/>
      <c r="S36" s="402"/>
      <c r="T36" s="402"/>
      <c r="U36" s="402"/>
      <c r="V36" s="402"/>
      <c r="W36" s="172"/>
      <c r="X36" s="70"/>
      <c r="Y36" s="71"/>
    </row>
    <row r="37" spans="1:31" ht="27" customHeight="1">
      <c r="C37" s="93" t="s">
        <v>91</v>
      </c>
      <c r="D37" s="403" t="s">
        <v>158</v>
      </c>
      <c r="E37" s="404"/>
      <c r="F37" s="404"/>
      <c r="G37" s="404"/>
      <c r="H37" s="404"/>
      <c r="I37" s="404"/>
      <c r="J37" s="404"/>
      <c r="K37" s="404"/>
      <c r="L37" s="404"/>
      <c r="M37" s="404"/>
      <c r="N37" s="404"/>
      <c r="O37" s="404"/>
      <c r="P37" s="404"/>
      <c r="Q37" s="404"/>
      <c r="R37" s="404"/>
      <c r="S37" s="404"/>
      <c r="T37" s="404"/>
      <c r="U37" s="404"/>
      <c r="V37" s="404"/>
      <c r="W37" s="404"/>
      <c r="X37" s="404"/>
      <c r="Y37" s="404"/>
    </row>
    <row r="38" spans="1:31" ht="20.100000000000001" customHeight="1">
      <c r="C38" s="72"/>
      <c r="D38" s="72"/>
      <c r="E38" s="72"/>
      <c r="F38" s="72"/>
      <c r="G38" s="72"/>
      <c r="H38" s="72"/>
      <c r="I38" s="72"/>
      <c r="J38" s="72"/>
      <c r="K38" s="72"/>
      <c r="L38" s="72"/>
      <c r="M38" s="74"/>
      <c r="N38" s="74"/>
      <c r="O38" s="71"/>
      <c r="P38" s="71"/>
      <c r="Q38" s="71"/>
      <c r="R38" s="71"/>
      <c r="S38" s="71"/>
      <c r="T38" s="71"/>
      <c r="U38" s="71"/>
      <c r="V38" s="71"/>
      <c r="W38" s="73"/>
      <c r="X38" s="70"/>
      <c r="Y38" s="71"/>
    </row>
    <row r="40" spans="1:31" s="29" customFormat="1" ht="23.1" customHeight="1">
      <c r="A40" s="136"/>
      <c r="B40" s="254" t="s">
        <v>255</v>
      </c>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row>
    <row r="41" spans="1:31" s="2" customFormat="1" ht="38.450000000000003" customHeight="1">
      <c r="A41" s="137"/>
      <c r="B41" s="21" t="s">
        <v>7</v>
      </c>
      <c r="C41" s="361" t="s">
        <v>267</v>
      </c>
      <c r="D41" s="361"/>
      <c r="E41" s="361"/>
      <c r="F41" s="361"/>
      <c r="G41" s="361"/>
      <c r="H41" s="361"/>
      <c r="I41" s="361"/>
      <c r="J41" s="361"/>
      <c r="K41" s="361"/>
      <c r="L41" s="361"/>
      <c r="M41" s="361"/>
      <c r="N41" s="361"/>
      <c r="O41" s="361"/>
      <c r="P41" s="361"/>
      <c r="Q41" s="361"/>
      <c r="R41" s="361"/>
      <c r="S41" s="361"/>
      <c r="T41" s="361"/>
      <c r="U41" s="361"/>
      <c r="V41" s="361"/>
      <c r="W41" s="361"/>
      <c r="X41" s="361"/>
      <c r="Y41" s="361"/>
    </row>
    <row r="42" spans="1:31" ht="24.95" customHeight="1">
      <c r="B42" s="114"/>
      <c r="C42" s="256" t="s">
        <v>8</v>
      </c>
      <c r="D42" s="257"/>
      <c r="E42" s="258" t="s">
        <v>82</v>
      </c>
      <c r="F42" s="259"/>
      <c r="G42" s="259"/>
      <c r="H42" s="259"/>
      <c r="I42" s="259"/>
      <c r="J42" s="259"/>
      <c r="K42" s="259"/>
      <c r="L42" s="260"/>
      <c r="M42" s="261" t="s">
        <v>2</v>
      </c>
      <c r="N42" s="262"/>
      <c r="O42" s="263"/>
      <c r="P42" s="258" t="s">
        <v>9</v>
      </c>
      <c r="Q42" s="259"/>
      <c r="R42" s="259"/>
      <c r="S42" s="259"/>
      <c r="T42" s="260"/>
      <c r="U42" s="261" t="s">
        <v>3</v>
      </c>
      <c r="V42" s="262"/>
      <c r="W42" s="262"/>
      <c r="X42" s="262"/>
      <c r="Y42" s="263"/>
    </row>
    <row r="43" spans="1:31" ht="9.9499999999999993" customHeight="1">
      <c r="A43" s="135" t="str">
        <f t="shared" ref="A43:A56" si="0">IF(C43&gt;0,C43,A42&amp;"a")</f>
        <v>B4</v>
      </c>
      <c r="B43" s="114"/>
      <c r="C43" s="245" t="s">
        <v>256</v>
      </c>
      <c r="D43" s="246"/>
      <c r="E43" s="347" t="s">
        <v>260</v>
      </c>
      <c r="F43" s="348"/>
      <c r="G43" s="348"/>
      <c r="H43" s="348"/>
      <c r="I43" s="348"/>
      <c r="J43" s="348"/>
      <c r="K43" s="348"/>
      <c r="L43" s="349"/>
      <c r="M43" s="372"/>
      <c r="N43" s="373"/>
      <c r="O43" s="323" t="s">
        <v>4</v>
      </c>
      <c r="P43" s="319"/>
      <c r="Q43" s="320"/>
      <c r="R43" s="320"/>
      <c r="S43" s="320"/>
      <c r="T43" s="323" t="s">
        <v>152</v>
      </c>
      <c r="U43" s="381" t="s">
        <v>264</v>
      </c>
      <c r="V43" s="382"/>
      <c r="W43" s="382"/>
      <c r="X43" s="371" t="s">
        <v>27</v>
      </c>
      <c r="Y43" s="323"/>
    </row>
    <row r="44" spans="1:31" ht="12.75" customHeight="1">
      <c r="A44" s="135" t="str">
        <f>IF(C44&gt;0,C44,A43&amp;"a")</f>
        <v>B4a</v>
      </c>
      <c r="B44" s="114"/>
      <c r="C44" s="338"/>
      <c r="D44" s="370"/>
      <c r="E44" s="350"/>
      <c r="F44" s="351"/>
      <c r="G44" s="351"/>
      <c r="H44" s="351"/>
      <c r="I44" s="351"/>
      <c r="J44" s="351"/>
      <c r="K44" s="351"/>
      <c r="L44" s="352"/>
      <c r="M44" s="374"/>
      <c r="N44" s="375"/>
      <c r="O44" s="244"/>
      <c r="P44" s="321"/>
      <c r="Q44" s="322"/>
      <c r="R44" s="322"/>
      <c r="S44" s="322"/>
      <c r="T44" s="244"/>
      <c r="U44" s="383" t="str">
        <f>IF(AND(M43&gt;0,P43&gt;0),M43*600,"")</f>
        <v/>
      </c>
      <c r="V44" s="384"/>
      <c r="W44" s="384"/>
      <c r="X44" s="243"/>
      <c r="Y44" s="244"/>
    </row>
    <row r="45" spans="1:31" ht="17.100000000000001" customHeight="1">
      <c r="A45" s="135" t="str">
        <f>IF(C45&gt;0,C45,A44&amp;"a")</f>
        <v>B4aa</v>
      </c>
      <c r="B45" s="114"/>
      <c r="C45" s="338"/>
      <c r="D45" s="339"/>
      <c r="E45" s="307" t="s">
        <v>126</v>
      </c>
      <c r="F45" s="308"/>
      <c r="G45" s="308"/>
      <c r="H45" s="308"/>
      <c r="I45" s="308"/>
      <c r="J45" s="308"/>
      <c r="K45" s="308"/>
      <c r="L45" s="309"/>
      <c r="M45" s="422"/>
      <c r="N45" s="423"/>
      <c r="O45" s="191" t="s">
        <v>4</v>
      </c>
      <c r="P45" s="193"/>
      <c r="Q45" s="194"/>
      <c r="R45" s="194"/>
      <c r="S45" s="194"/>
      <c r="T45" s="192"/>
      <c r="U45" s="195"/>
      <c r="V45" s="195"/>
      <c r="W45" s="195"/>
      <c r="X45" s="192"/>
      <c r="Y45" s="82"/>
    </row>
    <row r="46" spans="1:31" ht="17.100000000000001" customHeight="1">
      <c r="A46" s="135" t="str">
        <f>IF(C46&gt;0,C46,A45&amp;"a")</f>
        <v>B4aaa</v>
      </c>
      <c r="B46" s="114"/>
      <c r="C46" s="247"/>
      <c r="D46" s="340"/>
      <c r="E46" s="307" t="s">
        <v>302</v>
      </c>
      <c r="F46" s="308"/>
      <c r="G46" s="308"/>
      <c r="H46" s="308"/>
      <c r="I46" s="308"/>
      <c r="J46" s="308"/>
      <c r="K46" s="308"/>
      <c r="L46" s="309"/>
      <c r="M46" s="409"/>
      <c r="N46" s="410"/>
      <c r="O46" s="410"/>
      <c r="P46" s="410"/>
      <c r="Q46" s="410"/>
      <c r="R46" s="410"/>
      <c r="S46" s="410"/>
      <c r="T46" s="410"/>
      <c r="U46" s="410"/>
      <c r="V46" s="410"/>
      <c r="W46" s="410"/>
      <c r="X46" s="410"/>
      <c r="Y46" s="411"/>
    </row>
    <row r="47" spans="1:31" ht="9.9499999999999993" customHeight="1">
      <c r="A47" s="135" t="str">
        <f>IF(C47&gt;0,C47,A42&amp;"a")</f>
        <v>B5</v>
      </c>
      <c r="B47" s="114"/>
      <c r="C47" s="245" t="s">
        <v>257</v>
      </c>
      <c r="D47" s="246"/>
      <c r="E47" s="347" t="s">
        <v>261</v>
      </c>
      <c r="F47" s="348"/>
      <c r="G47" s="348"/>
      <c r="H47" s="348"/>
      <c r="I47" s="348"/>
      <c r="J47" s="348"/>
      <c r="K47" s="348"/>
      <c r="L47" s="349"/>
      <c r="M47" s="372"/>
      <c r="N47" s="373"/>
      <c r="O47" s="323" t="s">
        <v>4</v>
      </c>
      <c r="P47" s="319"/>
      <c r="Q47" s="320"/>
      <c r="R47" s="320"/>
      <c r="S47" s="320"/>
      <c r="T47" s="323" t="s">
        <v>152</v>
      </c>
      <c r="U47" s="378" t="s">
        <v>265</v>
      </c>
      <c r="V47" s="379"/>
      <c r="W47" s="379"/>
      <c r="X47" s="379"/>
      <c r="Y47" s="380"/>
    </row>
    <row r="48" spans="1:31" ht="15" customHeight="1">
      <c r="A48" s="135" t="str">
        <f t="shared" ref="A48:A49" si="1">IF(C48&gt;0,C48,A47&amp;"a")</f>
        <v>B5a</v>
      </c>
      <c r="B48" s="114"/>
      <c r="C48" s="338"/>
      <c r="D48" s="370"/>
      <c r="E48" s="350"/>
      <c r="F48" s="351"/>
      <c r="G48" s="351"/>
      <c r="H48" s="351"/>
      <c r="I48" s="351"/>
      <c r="J48" s="351"/>
      <c r="K48" s="351"/>
      <c r="L48" s="352"/>
      <c r="M48" s="374"/>
      <c r="N48" s="375"/>
      <c r="O48" s="244"/>
      <c r="P48" s="321"/>
      <c r="Q48" s="322"/>
      <c r="R48" s="322"/>
      <c r="S48" s="322"/>
      <c r="T48" s="244"/>
      <c r="U48" s="383" t="str">
        <f>IF(AND(M47&gt;0,P47&gt;0),M47*400,"")</f>
        <v/>
      </c>
      <c r="V48" s="384"/>
      <c r="W48" s="384"/>
      <c r="X48" s="376" t="s">
        <v>30</v>
      </c>
      <c r="Y48" s="377"/>
    </row>
    <row r="49" spans="1:30" ht="17.100000000000001" customHeight="1">
      <c r="A49" s="135" t="str">
        <f t="shared" si="1"/>
        <v>B5aa</v>
      </c>
      <c r="B49" s="114"/>
      <c r="C49" s="338"/>
      <c r="D49" s="370"/>
      <c r="E49" s="307" t="s">
        <v>126</v>
      </c>
      <c r="F49" s="308"/>
      <c r="G49" s="308"/>
      <c r="H49" s="308"/>
      <c r="I49" s="308"/>
      <c r="J49" s="308"/>
      <c r="K49" s="308"/>
      <c r="L49" s="309"/>
      <c r="M49" s="368"/>
      <c r="N49" s="369"/>
      <c r="O49" s="191" t="s">
        <v>4</v>
      </c>
      <c r="P49" s="62"/>
      <c r="Q49" s="62"/>
      <c r="R49" s="62"/>
      <c r="S49" s="192"/>
      <c r="T49" s="192"/>
      <c r="U49" s="63"/>
      <c r="V49" s="63"/>
      <c r="W49" s="63"/>
      <c r="X49" s="192"/>
      <c r="Y49" s="82"/>
    </row>
    <row r="50" spans="1:30" ht="17.100000000000001" customHeight="1">
      <c r="A50" s="135" t="str">
        <f>IF(C50&gt;0,C50,A49&amp;"a")</f>
        <v>B5aaa</v>
      </c>
      <c r="B50" s="114"/>
      <c r="C50" s="247"/>
      <c r="D50" s="248"/>
      <c r="E50" s="307" t="s">
        <v>303</v>
      </c>
      <c r="F50" s="308"/>
      <c r="G50" s="308"/>
      <c r="H50" s="308"/>
      <c r="I50" s="308"/>
      <c r="J50" s="308"/>
      <c r="K50" s="308"/>
      <c r="L50" s="309"/>
      <c r="M50" s="409"/>
      <c r="N50" s="410"/>
      <c r="O50" s="410"/>
      <c r="P50" s="410"/>
      <c r="Q50" s="410"/>
      <c r="R50" s="410"/>
      <c r="S50" s="410"/>
      <c r="T50" s="410"/>
      <c r="U50" s="410"/>
      <c r="V50" s="410"/>
      <c r="W50" s="410"/>
      <c r="X50" s="410"/>
      <c r="Y50" s="411"/>
    </row>
    <row r="51" spans="1:30" ht="9.9499999999999993" customHeight="1">
      <c r="A51" s="135" t="str">
        <f>IF(C51&gt;0,C51,A46&amp;"a")</f>
        <v>B6</v>
      </c>
      <c r="B51" s="114"/>
      <c r="C51" s="245" t="s">
        <v>258</v>
      </c>
      <c r="D51" s="246"/>
      <c r="E51" s="347" t="s">
        <v>262</v>
      </c>
      <c r="F51" s="348"/>
      <c r="G51" s="348"/>
      <c r="H51" s="348"/>
      <c r="I51" s="348"/>
      <c r="J51" s="348"/>
      <c r="K51" s="348"/>
      <c r="L51" s="349"/>
      <c r="M51" s="372"/>
      <c r="N51" s="373"/>
      <c r="O51" s="323" t="s">
        <v>41</v>
      </c>
      <c r="P51" s="319"/>
      <c r="Q51" s="320"/>
      <c r="R51" s="320"/>
      <c r="S51" s="320"/>
      <c r="T51" s="323" t="s">
        <v>152</v>
      </c>
      <c r="U51" s="378" t="s">
        <v>266</v>
      </c>
      <c r="V51" s="379"/>
      <c r="W51" s="379"/>
      <c r="X51" s="379"/>
      <c r="Y51" s="380"/>
    </row>
    <row r="52" spans="1:30" ht="15" customHeight="1">
      <c r="A52" s="135" t="str">
        <f t="shared" si="0"/>
        <v>B6a</v>
      </c>
      <c r="B52" s="114"/>
      <c r="C52" s="338"/>
      <c r="D52" s="370"/>
      <c r="E52" s="350"/>
      <c r="F52" s="351"/>
      <c r="G52" s="351"/>
      <c r="H52" s="351"/>
      <c r="I52" s="351"/>
      <c r="J52" s="351"/>
      <c r="K52" s="351"/>
      <c r="L52" s="352"/>
      <c r="M52" s="374"/>
      <c r="N52" s="375"/>
      <c r="O52" s="244"/>
      <c r="P52" s="321"/>
      <c r="Q52" s="322"/>
      <c r="R52" s="322"/>
      <c r="S52" s="322"/>
      <c r="T52" s="244"/>
      <c r="U52" s="383" t="str">
        <f>IF(AND(M51&gt;0,P51&gt;0),M51*800,"")</f>
        <v/>
      </c>
      <c r="V52" s="384"/>
      <c r="W52" s="384"/>
      <c r="X52" s="376" t="s">
        <v>30</v>
      </c>
      <c r="Y52" s="377"/>
    </row>
    <row r="53" spans="1:30" ht="17.100000000000001" customHeight="1">
      <c r="A53" s="135" t="str">
        <f t="shared" si="0"/>
        <v>B6aa</v>
      </c>
      <c r="B53" s="114"/>
      <c r="C53" s="247"/>
      <c r="D53" s="340"/>
      <c r="E53" s="307" t="s">
        <v>126</v>
      </c>
      <c r="F53" s="308"/>
      <c r="G53" s="308"/>
      <c r="H53" s="308"/>
      <c r="I53" s="308"/>
      <c r="J53" s="308"/>
      <c r="K53" s="308"/>
      <c r="L53" s="309"/>
      <c r="M53" s="400"/>
      <c r="N53" s="401"/>
      <c r="O53" s="83" t="s">
        <v>4</v>
      </c>
      <c r="P53" s="62"/>
      <c r="Q53" s="62"/>
      <c r="R53" s="62"/>
      <c r="S53" s="80"/>
      <c r="T53" s="80"/>
      <c r="U53" s="63"/>
      <c r="V53" s="63"/>
      <c r="W53" s="63"/>
      <c r="X53" s="171"/>
      <c r="Y53" s="82"/>
    </row>
    <row r="54" spans="1:30" ht="9.9499999999999993" customHeight="1">
      <c r="A54" s="135" t="str">
        <f t="shared" si="0"/>
        <v>B7</v>
      </c>
      <c r="B54" s="114"/>
      <c r="C54" s="245" t="s">
        <v>259</v>
      </c>
      <c r="D54" s="246"/>
      <c r="E54" s="347" t="s">
        <v>263</v>
      </c>
      <c r="F54" s="348"/>
      <c r="G54" s="348"/>
      <c r="H54" s="348"/>
      <c r="I54" s="348"/>
      <c r="J54" s="348"/>
      <c r="K54" s="348"/>
      <c r="L54" s="349"/>
      <c r="M54" s="372"/>
      <c r="N54" s="373"/>
      <c r="O54" s="323" t="s">
        <v>4</v>
      </c>
      <c r="P54" s="319"/>
      <c r="Q54" s="320"/>
      <c r="R54" s="320"/>
      <c r="S54" s="320"/>
      <c r="T54" s="323" t="s">
        <v>152</v>
      </c>
      <c r="U54" s="378" t="s">
        <v>264</v>
      </c>
      <c r="V54" s="379"/>
      <c r="W54" s="379"/>
      <c r="X54" s="379"/>
      <c r="Y54" s="380"/>
    </row>
    <row r="55" spans="1:30" ht="15" customHeight="1">
      <c r="A55" s="135" t="str">
        <f t="shared" si="0"/>
        <v>B7a</v>
      </c>
      <c r="B55" s="114"/>
      <c r="C55" s="338"/>
      <c r="D55" s="370"/>
      <c r="E55" s="350"/>
      <c r="F55" s="351"/>
      <c r="G55" s="351"/>
      <c r="H55" s="351"/>
      <c r="I55" s="351"/>
      <c r="J55" s="351"/>
      <c r="K55" s="351"/>
      <c r="L55" s="352"/>
      <c r="M55" s="374"/>
      <c r="N55" s="375"/>
      <c r="O55" s="244"/>
      <c r="P55" s="321"/>
      <c r="Q55" s="322"/>
      <c r="R55" s="322"/>
      <c r="S55" s="322"/>
      <c r="T55" s="244"/>
      <c r="U55" s="383" t="str">
        <f>IF(AND(M54&gt;0,P54&gt;0),M54*600,"")</f>
        <v/>
      </c>
      <c r="V55" s="384"/>
      <c r="W55" s="384"/>
      <c r="X55" s="376" t="s">
        <v>30</v>
      </c>
      <c r="Y55" s="377"/>
    </row>
    <row r="56" spans="1:30" ht="17.100000000000001" customHeight="1">
      <c r="A56" s="135" t="str">
        <f t="shared" si="0"/>
        <v>B7aa</v>
      </c>
      <c r="B56" s="114"/>
      <c r="C56" s="247"/>
      <c r="D56" s="340"/>
      <c r="E56" s="307" t="s">
        <v>126</v>
      </c>
      <c r="F56" s="308"/>
      <c r="G56" s="308"/>
      <c r="H56" s="308"/>
      <c r="I56" s="308"/>
      <c r="J56" s="308"/>
      <c r="K56" s="308"/>
      <c r="L56" s="309"/>
      <c r="M56" s="368"/>
      <c r="N56" s="369"/>
      <c r="O56" s="81" t="s">
        <v>4</v>
      </c>
      <c r="P56" s="61"/>
      <c r="Q56" s="63"/>
      <c r="R56" s="63"/>
      <c r="S56" s="63"/>
      <c r="T56" s="61"/>
      <c r="U56" s="171"/>
      <c r="V56" s="64"/>
      <c r="W56" s="64"/>
      <c r="X56" s="64"/>
      <c r="Y56" s="65"/>
    </row>
    <row r="57" spans="1:30" s="2" customFormat="1" ht="5.0999999999999996" customHeight="1">
      <c r="A57" s="137"/>
      <c r="C57" s="18"/>
      <c r="D57" s="18"/>
      <c r="E57" s="18"/>
      <c r="F57" s="18"/>
      <c r="G57" s="18"/>
      <c r="H57" s="18"/>
      <c r="I57" s="7"/>
      <c r="J57" s="7"/>
      <c r="K57" s="7"/>
      <c r="L57" s="8"/>
      <c r="M57" s="36"/>
      <c r="N57" s="36"/>
      <c r="O57" s="15"/>
      <c r="P57" s="5"/>
      <c r="Q57" s="5"/>
      <c r="R57" s="5"/>
      <c r="U57" s="29"/>
      <c r="V57" s="29"/>
      <c r="W57" s="29"/>
      <c r="X57" s="29"/>
      <c r="Y57" s="29"/>
    </row>
    <row r="58" spans="1:30" s="2" customFormat="1" ht="5.0999999999999996" customHeight="1">
      <c r="A58" s="137"/>
      <c r="C58" s="20"/>
      <c r="D58" s="20"/>
      <c r="E58" s="20"/>
      <c r="F58" s="20"/>
      <c r="G58" s="20"/>
      <c r="H58" s="20"/>
      <c r="I58" s="20"/>
      <c r="J58" s="20"/>
      <c r="K58" s="20"/>
      <c r="L58" s="20"/>
      <c r="M58" s="20"/>
      <c r="N58" s="20"/>
      <c r="O58" s="20"/>
      <c r="P58" s="20"/>
      <c r="Q58" s="20"/>
      <c r="R58" s="20"/>
      <c r="S58" s="20"/>
      <c r="T58" s="20"/>
      <c r="U58" s="184"/>
      <c r="V58" s="184"/>
      <c r="W58" s="184"/>
      <c r="X58" s="184"/>
      <c r="Y58" s="184"/>
      <c r="AD58" s="19"/>
    </row>
    <row r="59" spans="1:30" s="2" customFormat="1" ht="30" customHeight="1">
      <c r="A59" s="137"/>
      <c r="B59" s="113" t="s">
        <v>19</v>
      </c>
      <c r="C59" s="255" t="s">
        <v>268</v>
      </c>
      <c r="D59" s="255"/>
      <c r="E59" s="255"/>
      <c r="F59" s="255"/>
      <c r="G59" s="255"/>
      <c r="H59" s="255"/>
      <c r="I59" s="255"/>
      <c r="J59" s="255"/>
      <c r="K59" s="255"/>
      <c r="L59" s="255"/>
      <c r="M59" s="255"/>
      <c r="N59" s="255"/>
      <c r="O59" s="255"/>
      <c r="P59" s="255"/>
      <c r="Q59" s="255"/>
      <c r="R59" s="255"/>
      <c r="S59" s="255"/>
      <c r="T59" s="255"/>
      <c r="U59" s="255"/>
      <c r="V59" s="255"/>
      <c r="W59" s="255"/>
      <c r="X59" s="255"/>
      <c r="Y59" s="255"/>
    </row>
    <row r="60" spans="1:30" s="148" customFormat="1" ht="37.5" customHeight="1">
      <c r="B60" s="162"/>
      <c r="C60" s="424" t="s">
        <v>272</v>
      </c>
      <c r="D60" s="425"/>
      <c r="E60" s="425"/>
      <c r="F60" s="425"/>
      <c r="G60" s="425"/>
      <c r="H60" s="425"/>
      <c r="I60" s="425"/>
      <c r="J60" s="425"/>
      <c r="K60" s="425"/>
      <c r="L60" s="425"/>
      <c r="M60" s="425"/>
      <c r="N60" s="425"/>
      <c r="O60" s="425"/>
      <c r="P60" s="425"/>
      <c r="Q60" s="425"/>
      <c r="R60" s="425"/>
      <c r="S60" s="425"/>
      <c r="T60" s="425"/>
      <c r="U60" s="425"/>
      <c r="V60" s="425"/>
      <c r="W60" s="425"/>
      <c r="X60" s="425"/>
      <c r="Y60" s="425"/>
      <c r="Z60" s="162"/>
      <c r="AB60"/>
    </row>
    <row r="61" spans="1:30" ht="18.75" customHeight="1">
      <c r="A61"/>
      <c r="B61" s="163"/>
      <c r="C61" s="164" t="s">
        <v>271</v>
      </c>
      <c r="D61" s="165"/>
      <c r="E61" s="166"/>
      <c r="F61" s="166"/>
      <c r="G61" s="166"/>
      <c r="H61" s="166"/>
      <c r="I61" s="166"/>
      <c r="J61" s="166"/>
      <c r="K61" s="166"/>
      <c r="L61" s="166"/>
      <c r="M61" s="166"/>
      <c r="N61" s="166"/>
      <c r="O61" s="166"/>
      <c r="P61" s="166"/>
      <c r="Q61" s="166"/>
      <c r="R61" s="166"/>
      <c r="S61" s="166"/>
      <c r="T61" s="166"/>
      <c r="U61" s="166"/>
      <c r="V61" s="166"/>
      <c r="W61" s="166"/>
      <c r="X61" s="166"/>
      <c r="Y61" s="166"/>
    </row>
    <row r="62" spans="1:30" ht="30" customHeight="1">
      <c r="B62" s="114"/>
      <c r="C62" s="256" t="s">
        <v>8</v>
      </c>
      <c r="D62" s="257"/>
      <c r="E62" s="258" t="s">
        <v>82</v>
      </c>
      <c r="F62" s="259"/>
      <c r="G62" s="259"/>
      <c r="H62" s="259"/>
      <c r="I62" s="259"/>
      <c r="J62" s="259"/>
      <c r="K62" s="259"/>
      <c r="L62" s="260"/>
      <c r="M62" s="261" t="s">
        <v>2</v>
      </c>
      <c r="N62" s="262"/>
      <c r="O62" s="263"/>
      <c r="P62" s="258" t="s">
        <v>9</v>
      </c>
      <c r="Q62" s="259"/>
      <c r="R62" s="259"/>
      <c r="S62" s="259"/>
      <c r="T62" s="260"/>
      <c r="U62" s="264" t="s">
        <v>293</v>
      </c>
      <c r="V62" s="262"/>
      <c r="W62" s="262"/>
      <c r="X62" s="262"/>
      <c r="Y62" s="263"/>
    </row>
    <row r="63" spans="1:30" ht="9.9499999999999993" customHeight="1">
      <c r="A63" s="135" t="str">
        <f t="shared" ref="A63:A65" si="2">IF(C63&gt;0,C63,A62&amp;"a")</f>
        <v>I9</v>
      </c>
      <c r="B63" s="114"/>
      <c r="C63" s="245" t="s">
        <v>269</v>
      </c>
      <c r="D63" s="246"/>
      <c r="E63" s="347" t="s">
        <v>270</v>
      </c>
      <c r="F63" s="348"/>
      <c r="G63" s="348"/>
      <c r="H63" s="348"/>
      <c r="I63" s="348"/>
      <c r="J63" s="348"/>
      <c r="K63" s="348"/>
      <c r="L63" s="349"/>
      <c r="M63" s="372"/>
      <c r="N63" s="373"/>
      <c r="O63" s="323" t="s">
        <v>4</v>
      </c>
      <c r="P63" s="319"/>
      <c r="Q63" s="320"/>
      <c r="R63" s="320"/>
      <c r="S63" s="320"/>
      <c r="T63" s="323" t="s">
        <v>152</v>
      </c>
      <c r="U63" s="378" t="s">
        <v>264</v>
      </c>
      <c r="V63" s="379"/>
      <c r="W63" s="379"/>
      <c r="X63" s="379"/>
      <c r="Y63" s="380"/>
    </row>
    <row r="64" spans="1:30" ht="15" customHeight="1">
      <c r="A64" s="135" t="str">
        <f t="shared" si="2"/>
        <v>I9a</v>
      </c>
      <c r="B64" s="114"/>
      <c r="C64" s="338"/>
      <c r="D64" s="370"/>
      <c r="E64" s="350"/>
      <c r="F64" s="351"/>
      <c r="G64" s="351"/>
      <c r="H64" s="351"/>
      <c r="I64" s="351"/>
      <c r="J64" s="351"/>
      <c r="K64" s="351"/>
      <c r="L64" s="352"/>
      <c r="M64" s="374"/>
      <c r="N64" s="375"/>
      <c r="O64" s="244"/>
      <c r="P64" s="321"/>
      <c r="Q64" s="322"/>
      <c r="R64" s="322"/>
      <c r="S64" s="322"/>
      <c r="T64" s="244"/>
      <c r="U64" s="383" t="str">
        <f>IF(AND(M63&gt;0,P63&gt;0),M63*600,"")</f>
        <v/>
      </c>
      <c r="V64" s="384"/>
      <c r="W64" s="384"/>
      <c r="X64" s="376" t="s">
        <v>30</v>
      </c>
      <c r="Y64" s="377"/>
    </row>
    <row r="65" spans="1:34" ht="17.100000000000001" customHeight="1">
      <c r="A65" s="135" t="str">
        <f t="shared" si="2"/>
        <v>I9aa</v>
      </c>
      <c r="B65" s="114"/>
      <c r="C65" s="247"/>
      <c r="D65" s="340"/>
      <c r="E65" s="307" t="s">
        <v>126</v>
      </c>
      <c r="F65" s="308"/>
      <c r="G65" s="308"/>
      <c r="H65" s="308"/>
      <c r="I65" s="308"/>
      <c r="J65" s="308"/>
      <c r="K65" s="308"/>
      <c r="L65" s="309"/>
      <c r="M65" s="368"/>
      <c r="N65" s="369"/>
      <c r="O65" s="146" t="s">
        <v>4</v>
      </c>
      <c r="P65" s="147"/>
      <c r="Q65" s="63"/>
      <c r="R65" s="63"/>
      <c r="S65" s="63"/>
      <c r="T65" s="147"/>
      <c r="U65" s="171"/>
      <c r="V65" s="64"/>
      <c r="W65" s="64"/>
      <c r="X65" s="64"/>
      <c r="Y65" s="65"/>
    </row>
    <row r="66" spans="1:34" ht="20.100000000000001" customHeight="1">
      <c r="B66" s="196"/>
      <c r="C66" s="197"/>
      <c r="D66" s="198"/>
      <c r="E66" s="198"/>
      <c r="F66" s="198"/>
      <c r="G66" s="199"/>
      <c r="H66" s="199"/>
      <c r="I66" s="199"/>
      <c r="J66" s="199"/>
      <c r="K66" s="199"/>
      <c r="L66" s="199"/>
      <c r="M66" s="199"/>
      <c r="N66" s="199"/>
      <c r="O66" s="199"/>
      <c r="P66" s="199"/>
      <c r="Q66" s="199"/>
      <c r="R66" s="199"/>
      <c r="S66" s="199"/>
      <c r="T66" s="199"/>
      <c r="U66" s="199"/>
      <c r="V66" s="199"/>
      <c r="W66" s="199"/>
      <c r="X66" s="199"/>
      <c r="Y66" s="199"/>
      <c r="AH66" s="76"/>
    </row>
    <row r="67" spans="1:34" ht="27.95" customHeight="1">
      <c r="A67" s="135" t="str">
        <f>B40</f>
        <v>（要望調査①）　タクシー車両関係</v>
      </c>
      <c r="B67" s="200"/>
      <c r="C67" s="203" t="s">
        <v>317</v>
      </c>
      <c r="D67" s="204"/>
      <c r="E67" s="207" t="s">
        <v>318</v>
      </c>
      <c r="F67" s="208"/>
      <c r="G67" s="208"/>
      <c r="H67" s="208"/>
      <c r="I67" s="208"/>
      <c r="J67" s="208"/>
      <c r="K67" s="208"/>
      <c r="L67" s="208"/>
      <c r="M67" s="208"/>
      <c r="N67" s="208"/>
      <c r="O67" s="208"/>
      <c r="P67" s="208"/>
      <c r="Q67" s="208"/>
      <c r="R67" s="208"/>
      <c r="S67" s="208"/>
      <c r="T67" s="208"/>
      <c r="U67" s="208"/>
      <c r="V67" s="208"/>
      <c r="W67" s="208"/>
      <c r="X67" s="208"/>
      <c r="Y67" s="209"/>
    </row>
    <row r="68" spans="1:34" ht="42" customHeight="1">
      <c r="B68" s="200"/>
      <c r="C68" s="205"/>
      <c r="D68" s="206"/>
      <c r="E68" s="210"/>
      <c r="F68" s="211"/>
      <c r="G68" s="211"/>
      <c r="H68" s="211"/>
      <c r="I68" s="211"/>
      <c r="J68" s="211"/>
      <c r="K68" s="211"/>
      <c r="L68" s="211"/>
      <c r="M68" s="211"/>
      <c r="N68" s="211"/>
      <c r="O68" s="211"/>
      <c r="P68" s="211"/>
      <c r="Q68" s="211"/>
      <c r="R68" s="211"/>
      <c r="S68" s="211"/>
      <c r="T68" s="211"/>
      <c r="U68" s="211"/>
      <c r="V68" s="211"/>
      <c r="W68" s="211"/>
      <c r="X68" s="211"/>
      <c r="Y68" s="212"/>
    </row>
    <row r="69" spans="1:34" s="2" customFormat="1" ht="5.0999999999999996" customHeight="1">
      <c r="A69" s="137"/>
      <c r="C69" s="28"/>
      <c r="D69" s="28"/>
      <c r="E69" s="28"/>
      <c r="F69" s="28"/>
      <c r="G69" s="28"/>
      <c r="H69" s="28"/>
      <c r="I69" s="7"/>
      <c r="J69" s="7"/>
      <c r="K69" s="7"/>
      <c r="L69" s="8"/>
      <c r="M69" s="36"/>
      <c r="N69" s="36"/>
      <c r="O69" s="36"/>
      <c r="P69" s="5"/>
      <c r="Q69" s="5"/>
      <c r="R69" s="5"/>
      <c r="U69" s="29"/>
      <c r="V69" s="29"/>
      <c r="W69" s="29"/>
      <c r="X69" s="29"/>
      <c r="Y69" s="29"/>
    </row>
    <row r="70" spans="1:34" s="2" customFormat="1" ht="5.0999999999999996" customHeight="1">
      <c r="A70" s="137"/>
      <c r="C70" s="27"/>
      <c r="D70" s="14"/>
      <c r="E70" s="14"/>
      <c r="F70" s="14"/>
      <c r="G70" s="14"/>
      <c r="H70" s="14"/>
      <c r="I70" s="14"/>
      <c r="J70" s="14"/>
      <c r="K70" s="14"/>
      <c r="L70" s="14"/>
      <c r="M70" s="14"/>
      <c r="N70" s="14"/>
      <c r="O70" s="14"/>
      <c r="P70" s="14"/>
      <c r="Q70" s="14"/>
      <c r="R70" s="14"/>
      <c r="S70" s="14"/>
      <c r="T70" s="14"/>
      <c r="U70" s="14"/>
      <c r="V70" s="14"/>
      <c r="W70" s="14"/>
      <c r="X70" s="14"/>
      <c r="Y70" s="14"/>
      <c r="AD70" s="19"/>
    </row>
    <row r="71" spans="1:34" s="37" customFormat="1" ht="28.5" customHeight="1">
      <c r="A71" s="138"/>
      <c r="B71" s="390" t="s">
        <v>153</v>
      </c>
      <c r="C71" s="390"/>
      <c r="D71" s="390"/>
      <c r="E71" s="390"/>
      <c r="F71" s="390"/>
      <c r="G71" s="390"/>
      <c r="H71" s="390"/>
      <c r="I71" s="390"/>
      <c r="J71" s="390"/>
      <c r="K71" s="390"/>
      <c r="L71" s="390"/>
      <c r="M71" s="390"/>
      <c r="N71" s="390"/>
      <c r="O71" s="390"/>
      <c r="P71" s="390"/>
      <c r="Q71" s="390"/>
      <c r="R71" s="390"/>
      <c r="S71" s="390"/>
      <c r="T71" s="390"/>
      <c r="U71" s="390"/>
      <c r="V71" s="390"/>
      <c r="W71" s="390"/>
      <c r="X71" s="390"/>
      <c r="Y71" s="390"/>
      <c r="Z71" s="390"/>
    </row>
    <row r="72" spans="1:34" s="29" customFormat="1" ht="134.44999999999999" customHeight="1">
      <c r="A72" s="136"/>
      <c r="B72" s="59"/>
      <c r="C72" s="388" t="s">
        <v>275</v>
      </c>
      <c r="D72" s="389"/>
      <c r="E72" s="389"/>
      <c r="F72" s="389"/>
      <c r="G72" s="389"/>
      <c r="H72" s="389"/>
      <c r="I72" s="389"/>
      <c r="J72" s="389"/>
      <c r="K72" s="389"/>
      <c r="L72" s="389"/>
      <c r="M72" s="389"/>
      <c r="N72" s="389"/>
      <c r="O72" s="389"/>
      <c r="P72" s="389"/>
      <c r="Q72" s="389"/>
      <c r="R72" s="389"/>
      <c r="S72" s="389"/>
      <c r="T72" s="389"/>
      <c r="U72" s="389"/>
      <c r="V72" s="389"/>
      <c r="W72" s="389"/>
      <c r="X72" s="389"/>
      <c r="Y72" s="389"/>
      <c r="Z72" s="59"/>
    </row>
    <row r="73" spans="1:34" s="37" customFormat="1" ht="30" customHeight="1">
      <c r="A73" s="138"/>
      <c r="B73" s="38" t="s">
        <v>16</v>
      </c>
      <c r="C73" s="303" t="s">
        <v>112</v>
      </c>
      <c r="D73" s="304"/>
      <c r="E73" s="304"/>
      <c r="F73" s="304"/>
      <c r="G73" s="304"/>
      <c r="H73" s="304"/>
      <c r="I73" s="304"/>
      <c r="J73" s="304"/>
      <c r="K73" s="304"/>
      <c r="L73" s="304"/>
      <c r="M73" s="304"/>
      <c r="N73" s="304"/>
      <c r="O73" s="304"/>
      <c r="P73" s="304"/>
      <c r="Q73" s="304"/>
      <c r="R73" s="304"/>
      <c r="S73" s="304"/>
      <c r="T73" s="304"/>
      <c r="U73" s="304"/>
      <c r="V73" s="304"/>
      <c r="W73" s="304"/>
      <c r="X73" s="304"/>
      <c r="Y73" s="304"/>
    </row>
    <row r="74" spans="1:34" s="37" customFormat="1" ht="27.75" customHeight="1">
      <c r="A74" s="138"/>
      <c r="B74" s="39"/>
      <c r="C74" s="305" t="s">
        <v>42</v>
      </c>
      <c r="D74" s="306"/>
      <c r="E74" s="258" t="s">
        <v>82</v>
      </c>
      <c r="F74" s="259"/>
      <c r="G74" s="259"/>
      <c r="H74" s="259"/>
      <c r="I74" s="259"/>
      <c r="J74" s="259"/>
      <c r="K74" s="259"/>
      <c r="L74" s="260"/>
      <c r="M74" s="298" t="s">
        <v>43</v>
      </c>
      <c r="N74" s="299"/>
      <c r="O74" s="300"/>
      <c r="P74" s="298" t="s">
        <v>44</v>
      </c>
      <c r="Q74" s="299"/>
      <c r="R74" s="299"/>
      <c r="S74" s="299"/>
      <c r="T74" s="300"/>
      <c r="U74" s="264" t="s">
        <v>294</v>
      </c>
      <c r="V74" s="262"/>
      <c r="W74" s="262"/>
      <c r="X74" s="262"/>
      <c r="Y74" s="263"/>
    </row>
    <row r="75" spans="1:34" s="37" customFormat="1" ht="27.75" customHeight="1">
      <c r="A75" s="135" t="str">
        <f>IF(C75&gt;0,C75,A74&amp;"a")</f>
        <v>D1</v>
      </c>
      <c r="B75" s="39"/>
      <c r="C75" s="235" t="str">
        <f>"D"&amp;1</f>
        <v>D1</v>
      </c>
      <c r="D75" s="236"/>
      <c r="E75" s="272" t="s">
        <v>45</v>
      </c>
      <c r="F75" s="385"/>
      <c r="G75" s="385"/>
      <c r="H75" s="385"/>
      <c r="I75" s="385"/>
      <c r="J75" s="385"/>
      <c r="K75" s="385"/>
      <c r="L75" s="386"/>
      <c r="M75" s="239"/>
      <c r="N75" s="240"/>
      <c r="O75" s="40" t="s">
        <v>46</v>
      </c>
      <c r="P75" s="239"/>
      <c r="Q75" s="240"/>
      <c r="R75" s="240"/>
      <c r="S75" s="240"/>
      <c r="T75" s="106" t="s">
        <v>152</v>
      </c>
      <c r="U75" s="241" t="str">
        <f t="shared" ref="U75:U81" si="3">IF(AND(M75&gt;0,P75&gt;0),ROUNDDOWN(P75/2000,0),"")</f>
        <v/>
      </c>
      <c r="V75" s="242"/>
      <c r="W75" s="242"/>
      <c r="X75" s="243" t="s">
        <v>47</v>
      </c>
      <c r="Y75" s="244"/>
    </row>
    <row r="76" spans="1:34" s="37" customFormat="1" ht="27.95" customHeight="1">
      <c r="A76" s="135" t="str">
        <f t="shared" ref="A76:A81" si="4">IF(C76&gt;0,C76,A75&amp;"a")</f>
        <v>D2</v>
      </c>
      <c r="B76" s="39"/>
      <c r="C76" s="235" t="s">
        <v>190</v>
      </c>
      <c r="D76" s="236"/>
      <c r="E76" s="335" t="s">
        <v>48</v>
      </c>
      <c r="F76" s="336"/>
      <c r="G76" s="336"/>
      <c r="H76" s="336"/>
      <c r="I76" s="336"/>
      <c r="J76" s="336"/>
      <c r="K76" s="336"/>
      <c r="L76" s="391"/>
      <c r="M76" s="239"/>
      <c r="N76" s="240"/>
      <c r="O76" s="40" t="s">
        <v>46</v>
      </c>
      <c r="P76" s="239"/>
      <c r="Q76" s="240"/>
      <c r="R76" s="240"/>
      <c r="S76" s="240"/>
      <c r="T76" s="106" t="s">
        <v>152</v>
      </c>
      <c r="U76" s="241" t="str">
        <f t="shared" si="3"/>
        <v/>
      </c>
      <c r="V76" s="242"/>
      <c r="W76" s="242"/>
      <c r="X76" s="243" t="s">
        <v>47</v>
      </c>
      <c r="Y76" s="244"/>
    </row>
    <row r="77" spans="1:34" s="37" customFormat="1" ht="27.95" customHeight="1">
      <c r="A77" s="135" t="str">
        <f t="shared" si="4"/>
        <v>D3</v>
      </c>
      <c r="B77" s="39"/>
      <c r="C77" s="267" t="s">
        <v>191</v>
      </c>
      <c r="D77" s="268"/>
      <c r="E77" s="392" t="s">
        <v>49</v>
      </c>
      <c r="F77" s="385"/>
      <c r="G77" s="385"/>
      <c r="H77" s="385"/>
      <c r="I77" s="385"/>
      <c r="J77" s="385"/>
      <c r="K77" s="385"/>
      <c r="L77" s="386"/>
      <c r="M77" s="239"/>
      <c r="N77" s="240"/>
      <c r="O77" s="40" t="s">
        <v>46</v>
      </c>
      <c r="P77" s="239"/>
      <c r="Q77" s="240"/>
      <c r="R77" s="240"/>
      <c r="S77" s="240"/>
      <c r="T77" s="106" t="s">
        <v>152</v>
      </c>
      <c r="U77" s="241" t="str">
        <f t="shared" si="3"/>
        <v/>
      </c>
      <c r="V77" s="242"/>
      <c r="W77" s="242"/>
      <c r="X77" s="243" t="s">
        <v>47</v>
      </c>
      <c r="Y77" s="244"/>
    </row>
    <row r="78" spans="1:34" s="37" customFormat="1" ht="27.95" customHeight="1">
      <c r="A78" s="135" t="str">
        <f t="shared" si="4"/>
        <v>D4</v>
      </c>
      <c r="B78" s="39"/>
      <c r="C78" s="267" t="s">
        <v>192</v>
      </c>
      <c r="D78" s="268"/>
      <c r="E78" s="272" t="s">
        <v>50</v>
      </c>
      <c r="F78" s="385"/>
      <c r="G78" s="385"/>
      <c r="H78" s="385"/>
      <c r="I78" s="385"/>
      <c r="J78" s="385"/>
      <c r="K78" s="385"/>
      <c r="L78" s="386"/>
      <c r="M78" s="239"/>
      <c r="N78" s="240"/>
      <c r="O78" s="40" t="s">
        <v>46</v>
      </c>
      <c r="P78" s="239"/>
      <c r="Q78" s="240"/>
      <c r="R78" s="240"/>
      <c r="S78" s="240"/>
      <c r="T78" s="106" t="s">
        <v>152</v>
      </c>
      <c r="U78" s="241" t="str">
        <f t="shared" si="3"/>
        <v/>
      </c>
      <c r="V78" s="242"/>
      <c r="W78" s="242"/>
      <c r="X78" s="243" t="s">
        <v>47</v>
      </c>
      <c r="Y78" s="244"/>
    </row>
    <row r="79" spans="1:34" s="37" customFormat="1" ht="27.95" customHeight="1">
      <c r="A79" s="135" t="str">
        <f t="shared" si="4"/>
        <v>D5</v>
      </c>
      <c r="B79" s="39"/>
      <c r="C79" s="267" t="s">
        <v>193</v>
      </c>
      <c r="D79" s="268"/>
      <c r="E79" s="272" t="s">
        <v>51</v>
      </c>
      <c r="F79" s="385"/>
      <c r="G79" s="385"/>
      <c r="H79" s="385"/>
      <c r="I79" s="385"/>
      <c r="J79" s="385"/>
      <c r="K79" s="385"/>
      <c r="L79" s="386"/>
      <c r="M79" s="239"/>
      <c r="N79" s="240"/>
      <c r="O79" s="40" t="s">
        <v>46</v>
      </c>
      <c r="P79" s="239"/>
      <c r="Q79" s="240"/>
      <c r="R79" s="240"/>
      <c r="S79" s="240"/>
      <c r="T79" s="106" t="s">
        <v>152</v>
      </c>
      <c r="U79" s="241" t="str">
        <f t="shared" si="3"/>
        <v/>
      </c>
      <c r="V79" s="242"/>
      <c r="W79" s="242"/>
      <c r="X79" s="243" t="s">
        <v>47</v>
      </c>
      <c r="Y79" s="244"/>
    </row>
    <row r="80" spans="1:34" s="37" customFormat="1" ht="27.95" customHeight="1">
      <c r="A80" s="135" t="str">
        <f t="shared" si="4"/>
        <v>D6</v>
      </c>
      <c r="B80" s="39"/>
      <c r="C80" s="267" t="s">
        <v>194</v>
      </c>
      <c r="D80" s="268"/>
      <c r="E80" s="272" t="s">
        <v>52</v>
      </c>
      <c r="F80" s="385"/>
      <c r="G80" s="385"/>
      <c r="H80" s="385"/>
      <c r="I80" s="385"/>
      <c r="J80" s="385"/>
      <c r="K80" s="385"/>
      <c r="L80" s="386"/>
      <c r="M80" s="239"/>
      <c r="N80" s="240"/>
      <c r="O80" s="40" t="s">
        <v>46</v>
      </c>
      <c r="P80" s="239"/>
      <c r="Q80" s="240"/>
      <c r="R80" s="240"/>
      <c r="S80" s="240"/>
      <c r="T80" s="106" t="s">
        <v>152</v>
      </c>
      <c r="U80" s="241" t="str">
        <f t="shared" si="3"/>
        <v/>
      </c>
      <c r="V80" s="242"/>
      <c r="W80" s="242"/>
      <c r="X80" s="243" t="s">
        <v>47</v>
      </c>
      <c r="Y80" s="244"/>
    </row>
    <row r="81" spans="1:54" s="37" customFormat="1" ht="27.95" customHeight="1">
      <c r="A81" s="135" t="str">
        <f t="shared" si="4"/>
        <v>D7</v>
      </c>
      <c r="B81" s="39"/>
      <c r="C81" s="267" t="s">
        <v>195</v>
      </c>
      <c r="D81" s="268"/>
      <c r="E81" s="272" t="s">
        <v>53</v>
      </c>
      <c r="F81" s="385"/>
      <c r="G81" s="385"/>
      <c r="H81" s="385"/>
      <c r="I81" s="385"/>
      <c r="J81" s="385"/>
      <c r="K81" s="385"/>
      <c r="L81" s="386"/>
      <c r="M81" s="239"/>
      <c r="N81" s="240"/>
      <c r="O81" s="40" t="s">
        <v>46</v>
      </c>
      <c r="P81" s="239"/>
      <c r="Q81" s="240"/>
      <c r="R81" s="240"/>
      <c r="S81" s="240"/>
      <c r="T81" s="106" t="s">
        <v>152</v>
      </c>
      <c r="U81" s="241" t="str">
        <f t="shared" si="3"/>
        <v/>
      </c>
      <c r="V81" s="242"/>
      <c r="W81" s="242"/>
      <c r="X81" s="243" t="s">
        <v>47</v>
      </c>
      <c r="Y81" s="244"/>
    </row>
    <row r="82" spans="1:54" s="37" customFormat="1" ht="5.0999999999999996" customHeight="1">
      <c r="A82" s="138"/>
      <c r="B82" s="39"/>
      <c r="C82" s="39"/>
      <c r="D82" s="41"/>
      <c r="E82" s="42"/>
      <c r="F82" s="42"/>
      <c r="G82" s="42"/>
      <c r="H82" s="42"/>
      <c r="I82" s="43"/>
      <c r="J82" s="43"/>
      <c r="K82" s="43"/>
      <c r="L82" s="44"/>
      <c r="M82" s="45"/>
      <c r="N82" s="45"/>
      <c r="O82" s="46"/>
      <c r="P82" s="46"/>
      <c r="Q82" s="46"/>
      <c r="R82" s="46"/>
      <c r="S82" s="47"/>
      <c r="T82" s="48"/>
      <c r="U82" s="29"/>
      <c r="V82" s="29"/>
      <c r="W82" s="29"/>
      <c r="X82" s="29"/>
      <c r="Y82" s="29"/>
    </row>
    <row r="83" spans="1:54" s="37" customFormat="1" ht="5.0999999999999996" customHeight="1">
      <c r="A83" s="138"/>
      <c r="B83" s="109"/>
      <c r="C83" s="49"/>
      <c r="D83" s="49"/>
      <c r="E83" s="49"/>
      <c r="F83" s="49"/>
      <c r="G83" s="49"/>
      <c r="H83" s="49"/>
      <c r="I83" s="49"/>
      <c r="J83" s="49"/>
      <c r="K83" s="49"/>
      <c r="L83" s="49"/>
      <c r="M83" s="49"/>
      <c r="N83" s="49"/>
      <c r="O83" s="49"/>
      <c r="P83" s="49"/>
      <c r="Q83" s="49"/>
      <c r="R83" s="49"/>
      <c r="S83" s="49"/>
      <c r="T83" s="49"/>
      <c r="U83" s="27"/>
      <c r="V83" s="27"/>
      <c r="W83" s="27"/>
      <c r="X83" s="27"/>
      <c r="Y83" s="27"/>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row>
    <row r="84" spans="1:54" s="37" customFormat="1" ht="5.0999999999999996" customHeight="1">
      <c r="A84" s="138"/>
      <c r="B84" s="109"/>
      <c r="C84" s="51"/>
      <c r="D84" s="52"/>
      <c r="E84" s="52"/>
      <c r="F84" s="52"/>
      <c r="G84" s="53"/>
      <c r="H84" s="53"/>
      <c r="I84" s="53"/>
      <c r="J84" s="53"/>
      <c r="L84" s="51"/>
      <c r="M84" s="54"/>
      <c r="N84" s="54"/>
      <c r="O84" s="54"/>
      <c r="P84" s="54"/>
      <c r="Q84" s="54"/>
      <c r="R84" s="54"/>
      <c r="S84" s="54"/>
      <c r="T84" s="54"/>
      <c r="U84" s="167"/>
      <c r="V84" s="148"/>
      <c r="W84" s="148"/>
      <c r="X84" s="148"/>
      <c r="Y84" s="148"/>
      <c r="AD84" s="55"/>
    </row>
    <row r="85" spans="1:54" s="37" customFormat="1" ht="30" customHeight="1">
      <c r="A85" s="138"/>
      <c r="B85" s="75" t="s">
        <v>21</v>
      </c>
      <c r="C85" s="361" t="s">
        <v>54</v>
      </c>
      <c r="D85" s="387"/>
      <c r="E85" s="387"/>
      <c r="F85" s="387"/>
      <c r="G85" s="387"/>
      <c r="H85" s="387"/>
      <c r="I85" s="387"/>
      <c r="J85" s="387"/>
      <c r="K85" s="387"/>
      <c r="L85" s="387"/>
      <c r="M85" s="387"/>
      <c r="N85" s="387"/>
      <c r="O85" s="387"/>
      <c r="P85" s="387"/>
      <c r="Q85" s="387"/>
      <c r="R85" s="387"/>
      <c r="S85" s="387"/>
      <c r="T85" s="387"/>
      <c r="U85" s="387"/>
      <c r="V85" s="387"/>
      <c r="W85" s="387"/>
      <c r="X85" s="387"/>
      <c r="Y85" s="387"/>
    </row>
    <row r="86" spans="1:54" s="37" customFormat="1" ht="27.95" customHeight="1">
      <c r="A86" s="138"/>
      <c r="B86" s="39"/>
      <c r="C86" s="305" t="s">
        <v>42</v>
      </c>
      <c r="D86" s="306"/>
      <c r="E86" s="258" t="s">
        <v>82</v>
      </c>
      <c r="F86" s="259"/>
      <c r="G86" s="259"/>
      <c r="H86" s="259"/>
      <c r="I86" s="259"/>
      <c r="J86" s="259"/>
      <c r="K86" s="259"/>
      <c r="L86" s="260"/>
      <c r="M86" s="298" t="s">
        <v>43</v>
      </c>
      <c r="N86" s="299"/>
      <c r="O86" s="300"/>
      <c r="P86" s="298" t="s">
        <v>44</v>
      </c>
      <c r="Q86" s="299"/>
      <c r="R86" s="299"/>
      <c r="S86" s="299"/>
      <c r="T86" s="300"/>
      <c r="U86" s="264" t="s">
        <v>295</v>
      </c>
      <c r="V86" s="262"/>
      <c r="W86" s="262"/>
      <c r="X86" s="262"/>
      <c r="Y86" s="263"/>
    </row>
    <row r="87" spans="1:54" s="37" customFormat="1" ht="27.95" customHeight="1">
      <c r="A87" s="135" t="str">
        <f>IF(C87&gt;0,C87,A86&amp;"a")</f>
        <v>D8</v>
      </c>
      <c r="B87" s="39"/>
      <c r="C87" s="235" t="s">
        <v>196</v>
      </c>
      <c r="D87" s="236"/>
      <c r="E87" s="269" t="s">
        <v>55</v>
      </c>
      <c r="F87" s="270"/>
      <c r="G87" s="270"/>
      <c r="H87" s="270"/>
      <c r="I87" s="270"/>
      <c r="J87" s="270"/>
      <c r="K87" s="270"/>
      <c r="L87" s="271"/>
      <c r="M87" s="239"/>
      <c r="N87" s="240"/>
      <c r="O87" s="40" t="s">
        <v>46</v>
      </c>
      <c r="P87" s="239"/>
      <c r="Q87" s="240"/>
      <c r="R87" s="240"/>
      <c r="S87" s="240"/>
      <c r="T87" s="106" t="s">
        <v>152</v>
      </c>
      <c r="U87" s="241" t="str">
        <f>IF(AND(M87&gt;0,P87&gt;0),ROUNDDOWN(P87/2000,0),"")</f>
        <v/>
      </c>
      <c r="V87" s="242"/>
      <c r="W87" s="242"/>
      <c r="X87" s="243" t="s">
        <v>47</v>
      </c>
      <c r="Y87" s="244"/>
    </row>
    <row r="88" spans="1:54" s="37" customFormat="1" ht="27.95" customHeight="1">
      <c r="A88" s="135" t="str">
        <f>IF(C88&gt;0,C88,A87&amp;"a")</f>
        <v>D9</v>
      </c>
      <c r="B88" s="39"/>
      <c r="C88" s="235" t="s">
        <v>197</v>
      </c>
      <c r="D88" s="236"/>
      <c r="E88" s="269" t="s">
        <v>56</v>
      </c>
      <c r="F88" s="270"/>
      <c r="G88" s="270"/>
      <c r="H88" s="270"/>
      <c r="I88" s="270"/>
      <c r="J88" s="270"/>
      <c r="K88" s="270"/>
      <c r="L88" s="271"/>
      <c r="M88" s="239"/>
      <c r="N88" s="240"/>
      <c r="O88" s="40" t="s">
        <v>46</v>
      </c>
      <c r="P88" s="239"/>
      <c r="Q88" s="240"/>
      <c r="R88" s="240"/>
      <c r="S88" s="240"/>
      <c r="T88" s="106" t="s">
        <v>152</v>
      </c>
      <c r="U88" s="241" t="str">
        <f>IF(AND(M88&gt;0,P88&gt;0),ROUNDDOWN(P88/2000,0),"")</f>
        <v/>
      </c>
      <c r="V88" s="242"/>
      <c r="W88" s="242"/>
      <c r="X88" s="243" t="s">
        <v>47</v>
      </c>
      <c r="Y88" s="244"/>
    </row>
    <row r="89" spans="1:54" s="37" customFormat="1" ht="5.0999999999999996" customHeight="1">
      <c r="A89" s="138"/>
      <c r="B89" s="39"/>
      <c r="C89" s="39"/>
      <c r="D89" s="41"/>
      <c r="E89" s="42"/>
      <c r="F89" s="42"/>
      <c r="G89" s="42"/>
      <c r="H89" s="42"/>
      <c r="I89" s="43"/>
      <c r="J89" s="43"/>
      <c r="K89" s="43"/>
      <c r="L89" s="44"/>
      <c r="M89" s="45"/>
      <c r="N89" s="45"/>
      <c r="O89" s="46"/>
      <c r="P89" s="46"/>
      <c r="Q89" s="46"/>
      <c r="R89" s="46"/>
      <c r="S89" s="47"/>
      <c r="T89" s="48"/>
      <c r="U89" s="29"/>
      <c r="V89" s="29"/>
      <c r="W89" s="29"/>
      <c r="X89" s="29"/>
      <c r="Y89" s="29"/>
    </row>
    <row r="90" spans="1:54" s="37" customFormat="1" ht="5.0999999999999996" customHeight="1">
      <c r="A90" s="138"/>
      <c r="B90" s="109"/>
      <c r="C90" s="51"/>
      <c r="D90" s="52"/>
      <c r="E90" s="52"/>
      <c r="F90" s="52"/>
      <c r="G90" s="53"/>
      <c r="H90" s="53"/>
      <c r="I90" s="53"/>
      <c r="J90" s="53"/>
      <c r="L90" s="51"/>
      <c r="M90" s="54"/>
      <c r="N90" s="54"/>
      <c r="O90" s="54"/>
      <c r="P90" s="54"/>
      <c r="Q90" s="54"/>
      <c r="R90" s="54"/>
      <c r="S90" s="54"/>
      <c r="T90" s="54"/>
      <c r="U90" s="167"/>
      <c r="V90" s="148"/>
      <c r="W90" s="148"/>
      <c r="X90" s="148"/>
      <c r="Y90" s="148"/>
      <c r="AD90" s="55"/>
    </row>
    <row r="91" spans="1:54" s="37" customFormat="1" ht="30" customHeight="1">
      <c r="A91" s="138"/>
      <c r="B91" s="38" t="s">
        <v>76</v>
      </c>
      <c r="C91" s="303" t="s">
        <v>71</v>
      </c>
      <c r="D91" s="304"/>
      <c r="E91" s="304"/>
      <c r="F91" s="304"/>
      <c r="G91" s="304"/>
      <c r="H91" s="304"/>
      <c r="I91" s="304"/>
      <c r="J91" s="304"/>
      <c r="K91" s="304"/>
      <c r="L91" s="304"/>
      <c r="M91" s="304"/>
      <c r="N91" s="304"/>
      <c r="O91" s="304"/>
      <c r="P91" s="304"/>
      <c r="Q91" s="304"/>
      <c r="R91" s="304"/>
      <c r="S91" s="304"/>
      <c r="T91" s="304"/>
      <c r="U91" s="304"/>
      <c r="V91" s="304"/>
      <c r="W91" s="304"/>
      <c r="X91" s="304"/>
      <c r="Y91" s="304"/>
    </row>
    <row r="92" spans="1:54" s="37" customFormat="1" ht="27.95" customHeight="1">
      <c r="A92" s="138"/>
      <c r="B92" s="39"/>
      <c r="C92" s="305" t="s">
        <v>42</v>
      </c>
      <c r="D92" s="306"/>
      <c r="E92" s="258" t="s">
        <v>82</v>
      </c>
      <c r="F92" s="259"/>
      <c r="G92" s="259"/>
      <c r="H92" s="259"/>
      <c r="I92" s="259"/>
      <c r="J92" s="259"/>
      <c r="K92" s="259"/>
      <c r="L92" s="260"/>
      <c r="M92" s="298" t="s">
        <v>43</v>
      </c>
      <c r="N92" s="299"/>
      <c r="O92" s="300"/>
      <c r="P92" s="298" t="s">
        <v>44</v>
      </c>
      <c r="Q92" s="299"/>
      <c r="R92" s="299"/>
      <c r="S92" s="299"/>
      <c r="T92" s="300"/>
      <c r="U92" s="264" t="s">
        <v>295</v>
      </c>
      <c r="V92" s="262"/>
      <c r="W92" s="262"/>
      <c r="X92" s="262"/>
      <c r="Y92" s="263"/>
    </row>
    <row r="93" spans="1:54" s="37" customFormat="1" ht="27.95" customHeight="1">
      <c r="A93" s="135" t="str">
        <f>IF(C93&gt;0,C93,A92&amp;"a")</f>
        <v>D10</v>
      </c>
      <c r="B93" s="39"/>
      <c r="C93" s="235" t="s">
        <v>198</v>
      </c>
      <c r="D93" s="236"/>
      <c r="E93" s="269" t="s">
        <v>57</v>
      </c>
      <c r="F93" s="270"/>
      <c r="G93" s="270"/>
      <c r="H93" s="270"/>
      <c r="I93" s="270"/>
      <c r="J93" s="270"/>
      <c r="K93" s="270"/>
      <c r="L93" s="271"/>
      <c r="M93" s="239"/>
      <c r="N93" s="240"/>
      <c r="O93" s="40" t="s">
        <v>46</v>
      </c>
      <c r="P93" s="239"/>
      <c r="Q93" s="240"/>
      <c r="R93" s="240"/>
      <c r="S93" s="240"/>
      <c r="T93" s="106" t="s">
        <v>152</v>
      </c>
      <c r="U93" s="241" t="str">
        <f>IF(AND(M93&gt;0,P93&gt;0),ROUNDDOWN(P93/2000,0),"")</f>
        <v/>
      </c>
      <c r="V93" s="242"/>
      <c r="W93" s="242"/>
      <c r="X93" s="243" t="s">
        <v>47</v>
      </c>
      <c r="Y93" s="244"/>
    </row>
    <row r="94" spans="1:54" s="37" customFormat="1" ht="27.95" customHeight="1">
      <c r="A94" s="135" t="str">
        <f>IF(C94&gt;0,C94,A93&amp;"a")</f>
        <v>D11</v>
      </c>
      <c r="B94" s="39"/>
      <c r="C94" s="235" t="s">
        <v>199</v>
      </c>
      <c r="D94" s="236"/>
      <c r="E94" s="313" t="s">
        <v>58</v>
      </c>
      <c r="F94" s="314"/>
      <c r="G94" s="314"/>
      <c r="H94" s="314"/>
      <c r="I94" s="314"/>
      <c r="J94" s="314"/>
      <c r="K94" s="314"/>
      <c r="L94" s="315"/>
      <c r="M94" s="239"/>
      <c r="N94" s="240"/>
      <c r="O94" s="40" t="s">
        <v>46</v>
      </c>
      <c r="P94" s="239"/>
      <c r="Q94" s="240"/>
      <c r="R94" s="240"/>
      <c r="S94" s="240"/>
      <c r="T94" s="106" t="s">
        <v>152</v>
      </c>
      <c r="U94" s="241" t="str">
        <f>IF(AND(M94&gt;0,P94&gt;0),ROUNDDOWN(P94/2000,0),"")</f>
        <v/>
      </c>
      <c r="V94" s="242"/>
      <c r="W94" s="242"/>
      <c r="X94" s="243" t="s">
        <v>47</v>
      </c>
      <c r="Y94" s="244"/>
    </row>
    <row r="95" spans="1:54" s="37" customFormat="1" ht="27.95" customHeight="1">
      <c r="A95" s="135" t="str">
        <f>IF(C95&gt;0,C95,A94&amp;"a")</f>
        <v>D12</v>
      </c>
      <c r="B95" s="39"/>
      <c r="C95" s="235" t="s">
        <v>200</v>
      </c>
      <c r="D95" s="236"/>
      <c r="E95" s="269" t="s">
        <v>59</v>
      </c>
      <c r="F95" s="270"/>
      <c r="G95" s="270"/>
      <c r="H95" s="270"/>
      <c r="I95" s="270"/>
      <c r="J95" s="270"/>
      <c r="K95" s="270"/>
      <c r="L95" s="271"/>
      <c r="M95" s="239"/>
      <c r="N95" s="240"/>
      <c r="O95" s="40" t="s">
        <v>46</v>
      </c>
      <c r="P95" s="239"/>
      <c r="Q95" s="240"/>
      <c r="R95" s="240"/>
      <c r="S95" s="240"/>
      <c r="T95" s="106" t="s">
        <v>152</v>
      </c>
      <c r="U95" s="241" t="str">
        <f>IF(AND(M95&gt;0,P95&gt;0),ROUNDDOWN(P95/2000,0),"")</f>
        <v/>
      </c>
      <c r="V95" s="242"/>
      <c r="W95" s="242"/>
      <c r="X95" s="243" t="s">
        <v>47</v>
      </c>
      <c r="Y95" s="244"/>
    </row>
    <row r="96" spans="1:54" s="37" customFormat="1" ht="27.95" customHeight="1">
      <c r="A96" s="135" t="str">
        <f>IF(C96&gt;0,C96,A95&amp;"a")</f>
        <v>D13</v>
      </c>
      <c r="B96" s="39"/>
      <c r="C96" s="235" t="s">
        <v>201</v>
      </c>
      <c r="D96" s="236"/>
      <c r="E96" s="269" t="s">
        <v>60</v>
      </c>
      <c r="F96" s="270"/>
      <c r="G96" s="270"/>
      <c r="H96" s="270"/>
      <c r="I96" s="270"/>
      <c r="J96" s="270"/>
      <c r="K96" s="270"/>
      <c r="L96" s="271"/>
      <c r="M96" s="239"/>
      <c r="N96" s="240"/>
      <c r="O96" s="40" t="s">
        <v>46</v>
      </c>
      <c r="P96" s="239"/>
      <c r="Q96" s="240"/>
      <c r="R96" s="240"/>
      <c r="S96" s="240"/>
      <c r="T96" s="106" t="s">
        <v>152</v>
      </c>
      <c r="U96" s="241" t="str">
        <f>IF(AND(M96&gt;0,P96&gt;0),ROUNDDOWN(P96/2000,0),"")</f>
        <v/>
      </c>
      <c r="V96" s="242"/>
      <c r="W96" s="242"/>
      <c r="X96" s="243" t="s">
        <v>47</v>
      </c>
      <c r="Y96" s="244"/>
    </row>
    <row r="97" spans="1:54" s="37" customFormat="1" ht="27.95" customHeight="1">
      <c r="A97" s="135" t="str">
        <f>IF(C97&gt;0,C97,A96&amp;"a")</f>
        <v>D14</v>
      </c>
      <c r="B97" s="39"/>
      <c r="C97" s="235" t="s">
        <v>202</v>
      </c>
      <c r="D97" s="236"/>
      <c r="E97" s="269" t="s">
        <v>61</v>
      </c>
      <c r="F97" s="270"/>
      <c r="G97" s="270"/>
      <c r="H97" s="270"/>
      <c r="I97" s="270"/>
      <c r="J97" s="270"/>
      <c r="K97" s="270"/>
      <c r="L97" s="271"/>
      <c r="M97" s="239"/>
      <c r="N97" s="240"/>
      <c r="O97" s="40" t="s">
        <v>46</v>
      </c>
      <c r="P97" s="239"/>
      <c r="Q97" s="240"/>
      <c r="R97" s="240"/>
      <c r="S97" s="240"/>
      <c r="T97" s="106" t="s">
        <v>152</v>
      </c>
      <c r="U97" s="241" t="str">
        <f>IF(AND(M97&gt;0,P97&gt;0),ROUNDDOWN(P97/2000,0),"")</f>
        <v/>
      </c>
      <c r="V97" s="242"/>
      <c r="W97" s="242"/>
      <c r="X97" s="243" t="s">
        <v>47</v>
      </c>
      <c r="Y97" s="244"/>
    </row>
    <row r="98" spans="1:54" s="37" customFormat="1" ht="5.0999999999999996" customHeight="1">
      <c r="A98" s="138"/>
      <c r="B98" s="39"/>
      <c r="C98" s="39"/>
      <c r="D98" s="41"/>
      <c r="E98" s="42"/>
      <c r="F98" s="42"/>
      <c r="G98" s="42"/>
      <c r="H98" s="42"/>
      <c r="I98" s="43"/>
      <c r="J98" s="43"/>
      <c r="K98" s="43"/>
      <c r="L98" s="44"/>
      <c r="M98" s="45"/>
      <c r="N98" s="45"/>
      <c r="O98" s="46"/>
      <c r="P98" s="46"/>
      <c r="Q98" s="46"/>
      <c r="R98" s="46"/>
      <c r="S98" s="47"/>
      <c r="T98" s="48"/>
      <c r="U98" s="29"/>
      <c r="V98" s="29"/>
      <c r="W98" s="29"/>
      <c r="X98" s="29"/>
      <c r="Y98" s="29"/>
    </row>
    <row r="99" spans="1:54" s="37" customFormat="1" ht="5.0999999999999996" customHeight="1">
      <c r="A99" s="138"/>
      <c r="B99" s="109"/>
      <c r="C99" s="49"/>
      <c r="D99" s="49"/>
      <c r="E99" s="49"/>
      <c r="F99" s="49"/>
      <c r="G99" s="49"/>
      <c r="H99" s="49"/>
      <c r="I99" s="49"/>
      <c r="J99" s="49"/>
      <c r="K99" s="49"/>
      <c r="L99" s="49"/>
      <c r="M99" s="49"/>
      <c r="N99" s="49"/>
      <c r="O99" s="49"/>
      <c r="P99" s="49"/>
      <c r="Q99" s="49"/>
      <c r="R99" s="49"/>
      <c r="S99" s="49"/>
      <c r="T99" s="49"/>
      <c r="U99" s="27"/>
      <c r="V99" s="27"/>
      <c r="W99" s="27"/>
      <c r="X99" s="27"/>
      <c r="Y99" s="27"/>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row>
    <row r="100" spans="1:54" s="37" customFormat="1" ht="5.0999999999999996" customHeight="1">
      <c r="A100" s="138"/>
      <c r="B100" s="109"/>
      <c r="C100" s="51"/>
      <c r="D100" s="52"/>
      <c r="E100" s="52"/>
      <c r="F100" s="52"/>
      <c r="G100" s="53"/>
      <c r="H100" s="53"/>
      <c r="I100" s="53"/>
      <c r="J100" s="53"/>
      <c r="L100" s="51"/>
      <c r="M100" s="54"/>
      <c r="N100" s="54"/>
      <c r="O100" s="54"/>
      <c r="P100" s="54"/>
      <c r="Q100" s="54"/>
      <c r="R100" s="54"/>
      <c r="S100" s="54"/>
      <c r="T100" s="54"/>
      <c r="U100" s="167"/>
      <c r="V100" s="148"/>
      <c r="W100" s="148"/>
      <c r="X100" s="148"/>
      <c r="Y100" s="148"/>
      <c r="AD100" s="55"/>
    </row>
    <row r="101" spans="1:54" s="37" customFormat="1" ht="30" customHeight="1">
      <c r="A101" s="138"/>
      <c r="B101" s="38" t="s">
        <v>77</v>
      </c>
      <c r="C101" s="303" t="s">
        <v>62</v>
      </c>
      <c r="D101" s="304"/>
      <c r="E101" s="304"/>
      <c r="F101" s="304"/>
      <c r="G101" s="304"/>
      <c r="H101" s="304"/>
      <c r="I101" s="304"/>
      <c r="J101" s="304"/>
      <c r="K101" s="304"/>
      <c r="L101" s="304"/>
      <c r="M101" s="304"/>
      <c r="N101" s="304"/>
      <c r="O101" s="304"/>
      <c r="P101" s="304"/>
      <c r="Q101" s="304"/>
      <c r="R101" s="304"/>
      <c r="S101" s="304"/>
      <c r="T101" s="304"/>
      <c r="U101" s="304"/>
      <c r="V101" s="304"/>
      <c r="W101" s="304"/>
      <c r="X101" s="304"/>
      <c r="Y101" s="304"/>
    </row>
    <row r="102" spans="1:54" s="37" customFormat="1" ht="27.95" customHeight="1">
      <c r="A102" s="138"/>
      <c r="B102" s="39"/>
      <c r="C102" s="305" t="s">
        <v>42</v>
      </c>
      <c r="D102" s="306"/>
      <c r="E102" s="258" t="s">
        <v>82</v>
      </c>
      <c r="F102" s="259"/>
      <c r="G102" s="259"/>
      <c r="H102" s="259"/>
      <c r="I102" s="259"/>
      <c r="J102" s="259"/>
      <c r="K102" s="259"/>
      <c r="L102" s="260"/>
      <c r="M102" s="298" t="s">
        <v>43</v>
      </c>
      <c r="N102" s="299"/>
      <c r="O102" s="300"/>
      <c r="P102" s="298" t="s">
        <v>44</v>
      </c>
      <c r="Q102" s="299"/>
      <c r="R102" s="299"/>
      <c r="S102" s="299"/>
      <c r="T102" s="300"/>
      <c r="U102" s="264" t="s">
        <v>295</v>
      </c>
      <c r="V102" s="262"/>
      <c r="W102" s="262"/>
      <c r="X102" s="262"/>
      <c r="Y102" s="263"/>
    </row>
    <row r="103" spans="1:54" s="37" customFormat="1" ht="27.95" customHeight="1">
      <c r="A103" s="135" t="str">
        <f t="shared" ref="A103:A113" si="5">IF(C103&gt;0,C103,A102&amp;"a")</f>
        <v>D15</v>
      </c>
      <c r="B103" s="39"/>
      <c r="C103" s="267" t="s">
        <v>203</v>
      </c>
      <c r="D103" s="268"/>
      <c r="E103" s="313" t="s">
        <v>64</v>
      </c>
      <c r="F103" s="314"/>
      <c r="G103" s="314"/>
      <c r="H103" s="314"/>
      <c r="I103" s="314"/>
      <c r="J103" s="314"/>
      <c r="K103" s="314"/>
      <c r="L103" s="315"/>
      <c r="M103" s="239"/>
      <c r="N103" s="240"/>
      <c r="O103" s="40" t="s">
        <v>46</v>
      </c>
      <c r="P103" s="239"/>
      <c r="Q103" s="240"/>
      <c r="R103" s="240"/>
      <c r="S103" s="240"/>
      <c r="T103" s="106" t="s">
        <v>152</v>
      </c>
      <c r="U103" s="241" t="str">
        <f t="shared" ref="U103:U112" si="6">IF(AND(M103&gt;0,P103&gt;0),ROUNDDOWN(P103/2000,0),"")</f>
        <v/>
      </c>
      <c r="V103" s="242"/>
      <c r="W103" s="242"/>
      <c r="X103" s="243" t="s">
        <v>47</v>
      </c>
      <c r="Y103" s="244"/>
    </row>
    <row r="104" spans="1:54" s="37" customFormat="1" ht="27.95" customHeight="1">
      <c r="A104" s="135" t="str">
        <f t="shared" si="5"/>
        <v>D16</v>
      </c>
      <c r="B104" s="39"/>
      <c r="C104" s="235" t="s">
        <v>204</v>
      </c>
      <c r="D104" s="236"/>
      <c r="E104" s="269" t="s">
        <v>65</v>
      </c>
      <c r="F104" s="270"/>
      <c r="G104" s="270"/>
      <c r="H104" s="270"/>
      <c r="I104" s="270"/>
      <c r="J104" s="270"/>
      <c r="K104" s="270"/>
      <c r="L104" s="271"/>
      <c r="M104" s="239"/>
      <c r="N104" s="240"/>
      <c r="O104" s="40" t="s">
        <v>46</v>
      </c>
      <c r="P104" s="239"/>
      <c r="Q104" s="240"/>
      <c r="R104" s="240"/>
      <c r="S104" s="240"/>
      <c r="T104" s="106" t="s">
        <v>152</v>
      </c>
      <c r="U104" s="241" t="str">
        <f t="shared" si="6"/>
        <v/>
      </c>
      <c r="V104" s="242"/>
      <c r="W104" s="242"/>
      <c r="X104" s="243" t="s">
        <v>47</v>
      </c>
      <c r="Y104" s="244"/>
    </row>
    <row r="105" spans="1:54" s="37" customFormat="1" ht="27.95" customHeight="1">
      <c r="A105" s="135" t="str">
        <f t="shared" si="5"/>
        <v>D17</v>
      </c>
      <c r="B105" s="39"/>
      <c r="C105" s="235" t="s">
        <v>205</v>
      </c>
      <c r="D105" s="236"/>
      <c r="E105" s="269" t="s">
        <v>66</v>
      </c>
      <c r="F105" s="270"/>
      <c r="G105" s="270"/>
      <c r="H105" s="270"/>
      <c r="I105" s="270"/>
      <c r="J105" s="270"/>
      <c r="K105" s="270"/>
      <c r="L105" s="271"/>
      <c r="M105" s="239"/>
      <c r="N105" s="240"/>
      <c r="O105" s="40" t="s">
        <v>46</v>
      </c>
      <c r="P105" s="239"/>
      <c r="Q105" s="240"/>
      <c r="R105" s="240"/>
      <c r="S105" s="240"/>
      <c r="T105" s="106" t="s">
        <v>152</v>
      </c>
      <c r="U105" s="241" t="str">
        <f t="shared" si="6"/>
        <v/>
      </c>
      <c r="V105" s="242"/>
      <c r="W105" s="242"/>
      <c r="X105" s="243" t="s">
        <v>47</v>
      </c>
      <c r="Y105" s="244"/>
    </row>
    <row r="106" spans="1:54" s="37" customFormat="1" ht="27.95" customHeight="1">
      <c r="A106" s="135" t="str">
        <f>IF(C106&gt;0,C106,A105&amp;"a")</f>
        <v>D18</v>
      </c>
      <c r="B106" s="39"/>
      <c r="C106" s="235" t="s">
        <v>206</v>
      </c>
      <c r="D106" s="236"/>
      <c r="E106" s="313" t="s">
        <v>67</v>
      </c>
      <c r="F106" s="314"/>
      <c r="G106" s="314"/>
      <c r="H106" s="314"/>
      <c r="I106" s="314"/>
      <c r="J106" s="314"/>
      <c r="K106" s="314"/>
      <c r="L106" s="315"/>
      <c r="M106" s="239"/>
      <c r="N106" s="240"/>
      <c r="O106" s="40" t="s">
        <v>46</v>
      </c>
      <c r="P106" s="239"/>
      <c r="Q106" s="240"/>
      <c r="R106" s="240"/>
      <c r="S106" s="240"/>
      <c r="T106" s="106" t="s">
        <v>152</v>
      </c>
      <c r="U106" s="241" t="str">
        <f t="shared" si="6"/>
        <v/>
      </c>
      <c r="V106" s="242"/>
      <c r="W106" s="242"/>
      <c r="X106" s="243" t="s">
        <v>47</v>
      </c>
      <c r="Y106" s="244"/>
    </row>
    <row r="107" spans="1:54" s="37" customFormat="1" ht="27.95" customHeight="1">
      <c r="A107" s="135" t="str">
        <f t="shared" si="5"/>
        <v>D19</v>
      </c>
      <c r="B107" s="39"/>
      <c r="C107" s="235" t="s">
        <v>207</v>
      </c>
      <c r="D107" s="236"/>
      <c r="E107" s="269" t="s">
        <v>68</v>
      </c>
      <c r="F107" s="270"/>
      <c r="G107" s="270"/>
      <c r="H107" s="270"/>
      <c r="I107" s="270"/>
      <c r="J107" s="270"/>
      <c r="K107" s="270"/>
      <c r="L107" s="271"/>
      <c r="M107" s="239"/>
      <c r="N107" s="240"/>
      <c r="O107" s="40" t="s">
        <v>46</v>
      </c>
      <c r="P107" s="239"/>
      <c r="Q107" s="240"/>
      <c r="R107" s="240"/>
      <c r="S107" s="240"/>
      <c r="T107" s="106" t="s">
        <v>152</v>
      </c>
      <c r="U107" s="241" t="str">
        <f t="shared" si="6"/>
        <v/>
      </c>
      <c r="V107" s="242"/>
      <c r="W107" s="242"/>
      <c r="X107" s="243" t="s">
        <v>47</v>
      </c>
      <c r="Y107" s="244"/>
    </row>
    <row r="108" spans="1:54" s="37" customFormat="1" ht="27.95" customHeight="1">
      <c r="A108" s="135" t="str">
        <f>IF(C108&gt;0,C108,#REF!&amp;"a")</f>
        <v>D21</v>
      </c>
      <c r="B108" s="39"/>
      <c r="C108" s="267" t="s">
        <v>208</v>
      </c>
      <c r="D108" s="268"/>
      <c r="E108" s="272" t="s">
        <v>111</v>
      </c>
      <c r="F108" s="273"/>
      <c r="G108" s="273"/>
      <c r="H108" s="273"/>
      <c r="I108" s="273"/>
      <c r="J108" s="273"/>
      <c r="K108" s="273"/>
      <c r="L108" s="274"/>
      <c r="M108" s="239"/>
      <c r="N108" s="240"/>
      <c r="O108" s="119" t="s">
        <v>46</v>
      </c>
      <c r="P108" s="239"/>
      <c r="Q108" s="240"/>
      <c r="R108" s="240"/>
      <c r="S108" s="240"/>
      <c r="T108" s="106" t="s">
        <v>152</v>
      </c>
      <c r="U108" s="241" t="str">
        <f t="shared" si="6"/>
        <v/>
      </c>
      <c r="V108" s="242"/>
      <c r="W108" s="242"/>
      <c r="X108" s="252" t="s">
        <v>47</v>
      </c>
      <c r="Y108" s="253"/>
    </row>
    <row r="109" spans="1:54" s="37" customFormat="1" ht="27.95" customHeight="1">
      <c r="A109" s="135" t="str">
        <f>IF(C109&gt;0,C109,#REF!&amp;"a")</f>
        <v>D22</v>
      </c>
      <c r="B109" s="39"/>
      <c r="C109" s="267" t="s">
        <v>273</v>
      </c>
      <c r="D109" s="268"/>
      <c r="E109" s="272" t="s">
        <v>274</v>
      </c>
      <c r="F109" s="273"/>
      <c r="G109" s="273"/>
      <c r="H109" s="273"/>
      <c r="I109" s="273"/>
      <c r="J109" s="273"/>
      <c r="K109" s="273"/>
      <c r="L109" s="274"/>
      <c r="M109" s="239"/>
      <c r="N109" s="240"/>
      <c r="O109" s="145" t="s">
        <v>46</v>
      </c>
      <c r="P109" s="239"/>
      <c r="Q109" s="240"/>
      <c r="R109" s="240"/>
      <c r="S109" s="240"/>
      <c r="T109" s="106" t="s">
        <v>152</v>
      </c>
      <c r="U109" s="241" t="str">
        <f t="shared" ref="U109" si="7">IF(AND(M109&gt;0,P109&gt;0),ROUNDDOWN(P109/2000,0),"")</f>
        <v/>
      </c>
      <c r="V109" s="242"/>
      <c r="W109" s="242"/>
      <c r="X109" s="252" t="s">
        <v>47</v>
      </c>
      <c r="Y109" s="253"/>
    </row>
    <row r="110" spans="1:54" s="37" customFormat="1" ht="27.95" customHeight="1">
      <c r="A110" s="135" t="str">
        <f>IF(C110&gt;0,C110,A108&amp;"a")</f>
        <v>D23</v>
      </c>
      <c r="B110" s="39"/>
      <c r="C110" s="267" t="s">
        <v>211</v>
      </c>
      <c r="D110" s="268"/>
      <c r="E110" s="269" t="s">
        <v>209</v>
      </c>
      <c r="F110" s="270"/>
      <c r="G110" s="270"/>
      <c r="H110" s="270"/>
      <c r="I110" s="270"/>
      <c r="J110" s="270"/>
      <c r="K110" s="270"/>
      <c r="L110" s="271"/>
      <c r="M110" s="239"/>
      <c r="N110" s="240"/>
      <c r="O110" s="119" t="s">
        <v>46</v>
      </c>
      <c r="P110" s="239"/>
      <c r="Q110" s="240"/>
      <c r="R110" s="240"/>
      <c r="S110" s="240"/>
      <c r="T110" s="106" t="s">
        <v>152</v>
      </c>
      <c r="U110" s="241" t="str">
        <f t="shared" si="6"/>
        <v/>
      </c>
      <c r="V110" s="242"/>
      <c r="W110" s="242"/>
      <c r="X110" s="252" t="s">
        <v>47</v>
      </c>
      <c r="Y110" s="253"/>
    </row>
    <row r="111" spans="1:54" s="37" customFormat="1" ht="27.95" customHeight="1">
      <c r="A111" s="135" t="str">
        <f>IF(C111&gt;0,C111,A110&amp;"a")</f>
        <v>D24</v>
      </c>
      <c r="B111" s="39"/>
      <c r="C111" s="267" t="s">
        <v>235</v>
      </c>
      <c r="D111" s="268"/>
      <c r="E111" s="272" t="s">
        <v>210</v>
      </c>
      <c r="F111" s="273"/>
      <c r="G111" s="273"/>
      <c r="H111" s="273"/>
      <c r="I111" s="273"/>
      <c r="J111" s="273"/>
      <c r="K111" s="273"/>
      <c r="L111" s="274"/>
      <c r="M111" s="239"/>
      <c r="N111" s="240"/>
      <c r="O111" s="119" t="s">
        <v>46</v>
      </c>
      <c r="P111" s="239"/>
      <c r="Q111" s="240"/>
      <c r="R111" s="240"/>
      <c r="S111" s="240"/>
      <c r="T111" s="106" t="s">
        <v>152</v>
      </c>
      <c r="U111" s="241" t="str">
        <f t="shared" si="6"/>
        <v/>
      </c>
      <c r="V111" s="242"/>
      <c r="W111" s="242"/>
      <c r="X111" s="252" t="s">
        <v>47</v>
      </c>
      <c r="Y111" s="253"/>
    </row>
    <row r="112" spans="1:54" s="37" customFormat="1" ht="27.95" customHeight="1">
      <c r="A112" s="135" t="str">
        <f>IF(C112&gt;0,C112,A108&amp;"a")</f>
        <v>D29</v>
      </c>
      <c r="B112" s="39"/>
      <c r="C112" s="325" t="s">
        <v>212</v>
      </c>
      <c r="D112" s="326"/>
      <c r="E112" s="269" t="s">
        <v>72</v>
      </c>
      <c r="F112" s="270"/>
      <c r="G112" s="270"/>
      <c r="H112" s="270"/>
      <c r="I112" s="270"/>
      <c r="J112" s="270"/>
      <c r="K112" s="270"/>
      <c r="L112" s="271"/>
      <c r="M112" s="239"/>
      <c r="N112" s="240"/>
      <c r="O112" s="66" t="s">
        <v>46</v>
      </c>
      <c r="P112" s="239"/>
      <c r="Q112" s="240"/>
      <c r="R112" s="240"/>
      <c r="S112" s="240"/>
      <c r="T112" s="106" t="s">
        <v>152</v>
      </c>
      <c r="U112" s="241" t="str">
        <f t="shared" si="6"/>
        <v/>
      </c>
      <c r="V112" s="242"/>
      <c r="W112" s="242"/>
      <c r="X112" s="243" t="s">
        <v>47</v>
      </c>
      <c r="Y112" s="244"/>
    </row>
    <row r="113" spans="1:54" s="37" customFormat="1" ht="27.95" customHeight="1">
      <c r="A113" s="135" t="str">
        <f t="shared" si="5"/>
        <v>D29a</v>
      </c>
      <c r="B113" s="39"/>
      <c r="C113" s="327"/>
      <c r="D113" s="328"/>
      <c r="E113" s="228" t="s">
        <v>85</v>
      </c>
      <c r="F113" s="229"/>
      <c r="G113" s="229"/>
      <c r="H113" s="229"/>
      <c r="I113" s="229"/>
      <c r="J113" s="229"/>
      <c r="K113" s="229"/>
      <c r="L113" s="229"/>
      <c r="M113" s="229"/>
      <c r="N113" s="229"/>
      <c r="O113" s="229"/>
      <c r="P113" s="229"/>
      <c r="Q113" s="229"/>
      <c r="R113" s="229"/>
      <c r="S113" s="229"/>
      <c r="T113" s="229"/>
      <c r="U113" s="229"/>
      <c r="V113" s="229"/>
      <c r="W113" s="229"/>
      <c r="X113" s="229"/>
      <c r="Y113" s="230"/>
    </row>
    <row r="114" spans="1:54" s="37" customFormat="1" ht="5.0999999999999996" customHeight="1">
      <c r="A114" s="135" t="str">
        <f>IF(C114&gt;0,C114,A113&amp;"a")</f>
        <v>D29aa</v>
      </c>
      <c r="B114" s="39"/>
      <c r="C114" s="39"/>
      <c r="D114" s="41"/>
      <c r="E114" s="42"/>
      <c r="F114" s="42"/>
      <c r="G114" s="42"/>
      <c r="H114" s="42"/>
      <c r="I114" s="43"/>
      <c r="J114" s="43"/>
      <c r="K114" s="43"/>
      <c r="L114" s="44"/>
      <c r="M114" s="45"/>
      <c r="N114" s="45"/>
      <c r="O114" s="46"/>
      <c r="P114" s="46"/>
      <c r="Q114" s="46"/>
      <c r="R114" s="46"/>
      <c r="S114" s="47"/>
      <c r="T114" s="48"/>
      <c r="U114" s="29"/>
      <c r="V114" s="29"/>
      <c r="W114" s="29"/>
      <c r="X114" s="29"/>
      <c r="Y114" s="29"/>
    </row>
    <row r="115" spans="1:54" s="37" customFormat="1" ht="5.0999999999999996" customHeight="1">
      <c r="A115" s="138"/>
      <c r="B115" s="109"/>
      <c r="C115" s="49"/>
      <c r="D115" s="49"/>
      <c r="E115" s="49"/>
      <c r="F115" s="49"/>
      <c r="G115" s="49"/>
      <c r="H115" s="49"/>
      <c r="I115" s="49"/>
      <c r="J115" s="49"/>
      <c r="K115" s="49"/>
      <c r="L115" s="49"/>
      <c r="M115" s="49"/>
      <c r="N115" s="49"/>
      <c r="O115" s="49"/>
      <c r="P115" s="49"/>
      <c r="Q115" s="49"/>
      <c r="R115" s="49"/>
      <c r="S115" s="49"/>
      <c r="T115" s="49"/>
      <c r="U115" s="27"/>
      <c r="V115" s="27"/>
      <c r="W115" s="27"/>
      <c r="X115" s="27"/>
      <c r="Y115" s="27"/>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row>
    <row r="116" spans="1:54" s="37" customFormat="1" ht="30" customHeight="1">
      <c r="A116" s="138"/>
      <c r="B116" s="38" t="s">
        <v>162</v>
      </c>
      <c r="C116" s="324" t="s">
        <v>69</v>
      </c>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row>
    <row r="117" spans="1:54" ht="5.0999999999999996" customHeight="1">
      <c r="B117" s="115"/>
      <c r="C117" s="56"/>
      <c r="D117" s="57"/>
      <c r="E117" s="57"/>
      <c r="F117" s="55"/>
      <c r="G117" s="58"/>
      <c r="H117" s="58"/>
      <c r="I117" s="58"/>
      <c r="J117" s="58"/>
      <c r="K117" s="58"/>
      <c r="L117" s="58"/>
      <c r="M117" s="58"/>
      <c r="N117" s="58"/>
      <c r="O117" s="58"/>
      <c r="P117" s="58"/>
      <c r="Q117" s="58"/>
      <c r="R117" s="58"/>
      <c r="S117" s="58"/>
      <c r="T117" s="58"/>
      <c r="U117" s="185"/>
      <c r="V117" s="185"/>
      <c r="W117" s="185"/>
      <c r="X117" s="185"/>
      <c r="Y117" s="185"/>
    </row>
    <row r="118" spans="1:54" s="37" customFormat="1" ht="30" customHeight="1">
      <c r="A118" s="138"/>
      <c r="B118" s="116"/>
      <c r="C118" s="305" t="s">
        <v>42</v>
      </c>
      <c r="D118" s="306"/>
      <c r="E118" s="298" t="s">
        <v>63</v>
      </c>
      <c r="F118" s="299"/>
      <c r="G118" s="299"/>
      <c r="H118" s="299"/>
      <c r="I118" s="299"/>
      <c r="J118" s="299"/>
      <c r="K118" s="299"/>
      <c r="L118" s="300"/>
      <c r="M118" s="293" t="s">
        <v>43</v>
      </c>
      <c r="N118" s="294"/>
      <c r="O118" s="295"/>
      <c r="P118" s="298" t="s">
        <v>44</v>
      </c>
      <c r="Q118" s="299"/>
      <c r="R118" s="299"/>
      <c r="S118" s="299"/>
      <c r="T118" s="300"/>
      <c r="U118" s="264" t="s">
        <v>295</v>
      </c>
      <c r="V118" s="262"/>
      <c r="W118" s="262"/>
      <c r="X118" s="262"/>
      <c r="Y118" s="263"/>
    </row>
    <row r="119" spans="1:54" s="37" customFormat="1" ht="27.95" customHeight="1">
      <c r="A119" s="135" t="str">
        <f>IF(C119&gt;0,C119,A118&amp;"a")</f>
        <v>D30</v>
      </c>
      <c r="B119" s="39"/>
      <c r="C119" s="325" t="s">
        <v>213</v>
      </c>
      <c r="D119" s="326"/>
      <c r="E119" s="269" t="s">
        <v>124</v>
      </c>
      <c r="F119" s="270"/>
      <c r="G119" s="270"/>
      <c r="H119" s="270"/>
      <c r="I119" s="270"/>
      <c r="J119" s="270"/>
      <c r="K119" s="270"/>
      <c r="L119" s="271"/>
      <c r="M119" s="239"/>
      <c r="N119" s="240"/>
      <c r="O119" s="79" t="s">
        <v>46</v>
      </c>
      <c r="P119" s="239"/>
      <c r="Q119" s="240"/>
      <c r="R119" s="240"/>
      <c r="S119" s="240"/>
      <c r="T119" s="106" t="s">
        <v>152</v>
      </c>
      <c r="U119" s="241" t="str">
        <f>IF(AND(M119&gt;0,P119&gt;0),ROUNDDOWN(P119/2000,0),"")</f>
        <v/>
      </c>
      <c r="V119" s="242"/>
      <c r="W119" s="242"/>
      <c r="X119" s="243" t="s">
        <v>47</v>
      </c>
      <c r="Y119" s="244"/>
    </row>
    <row r="120" spans="1:54" s="37" customFormat="1" ht="27.95" customHeight="1">
      <c r="A120" s="135" t="str">
        <f>IF(C120&gt;0,C120,A119&amp;"a")</f>
        <v>D30a</v>
      </c>
      <c r="B120" s="39"/>
      <c r="C120" s="327"/>
      <c r="D120" s="328"/>
      <c r="E120" s="228" t="s">
        <v>85</v>
      </c>
      <c r="F120" s="229"/>
      <c r="G120" s="229"/>
      <c r="H120" s="229"/>
      <c r="I120" s="229"/>
      <c r="J120" s="229"/>
      <c r="K120" s="229"/>
      <c r="L120" s="229"/>
      <c r="M120" s="229"/>
      <c r="N120" s="229"/>
      <c r="O120" s="229"/>
      <c r="P120" s="229"/>
      <c r="Q120" s="229"/>
      <c r="R120" s="229"/>
      <c r="S120" s="229"/>
      <c r="T120" s="229"/>
      <c r="U120" s="229"/>
      <c r="V120" s="229"/>
      <c r="W120" s="229"/>
      <c r="X120" s="229"/>
      <c r="Y120" s="230"/>
    </row>
    <row r="121" spans="1:54" s="37" customFormat="1" ht="5.0999999999999996" customHeight="1">
      <c r="A121" s="138"/>
      <c r="B121" s="39"/>
      <c r="C121" s="39"/>
      <c r="D121" s="41"/>
      <c r="E121" s="42"/>
      <c r="F121" s="42"/>
      <c r="G121" s="42"/>
      <c r="H121" s="42"/>
      <c r="I121" s="43"/>
      <c r="J121" s="43"/>
      <c r="K121" s="43"/>
      <c r="L121" s="44"/>
      <c r="M121" s="45"/>
      <c r="N121" s="45"/>
      <c r="O121" s="46"/>
      <c r="P121" s="46"/>
      <c r="Q121" s="46"/>
      <c r="R121" s="46"/>
      <c r="S121" s="47"/>
      <c r="T121" s="48"/>
      <c r="U121" s="29"/>
      <c r="V121" s="29"/>
      <c r="W121" s="29"/>
      <c r="X121" s="29"/>
      <c r="Y121" s="29"/>
    </row>
    <row r="122" spans="1:54" s="37" customFormat="1" ht="5.0999999999999996" customHeight="1">
      <c r="A122" s="138"/>
      <c r="B122" s="109"/>
      <c r="C122" s="49"/>
      <c r="D122" s="49"/>
      <c r="E122" s="49"/>
      <c r="F122" s="49"/>
      <c r="G122" s="49"/>
      <c r="H122" s="49"/>
      <c r="I122" s="49"/>
      <c r="J122" s="49"/>
      <c r="K122" s="49"/>
      <c r="L122" s="49"/>
      <c r="M122" s="49"/>
      <c r="N122" s="49"/>
      <c r="O122" s="49"/>
      <c r="P122" s="49"/>
      <c r="Q122" s="49"/>
      <c r="R122" s="49"/>
      <c r="S122" s="49"/>
      <c r="T122" s="49"/>
      <c r="U122" s="27"/>
      <c r="V122" s="27"/>
      <c r="W122" s="27"/>
      <c r="X122" s="27"/>
      <c r="Y122" s="27"/>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row>
    <row r="123" spans="1:54" s="37" customFormat="1" ht="5.0999999999999996" customHeight="1">
      <c r="A123" s="138"/>
      <c r="B123" s="109"/>
      <c r="C123" s="51"/>
      <c r="D123" s="52"/>
      <c r="E123" s="52"/>
      <c r="F123" s="52"/>
      <c r="G123" s="53"/>
      <c r="H123" s="53"/>
      <c r="I123" s="53"/>
      <c r="J123" s="53"/>
      <c r="L123" s="51"/>
      <c r="M123" s="54"/>
      <c r="N123" s="54"/>
      <c r="O123" s="54"/>
      <c r="P123" s="54"/>
      <c r="Q123" s="54"/>
      <c r="R123" s="54"/>
      <c r="S123" s="54"/>
      <c r="T123" s="54"/>
      <c r="U123" s="167"/>
      <c r="V123" s="148"/>
      <c r="W123" s="148"/>
      <c r="X123" s="148"/>
      <c r="Y123" s="148"/>
      <c r="AD123" s="55"/>
    </row>
    <row r="124" spans="1:54" s="37" customFormat="1" ht="30" customHeight="1">
      <c r="A124" s="138"/>
      <c r="B124" s="38" t="s">
        <v>163</v>
      </c>
      <c r="C124" s="324" t="s">
        <v>156</v>
      </c>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row>
    <row r="125" spans="1:54" ht="5.0999999999999996" customHeight="1">
      <c r="B125" s="115"/>
      <c r="C125" s="56"/>
      <c r="D125" s="57"/>
      <c r="E125" s="57"/>
      <c r="F125" s="55"/>
      <c r="G125" s="58"/>
      <c r="H125" s="58"/>
      <c r="I125" s="58"/>
      <c r="J125" s="58"/>
      <c r="K125" s="58"/>
      <c r="L125" s="58"/>
      <c r="M125" s="58"/>
      <c r="N125" s="58"/>
      <c r="O125" s="58"/>
      <c r="P125" s="58"/>
      <c r="Q125" s="58"/>
      <c r="R125" s="58"/>
      <c r="S125" s="58"/>
      <c r="T125" s="58"/>
      <c r="U125" s="185"/>
      <c r="V125" s="185"/>
      <c r="W125" s="185"/>
      <c r="X125" s="185"/>
      <c r="Y125" s="185"/>
    </row>
    <row r="126" spans="1:54" s="37" customFormat="1" ht="30" customHeight="1">
      <c r="A126" s="138"/>
      <c r="B126" s="116"/>
      <c r="C126" s="305" t="s">
        <v>42</v>
      </c>
      <c r="D126" s="306"/>
      <c r="E126" s="298" t="s">
        <v>63</v>
      </c>
      <c r="F126" s="299"/>
      <c r="G126" s="299"/>
      <c r="H126" s="299"/>
      <c r="I126" s="299"/>
      <c r="J126" s="299"/>
      <c r="K126" s="299"/>
      <c r="L126" s="300"/>
      <c r="M126" s="293" t="s">
        <v>43</v>
      </c>
      <c r="N126" s="294"/>
      <c r="O126" s="295"/>
      <c r="P126" s="298" t="s">
        <v>44</v>
      </c>
      <c r="Q126" s="299"/>
      <c r="R126" s="299"/>
      <c r="S126" s="299"/>
      <c r="T126" s="300"/>
      <c r="U126" s="264" t="s">
        <v>295</v>
      </c>
      <c r="V126" s="262"/>
      <c r="W126" s="262"/>
      <c r="X126" s="262"/>
      <c r="Y126" s="263"/>
    </row>
    <row r="127" spans="1:54" s="37" customFormat="1" ht="27.95" customHeight="1">
      <c r="A127" s="135" t="str">
        <f>IF(C127&gt;0,C127,A126&amp;"a")</f>
        <v>D31</v>
      </c>
      <c r="B127" s="39"/>
      <c r="C127" s="301" t="s">
        <v>214</v>
      </c>
      <c r="D127" s="302"/>
      <c r="E127" s="269" t="s">
        <v>156</v>
      </c>
      <c r="F127" s="270"/>
      <c r="G127" s="270"/>
      <c r="H127" s="270"/>
      <c r="I127" s="270"/>
      <c r="J127" s="270"/>
      <c r="K127" s="270"/>
      <c r="L127" s="271"/>
      <c r="M127" s="239"/>
      <c r="N127" s="240"/>
      <c r="O127" s="107" t="s">
        <v>46</v>
      </c>
      <c r="P127" s="239"/>
      <c r="Q127" s="240"/>
      <c r="R127" s="240"/>
      <c r="S127" s="240"/>
      <c r="T127" s="106" t="s">
        <v>152</v>
      </c>
      <c r="U127" s="241" t="str">
        <f>IF(AND(M127&gt;0,P127&gt;0),ROUNDDOWN(P127/2000,0),"")</f>
        <v/>
      </c>
      <c r="V127" s="242"/>
      <c r="W127" s="242"/>
      <c r="X127" s="243" t="s">
        <v>47</v>
      </c>
      <c r="Y127" s="244"/>
    </row>
    <row r="128" spans="1:54" ht="20.100000000000001" customHeight="1">
      <c r="B128" s="196"/>
      <c r="C128" s="197"/>
      <c r="D128" s="198"/>
      <c r="E128" s="198"/>
      <c r="F128" s="198"/>
      <c r="G128" s="199"/>
      <c r="H128" s="199"/>
      <c r="I128" s="199"/>
      <c r="J128" s="199"/>
      <c r="K128" s="199"/>
      <c r="L128" s="199"/>
      <c r="M128" s="199"/>
      <c r="N128" s="199"/>
      <c r="O128" s="199"/>
      <c r="P128" s="199"/>
      <c r="Q128" s="199"/>
      <c r="R128" s="199"/>
      <c r="S128" s="199"/>
      <c r="T128" s="199"/>
      <c r="U128" s="199"/>
      <c r="V128" s="199"/>
      <c r="W128" s="199"/>
      <c r="X128" s="199"/>
      <c r="Y128" s="199"/>
      <c r="AH128" s="76"/>
    </row>
    <row r="129" spans="1:34" ht="27.95" customHeight="1">
      <c r="A129" s="135" t="str">
        <f>B71</f>
        <v>（要望調査②）　公共交通のデジタル化・システム化等</v>
      </c>
      <c r="B129" s="200"/>
      <c r="C129" s="203" t="s">
        <v>317</v>
      </c>
      <c r="D129" s="204"/>
      <c r="E129" s="207" t="s">
        <v>319</v>
      </c>
      <c r="F129" s="208"/>
      <c r="G129" s="208"/>
      <c r="H129" s="208"/>
      <c r="I129" s="208"/>
      <c r="J129" s="208"/>
      <c r="K129" s="208"/>
      <c r="L129" s="208"/>
      <c r="M129" s="208"/>
      <c r="N129" s="208"/>
      <c r="O129" s="208"/>
      <c r="P129" s="208"/>
      <c r="Q129" s="208"/>
      <c r="R129" s="208"/>
      <c r="S129" s="208"/>
      <c r="T129" s="208"/>
      <c r="U129" s="208"/>
      <c r="V129" s="208"/>
      <c r="W129" s="208"/>
      <c r="X129" s="208"/>
      <c r="Y129" s="209"/>
    </row>
    <row r="130" spans="1:34" ht="42" customHeight="1">
      <c r="B130" s="200"/>
      <c r="C130" s="205"/>
      <c r="D130" s="206"/>
      <c r="E130" s="210"/>
      <c r="F130" s="211"/>
      <c r="G130" s="211"/>
      <c r="H130" s="211"/>
      <c r="I130" s="211"/>
      <c r="J130" s="211"/>
      <c r="K130" s="211"/>
      <c r="L130" s="211"/>
      <c r="M130" s="211"/>
      <c r="N130" s="211"/>
      <c r="O130" s="211"/>
      <c r="P130" s="211"/>
      <c r="Q130" s="211"/>
      <c r="R130" s="211"/>
      <c r="S130" s="211"/>
      <c r="T130" s="211"/>
      <c r="U130" s="211"/>
      <c r="V130" s="211"/>
      <c r="W130" s="211"/>
      <c r="X130" s="211"/>
      <c r="Y130" s="212"/>
    </row>
    <row r="131" spans="1:34" s="37" customFormat="1" ht="5.0999999999999996" customHeight="1">
      <c r="A131" s="138"/>
      <c r="B131" s="109"/>
      <c r="U131" s="148"/>
      <c r="V131" s="148"/>
      <c r="W131" s="148"/>
      <c r="X131" s="148"/>
      <c r="Y131" s="148"/>
    </row>
    <row r="132" spans="1:34" s="29" customFormat="1" ht="23.1" customHeight="1">
      <c r="A132" s="136"/>
      <c r="B132" s="254" t="s">
        <v>157</v>
      </c>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row>
    <row r="133" spans="1:34" s="2" customFormat="1" ht="30" customHeight="1">
      <c r="A133" s="137"/>
      <c r="B133" s="21" t="s">
        <v>164</v>
      </c>
      <c r="C133" s="255" t="s">
        <v>11</v>
      </c>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row>
    <row r="134" spans="1:34" s="2" customFormat="1" ht="38.1" customHeight="1">
      <c r="A134" s="137"/>
      <c r="B134" s="21"/>
      <c r="C134" s="397" t="s">
        <v>132</v>
      </c>
      <c r="D134" s="398"/>
      <c r="E134" s="398"/>
      <c r="F134" s="398"/>
      <c r="G134" s="398"/>
      <c r="H134" s="398"/>
      <c r="I134" s="398"/>
      <c r="J134" s="398"/>
      <c r="K134" s="398"/>
      <c r="L134" s="398"/>
      <c r="M134" s="398"/>
      <c r="N134" s="398"/>
      <c r="O134" s="398"/>
      <c r="P134" s="398"/>
      <c r="Q134" s="398"/>
      <c r="R134" s="398"/>
      <c r="S134" s="398"/>
      <c r="T134" s="398"/>
      <c r="U134" s="398"/>
      <c r="V134" s="398"/>
      <c r="W134" s="398"/>
      <c r="X134" s="398"/>
      <c r="Y134" s="398"/>
    </row>
    <row r="135" spans="1:34" s="2" customFormat="1" ht="27.95" customHeight="1">
      <c r="A135" s="137"/>
      <c r="C135" s="256" t="s">
        <v>8</v>
      </c>
      <c r="D135" s="257"/>
      <c r="E135" s="258" t="s">
        <v>82</v>
      </c>
      <c r="F135" s="259"/>
      <c r="G135" s="259"/>
      <c r="H135" s="259"/>
      <c r="I135" s="293" t="s">
        <v>131</v>
      </c>
      <c r="J135" s="294"/>
      <c r="K135" s="294"/>
      <c r="L135" s="295"/>
      <c r="M135" s="261" t="s">
        <v>2</v>
      </c>
      <c r="N135" s="262"/>
      <c r="O135" s="263"/>
      <c r="P135" s="258" t="s">
        <v>9</v>
      </c>
      <c r="Q135" s="259"/>
      <c r="R135" s="259"/>
      <c r="S135" s="259"/>
      <c r="T135" s="260"/>
      <c r="U135" s="264" t="s">
        <v>160</v>
      </c>
      <c r="V135" s="262"/>
      <c r="W135" s="262"/>
      <c r="X135" s="262"/>
      <c r="Y135" s="263"/>
    </row>
    <row r="136" spans="1:34" s="2" customFormat="1" ht="27.95" customHeight="1">
      <c r="A136" s="135" t="str">
        <f>IF(C136&gt;0,C136,A135&amp;"a")</f>
        <v>D25
・
I21</v>
      </c>
      <c r="C136" s="337" t="s">
        <v>215</v>
      </c>
      <c r="D136" s="246"/>
      <c r="E136" s="215" t="s">
        <v>12</v>
      </c>
      <c r="F136" s="216"/>
      <c r="G136" s="216"/>
      <c r="H136" s="216"/>
      <c r="I136" s="310"/>
      <c r="J136" s="311"/>
      <c r="K136" s="311"/>
      <c r="L136" s="312"/>
      <c r="M136" s="237"/>
      <c r="N136" s="238"/>
      <c r="O136" s="85" t="s">
        <v>4</v>
      </c>
      <c r="P136" s="239"/>
      <c r="Q136" s="240"/>
      <c r="R136" s="240"/>
      <c r="S136" s="240"/>
      <c r="T136" s="106" t="s">
        <v>152</v>
      </c>
      <c r="U136" s="241" t="str">
        <f>IF(AND(M136&gt;0,P136&gt;0),ROUNDDOWN(P136/3000,0),"")</f>
        <v/>
      </c>
      <c r="V136" s="242"/>
      <c r="W136" s="242"/>
      <c r="X136" s="252" t="s">
        <v>28</v>
      </c>
      <c r="Y136" s="253"/>
    </row>
    <row r="137" spans="1:34" ht="19.5" customHeight="1">
      <c r="A137" s="135" t="str">
        <f>IF(C137&gt;0,C137,A136&amp;"a")</f>
        <v>D25
・
I21a</v>
      </c>
      <c r="B137" s="114"/>
      <c r="C137" s="338"/>
      <c r="D137" s="339"/>
      <c r="E137" s="307" t="s">
        <v>75</v>
      </c>
      <c r="F137" s="308"/>
      <c r="G137" s="308"/>
      <c r="H137" s="308"/>
      <c r="I137" s="308"/>
      <c r="J137" s="308"/>
      <c r="K137" s="308"/>
      <c r="L137" s="309"/>
      <c r="M137" s="104" t="s">
        <v>84</v>
      </c>
      <c r="N137" s="120"/>
      <c r="O137" s="121"/>
      <c r="P137" s="122"/>
      <c r="Q137" s="122"/>
      <c r="R137" s="122"/>
      <c r="S137" s="121"/>
      <c r="T137" s="121"/>
      <c r="U137" s="123"/>
      <c r="V137" s="123"/>
      <c r="W137" s="123"/>
      <c r="X137" s="121"/>
      <c r="Y137" s="124"/>
      <c r="AC137" t="str">
        <f>IF($M137="☑","○","")</f>
        <v/>
      </c>
      <c r="AE137" s="2"/>
      <c r="AF137" s="2"/>
      <c r="AG137" s="2"/>
      <c r="AH137" s="2"/>
    </row>
    <row r="138" spans="1:34" ht="19.5" customHeight="1">
      <c r="A138" s="135" t="str">
        <f>IF(C138&gt;0,C138,A136&amp;"aa")</f>
        <v>D25
・
I21aa</v>
      </c>
      <c r="B138" s="114"/>
      <c r="C138" s="338"/>
      <c r="D138" s="339"/>
      <c r="E138" s="307" t="s">
        <v>177</v>
      </c>
      <c r="F138" s="308"/>
      <c r="G138" s="308"/>
      <c r="H138" s="308"/>
      <c r="I138" s="308"/>
      <c r="J138" s="308"/>
      <c r="K138" s="308"/>
      <c r="L138" s="309"/>
      <c r="M138" s="104" t="s">
        <v>84</v>
      </c>
      <c r="N138" s="131"/>
      <c r="O138" s="132"/>
      <c r="P138" s="36"/>
      <c r="Q138" s="36"/>
      <c r="R138" s="36"/>
      <c r="S138" s="132"/>
      <c r="T138" s="132"/>
      <c r="U138" s="133"/>
      <c r="V138" s="133"/>
      <c r="W138" s="133"/>
      <c r="X138" s="132"/>
      <c r="Y138" s="134"/>
      <c r="AC138" t="str">
        <f>IF($M138="☑","○","")</f>
        <v/>
      </c>
      <c r="AE138" s="2"/>
      <c r="AF138" s="2"/>
      <c r="AG138" s="2"/>
      <c r="AH138" s="2"/>
    </row>
    <row r="139" spans="1:34" ht="19.5" customHeight="1">
      <c r="A139" s="135" t="str">
        <f>IF(C139&gt;0,C139,A136&amp;"aaa")</f>
        <v>D25
・
I21aaa</v>
      </c>
      <c r="B139" s="114"/>
      <c r="C139" s="338"/>
      <c r="D139" s="339"/>
      <c r="E139" s="307" t="s">
        <v>178</v>
      </c>
      <c r="F139" s="308"/>
      <c r="G139" s="308"/>
      <c r="H139" s="308"/>
      <c r="I139" s="308"/>
      <c r="J139" s="308"/>
      <c r="K139" s="308"/>
      <c r="L139" s="309"/>
      <c r="M139" s="104" t="s">
        <v>84</v>
      </c>
      <c r="N139" s="341"/>
      <c r="O139" s="341"/>
      <c r="P139" s="341"/>
      <c r="Q139" s="341"/>
      <c r="R139" s="341"/>
      <c r="S139" s="341"/>
      <c r="T139" s="341"/>
      <c r="U139" s="341"/>
      <c r="V139" s="341"/>
      <c r="W139" s="341"/>
      <c r="X139" s="341"/>
      <c r="Y139" s="342"/>
      <c r="AC139" t="str">
        <f t="shared" ref="AC139:AC140" si="8">IF($M139="☑","○","")</f>
        <v/>
      </c>
      <c r="AE139" s="2"/>
      <c r="AF139" s="2"/>
      <c r="AG139" s="2"/>
      <c r="AH139" s="2"/>
    </row>
    <row r="140" spans="1:34" ht="19.5" customHeight="1">
      <c r="A140" s="135" t="str">
        <f>IF(C140&gt;0,C140,A136&amp;"aaaa")</f>
        <v>D25
・
I21aaaa</v>
      </c>
      <c r="B140" s="114"/>
      <c r="C140" s="247"/>
      <c r="D140" s="340"/>
      <c r="E140" s="307" t="s">
        <v>175</v>
      </c>
      <c r="F140" s="308"/>
      <c r="G140" s="308"/>
      <c r="H140" s="308"/>
      <c r="I140" s="308"/>
      <c r="J140" s="308"/>
      <c r="K140" s="308"/>
      <c r="L140" s="309"/>
      <c r="M140" s="104" t="s">
        <v>84</v>
      </c>
      <c r="N140" s="343"/>
      <c r="O140" s="343"/>
      <c r="P140" s="343"/>
      <c r="Q140" s="343"/>
      <c r="R140" s="343"/>
      <c r="S140" s="343"/>
      <c r="T140" s="343"/>
      <c r="U140" s="343"/>
      <c r="V140" s="343"/>
      <c r="W140" s="343"/>
      <c r="X140" s="343"/>
      <c r="Y140" s="344"/>
      <c r="AC140" t="str">
        <f t="shared" si="8"/>
        <v/>
      </c>
      <c r="AE140" s="2"/>
      <c r="AF140" s="2"/>
      <c r="AG140" s="2"/>
      <c r="AH140" s="2"/>
    </row>
    <row r="141" spans="1:34" s="2" customFormat="1" ht="27.95" customHeight="1">
      <c r="A141" s="135" t="str">
        <f>IF(C141&gt;0,C141,A140&amp;"a")</f>
        <v>D26
・
I22</v>
      </c>
      <c r="C141" s="337" t="s">
        <v>278</v>
      </c>
      <c r="D141" s="246"/>
      <c r="E141" s="215" t="s">
        <v>13</v>
      </c>
      <c r="F141" s="216"/>
      <c r="G141" s="216"/>
      <c r="H141" s="216"/>
      <c r="I141" s="310"/>
      <c r="J141" s="311"/>
      <c r="K141" s="311"/>
      <c r="L141" s="312"/>
      <c r="M141" s="237"/>
      <c r="N141" s="238"/>
      <c r="O141" s="84" t="s">
        <v>4</v>
      </c>
      <c r="P141" s="239"/>
      <c r="Q141" s="240"/>
      <c r="R141" s="240"/>
      <c r="S141" s="240"/>
      <c r="T141" s="106" t="s">
        <v>152</v>
      </c>
      <c r="U141" s="241" t="str">
        <f>IF(AND(M141&gt;0,P141&gt;0),ROUNDDOWN(P141/3000,0),"")</f>
        <v/>
      </c>
      <c r="V141" s="242"/>
      <c r="W141" s="242"/>
      <c r="X141" s="243" t="s">
        <v>28</v>
      </c>
      <c r="Y141" s="244"/>
    </row>
    <row r="142" spans="1:34" ht="19.5" customHeight="1">
      <c r="A142" s="135" t="str">
        <f>IF(C142&gt;0,C142,A141&amp;"a")</f>
        <v>D26
・
I22a</v>
      </c>
      <c r="B142" s="114"/>
      <c r="C142" s="338"/>
      <c r="D142" s="339"/>
      <c r="E142" s="307" t="s">
        <v>75</v>
      </c>
      <c r="F142" s="308"/>
      <c r="G142" s="308"/>
      <c r="H142" s="308"/>
      <c r="I142" s="308"/>
      <c r="J142" s="308"/>
      <c r="K142" s="308"/>
      <c r="L142" s="309"/>
      <c r="M142" s="104" t="s">
        <v>84</v>
      </c>
      <c r="N142" s="120"/>
      <c r="O142" s="121"/>
      <c r="P142" s="122"/>
      <c r="Q142" s="122"/>
      <c r="R142" s="122"/>
      <c r="S142" s="121"/>
      <c r="T142" s="121"/>
      <c r="U142" s="123"/>
      <c r="V142" s="123"/>
      <c r="W142" s="123"/>
      <c r="X142" s="121"/>
      <c r="Y142" s="124"/>
      <c r="AC142" t="str">
        <f>IF($M142="☑","○","")</f>
        <v/>
      </c>
      <c r="AE142" s="2"/>
      <c r="AF142" s="2"/>
      <c r="AG142" s="2"/>
      <c r="AH142" s="2"/>
    </row>
    <row r="143" spans="1:34" ht="19.5" customHeight="1">
      <c r="A143" s="135" t="str">
        <f>IF(C143&gt;0,C143,A141&amp;"aa")</f>
        <v>D26
・
I22aa</v>
      </c>
      <c r="B143" s="114"/>
      <c r="C143" s="338"/>
      <c r="D143" s="339"/>
      <c r="E143" s="307" t="s">
        <v>177</v>
      </c>
      <c r="F143" s="308"/>
      <c r="G143" s="308"/>
      <c r="H143" s="308"/>
      <c r="I143" s="308"/>
      <c r="J143" s="308"/>
      <c r="K143" s="308"/>
      <c r="L143" s="309"/>
      <c r="M143" s="104" t="s">
        <v>84</v>
      </c>
      <c r="N143" s="131"/>
      <c r="O143" s="132"/>
      <c r="P143" s="36"/>
      <c r="Q143" s="36"/>
      <c r="R143" s="36"/>
      <c r="S143" s="132"/>
      <c r="T143" s="132"/>
      <c r="U143" s="133"/>
      <c r="V143" s="133"/>
      <c r="W143" s="133"/>
      <c r="X143" s="132"/>
      <c r="Y143" s="134"/>
      <c r="AC143" t="str">
        <f>IF($M143="☑","○","")</f>
        <v/>
      </c>
      <c r="AE143" s="2"/>
      <c r="AF143" s="2"/>
      <c r="AG143" s="2"/>
      <c r="AH143" s="2"/>
    </row>
    <row r="144" spans="1:34" ht="19.5" customHeight="1">
      <c r="A144" s="135" t="str">
        <f>IF(C144&gt;0,C144,A141&amp;"aaa")</f>
        <v>D26
・
I22aaa</v>
      </c>
      <c r="B144" s="114"/>
      <c r="C144" s="338"/>
      <c r="D144" s="339"/>
      <c r="E144" s="307" t="s">
        <v>178</v>
      </c>
      <c r="F144" s="308"/>
      <c r="G144" s="308"/>
      <c r="H144" s="308"/>
      <c r="I144" s="308"/>
      <c r="J144" s="308"/>
      <c r="K144" s="308"/>
      <c r="L144" s="309"/>
      <c r="M144" s="104" t="s">
        <v>84</v>
      </c>
      <c r="N144" s="131"/>
      <c r="O144" s="132"/>
      <c r="P144" s="36"/>
      <c r="Q144" s="36"/>
      <c r="R144" s="36"/>
      <c r="S144" s="132"/>
      <c r="T144" s="132"/>
      <c r="U144" s="133"/>
      <c r="V144" s="133"/>
      <c r="W144" s="133"/>
      <c r="X144" s="132"/>
      <c r="Y144" s="134"/>
      <c r="AC144" t="str">
        <f t="shared" ref="AC144:AC145" si="9">IF($M144="☑","○","")</f>
        <v/>
      </c>
      <c r="AE144" s="2"/>
      <c r="AF144" s="2"/>
      <c r="AG144" s="2"/>
      <c r="AH144" s="2"/>
    </row>
    <row r="145" spans="1:34" ht="19.5" customHeight="1">
      <c r="A145" s="135" t="str">
        <f>IF(C145&gt;0,C145,A141&amp;"aaaa")</f>
        <v>D26
・
I22aaaa</v>
      </c>
      <c r="B145" s="114"/>
      <c r="C145" s="338"/>
      <c r="D145" s="339"/>
      <c r="E145" s="307" t="s">
        <v>175</v>
      </c>
      <c r="F145" s="308"/>
      <c r="G145" s="308"/>
      <c r="H145" s="308"/>
      <c r="I145" s="308"/>
      <c r="J145" s="308"/>
      <c r="K145" s="308"/>
      <c r="L145" s="309"/>
      <c r="M145" s="104" t="s">
        <v>84</v>
      </c>
      <c r="N145" s="125"/>
      <c r="O145" s="110"/>
      <c r="P145" s="126"/>
      <c r="Q145" s="126"/>
      <c r="R145" s="126"/>
      <c r="S145" s="110"/>
      <c r="T145" s="110"/>
      <c r="U145" s="127"/>
      <c r="V145" s="127"/>
      <c r="W145" s="127"/>
      <c r="X145" s="169"/>
      <c r="Y145" s="170"/>
      <c r="AC145" t="str">
        <f t="shared" si="9"/>
        <v/>
      </c>
      <c r="AE145" s="2"/>
      <c r="AF145" s="2"/>
      <c r="AG145" s="2"/>
      <c r="AH145" s="2"/>
    </row>
    <row r="146" spans="1:34" s="2" customFormat="1" ht="27.95" customHeight="1">
      <c r="A146" s="135" t="str">
        <f>IF(C146&gt;0,C146,#REF!&amp;"a")</f>
        <v>D27
・
I23</v>
      </c>
      <c r="C146" s="337" t="s">
        <v>216</v>
      </c>
      <c r="D146" s="246"/>
      <c r="E146" s="335" t="s">
        <v>128</v>
      </c>
      <c r="F146" s="336"/>
      <c r="G146" s="336"/>
      <c r="H146" s="336"/>
      <c r="I146" s="310"/>
      <c r="J146" s="311"/>
      <c r="K146" s="311"/>
      <c r="L146" s="312"/>
      <c r="M146" s="237"/>
      <c r="N146" s="238"/>
      <c r="O146" s="84" t="s">
        <v>4</v>
      </c>
      <c r="P146" s="239"/>
      <c r="Q146" s="240"/>
      <c r="R146" s="240"/>
      <c r="S146" s="240"/>
      <c r="T146" s="106" t="s">
        <v>152</v>
      </c>
      <c r="U146" s="241" t="str">
        <f>IF(AND(M146&gt;0,P146&gt;0),ROUNDDOWN(P146/3000,0),"")</f>
        <v/>
      </c>
      <c r="V146" s="242"/>
      <c r="W146" s="242"/>
      <c r="X146" s="243" t="s">
        <v>28</v>
      </c>
      <c r="Y146" s="244"/>
    </row>
    <row r="147" spans="1:34" ht="19.5" customHeight="1">
      <c r="A147" s="135" t="str">
        <f>IF(C147&gt;0,C147,A146&amp;"a")</f>
        <v>D27
・
I23a</v>
      </c>
      <c r="B147" s="114"/>
      <c r="C147" s="338"/>
      <c r="D147" s="339"/>
      <c r="E147" s="307" t="s">
        <v>75</v>
      </c>
      <c r="F147" s="308"/>
      <c r="G147" s="308"/>
      <c r="H147" s="308"/>
      <c r="I147" s="308"/>
      <c r="J147" s="308"/>
      <c r="K147" s="308"/>
      <c r="L147" s="309"/>
      <c r="M147" s="104" t="s">
        <v>84</v>
      </c>
      <c r="N147" s="120"/>
      <c r="O147" s="121"/>
      <c r="P147" s="122"/>
      <c r="Q147" s="122"/>
      <c r="R147" s="122"/>
      <c r="S147" s="121"/>
      <c r="T147" s="121"/>
      <c r="U147" s="123"/>
      <c r="V147" s="123"/>
      <c r="W147" s="123"/>
      <c r="X147" s="121"/>
      <c r="Y147" s="124"/>
      <c r="AC147" t="str">
        <f>IF($M147="☑","○","")</f>
        <v/>
      </c>
      <c r="AE147" s="2"/>
      <c r="AF147" s="2"/>
      <c r="AG147" s="2"/>
      <c r="AH147" s="2"/>
    </row>
    <row r="148" spans="1:34" ht="19.5" customHeight="1">
      <c r="A148" s="135" t="str">
        <f>IF(C148&gt;0,C148,A146&amp;"aa")</f>
        <v>D27
・
I23aa</v>
      </c>
      <c r="B148" s="114"/>
      <c r="C148" s="338"/>
      <c r="D148" s="339"/>
      <c r="E148" s="307" t="s">
        <v>177</v>
      </c>
      <c r="F148" s="308"/>
      <c r="G148" s="308"/>
      <c r="H148" s="308"/>
      <c r="I148" s="308"/>
      <c r="J148" s="308"/>
      <c r="K148" s="308"/>
      <c r="L148" s="309"/>
      <c r="M148" s="104" t="s">
        <v>84</v>
      </c>
      <c r="N148" s="131"/>
      <c r="O148" s="132"/>
      <c r="P148" s="36"/>
      <c r="Q148" s="36"/>
      <c r="R148" s="36"/>
      <c r="S148" s="132"/>
      <c r="T148" s="132"/>
      <c r="U148" s="133"/>
      <c r="V148" s="133"/>
      <c r="W148" s="133"/>
      <c r="X148" s="132"/>
      <c r="Y148" s="134"/>
      <c r="AC148" t="str">
        <f>IF($M148="☑","○","")</f>
        <v/>
      </c>
      <c r="AE148" s="2"/>
      <c r="AF148" s="2"/>
      <c r="AG148" s="2"/>
      <c r="AH148" s="2"/>
    </row>
    <row r="149" spans="1:34" ht="19.5" customHeight="1">
      <c r="A149" s="135" t="str">
        <f>IF(C149&gt;0,C149,A146&amp;"aaa")</f>
        <v>D27
・
I23aaa</v>
      </c>
      <c r="B149" s="114"/>
      <c r="C149" s="338"/>
      <c r="D149" s="339"/>
      <c r="E149" s="307" t="s">
        <v>178</v>
      </c>
      <c r="F149" s="308"/>
      <c r="G149" s="308"/>
      <c r="H149" s="308"/>
      <c r="I149" s="308"/>
      <c r="J149" s="308"/>
      <c r="K149" s="308"/>
      <c r="L149" s="309"/>
      <c r="M149" s="104" t="s">
        <v>84</v>
      </c>
      <c r="N149" s="131"/>
      <c r="O149" s="132"/>
      <c r="P149" s="36"/>
      <c r="Q149" s="36"/>
      <c r="R149" s="36"/>
      <c r="S149" s="132"/>
      <c r="T149" s="132"/>
      <c r="U149" s="133"/>
      <c r="V149" s="133"/>
      <c r="W149" s="133"/>
      <c r="X149" s="132"/>
      <c r="Y149" s="134"/>
      <c r="AC149" t="str">
        <f t="shared" ref="AC149:AC150" si="10">IF($M149="☑","○","")</f>
        <v/>
      </c>
      <c r="AE149" s="2"/>
      <c r="AF149" s="2"/>
      <c r="AG149" s="2"/>
      <c r="AH149" s="2"/>
    </row>
    <row r="150" spans="1:34" ht="19.5" customHeight="1">
      <c r="A150" s="135" t="str">
        <f>IF(C150&gt;0,C150,A146&amp;"aaaa")</f>
        <v>D27
・
I23aaaa</v>
      </c>
      <c r="B150" s="114"/>
      <c r="C150" s="338"/>
      <c r="D150" s="339"/>
      <c r="E150" s="307" t="s">
        <v>175</v>
      </c>
      <c r="F150" s="308"/>
      <c r="G150" s="308"/>
      <c r="H150" s="308"/>
      <c r="I150" s="308"/>
      <c r="J150" s="308"/>
      <c r="K150" s="308"/>
      <c r="L150" s="309"/>
      <c r="M150" s="104" t="s">
        <v>84</v>
      </c>
      <c r="N150" s="125"/>
      <c r="O150" s="110"/>
      <c r="P150" s="126"/>
      <c r="Q150" s="126"/>
      <c r="R150" s="126"/>
      <c r="S150" s="110"/>
      <c r="T150" s="110"/>
      <c r="U150" s="127"/>
      <c r="V150" s="127"/>
      <c r="W150" s="127"/>
      <c r="X150" s="169"/>
      <c r="Y150" s="170"/>
      <c r="AC150" t="str">
        <f t="shared" si="10"/>
        <v/>
      </c>
      <c r="AE150" s="2"/>
      <c r="AF150" s="2"/>
      <c r="AG150" s="2"/>
      <c r="AH150" s="2"/>
    </row>
    <row r="151" spans="1:34" s="37" customFormat="1" ht="27.95" customHeight="1">
      <c r="A151" s="135" t="str">
        <f>IF(C151&gt;0,C151,#REF!&amp;"a")</f>
        <v>D28
・
I24</v>
      </c>
      <c r="B151" s="39"/>
      <c r="C151" s="337" t="s">
        <v>279</v>
      </c>
      <c r="D151" s="246"/>
      <c r="E151" s="269" t="s">
        <v>72</v>
      </c>
      <c r="F151" s="270"/>
      <c r="G151" s="270"/>
      <c r="H151" s="271"/>
      <c r="I151" s="310"/>
      <c r="J151" s="311"/>
      <c r="K151" s="311"/>
      <c r="L151" s="312"/>
      <c r="M151" s="237"/>
      <c r="N151" s="238"/>
      <c r="O151" s="128" t="s">
        <v>46</v>
      </c>
      <c r="P151" s="239"/>
      <c r="Q151" s="240"/>
      <c r="R151" s="240"/>
      <c r="S151" s="240"/>
      <c r="T151" s="129" t="s">
        <v>152</v>
      </c>
      <c r="U151" s="241" t="str">
        <f>IF(AND(M151&gt;0,P151&gt;0),ROUNDDOWN(P151/3000,0),"")</f>
        <v/>
      </c>
      <c r="V151" s="242"/>
      <c r="W151" s="242"/>
      <c r="X151" s="252" t="s">
        <v>47</v>
      </c>
      <c r="Y151" s="253"/>
    </row>
    <row r="152" spans="1:34" s="37" customFormat="1" ht="27.95" customHeight="1">
      <c r="A152" s="135" t="str">
        <f>IF(C152&gt;0,C152,A151&amp;"a")</f>
        <v>D28
・
I24a</v>
      </c>
      <c r="B152" s="39"/>
      <c r="C152" s="338"/>
      <c r="D152" s="339"/>
      <c r="E152" s="394" t="s">
        <v>85</v>
      </c>
      <c r="F152" s="395"/>
      <c r="G152" s="395"/>
      <c r="H152" s="395"/>
      <c r="I152" s="395"/>
      <c r="J152" s="395"/>
      <c r="K152" s="395"/>
      <c r="L152" s="395"/>
      <c r="M152" s="395"/>
      <c r="N152" s="395"/>
      <c r="O152" s="395"/>
      <c r="P152" s="395"/>
      <c r="Q152" s="395"/>
      <c r="R152" s="395"/>
      <c r="S152" s="395"/>
      <c r="T152" s="395"/>
      <c r="U152" s="395"/>
      <c r="V152" s="395"/>
      <c r="W152" s="395"/>
      <c r="X152" s="395"/>
      <c r="Y152" s="396"/>
    </row>
    <row r="153" spans="1:34" ht="19.5" customHeight="1">
      <c r="A153" s="135" t="str">
        <f>IF(C153&gt;0,C153,A152&amp;"a")</f>
        <v>D28
・
I24aa</v>
      </c>
      <c r="B153" s="114"/>
      <c r="C153" s="338"/>
      <c r="D153" s="339"/>
      <c r="E153" s="307" t="s">
        <v>75</v>
      </c>
      <c r="F153" s="308"/>
      <c r="G153" s="308"/>
      <c r="H153" s="308"/>
      <c r="I153" s="308"/>
      <c r="J153" s="308"/>
      <c r="K153" s="308"/>
      <c r="L153" s="309"/>
      <c r="M153" s="104" t="s">
        <v>84</v>
      </c>
      <c r="N153" s="120"/>
      <c r="O153" s="121"/>
      <c r="P153" s="122"/>
      <c r="Q153" s="122"/>
      <c r="R153" s="122"/>
      <c r="S153" s="121"/>
      <c r="T153" s="121"/>
      <c r="U153" s="123"/>
      <c r="V153" s="123"/>
      <c r="W153" s="123"/>
      <c r="X153" s="121"/>
      <c r="Y153" s="124"/>
      <c r="AC153" t="str">
        <f>IF($M153="☑","○","")</f>
        <v/>
      </c>
      <c r="AE153" s="2"/>
      <c r="AF153" s="2"/>
      <c r="AG153" s="2"/>
      <c r="AH153" s="2"/>
    </row>
    <row r="154" spans="1:34" ht="19.5" customHeight="1">
      <c r="A154" s="135" t="str">
        <f>IF(C154&gt;0,C154,A152&amp;"aa")</f>
        <v>D28
・
I24aaa</v>
      </c>
      <c r="B154" s="114"/>
      <c r="C154" s="338"/>
      <c r="D154" s="339"/>
      <c r="E154" s="307" t="s">
        <v>177</v>
      </c>
      <c r="F154" s="308"/>
      <c r="G154" s="308"/>
      <c r="H154" s="308"/>
      <c r="I154" s="308"/>
      <c r="J154" s="308"/>
      <c r="K154" s="308"/>
      <c r="L154" s="309"/>
      <c r="M154" s="104" t="s">
        <v>84</v>
      </c>
      <c r="N154" s="131"/>
      <c r="O154" s="132"/>
      <c r="P154" s="36"/>
      <c r="Q154" s="36"/>
      <c r="R154" s="36"/>
      <c r="S154" s="132"/>
      <c r="T154" s="132"/>
      <c r="U154" s="133"/>
      <c r="V154" s="133"/>
      <c r="W154" s="133"/>
      <c r="X154" s="132"/>
      <c r="Y154" s="134"/>
      <c r="AC154" t="str">
        <f>IF($M154="☑","○","")</f>
        <v/>
      </c>
      <c r="AE154" s="2"/>
      <c r="AF154" s="2"/>
      <c r="AG154" s="2"/>
      <c r="AH154" s="2"/>
    </row>
    <row r="155" spans="1:34" ht="19.5" customHeight="1">
      <c r="A155" s="135" t="str">
        <f>IF(C155&gt;0,C155,A152&amp;"aaa")</f>
        <v>D28
・
I24aaaa</v>
      </c>
      <c r="B155" s="114"/>
      <c r="C155" s="338"/>
      <c r="D155" s="339"/>
      <c r="E155" s="307" t="s">
        <v>178</v>
      </c>
      <c r="F155" s="308"/>
      <c r="G155" s="308"/>
      <c r="H155" s="308"/>
      <c r="I155" s="308"/>
      <c r="J155" s="308"/>
      <c r="K155" s="308"/>
      <c r="L155" s="309"/>
      <c r="M155" s="104" t="s">
        <v>84</v>
      </c>
      <c r="N155" s="131"/>
      <c r="O155" s="132"/>
      <c r="P155" s="36"/>
      <c r="Q155" s="36"/>
      <c r="R155" s="36"/>
      <c r="S155" s="132"/>
      <c r="T155" s="132"/>
      <c r="U155" s="133"/>
      <c r="V155" s="133"/>
      <c r="W155" s="133"/>
      <c r="X155" s="132"/>
      <c r="Y155" s="134"/>
      <c r="AC155" t="str">
        <f t="shared" ref="AC155:AC156" si="11">IF($M155="☑","○","")</f>
        <v/>
      </c>
      <c r="AE155" s="2"/>
      <c r="AF155" s="2"/>
      <c r="AG155" s="2"/>
      <c r="AH155" s="2"/>
    </row>
    <row r="156" spans="1:34" ht="19.5" customHeight="1">
      <c r="A156" s="135" t="str">
        <f>IF(C156&gt;0,C156,A152&amp;"aaaa")</f>
        <v>D28
・
I24aaaaa</v>
      </c>
      <c r="B156" s="114"/>
      <c r="C156" s="247"/>
      <c r="D156" s="340"/>
      <c r="E156" s="307" t="s">
        <v>175</v>
      </c>
      <c r="F156" s="308"/>
      <c r="G156" s="308"/>
      <c r="H156" s="308"/>
      <c r="I156" s="308"/>
      <c r="J156" s="308"/>
      <c r="K156" s="308"/>
      <c r="L156" s="309"/>
      <c r="M156" s="130" t="s">
        <v>84</v>
      </c>
      <c r="N156" s="125"/>
      <c r="O156" s="110"/>
      <c r="P156" s="126"/>
      <c r="Q156" s="126"/>
      <c r="R156" s="126"/>
      <c r="S156" s="110"/>
      <c r="T156" s="110"/>
      <c r="U156" s="127"/>
      <c r="V156" s="127"/>
      <c r="W156" s="127"/>
      <c r="X156" s="169"/>
      <c r="Y156" s="170"/>
      <c r="AC156" t="str">
        <f t="shared" si="11"/>
        <v/>
      </c>
      <c r="AE156" s="2"/>
      <c r="AF156" s="2"/>
      <c r="AG156" s="2"/>
      <c r="AH156" s="2"/>
    </row>
    <row r="157" spans="1:34" ht="20.100000000000001" customHeight="1">
      <c r="B157" s="196"/>
      <c r="C157" s="197"/>
      <c r="D157" s="198"/>
      <c r="E157" s="198"/>
      <c r="F157" s="198"/>
      <c r="G157" s="199"/>
      <c r="H157" s="199"/>
      <c r="I157" s="199"/>
      <c r="J157" s="199"/>
      <c r="K157" s="199"/>
      <c r="L157" s="199"/>
      <c r="M157" s="199"/>
      <c r="N157" s="199"/>
      <c r="O157" s="199"/>
      <c r="P157" s="199"/>
      <c r="Q157" s="199"/>
      <c r="R157" s="199"/>
      <c r="S157" s="199"/>
      <c r="T157" s="199"/>
      <c r="U157" s="199"/>
      <c r="V157" s="199"/>
      <c r="W157" s="199"/>
      <c r="X157" s="199"/>
      <c r="Y157" s="199"/>
      <c r="AH157" s="76"/>
    </row>
    <row r="158" spans="1:34" ht="27.95" customHeight="1">
      <c r="A158" s="135" t="str">
        <f>B132</f>
        <v>（要望調査③）　キャッシュレス車載機器</v>
      </c>
      <c r="B158" s="200"/>
      <c r="C158" s="203" t="s">
        <v>317</v>
      </c>
      <c r="D158" s="204"/>
      <c r="E158" s="207" t="s">
        <v>320</v>
      </c>
      <c r="F158" s="208"/>
      <c r="G158" s="208"/>
      <c r="H158" s="208"/>
      <c r="I158" s="208"/>
      <c r="J158" s="208"/>
      <c r="K158" s="208"/>
      <c r="L158" s="208"/>
      <c r="M158" s="208"/>
      <c r="N158" s="208"/>
      <c r="O158" s="208"/>
      <c r="P158" s="208"/>
      <c r="Q158" s="208"/>
      <c r="R158" s="208"/>
      <c r="S158" s="208"/>
      <c r="T158" s="208"/>
      <c r="U158" s="208"/>
      <c r="V158" s="208"/>
      <c r="W158" s="208"/>
      <c r="X158" s="208"/>
      <c r="Y158" s="209"/>
    </row>
    <row r="159" spans="1:34" ht="42" customHeight="1">
      <c r="B159" s="200"/>
      <c r="C159" s="205"/>
      <c r="D159" s="206"/>
      <c r="E159" s="210"/>
      <c r="F159" s="211"/>
      <c r="G159" s="211"/>
      <c r="H159" s="211"/>
      <c r="I159" s="211"/>
      <c r="J159" s="211"/>
      <c r="K159" s="211"/>
      <c r="L159" s="211"/>
      <c r="M159" s="211"/>
      <c r="N159" s="211"/>
      <c r="O159" s="211"/>
      <c r="P159" s="211"/>
      <c r="Q159" s="211"/>
      <c r="R159" s="211"/>
      <c r="S159" s="211"/>
      <c r="T159" s="211"/>
      <c r="U159" s="211"/>
      <c r="V159" s="211"/>
      <c r="W159" s="211"/>
      <c r="X159" s="211"/>
      <c r="Y159" s="212"/>
    </row>
    <row r="160" spans="1:34" s="37" customFormat="1" ht="5.0999999999999996" customHeight="1">
      <c r="A160" s="138"/>
      <c r="B160" s="109"/>
      <c r="U160" s="148"/>
      <c r="V160" s="148"/>
      <c r="W160" s="148"/>
      <c r="X160" s="148"/>
      <c r="Y160" s="148"/>
    </row>
    <row r="161" spans="1:26" s="29" customFormat="1" ht="22.5" customHeight="1">
      <c r="A161" s="136"/>
      <c r="B161" s="254" t="s">
        <v>165</v>
      </c>
      <c r="C161" s="254"/>
      <c r="D161" s="254"/>
      <c r="E161" s="254"/>
      <c r="F161" s="254"/>
      <c r="G161" s="254"/>
      <c r="H161" s="254"/>
      <c r="I161" s="254"/>
      <c r="J161" s="254"/>
      <c r="K161" s="254"/>
      <c r="L161" s="254"/>
      <c r="M161" s="254"/>
      <c r="N161" s="254"/>
      <c r="O161" s="254"/>
      <c r="P161" s="254"/>
      <c r="Q161" s="254"/>
      <c r="R161" s="254"/>
      <c r="S161" s="254"/>
      <c r="T161" s="254"/>
      <c r="U161" s="254"/>
      <c r="V161" s="254"/>
      <c r="W161" s="254"/>
      <c r="X161" s="254"/>
      <c r="Y161" s="254"/>
      <c r="Z161" s="254"/>
    </row>
    <row r="162" spans="1:26" s="2" customFormat="1" ht="30" customHeight="1">
      <c r="A162" s="137"/>
      <c r="B162" s="21" t="s">
        <v>17</v>
      </c>
      <c r="C162" s="255" t="s">
        <v>31</v>
      </c>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row>
    <row r="163" spans="1:26" s="2" customFormat="1" ht="27.95" customHeight="1">
      <c r="A163" s="137"/>
      <c r="C163" s="256" t="s">
        <v>8</v>
      </c>
      <c r="D163" s="257"/>
      <c r="E163" s="258" t="s">
        <v>82</v>
      </c>
      <c r="F163" s="259"/>
      <c r="G163" s="259"/>
      <c r="H163" s="259"/>
      <c r="I163" s="259"/>
      <c r="J163" s="259"/>
      <c r="K163" s="259"/>
      <c r="L163" s="260"/>
      <c r="M163" s="261" t="s">
        <v>2</v>
      </c>
      <c r="N163" s="262"/>
      <c r="O163" s="263"/>
      <c r="P163" s="258" t="s">
        <v>9</v>
      </c>
      <c r="Q163" s="259"/>
      <c r="R163" s="259"/>
      <c r="S163" s="259"/>
      <c r="T163" s="260"/>
      <c r="U163" s="264" t="s">
        <v>160</v>
      </c>
      <c r="V163" s="262"/>
      <c r="W163" s="262"/>
      <c r="X163" s="262"/>
      <c r="Y163" s="263"/>
    </row>
    <row r="164" spans="1:26" s="2" customFormat="1" ht="27.95" customHeight="1">
      <c r="A164" s="135" t="str">
        <f t="shared" ref="A164:A170" si="12">IF(C164&gt;0,C164,A163&amp;"a")</f>
        <v>I10</v>
      </c>
      <c r="C164" s="213" t="s">
        <v>180</v>
      </c>
      <c r="D164" s="214"/>
      <c r="E164" s="249" t="s">
        <v>73</v>
      </c>
      <c r="F164" s="250"/>
      <c r="G164" s="250"/>
      <c r="H164" s="250"/>
      <c r="I164" s="250"/>
      <c r="J164" s="250"/>
      <c r="K164" s="250"/>
      <c r="L164" s="251"/>
      <c r="M164" s="237"/>
      <c r="N164" s="238"/>
      <c r="O164" s="16" t="s">
        <v>4</v>
      </c>
      <c r="P164" s="239"/>
      <c r="Q164" s="240"/>
      <c r="R164" s="240"/>
      <c r="S164" s="240"/>
      <c r="T164" s="106" t="s">
        <v>152</v>
      </c>
      <c r="U164" s="241" t="str">
        <f>IF(AND(M164&gt;0,P164&gt;0),ROUNDDOWN(P164/3000,0),"")</f>
        <v/>
      </c>
      <c r="V164" s="242"/>
      <c r="W164" s="242"/>
      <c r="X164" s="243" t="s">
        <v>47</v>
      </c>
      <c r="Y164" s="244"/>
    </row>
    <row r="165" spans="1:26" s="2" customFormat="1" ht="27.95" customHeight="1">
      <c r="A165" s="135" t="str">
        <f t="shared" si="12"/>
        <v>I11</v>
      </c>
      <c r="C165" s="235" t="s">
        <v>181</v>
      </c>
      <c r="D165" s="236"/>
      <c r="E165" s="215" t="s">
        <v>127</v>
      </c>
      <c r="F165" s="216"/>
      <c r="G165" s="216"/>
      <c r="H165" s="216"/>
      <c r="I165" s="216"/>
      <c r="J165" s="216"/>
      <c r="K165" s="216"/>
      <c r="L165" s="220"/>
      <c r="M165" s="237"/>
      <c r="N165" s="238"/>
      <c r="O165" s="16" t="s">
        <v>4</v>
      </c>
      <c r="P165" s="239"/>
      <c r="Q165" s="240"/>
      <c r="R165" s="240"/>
      <c r="S165" s="240"/>
      <c r="T165" s="106" t="s">
        <v>152</v>
      </c>
      <c r="U165" s="241" t="str">
        <f t="shared" ref="U165:U169" si="13">IF(AND(M165&gt;0,P165&gt;0),ROUNDDOWN(P165/3000,0),"")</f>
        <v/>
      </c>
      <c r="V165" s="242"/>
      <c r="W165" s="242"/>
      <c r="X165" s="243" t="s">
        <v>47</v>
      </c>
      <c r="Y165" s="244"/>
    </row>
    <row r="166" spans="1:26" s="2" customFormat="1" ht="27.95" customHeight="1">
      <c r="A166" s="135" t="str">
        <f t="shared" si="12"/>
        <v>I12</v>
      </c>
      <c r="C166" s="235" t="s">
        <v>182</v>
      </c>
      <c r="D166" s="236"/>
      <c r="E166" s="392" t="s">
        <v>86</v>
      </c>
      <c r="F166" s="385"/>
      <c r="G166" s="385"/>
      <c r="H166" s="385"/>
      <c r="I166" s="385"/>
      <c r="J166" s="385"/>
      <c r="K166" s="385"/>
      <c r="L166" s="386"/>
      <c r="M166" s="237"/>
      <c r="N166" s="238"/>
      <c r="O166" s="67" t="s">
        <v>4</v>
      </c>
      <c r="P166" s="239"/>
      <c r="Q166" s="240"/>
      <c r="R166" s="240"/>
      <c r="S166" s="240"/>
      <c r="T166" s="106" t="s">
        <v>152</v>
      </c>
      <c r="U166" s="241" t="str">
        <f t="shared" si="13"/>
        <v/>
      </c>
      <c r="V166" s="242"/>
      <c r="W166" s="242"/>
      <c r="X166" s="243" t="s">
        <v>28</v>
      </c>
      <c r="Y166" s="244"/>
    </row>
    <row r="167" spans="1:26" s="2" customFormat="1" ht="27.95" customHeight="1">
      <c r="A167" s="135" t="str">
        <f t="shared" si="12"/>
        <v>I13</v>
      </c>
      <c r="C167" s="235" t="s">
        <v>183</v>
      </c>
      <c r="D167" s="236"/>
      <c r="E167" s="215" t="s">
        <v>20</v>
      </c>
      <c r="F167" s="216"/>
      <c r="G167" s="216"/>
      <c r="H167" s="216"/>
      <c r="I167" s="216"/>
      <c r="J167" s="216"/>
      <c r="K167" s="216"/>
      <c r="L167" s="220"/>
      <c r="M167" s="345" t="s">
        <v>74</v>
      </c>
      <c r="N167" s="346"/>
      <c r="O167" s="60"/>
      <c r="P167" s="239"/>
      <c r="Q167" s="240"/>
      <c r="R167" s="240"/>
      <c r="S167" s="240"/>
      <c r="T167" s="106" t="s">
        <v>152</v>
      </c>
      <c r="U167" s="241" t="str">
        <f>IF(P167&gt;0,ROUNDDOWN(P167/3000,0),"")</f>
        <v/>
      </c>
      <c r="V167" s="242"/>
      <c r="W167" s="242"/>
      <c r="X167" s="243" t="s">
        <v>28</v>
      </c>
      <c r="Y167" s="244"/>
    </row>
    <row r="168" spans="1:26" s="2" customFormat="1" ht="27.95" customHeight="1">
      <c r="A168" s="135" t="str">
        <f t="shared" si="12"/>
        <v>I14</v>
      </c>
      <c r="C168" s="267" t="s">
        <v>184</v>
      </c>
      <c r="D168" s="268"/>
      <c r="E168" s="215" t="s">
        <v>15</v>
      </c>
      <c r="F168" s="216"/>
      <c r="G168" s="216"/>
      <c r="H168" s="216"/>
      <c r="I168" s="216"/>
      <c r="J168" s="216"/>
      <c r="K168" s="216"/>
      <c r="L168" s="220"/>
      <c r="M168" s="237"/>
      <c r="N168" s="238"/>
      <c r="O168" s="16" t="s">
        <v>5</v>
      </c>
      <c r="P168" s="239"/>
      <c r="Q168" s="240"/>
      <c r="R168" s="240"/>
      <c r="S168" s="240"/>
      <c r="T168" s="106" t="s">
        <v>152</v>
      </c>
      <c r="U168" s="241" t="str">
        <f t="shared" si="13"/>
        <v/>
      </c>
      <c r="V168" s="242"/>
      <c r="W168" s="242"/>
      <c r="X168" s="243" t="s">
        <v>28</v>
      </c>
      <c r="Y168" s="244"/>
    </row>
    <row r="169" spans="1:26" s="37" customFormat="1" ht="27.95" customHeight="1">
      <c r="A169" s="135" t="str">
        <f>IF(C169&gt;0,C169,#REF!&amp;"a")</f>
        <v>I16</v>
      </c>
      <c r="B169" s="39"/>
      <c r="C169" s="325" t="s">
        <v>185</v>
      </c>
      <c r="D169" s="326"/>
      <c r="E169" s="269" t="s">
        <v>72</v>
      </c>
      <c r="F169" s="270"/>
      <c r="G169" s="270"/>
      <c r="H169" s="270"/>
      <c r="I169" s="270"/>
      <c r="J169" s="270"/>
      <c r="K169" s="270"/>
      <c r="L169" s="271"/>
      <c r="M169" s="239"/>
      <c r="N169" s="240"/>
      <c r="O169" s="66" t="s">
        <v>46</v>
      </c>
      <c r="P169" s="239"/>
      <c r="Q169" s="240"/>
      <c r="R169" s="240"/>
      <c r="S169" s="240"/>
      <c r="T169" s="106" t="s">
        <v>152</v>
      </c>
      <c r="U169" s="241" t="str">
        <f t="shared" si="13"/>
        <v/>
      </c>
      <c r="V169" s="242"/>
      <c r="W169" s="242"/>
      <c r="X169" s="243" t="s">
        <v>47</v>
      </c>
      <c r="Y169" s="244"/>
    </row>
    <row r="170" spans="1:26" s="37" customFormat="1" ht="27.95" customHeight="1">
      <c r="A170" s="135" t="str">
        <f t="shared" si="12"/>
        <v>I16a</v>
      </c>
      <c r="B170" s="39"/>
      <c r="C170" s="327"/>
      <c r="D170" s="328"/>
      <c r="E170" s="228" t="s">
        <v>85</v>
      </c>
      <c r="F170" s="229"/>
      <c r="G170" s="229"/>
      <c r="H170" s="229"/>
      <c r="I170" s="229"/>
      <c r="J170" s="229"/>
      <c r="K170" s="229"/>
      <c r="L170" s="229"/>
      <c r="M170" s="229"/>
      <c r="N170" s="229"/>
      <c r="O170" s="229"/>
      <c r="P170" s="229"/>
      <c r="Q170" s="229"/>
      <c r="R170" s="229"/>
      <c r="S170" s="229"/>
      <c r="T170" s="229"/>
      <c r="U170" s="229"/>
      <c r="V170" s="229"/>
      <c r="W170" s="229"/>
      <c r="X170" s="229"/>
      <c r="Y170" s="230"/>
    </row>
    <row r="171" spans="1:26" s="2" customFormat="1" ht="5.0999999999999996" customHeight="1">
      <c r="A171" s="137"/>
      <c r="C171" s="18"/>
      <c r="G171" s="18"/>
      <c r="H171" s="18"/>
      <c r="I171" s="7"/>
      <c r="J171" s="7"/>
      <c r="K171" s="7"/>
      <c r="L171" s="8"/>
      <c r="M171" s="18"/>
      <c r="N171" s="18"/>
      <c r="O171" s="18"/>
      <c r="P171" s="15"/>
      <c r="Q171" s="15"/>
      <c r="R171" s="5"/>
      <c r="S171" s="5"/>
      <c r="T171" s="5"/>
      <c r="U171" s="186"/>
      <c r="V171" s="187"/>
      <c r="W171" s="188"/>
      <c r="X171" s="29"/>
      <c r="Y171" s="29"/>
    </row>
    <row r="172" spans="1:26" s="2" customFormat="1" ht="5.0999999999999996" customHeight="1">
      <c r="A172" s="137"/>
      <c r="C172" s="28"/>
      <c r="D172" s="28"/>
      <c r="E172" s="28"/>
      <c r="F172" s="28"/>
      <c r="G172" s="28"/>
      <c r="H172" s="28"/>
      <c r="I172" s="7"/>
      <c r="J172" s="7"/>
      <c r="K172" s="7"/>
      <c r="L172" s="8"/>
      <c r="M172" s="23"/>
      <c r="N172" s="23"/>
      <c r="O172" s="23"/>
      <c r="P172" s="5"/>
      <c r="Q172" s="5"/>
      <c r="R172" s="5"/>
      <c r="U172" s="29"/>
      <c r="V172" s="29"/>
      <c r="W172" s="29"/>
      <c r="X172" s="29"/>
      <c r="Y172" s="29"/>
    </row>
    <row r="173" spans="1:26" s="2" customFormat="1" ht="5.0999999999999996" customHeight="1">
      <c r="A173" s="137"/>
      <c r="C173" s="28"/>
      <c r="D173" s="28"/>
      <c r="E173" s="28"/>
      <c r="F173" s="28"/>
      <c r="G173" s="28"/>
      <c r="H173" s="28"/>
      <c r="I173" s="7"/>
      <c r="J173" s="7"/>
      <c r="K173" s="7"/>
      <c r="L173" s="8"/>
      <c r="M173" s="23"/>
      <c r="N173" s="23"/>
      <c r="O173" s="23"/>
      <c r="P173" s="5"/>
      <c r="Q173" s="5"/>
      <c r="R173" s="5"/>
      <c r="U173" s="29"/>
      <c r="V173" s="29"/>
      <c r="W173" s="29"/>
      <c r="X173" s="29"/>
      <c r="Y173" s="29"/>
    </row>
    <row r="174" spans="1:26" s="2" customFormat="1" ht="35.1" customHeight="1">
      <c r="A174" s="137"/>
      <c r="B174" s="21" t="s">
        <v>22</v>
      </c>
      <c r="C174" s="255" t="s">
        <v>14</v>
      </c>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row>
    <row r="175" spans="1:26" s="2" customFormat="1" ht="27.95" customHeight="1">
      <c r="A175" s="137"/>
      <c r="C175" s="256" t="s">
        <v>8</v>
      </c>
      <c r="D175" s="257"/>
      <c r="E175" s="258" t="s">
        <v>82</v>
      </c>
      <c r="F175" s="259"/>
      <c r="G175" s="259"/>
      <c r="H175" s="259"/>
      <c r="I175" s="259"/>
      <c r="J175" s="259"/>
      <c r="K175" s="259"/>
      <c r="L175" s="260"/>
      <c r="M175" s="261" t="s">
        <v>2</v>
      </c>
      <c r="N175" s="262"/>
      <c r="O175" s="263"/>
      <c r="P175" s="258" t="s">
        <v>9</v>
      </c>
      <c r="Q175" s="259"/>
      <c r="R175" s="259"/>
      <c r="S175" s="259"/>
      <c r="T175" s="260"/>
      <c r="U175" s="264" t="s">
        <v>160</v>
      </c>
      <c r="V175" s="262"/>
      <c r="W175" s="262"/>
      <c r="X175" s="262"/>
      <c r="Y175" s="263"/>
    </row>
    <row r="176" spans="1:26" s="2" customFormat="1" ht="27.95" customHeight="1">
      <c r="A176" s="135" t="str">
        <f>IF(C176&gt;0,C176,A175&amp;"a")</f>
        <v>I20</v>
      </c>
      <c r="C176" s="213" t="s">
        <v>186</v>
      </c>
      <c r="D176" s="214"/>
      <c r="E176" s="332" t="s">
        <v>18</v>
      </c>
      <c r="F176" s="333"/>
      <c r="G176" s="333"/>
      <c r="H176" s="333"/>
      <c r="I176" s="333"/>
      <c r="J176" s="333"/>
      <c r="K176" s="333"/>
      <c r="L176" s="334"/>
      <c r="M176" s="217"/>
      <c r="N176" s="218"/>
      <c r="O176" s="16" t="s">
        <v>4</v>
      </c>
      <c r="P176" s="239"/>
      <c r="Q176" s="240"/>
      <c r="R176" s="240"/>
      <c r="S176" s="240"/>
      <c r="T176" s="106" t="s">
        <v>152</v>
      </c>
      <c r="U176" s="241" t="str">
        <f>IF(AND(M176&gt;0,P176&gt;0),ROUNDDOWN(P176/3000,0),"")</f>
        <v/>
      </c>
      <c r="V176" s="242"/>
      <c r="W176" s="242"/>
      <c r="X176" s="243" t="s">
        <v>28</v>
      </c>
      <c r="Y176" s="244"/>
    </row>
    <row r="177" spans="1:34" s="2" customFormat="1" ht="5.0999999999999996" customHeight="1">
      <c r="A177" s="137"/>
      <c r="C177" s="18"/>
      <c r="G177" s="18"/>
      <c r="H177" s="18"/>
      <c r="I177" s="7"/>
      <c r="J177" s="7"/>
      <c r="K177" s="7"/>
      <c r="L177" s="8"/>
      <c r="M177" s="18"/>
      <c r="N177" s="18"/>
      <c r="O177" s="18"/>
      <c r="P177" s="15"/>
      <c r="Q177" s="15"/>
      <c r="R177" s="5"/>
      <c r="S177" s="5"/>
      <c r="T177" s="5"/>
      <c r="U177" s="186"/>
      <c r="V177" s="187"/>
      <c r="W177" s="188"/>
      <c r="X177" s="29"/>
      <c r="Y177" s="29"/>
    </row>
    <row r="178" spans="1:34" s="2" customFormat="1" ht="5.0999999999999996" customHeight="1">
      <c r="A178" s="137"/>
      <c r="C178" s="28"/>
      <c r="D178" s="28"/>
      <c r="E178" s="28"/>
      <c r="F178" s="28"/>
      <c r="G178" s="28"/>
      <c r="H178" s="28"/>
      <c r="I178" s="7"/>
      <c r="J178" s="7"/>
      <c r="K178" s="7"/>
      <c r="L178" s="8"/>
      <c r="M178" s="23"/>
      <c r="N178" s="23"/>
      <c r="O178" s="23"/>
      <c r="P178" s="5"/>
      <c r="Q178" s="5"/>
      <c r="R178" s="5"/>
      <c r="U178" s="29"/>
      <c r="V178" s="29"/>
      <c r="W178" s="29"/>
      <c r="X178" s="29"/>
      <c r="Y178" s="29"/>
    </row>
    <row r="179" spans="1:34" s="2" customFormat="1" ht="15.75" customHeight="1">
      <c r="A179" s="137"/>
      <c r="C179" s="28"/>
      <c r="G179" s="28"/>
      <c r="H179" s="28"/>
      <c r="I179" s="7"/>
      <c r="J179" s="7"/>
      <c r="K179" s="7"/>
      <c r="L179" s="8"/>
      <c r="M179" s="28"/>
      <c r="N179" s="28"/>
      <c r="O179" s="28"/>
      <c r="P179" s="23"/>
      <c r="Q179" s="23"/>
      <c r="R179" s="5"/>
      <c r="S179" s="5"/>
      <c r="T179" s="5"/>
      <c r="U179" s="186"/>
      <c r="V179" s="187"/>
      <c r="W179" s="188"/>
      <c r="X179" s="29"/>
      <c r="Y179" s="29"/>
    </row>
    <row r="180" spans="1:34" ht="24.95" customHeight="1">
      <c r="B180" s="113" t="s">
        <v>179</v>
      </c>
      <c r="C180" s="393" t="s">
        <v>33</v>
      </c>
      <c r="D180" s="393"/>
      <c r="E180" s="393"/>
      <c r="F180" s="393"/>
      <c r="G180" s="393"/>
      <c r="H180" s="393"/>
      <c r="I180" s="393"/>
      <c r="J180" s="393"/>
      <c r="K180" s="393"/>
      <c r="L180" s="393"/>
      <c r="M180" s="393"/>
      <c r="N180" s="393"/>
      <c r="O180" s="393"/>
      <c r="P180" s="393"/>
      <c r="Q180" s="393"/>
      <c r="R180" s="393"/>
      <c r="S180" s="393"/>
      <c r="T180" s="393"/>
      <c r="U180" s="393"/>
      <c r="V180" s="393"/>
      <c r="W180" s="393"/>
      <c r="X180" s="393"/>
      <c r="Y180" s="393"/>
    </row>
    <row r="181" spans="1:34" ht="27.95" customHeight="1">
      <c r="B181" s="114"/>
      <c r="C181" s="256" t="s">
        <v>8</v>
      </c>
      <c r="D181" s="257"/>
      <c r="E181" s="258" t="s">
        <v>82</v>
      </c>
      <c r="F181" s="259"/>
      <c r="G181" s="259"/>
      <c r="H181" s="259"/>
      <c r="I181" s="259"/>
      <c r="J181" s="259"/>
      <c r="K181" s="259"/>
      <c r="L181" s="260"/>
      <c r="M181" s="258" t="s">
        <v>32</v>
      </c>
      <c r="N181" s="259"/>
      <c r="O181" s="260"/>
      <c r="P181" s="258" t="s">
        <v>9</v>
      </c>
      <c r="Q181" s="259"/>
      <c r="R181" s="259"/>
      <c r="S181" s="259"/>
      <c r="T181" s="260"/>
      <c r="U181" s="264" t="s">
        <v>161</v>
      </c>
      <c r="V181" s="262"/>
      <c r="W181" s="262"/>
      <c r="X181" s="262"/>
      <c r="Y181" s="263"/>
    </row>
    <row r="182" spans="1:34" s="2" customFormat="1" ht="27.95" customHeight="1">
      <c r="A182" s="135" t="str">
        <f>IF(C182&gt;0,C182,A181&amp;"a")</f>
        <v>I26</v>
      </c>
      <c r="C182" s="213" t="s">
        <v>187</v>
      </c>
      <c r="D182" s="214"/>
      <c r="E182" s="249" t="s">
        <v>23</v>
      </c>
      <c r="F182" s="250"/>
      <c r="G182" s="250"/>
      <c r="H182" s="250"/>
      <c r="I182" s="250"/>
      <c r="J182" s="250"/>
      <c r="K182" s="250"/>
      <c r="L182" s="251"/>
      <c r="M182" s="237"/>
      <c r="N182" s="238"/>
      <c r="O182" s="22" t="s">
        <v>4</v>
      </c>
      <c r="P182" s="239"/>
      <c r="Q182" s="240"/>
      <c r="R182" s="240"/>
      <c r="S182" s="240"/>
      <c r="T182" s="106" t="s">
        <v>152</v>
      </c>
      <c r="U182" s="241" t="str">
        <f>IF(AND(M182&gt;0,P182&gt;0),ROUNDDOWN(P182/2000,0),"")</f>
        <v/>
      </c>
      <c r="V182" s="242"/>
      <c r="W182" s="242"/>
      <c r="X182" s="243" t="s">
        <v>28</v>
      </c>
      <c r="Y182" s="244"/>
    </row>
    <row r="183" spans="1:34" s="2" customFormat="1" ht="27.95" customHeight="1">
      <c r="A183" s="135" t="str">
        <f>IF(C183&gt;0,C183,A182&amp;"a")</f>
        <v>I27</v>
      </c>
      <c r="C183" s="213" t="s">
        <v>188</v>
      </c>
      <c r="D183" s="214"/>
      <c r="E183" s="215" t="s">
        <v>26</v>
      </c>
      <c r="F183" s="216"/>
      <c r="G183" s="216"/>
      <c r="H183" s="216"/>
      <c r="I183" s="216"/>
      <c r="J183" s="216"/>
      <c r="K183" s="216"/>
      <c r="L183" s="220"/>
      <c r="M183" s="237"/>
      <c r="N183" s="238"/>
      <c r="O183" s="22" t="s">
        <v>4</v>
      </c>
      <c r="P183" s="239"/>
      <c r="Q183" s="240"/>
      <c r="R183" s="240"/>
      <c r="S183" s="240"/>
      <c r="T183" s="106" t="s">
        <v>152</v>
      </c>
      <c r="U183" s="241" t="str">
        <f>IF(AND(M183&gt;0,P183&gt;0),ROUNDDOWN(P183/2000,0),"")</f>
        <v/>
      </c>
      <c r="V183" s="242"/>
      <c r="W183" s="242"/>
      <c r="X183" s="243" t="s">
        <v>28</v>
      </c>
      <c r="Y183" s="244"/>
    </row>
    <row r="184" spans="1:34" ht="20.100000000000001" customHeight="1">
      <c r="B184" s="196"/>
      <c r="C184" s="197"/>
      <c r="D184" s="198"/>
      <c r="E184" s="198"/>
      <c r="F184" s="198"/>
      <c r="G184" s="199"/>
      <c r="H184" s="199"/>
      <c r="I184" s="199"/>
      <c r="J184" s="199"/>
      <c r="K184" s="199"/>
      <c r="L184" s="199"/>
      <c r="M184" s="199"/>
      <c r="N184" s="199"/>
      <c r="O184" s="199"/>
      <c r="P184" s="199"/>
      <c r="Q184" s="199"/>
      <c r="R184" s="199"/>
      <c r="S184" s="199"/>
      <c r="T184" s="199"/>
      <c r="U184" s="199"/>
      <c r="V184" s="199"/>
      <c r="W184" s="199"/>
      <c r="X184" s="199"/>
      <c r="Y184" s="199"/>
      <c r="AH184" s="76"/>
    </row>
    <row r="185" spans="1:34" ht="27.95" customHeight="1">
      <c r="A185" s="135" t="str">
        <f>B161</f>
        <v>（要望調査④）　インバウンド対応設備機器関係</v>
      </c>
      <c r="B185" s="200"/>
      <c r="C185" s="203" t="s">
        <v>317</v>
      </c>
      <c r="D185" s="204"/>
      <c r="E185" s="207" t="s">
        <v>321</v>
      </c>
      <c r="F185" s="208"/>
      <c r="G185" s="208"/>
      <c r="H185" s="208"/>
      <c r="I185" s="208"/>
      <c r="J185" s="208"/>
      <c r="K185" s="208"/>
      <c r="L185" s="208"/>
      <c r="M185" s="208"/>
      <c r="N185" s="208"/>
      <c r="O185" s="208"/>
      <c r="P185" s="208"/>
      <c r="Q185" s="208"/>
      <c r="R185" s="208"/>
      <c r="S185" s="208"/>
      <c r="T185" s="208"/>
      <c r="U185" s="208"/>
      <c r="V185" s="208"/>
      <c r="W185" s="208"/>
      <c r="X185" s="208"/>
      <c r="Y185" s="209"/>
    </row>
    <row r="186" spans="1:34" ht="42" customHeight="1">
      <c r="B186" s="200"/>
      <c r="C186" s="205"/>
      <c r="D186" s="206"/>
      <c r="E186" s="210"/>
      <c r="F186" s="211"/>
      <c r="G186" s="211"/>
      <c r="H186" s="211"/>
      <c r="I186" s="211"/>
      <c r="J186" s="211"/>
      <c r="K186" s="211"/>
      <c r="L186" s="211"/>
      <c r="M186" s="211"/>
      <c r="N186" s="211"/>
      <c r="O186" s="211"/>
      <c r="P186" s="211"/>
      <c r="Q186" s="211"/>
      <c r="R186" s="211"/>
      <c r="S186" s="211"/>
      <c r="T186" s="211"/>
      <c r="U186" s="211"/>
      <c r="V186" s="211"/>
      <c r="W186" s="211"/>
      <c r="X186" s="211"/>
      <c r="Y186" s="212"/>
    </row>
    <row r="187" spans="1:34" s="37" customFormat="1" ht="5.0999999999999996" customHeight="1">
      <c r="A187" s="138"/>
      <c r="B187" s="109"/>
      <c r="U187" s="148"/>
      <c r="V187" s="148"/>
      <c r="W187" s="148"/>
      <c r="X187" s="148"/>
      <c r="Y187" s="148"/>
    </row>
    <row r="188" spans="1:34" s="29" customFormat="1" ht="23.1" customHeight="1">
      <c r="A188" s="136"/>
      <c r="B188" s="254" t="s">
        <v>322</v>
      </c>
      <c r="C188" s="254"/>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row>
    <row r="189" spans="1:34" ht="30" customHeight="1">
      <c r="B189" s="113" t="s">
        <v>24</v>
      </c>
      <c r="C189" s="393" t="s">
        <v>276</v>
      </c>
      <c r="D189" s="393"/>
      <c r="E189" s="393"/>
      <c r="F189" s="393"/>
      <c r="G189" s="393"/>
      <c r="H189" s="393"/>
      <c r="I189" s="393"/>
      <c r="J189" s="393"/>
      <c r="K189" s="393"/>
      <c r="L189" s="393"/>
      <c r="M189" s="393"/>
      <c r="N189" s="393"/>
      <c r="O189" s="393"/>
      <c r="P189" s="393"/>
      <c r="Q189" s="393"/>
      <c r="R189" s="393"/>
      <c r="S189" s="393"/>
      <c r="T189" s="393"/>
      <c r="U189" s="393"/>
      <c r="V189" s="393"/>
      <c r="W189" s="393"/>
      <c r="X189" s="393"/>
      <c r="Y189" s="393"/>
    </row>
    <row r="190" spans="1:34" ht="24.95" customHeight="1">
      <c r="B190" s="114"/>
      <c r="C190" s="256" t="s">
        <v>8</v>
      </c>
      <c r="D190" s="257"/>
      <c r="E190" s="258" t="s">
        <v>10</v>
      </c>
      <c r="F190" s="259"/>
      <c r="G190" s="259"/>
      <c r="H190" s="259"/>
      <c r="I190" s="259"/>
      <c r="J190" s="259"/>
      <c r="K190" s="259"/>
      <c r="L190" s="259"/>
      <c r="M190" s="259"/>
      <c r="N190" s="259"/>
      <c r="O190" s="260"/>
      <c r="P190" s="258" t="s">
        <v>9</v>
      </c>
      <c r="Q190" s="259"/>
      <c r="R190" s="259"/>
      <c r="S190" s="259"/>
      <c r="T190" s="260"/>
      <c r="U190" s="264" t="s">
        <v>160</v>
      </c>
      <c r="V190" s="286"/>
      <c r="W190" s="286"/>
      <c r="X190" s="286"/>
      <c r="Y190" s="287"/>
    </row>
    <row r="191" spans="1:34" ht="24.95" customHeight="1">
      <c r="A191" s="135" t="str">
        <f>IF(C191&gt;0,C191,A190&amp;"a")</f>
        <v>B10</v>
      </c>
      <c r="B191" s="114"/>
      <c r="C191" s="291" t="s">
        <v>277</v>
      </c>
      <c r="D191" s="292"/>
      <c r="E191" s="288" t="s">
        <v>290</v>
      </c>
      <c r="F191" s="289"/>
      <c r="G191" s="289"/>
      <c r="H191" s="289"/>
      <c r="I191" s="289"/>
      <c r="J191" s="289"/>
      <c r="K191" s="289"/>
      <c r="L191" s="289"/>
      <c r="M191" s="289"/>
      <c r="N191" s="289"/>
      <c r="O191" s="290"/>
      <c r="P191" s="239"/>
      <c r="Q191" s="240"/>
      <c r="R191" s="240"/>
      <c r="S191" s="240"/>
      <c r="T191" s="106" t="s">
        <v>152</v>
      </c>
      <c r="U191" s="241" t="str">
        <f>IF(P191&gt;0,ROUNDDOWN(P191/3000,0),"")</f>
        <v/>
      </c>
      <c r="V191" s="242"/>
      <c r="W191" s="242"/>
      <c r="X191" s="252" t="s">
        <v>28</v>
      </c>
      <c r="Y191" s="253"/>
    </row>
    <row r="192" spans="1:34" s="2" customFormat="1" ht="5.0999999999999996" customHeight="1">
      <c r="A192" s="137"/>
      <c r="C192" s="20"/>
      <c r="D192" s="20"/>
      <c r="E192" s="20"/>
      <c r="F192" s="20"/>
      <c r="G192" s="20"/>
      <c r="H192" s="20"/>
      <c r="I192" s="20"/>
      <c r="J192" s="20"/>
      <c r="K192" s="20"/>
      <c r="L192" s="20"/>
      <c r="M192" s="20"/>
      <c r="N192" s="20"/>
      <c r="O192" s="20"/>
      <c r="P192" s="20"/>
      <c r="Q192" s="20"/>
      <c r="R192" s="20"/>
      <c r="S192" s="20"/>
      <c r="T192" s="20"/>
      <c r="U192" s="184"/>
      <c r="V192" s="184"/>
      <c r="W192" s="184"/>
      <c r="X192" s="184"/>
      <c r="Y192" s="184"/>
      <c r="AD192" s="19"/>
    </row>
    <row r="193" spans="1:34" ht="9.9499999999999993" customHeight="1">
      <c r="B193" s="114"/>
      <c r="C193" s="17"/>
      <c r="D193" s="17"/>
      <c r="E193" s="17"/>
      <c r="F193" s="17"/>
      <c r="G193" s="17"/>
      <c r="H193" s="17"/>
      <c r="I193" s="17"/>
      <c r="J193" s="17"/>
      <c r="K193" s="17"/>
      <c r="L193" s="17"/>
      <c r="M193" s="17"/>
      <c r="N193" s="17"/>
      <c r="O193" s="17"/>
      <c r="P193" s="17"/>
      <c r="Q193" s="17"/>
      <c r="R193" s="17"/>
      <c r="S193" s="17"/>
      <c r="T193" s="17"/>
      <c r="U193" s="24"/>
      <c r="V193" s="24"/>
      <c r="W193" s="24"/>
      <c r="X193" s="24"/>
      <c r="Y193" s="24"/>
    </row>
    <row r="194" spans="1:34" ht="27.95" customHeight="1">
      <c r="A194" s="135" t="str">
        <f>B188</f>
        <v>（要望調査⑤）　タクシー乗り場の移動円滑化、待合・乗継環境の向上、情報提供関係</v>
      </c>
      <c r="B194" s="200"/>
      <c r="C194" s="203" t="s">
        <v>317</v>
      </c>
      <c r="D194" s="204"/>
      <c r="E194" s="207" t="s">
        <v>325</v>
      </c>
      <c r="F194" s="208"/>
      <c r="G194" s="208"/>
      <c r="H194" s="208"/>
      <c r="I194" s="208"/>
      <c r="J194" s="208"/>
      <c r="K194" s="208"/>
      <c r="L194" s="208"/>
      <c r="M194" s="208"/>
      <c r="N194" s="208"/>
      <c r="O194" s="208"/>
      <c r="P194" s="208"/>
      <c r="Q194" s="208"/>
      <c r="R194" s="208"/>
      <c r="S194" s="208"/>
      <c r="T194" s="208"/>
      <c r="U194" s="208"/>
      <c r="V194" s="208"/>
      <c r="W194" s="208"/>
      <c r="X194" s="208"/>
      <c r="Y194" s="209"/>
    </row>
    <row r="195" spans="1:34" ht="42" customHeight="1">
      <c r="B195" s="200"/>
      <c r="C195" s="205"/>
      <c r="D195" s="206"/>
      <c r="E195" s="210"/>
      <c r="F195" s="211"/>
      <c r="G195" s="211"/>
      <c r="H195" s="211"/>
      <c r="I195" s="211"/>
      <c r="J195" s="211"/>
      <c r="K195" s="211"/>
      <c r="L195" s="211"/>
      <c r="M195" s="211"/>
      <c r="N195" s="211"/>
      <c r="O195" s="211"/>
      <c r="P195" s="211"/>
      <c r="Q195" s="211"/>
      <c r="R195" s="211"/>
      <c r="S195" s="211"/>
      <c r="T195" s="211"/>
      <c r="U195" s="211"/>
      <c r="V195" s="211"/>
      <c r="W195" s="211"/>
      <c r="X195" s="211"/>
      <c r="Y195" s="212"/>
    </row>
    <row r="196" spans="1:34" ht="9.9499999999999993" customHeight="1">
      <c r="B196" s="114"/>
      <c r="C196" s="24"/>
      <c r="D196" s="24"/>
      <c r="E196" s="24"/>
      <c r="F196" s="24"/>
      <c r="G196" s="24"/>
      <c r="H196" s="24"/>
      <c r="I196" s="24"/>
      <c r="J196" s="24"/>
      <c r="K196" s="24"/>
      <c r="L196" s="24"/>
      <c r="M196" s="24"/>
      <c r="N196" s="24"/>
      <c r="O196" s="24"/>
      <c r="P196" s="24"/>
      <c r="Q196" s="24"/>
      <c r="R196" s="24"/>
      <c r="S196" s="24"/>
      <c r="T196" s="24"/>
      <c r="U196" s="24"/>
      <c r="V196" s="24"/>
      <c r="W196" s="24"/>
      <c r="X196" s="24"/>
      <c r="Y196" s="24"/>
    </row>
    <row r="197" spans="1:34" s="29" customFormat="1" ht="23.1" customHeight="1">
      <c r="A197" s="136"/>
      <c r="B197" s="254" t="s">
        <v>323</v>
      </c>
      <c r="C197" s="254"/>
      <c r="D197" s="254"/>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row>
    <row r="198" spans="1:34" ht="47.45" customHeight="1">
      <c r="B198" s="114"/>
      <c r="C198" s="415" t="s">
        <v>133</v>
      </c>
      <c r="D198" s="415"/>
      <c r="E198" s="415"/>
      <c r="F198" s="415"/>
      <c r="G198" s="415"/>
      <c r="H198" s="415"/>
      <c r="I198" s="415"/>
      <c r="J198" s="415"/>
      <c r="K198" s="415"/>
      <c r="L198" s="415"/>
      <c r="M198" s="415"/>
      <c r="N198" s="415"/>
      <c r="O198" s="415"/>
      <c r="P198" s="415"/>
      <c r="Q198" s="415"/>
      <c r="R198" s="415"/>
      <c r="S198" s="415"/>
      <c r="T198" s="415"/>
      <c r="U198" s="415"/>
      <c r="V198" s="415"/>
      <c r="W198" s="415"/>
      <c r="X198" s="415"/>
      <c r="Y198" s="415"/>
      <c r="AE198" s="29"/>
      <c r="AF198" s="29"/>
      <c r="AG198" s="29"/>
      <c r="AH198" s="29"/>
    </row>
    <row r="199" spans="1:34" ht="20.100000000000001" customHeight="1">
      <c r="B199" s="117" t="s">
        <v>113</v>
      </c>
      <c r="C199" s="68" t="s">
        <v>110</v>
      </c>
    </row>
    <row r="200" spans="1:34" ht="54.6" customHeight="1">
      <c r="C200" s="296" t="s">
        <v>151</v>
      </c>
      <c r="D200" s="296"/>
      <c r="E200" s="296"/>
      <c r="F200" s="296"/>
      <c r="G200" s="296"/>
      <c r="H200" s="296"/>
      <c r="I200" s="296"/>
      <c r="J200" s="296"/>
      <c r="K200" s="296"/>
      <c r="L200" s="296"/>
      <c r="M200" s="296"/>
      <c r="N200" s="296"/>
      <c r="O200" s="296"/>
      <c r="P200" s="296"/>
      <c r="Q200" s="296"/>
      <c r="R200" s="296"/>
      <c r="S200" s="296"/>
      <c r="T200" s="296"/>
      <c r="U200" s="296"/>
      <c r="V200" s="296"/>
      <c r="W200" s="296"/>
      <c r="X200" s="296"/>
      <c r="Y200" s="296"/>
    </row>
    <row r="201" spans="1:34" ht="20.100000000000001" customHeight="1">
      <c r="A201" s="135" t="s">
        <v>142</v>
      </c>
      <c r="C201" s="96" t="s">
        <v>291</v>
      </c>
      <c r="D201" s="97"/>
      <c r="E201" s="98"/>
      <c r="F201" s="98"/>
      <c r="G201" s="98"/>
      <c r="H201" s="98"/>
      <c r="I201" s="98"/>
      <c r="J201" s="98"/>
      <c r="K201" s="99"/>
      <c r="L201" s="86"/>
      <c r="M201" s="100"/>
      <c r="N201" s="101"/>
      <c r="O201" s="99"/>
      <c r="P201" s="86"/>
      <c r="Q201" s="100"/>
      <c r="R201" s="99" t="s">
        <v>70</v>
      </c>
      <c r="S201" s="399"/>
      <c r="T201" s="399"/>
      <c r="U201" s="189" t="s">
        <v>296</v>
      </c>
      <c r="V201" s="190"/>
      <c r="W201" s="190"/>
    </row>
    <row r="202" spans="1:34" ht="20.100000000000001" customHeight="1">
      <c r="A202" s="135" t="s">
        <v>143</v>
      </c>
      <c r="C202" s="96" t="s">
        <v>292</v>
      </c>
      <c r="D202" s="97"/>
      <c r="E202" s="98"/>
      <c r="F202" s="98"/>
      <c r="G202" s="98"/>
      <c r="H202" s="98"/>
      <c r="I202" s="98"/>
      <c r="J202" s="98"/>
      <c r="K202" s="99"/>
      <c r="L202" s="86"/>
      <c r="M202" s="100"/>
      <c r="N202" s="101"/>
      <c r="O202" s="99"/>
      <c r="P202" s="86"/>
      <c r="Q202" s="100"/>
      <c r="R202" s="99" t="s">
        <v>70</v>
      </c>
      <c r="S202" s="399"/>
      <c r="T202" s="399"/>
      <c r="U202" s="189" t="s">
        <v>114</v>
      </c>
      <c r="V202" s="190"/>
      <c r="W202" s="190"/>
    </row>
    <row r="203" spans="1:34" ht="6.95" customHeight="1"/>
    <row r="204" spans="1:34" ht="20.100000000000001" customHeight="1">
      <c r="B204" s="113" t="s">
        <v>29</v>
      </c>
      <c r="C204" s="266" t="s">
        <v>87</v>
      </c>
      <c r="D204" s="266"/>
      <c r="E204" s="266"/>
      <c r="F204" s="266"/>
      <c r="G204" s="266"/>
      <c r="H204" s="266"/>
      <c r="I204" s="266"/>
      <c r="J204" s="266"/>
      <c r="K204" s="266"/>
      <c r="L204" s="266"/>
      <c r="M204" s="266"/>
      <c r="N204" s="266"/>
      <c r="O204" s="266"/>
      <c r="P204" s="266"/>
      <c r="Q204" s="266"/>
      <c r="R204" s="266"/>
      <c r="S204" s="266"/>
      <c r="T204" s="266"/>
      <c r="U204" s="266"/>
      <c r="V204" s="266"/>
      <c r="W204" s="266"/>
      <c r="X204" s="266"/>
      <c r="Y204" s="266"/>
    </row>
    <row r="205" spans="1:34" ht="30" customHeight="1">
      <c r="C205" s="256" t="s">
        <v>8</v>
      </c>
      <c r="D205" s="257"/>
      <c r="E205" s="258" t="s">
        <v>82</v>
      </c>
      <c r="F205" s="259"/>
      <c r="G205" s="259"/>
      <c r="H205" s="259"/>
      <c r="I205" s="293" t="s">
        <v>130</v>
      </c>
      <c r="J205" s="294"/>
      <c r="K205" s="295"/>
      <c r="L205" s="277" t="s">
        <v>118</v>
      </c>
      <c r="M205" s="278"/>
      <c r="N205" s="278"/>
      <c r="O205" s="278"/>
      <c r="P205" s="279"/>
      <c r="Q205" s="316" t="s">
        <v>125</v>
      </c>
      <c r="R205" s="317"/>
      <c r="S205" s="317"/>
      <c r="T205" s="317"/>
      <c r="U205" s="318"/>
      <c r="V205" s="329" t="s">
        <v>166</v>
      </c>
      <c r="W205" s="330"/>
      <c r="X205" s="330"/>
      <c r="Y205" s="331"/>
      <c r="AE205" t="s">
        <v>167</v>
      </c>
    </row>
    <row r="206" spans="1:34" ht="30.6" customHeight="1">
      <c r="A206" s="135" t="str">
        <f>IF(C206&gt;0,C206,A205&amp;"a")</f>
        <v>H1</v>
      </c>
      <c r="C206" s="213" t="s">
        <v>217</v>
      </c>
      <c r="D206" s="214"/>
      <c r="E206" s="249" t="s">
        <v>87</v>
      </c>
      <c r="F206" s="250"/>
      <c r="G206" s="250"/>
      <c r="H206" s="250"/>
      <c r="I206" s="237"/>
      <c r="J206" s="238"/>
      <c r="K206" s="67" t="s">
        <v>90</v>
      </c>
      <c r="L206" s="237"/>
      <c r="M206" s="238"/>
      <c r="N206" s="238"/>
      <c r="O206" s="238"/>
      <c r="P206" s="78" t="s">
        <v>152</v>
      </c>
      <c r="Q206" s="241" t="str">
        <f>IF(AND(I206="",L206=""),"ー",IFERROR(ROUND(L206/I206,0),"要望人数を入力してください"))</f>
        <v>ー</v>
      </c>
      <c r="R206" s="242"/>
      <c r="S206" s="242"/>
      <c r="T206" s="242"/>
      <c r="U206" s="78" t="s">
        <v>152</v>
      </c>
      <c r="V206" s="241" t="str">
        <f>IF(AND(I206="",L206=""),"",IF($AE$206&gt;3,"入力エラー！",IF($AE$206&gt;0,ROUNDDOWN(L206/($AE$206*1000),0),"")))</f>
        <v/>
      </c>
      <c r="W206" s="242"/>
      <c r="X206" s="242"/>
      <c r="Y206" s="78" t="s">
        <v>28</v>
      </c>
      <c r="AC206" t="str">
        <f>IF($V206="入力エラー！",1,"")</f>
        <v/>
      </c>
      <c r="AE206">
        <f>$AE$30</f>
        <v>0</v>
      </c>
    </row>
    <row r="207" spans="1:34" ht="30.6" customHeight="1">
      <c r="A207" s="135" t="str">
        <f>IF(C207&gt;0,C207,A206&amp;"a")</f>
        <v>H2</v>
      </c>
      <c r="C207" s="213" t="s">
        <v>218</v>
      </c>
      <c r="D207" s="214"/>
      <c r="E207" s="215" t="s">
        <v>89</v>
      </c>
      <c r="F207" s="216"/>
      <c r="G207" s="216"/>
      <c r="H207" s="216"/>
      <c r="I207" s="237"/>
      <c r="J207" s="238"/>
      <c r="K207" s="67" t="s">
        <v>90</v>
      </c>
      <c r="L207" s="237"/>
      <c r="M207" s="238"/>
      <c r="N207" s="238"/>
      <c r="O207" s="238"/>
      <c r="P207" s="78" t="s">
        <v>152</v>
      </c>
      <c r="Q207" s="241" t="str">
        <f>IF(AND(I207="",L207=""),"ー",IFERROR(ROUND(L207/I207,0),"要望人数を入力してください"))</f>
        <v>ー</v>
      </c>
      <c r="R207" s="242"/>
      <c r="S207" s="242"/>
      <c r="T207" s="242"/>
      <c r="U207" s="78" t="s">
        <v>152</v>
      </c>
      <c r="V207" s="241" t="str">
        <f>IF(AND(I207="",L207=""),"",IF($AE$206&gt;3,"入力エラー！",IF($AE$206&gt;0,ROUNDDOWN(L207/($AE$206*1000),0),"")))</f>
        <v/>
      </c>
      <c r="W207" s="242"/>
      <c r="X207" s="242"/>
      <c r="Y207" s="78" t="s">
        <v>28</v>
      </c>
      <c r="AC207" t="str">
        <f>IF($V207="入力エラー！",1,"")</f>
        <v/>
      </c>
    </row>
    <row r="208" spans="1:34" ht="11.45" customHeight="1"/>
    <row r="209" spans="1:29" ht="28.5" customHeight="1">
      <c r="B209"/>
      <c r="C209" s="265" t="str">
        <f>IF($AE206=0,"人材確保・育成の補助メニューについて申告する場合は、「働きやすい職場認証制度」を取得している必要があります。
「各種認証・認定の取得状況」に記載漏れ等がないかご確認ください！","")</f>
        <v>人材確保・育成の補助メニューについて申告する場合は、「働きやすい職場認証制度」を取得している必要があります。
「各種認証・認定の取得状況」に記載漏れ等がないかご確認ください！</v>
      </c>
      <c r="D209" s="265"/>
      <c r="E209" s="265"/>
      <c r="F209" s="265"/>
      <c r="G209" s="265"/>
      <c r="H209" s="265"/>
      <c r="I209" s="265"/>
      <c r="J209" s="265"/>
      <c r="K209" s="265"/>
      <c r="L209" s="265"/>
      <c r="M209" s="265"/>
      <c r="N209" s="265"/>
      <c r="O209" s="265"/>
      <c r="P209" s="265"/>
      <c r="Q209" s="265"/>
      <c r="R209" s="265"/>
      <c r="S209" s="265"/>
      <c r="T209" s="265"/>
      <c r="U209" s="265"/>
      <c r="V209" s="265"/>
      <c r="W209" s="265"/>
      <c r="X209" s="265"/>
      <c r="Y209" s="265"/>
    </row>
    <row r="210" spans="1:29" ht="11.45" customHeight="1"/>
    <row r="211" spans="1:29" ht="33.6" customHeight="1">
      <c r="C211" s="95" t="s">
        <v>91</v>
      </c>
      <c r="D211" s="275" t="s">
        <v>305</v>
      </c>
      <c r="E211" s="275"/>
      <c r="F211" s="275"/>
      <c r="G211" s="275"/>
      <c r="H211" s="275"/>
      <c r="I211" s="275"/>
      <c r="J211" s="275"/>
      <c r="K211" s="275"/>
      <c r="L211" s="275"/>
      <c r="M211" s="275"/>
      <c r="N211" s="275"/>
      <c r="O211" s="275"/>
      <c r="P211" s="275"/>
      <c r="Q211" s="275"/>
      <c r="R211" s="275"/>
      <c r="S211" s="275"/>
      <c r="T211" s="275"/>
      <c r="U211" s="275"/>
      <c r="V211" s="275"/>
      <c r="W211" s="275"/>
      <c r="X211" s="275"/>
      <c r="Y211" s="275"/>
    </row>
    <row r="212" spans="1:29" ht="20.100000000000001" customHeight="1">
      <c r="C212" s="93" t="s">
        <v>92</v>
      </c>
      <c r="D212" s="297" t="s">
        <v>306</v>
      </c>
      <c r="E212" s="276"/>
      <c r="F212" s="276"/>
      <c r="G212" s="276"/>
      <c r="H212" s="276"/>
      <c r="I212" s="276"/>
      <c r="J212" s="276"/>
      <c r="K212" s="276"/>
      <c r="L212" s="276"/>
      <c r="M212" s="276"/>
      <c r="N212" s="276"/>
      <c r="O212" s="276"/>
      <c r="P212" s="276"/>
      <c r="Q212" s="276"/>
      <c r="R212" s="276"/>
      <c r="S212" s="276"/>
      <c r="T212" s="276"/>
      <c r="U212" s="276"/>
      <c r="V212" s="276"/>
      <c r="W212" s="276"/>
      <c r="X212" s="276"/>
      <c r="Y212" s="276"/>
    </row>
    <row r="213" spans="1:29" ht="36.6" customHeight="1">
      <c r="C213" s="93" t="s">
        <v>93</v>
      </c>
      <c r="D213" s="275" t="s">
        <v>148</v>
      </c>
      <c r="E213" s="275"/>
      <c r="F213" s="275"/>
      <c r="G213" s="275"/>
      <c r="H213" s="275"/>
      <c r="I213" s="275"/>
      <c r="J213" s="275"/>
      <c r="K213" s="275"/>
      <c r="L213" s="275"/>
      <c r="M213" s="275"/>
      <c r="N213" s="275"/>
      <c r="O213" s="275"/>
      <c r="P213" s="275"/>
      <c r="Q213" s="275"/>
      <c r="R213" s="275"/>
      <c r="S213" s="275"/>
      <c r="T213" s="275"/>
      <c r="U213" s="275"/>
      <c r="V213" s="275"/>
      <c r="W213" s="275"/>
      <c r="X213" s="275"/>
      <c r="Y213" s="275"/>
    </row>
    <row r="214" spans="1:29" ht="32.450000000000003" customHeight="1">
      <c r="C214" s="93" t="s">
        <v>94</v>
      </c>
      <c r="D214" s="275" t="s">
        <v>149</v>
      </c>
      <c r="E214" s="275"/>
      <c r="F214" s="275"/>
      <c r="G214" s="275"/>
      <c r="H214" s="275"/>
      <c r="I214" s="275"/>
      <c r="J214" s="275"/>
      <c r="K214" s="275"/>
      <c r="L214" s="275"/>
      <c r="M214" s="275"/>
      <c r="N214" s="275"/>
      <c r="O214" s="275"/>
      <c r="P214" s="275"/>
      <c r="Q214" s="275"/>
      <c r="R214" s="275"/>
      <c r="S214" s="275"/>
      <c r="T214" s="275"/>
      <c r="U214" s="275"/>
      <c r="V214" s="275"/>
      <c r="W214" s="275"/>
      <c r="X214" s="275"/>
      <c r="Y214" s="275"/>
    </row>
    <row r="215" spans="1:29" s="86" customFormat="1" ht="28.5" customHeight="1">
      <c r="A215" s="139"/>
      <c r="B215" s="118"/>
      <c r="C215" s="95" t="s">
        <v>121</v>
      </c>
      <c r="D215" s="275" t="s">
        <v>129</v>
      </c>
      <c r="E215" s="275"/>
      <c r="F215" s="275"/>
      <c r="G215" s="275"/>
      <c r="H215" s="275"/>
      <c r="I215" s="275"/>
      <c r="J215" s="275"/>
      <c r="K215" s="275"/>
      <c r="L215" s="275"/>
      <c r="M215" s="275"/>
      <c r="N215" s="275"/>
      <c r="O215" s="275"/>
      <c r="P215" s="275"/>
      <c r="Q215" s="275"/>
      <c r="R215" s="275"/>
      <c r="S215" s="275"/>
      <c r="T215" s="275"/>
      <c r="U215" s="275"/>
      <c r="V215" s="275"/>
      <c r="W215" s="275"/>
      <c r="X215" s="275"/>
      <c r="Y215" s="275"/>
    </row>
    <row r="216" spans="1:29" ht="11.45" customHeight="1"/>
    <row r="217" spans="1:29" ht="20.100000000000001" customHeight="1">
      <c r="B217" s="113" t="s">
        <v>78</v>
      </c>
      <c r="C217" s="266" t="s">
        <v>115</v>
      </c>
      <c r="D217" s="266"/>
      <c r="E217" s="266"/>
      <c r="F217" s="266"/>
      <c r="G217" s="266"/>
      <c r="H217" s="266"/>
      <c r="I217" s="266"/>
      <c r="J217" s="266"/>
      <c r="K217" s="266"/>
      <c r="L217" s="266"/>
      <c r="M217" s="266"/>
      <c r="N217" s="266"/>
      <c r="O217" s="266"/>
      <c r="P217" s="266"/>
      <c r="Q217" s="266"/>
      <c r="R217" s="266"/>
      <c r="S217" s="266"/>
      <c r="T217" s="266"/>
      <c r="U217" s="266"/>
      <c r="V217" s="266"/>
      <c r="W217" s="266"/>
      <c r="X217" s="266"/>
      <c r="Y217" s="266"/>
    </row>
    <row r="218" spans="1:29" ht="20.100000000000001" customHeight="1">
      <c r="C218" s="256" t="s">
        <v>8</v>
      </c>
      <c r="D218" s="257"/>
      <c r="E218" s="258" t="s">
        <v>82</v>
      </c>
      <c r="F218" s="259"/>
      <c r="G218" s="259"/>
      <c r="H218" s="259"/>
      <c r="I218" s="259"/>
      <c r="J218" s="259"/>
      <c r="K218" s="259"/>
      <c r="L218" s="259"/>
      <c r="M218" s="259"/>
      <c r="N218" s="259"/>
      <c r="O218" s="260"/>
      <c r="P218" s="258" t="s">
        <v>9</v>
      </c>
      <c r="Q218" s="259"/>
      <c r="R218" s="259"/>
      <c r="S218" s="259"/>
      <c r="T218" s="260"/>
      <c r="U218" s="264" t="s">
        <v>168</v>
      </c>
      <c r="V218" s="262"/>
      <c r="W218" s="262"/>
      <c r="X218" s="262"/>
      <c r="Y218" s="263"/>
    </row>
    <row r="219" spans="1:29" ht="27" customHeight="1">
      <c r="A219" s="135" t="str">
        <f>IF(C219&gt;0,C219,A218&amp;"a")</f>
        <v>H3</v>
      </c>
      <c r="C219" s="213" t="s">
        <v>219</v>
      </c>
      <c r="D219" s="214"/>
      <c r="E219" s="249" t="s">
        <v>116</v>
      </c>
      <c r="F219" s="250"/>
      <c r="G219" s="250"/>
      <c r="H219" s="250"/>
      <c r="I219" s="250"/>
      <c r="J219" s="250"/>
      <c r="K219" s="250"/>
      <c r="L219" s="250"/>
      <c r="M219" s="250"/>
      <c r="N219" s="250"/>
      <c r="O219" s="251"/>
      <c r="P219" s="239"/>
      <c r="Q219" s="240"/>
      <c r="R219" s="240"/>
      <c r="S219" s="240"/>
      <c r="T219" s="106" t="s">
        <v>152</v>
      </c>
      <c r="U219" s="241" t="str">
        <f>IF(P219="","",IF($AE$206&gt;3,"入力エラー！",IF($AE$206&gt;0,ROUNDDOWN(P219/($AE$206*1000),0),"")))</f>
        <v/>
      </c>
      <c r="V219" s="242"/>
      <c r="W219" s="242"/>
      <c r="X219" s="243" t="s">
        <v>28</v>
      </c>
      <c r="Y219" s="244"/>
      <c r="AC219" t="str">
        <f>IF($U219="入力エラー！",1,"")</f>
        <v/>
      </c>
    </row>
    <row r="220" spans="1:29" ht="3.75" customHeight="1"/>
    <row r="221" spans="1:29" ht="20.100000000000001" customHeight="1">
      <c r="C221" t="s">
        <v>95</v>
      </c>
    </row>
    <row r="222" spans="1:29" ht="53.1" customHeight="1">
      <c r="A222" s="135" t="str">
        <f>A219&amp;"a"</f>
        <v>H3a</v>
      </c>
      <c r="C222" s="280"/>
      <c r="D222" s="281"/>
      <c r="E222" s="281"/>
      <c r="F222" s="281"/>
      <c r="G222" s="281"/>
      <c r="H222" s="281"/>
      <c r="I222" s="281"/>
      <c r="J222" s="281"/>
      <c r="K222" s="281"/>
      <c r="L222" s="281"/>
      <c r="M222" s="281"/>
      <c r="N222" s="281"/>
      <c r="O222" s="281"/>
      <c r="P222" s="281"/>
      <c r="Q222" s="281"/>
      <c r="R222" s="281"/>
      <c r="S222" s="281"/>
      <c r="T222" s="281"/>
      <c r="U222" s="281"/>
      <c r="V222" s="281"/>
      <c r="W222" s="281"/>
      <c r="X222" s="281"/>
      <c r="Y222" s="282"/>
      <c r="AC222">
        <f>SUM(AC219:AC221)</f>
        <v>0</v>
      </c>
    </row>
    <row r="223" spans="1:29" ht="3.75" customHeight="1"/>
    <row r="224" spans="1:29" ht="13.5">
      <c r="C224" s="265" t="str">
        <f>IF($AC222&gt;0,"「入力エラー！」と表示される場合、「各種認証・認定の取得状況」に記載漏れ、二重チェック等があるので、ご確認ください！","")</f>
        <v/>
      </c>
      <c r="D224" s="265"/>
      <c r="E224" s="265"/>
      <c r="F224" s="265"/>
      <c r="G224" s="265"/>
      <c r="H224" s="265"/>
      <c r="I224" s="265"/>
      <c r="J224" s="265"/>
      <c r="K224" s="265"/>
      <c r="L224" s="265"/>
      <c r="M224" s="265"/>
      <c r="N224" s="265"/>
      <c r="O224" s="265"/>
      <c r="P224" s="265"/>
      <c r="Q224" s="265"/>
      <c r="R224" s="265"/>
      <c r="S224" s="265"/>
      <c r="T224" s="265"/>
      <c r="U224" s="265"/>
      <c r="V224" s="265"/>
      <c r="W224" s="265"/>
      <c r="X224" s="265"/>
      <c r="Y224" s="265"/>
    </row>
    <row r="225" spans="1:29" ht="3.75" customHeight="1"/>
    <row r="226" spans="1:29" ht="20.100000000000001" customHeight="1">
      <c r="C226" s="256" t="s">
        <v>8</v>
      </c>
      <c r="D226" s="257"/>
      <c r="E226" s="258" t="s">
        <v>82</v>
      </c>
      <c r="F226" s="259"/>
      <c r="G226" s="259"/>
      <c r="H226" s="259"/>
      <c r="I226" s="259"/>
      <c r="J226" s="259"/>
      <c r="K226" s="259"/>
      <c r="L226" s="259"/>
      <c r="M226" s="259"/>
      <c r="N226" s="259"/>
      <c r="O226" s="260"/>
      <c r="P226" s="258" t="s">
        <v>9</v>
      </c>
      <c r="Q226" s="259"/>
      <c r="R226" s="259"/>
      <c r="S226" s="259"/>
      <c r="T226" s="260"/>
      <c r="U226" s="264" t="s">
        <v>168</v>
      </c>
      <c r="V226" s="262"/>
      <c r="W226" s="262"/>
      <c r="X226" s="262"/>
      <c r="Y226" s="263"/>
    </row>
    <row r="227" spans="1:29" ht="27" customHeight="1">
      <c r="A227" s="135" t="str">
        <f>IF(C227&gt;0,C227,#REF!&amp;"a")</f>
        <v>H4</v>
      </c>
      <c r="C227" s="213" t="s">
        <v>220</v>
      </c>
      <c r="D227" s="214"/>
      <c r="E227" s="249" t="s">
        <v>135</v>
      </c>
      <c r="F227" s="250"/>
      <c r="G227" s="250"/>
      <c r="H227" s="250"/>
      <c r="I227" s="250"/>
      <c r="J227" s="250"/>
      <c r="K227" s="250"/>
      <c r="L227" s="250"/>
      <c r="M227" s="250"/>
      <c r="N227" s="250"/>
      <c r="O227" s="251"/>
      <c r="P227" s="239"/>
      <c r="Q227" s="240"/>
      <c r="R227" s="240"/>
      <c r="S227" s="240"/>
      <c r="T227" s="106" t="s">
        <v>152</v>
      </c>
      <c r="U227" s="241" t="str">
        <f>IF(P227="","",IF($AE$206&gt;3,"入力エラー！",IF($AE$206&gt;0,ROUNDDOWN(P227/($AE$206*1000),0),"")))</f>
        <v/>
      </c>
      <c r="V227" s="242"/>
      <c r="W227" s="242"/>
      <c r="X227" s="243" t="s">
        <v>28</v>
      </c>
      <c r="Y227" s="244"/>
      <c r="AC227" t="str">
        <f>IF($U227="入力エラー！",1,"")</f>
        <v/>
      </c>
    </row>
    <row r="228" spans="1:29" ht="3.75" customHeight="1"/>
    <row r="229" spans="1:29" ht="20.100000000000001" customHeight="1">
      <c r="C229" t="s">
        <v>95</v>
      </c>
    </row>
    <row r="230" spans="1:29" ht="61.5" customHeight="1">
      <c r="A230" s="135" t="str">
        <f>A227&amp;"a"</f>
        <v>H4a</v>
      </c>
      <c r="C230" s="280"/>
      <c r="D230" s="281"/>
      <c r="E230" s="281"/>
      <c r="F230" s="281"/>
      <c r="G230" s="281"/>
      <c r="H230" s="281"/>
      <c r="I230" s="281"/>
      <c r="J230" s="281"/>
      <c r="K230" s="281"/>
      <c r="L230" s="281"/>
      <c r="M230" s="281"/>
      <c r="N230" s="281"/>
      <c r="O230" s="281"/>
      <c r="P230" s="281"/>
      <c r="Q230" s="281"/>
      <c r="R230" s="281"/>
      <c r="S230" s="281"/>
      <c r="T230" s="281"/>
      <c r="U230" s="281"/>
      <c r="V230" s="281"/>
      <c r="W230" s="281"/>
      <c r="X230" s="281"/>
      <c r="Y230" s="282"/>
      <c r="AC230">
        <f>SUM(AC227:AC229)</f>
        <v>0</v>
      </c>
    </row>
    <row r="231" spans="1:29" ht="3.75" customHeight="1"/>
    <row r="232" spans="1:29" ht="13.5">
      <c r="C232" s="265" t="str">
        <f>IF($AC230&gt;0,"「入力エラー！」と表示される場合、「各種認証・認定の取得状況」に記載漏れ、二重チェック等があるので、ご確認ください！","")</f>
        <v/>
      </c>
      <c r="D232" s="265"/>
      <c r="E232" s="265"/>
      <c r="F232" s="265"/>
      <c r="G232" s="265"/>
      <c r="H232" s="265"/>
      <c r="I232" s="265"/>
      <c r="J232" s="265"/>
      <c r="K232" s="265"/>
      <c r="L232" s="265"/>
      <c r="M232" s="265"/>
      <c r="N232" s="265"/>
      <c r="O232" s="265"/>
      <c r="P232" s="265"/>
      <c r="Q232" s="265"/>
      <c r="R232" s="265"/>
      <c r="S232" s="265"/>
      <c r="T232" s="265"/>
      <c r="U232" s="265"/>
      <c r="V232" s="265"/>
      <c r="W232" s="265"/>
      <c r="X232" s="265"/>
      <c r="Y232" s="265"/>
    </row>
    <row r="233" spans="1:29" ht="3.75" customHeight="1"/>
    <row r="234" spans="1:29" ht="33.6" customHeight="1">
      <c r="C234" s="94" t="s">
        <v>91</v>
      </c>
      <c r="D234" s="275" t="s">
        <v>307</v>
      </c>
      <c r="E234" s="275"/>
      <c r="F234" s="275"/>
      <c r="G234" s="275"/>
      <c r="H234" s="275"/>
      <c r="I234" s="275"/>
      <c r="J234" s="275"/>
      <c r="K234" s="275"/>
      <c r="L234" s="275"/>
      <c r="M234" s="275"/>
      <c r="N234" s="275"/>
      <c r="O234" s="275"/>
      <c r="P234" s="275"/>
      <c r="Q234" s="275"/>
      <c r="R234" s="275"/>
      <c r="S234" s="275"/>
      <c r="T234" s="275"/>
      <c r="U234" s="275"/>
      <c r="V234" s="275"/>
      <c r="W234" s="275"/>
      <c r="X234" s="275"/>
      <c r="Y234" s="275"/>
    </row>
    <row r="235" spans="1:29" ht="33" customHeight="1">
      <c r="C235" s="93" t="s">
        <v>92</v>
      </c>
      <c r="D235" s="276" t="s">
        <v>298</v>
      </c>
      <c r="E235" s="276"/>
      <c r="F235" s="276"/>
      <c r="G235" s="276"/>
      <c r="H235" s="276"/>
      <c r="I235" s="276"/>
      <c r="J235" s="276"/>
      <c r="K235" s="276"/>
      <c r="L235" s="276"/>
      <c r="M235" s="276"/>
      <c r="N235" s="276"/>
      <c r="O235" s="276"/>
      <c r="P235" s="276"/>
      <c r="Q235" s="276"/>
      <c r="R235" s="276"/>
      <c r="S235" s="276"/>
      <c r="T235" s="276"/>
      <c r="U235" s="276"/>
      <c r="V235" s="276"/>
      <c r="W235" s="276"/>
      <c r="X235" s="276"/>
      <c r="Y235" s="276"/>
    </row>
    <row r="236" spans="1:29" ht="38.450000000000003" customHeight="1">
      <c r="C236" s="93" t="s">
        <v>119</v>
      </c>
      <c r="D236" s="276" t="s">
        <v>299</v>
      </c>
      <c r="E236" s="276"/>
      <c r="F236" s="276"/>
      <c r="G236" s="276"/>
      <c r="H236" s="276"/>
      <c r="I236" s="276"/>
      <c r="J236" s="276"/>
      <c r="K236" s="276"/>
      <c r="L236" s="276"/>
      <c r="M236" s="276"/>
      <c r="N236" s="276"/>
      <c r="O236" s="276"/>
      <c r="P236" s="276"/>
      <c r="Q236" s="276"/>
      <c r="R236" s="276"/>
      <c r="S236" s="276"/>
      <c r="T236" s="276"/>
      <c r="U236" s="276"/>
      <c r="V236" s="276"/>
      <c r="W236" s="276"/>
      <c r="X236" s="276"/>
      <c r="Y236" s="276"/>
    </row>
    <row r="237" spans="1:29" ht="20.100000000000001" customHeight="1">
      <c r="C237" s="93" t="s">
        <v>120</v>
      </c>
      <c r="D237" s="297" t="s">
        <v>308</v>
      </c>
      <c r="E237" s="297"/>
      <c r="F237" s="297"/>
      <c r="G237" s="297"/>
      <c r="H237" s="297"/>
      <c r="I237" s="297"/>
      <c r="J237" s="297"/>
      <c r="K237" s="297"/>
      <c r="L237" s="297"/>
      <c r="M237" s="297"/>
      <c r="N237" s="297"/>
      <c r="O237" s="297"/>
      <c r="P237" s="297"/>
      <c r="Q237" s="297"/>
      <c r="R237" s="297"/>
      <c r="S237" s="297"/>
      <c r="T237" s="297"/>
      <c r="U237" s="297"/>
      <c r="V237" s="297"/>
      <c r="W237" s="297"/>
      <c r="X237" s="297"/>
      <c r="Y237" s="297"/>
    </row>
    <row r="239" spans="1:29" ht="20.100000000000001" customHeight="1">
      <c r="B239" s="113" t="s">
        <v>79</v>
      </c>
      <c r="C239" s="266" t="s">
        <v>96</v>
      </c>
      <c r="D239" s="266"/>
      <c r="E239" s="266"/>
      <c r="F239" s="266"/>
      <c r="G239" s="266"/>
      <c r="H239" s="266"/>
      <c r="I239" s="266"/>
      <c r="J239" s="266"/>
      <c r="K239" s="266"/>
      <c r="L239" s="266"/>
      <c r="M239" s="266"/>
      <c r="N239" s="266"/>
      <c r="O239" s="266"/>
      <c r="P239" s="266"/>
      <c r="Q239" s="266"/>
      <c r="R239" s="266"/>
      <c r="S239" s="266"/>
      <c r="T239" s="266"/>
      <c r="U239" s="266"/>
      <c r="V239" s="266"/>
      <c r="W239" s="266"/>
      <c r="X239" s="266"/>
      <c r="Y239" s="266"/>
    </row>
    <row r="240" spans="1:29" ht="20.100000000000001" customHeight="1">
      <c r="C240" s="3" t="s">
        <v>97</v>
      </c>
    </row>
    <row r="241" spans="1:29" ht="20.100000000000001" customHeight="1">
      <c r="C241" s="256" t="s">
        <v>8</v>
      </c>
      <c r="D241" s="257"/>
      <c r="E241" s="258" t="s">
        <v>82</v>
      </c>
      <c r="F241" s="259"/>
      <c r="G241" s="259"/>
      <c r="H241" s="259"/>
      <c r="I241" s="293" t="s">
        <v>130</v>
      </c>
      <c r="J241" s="294"/>
      <c r="K241" s="295"/>
      <c r="L241" s="277" t="s">
        <v>118</v>
      </c>
      <c r="M241" s="278"/>
      <c r="N241" s="278"/>
      <c r="O241" s="278"/>
      <c r="P241" s="279"/>
      <c r="Q241" s="316" t="s">
        <v>125</v>
      </c>
      <c r="R241" s="317"/>
      <c r="S241" s="317"/>
      <c r="T241" s="317"/>
      <c r="U241" s="318"/>
      <c r="V241" s="329" t="s">
        <v>297</v>
      </c>
      <c r="W241" s="330"/>
      <c r="X241" s="330"/>
      <c r="Y241" s="331"/>
    </row>
    <row r="242" spans="1:29" ht="30.6" customHeight="1">
      <c r="A242" s="135" t="str">
        <f>IF(C242&gt;0,C242,A241&amp;"a")</f>
        <v>H5</v>
      </c>
      <c r="C242" s="213" t="s">
        <v>221</v>
      </c>
      <c r="D242" s="214"/>
      <c r="E242" s="249" t="s">
        <v>98</v>
      </c>
      <c r="F242" s="250"/>
      <c r="G242" s="250"/>
      <c r="H242" s="250"/>
      <c r="I242" s="237"/>
      <c r="J242" s="238"/>
      <c r="K242" s="77" t="s">
        <v>90</v>
      </c>
      <c r="L242" s="237"/>
      <c r="M242" s="238"/>
      <c r="N242" s="238"/>
      <c r="O242" s="238"/>
      <c r="P242" s="78" t="s">
        <v>152</v>
      </c>
      <c r="Q242" s="241" t="str">
        <f>IF(AND(I242="",L242=""),"ー",IFERROR(ROUND(L242/I242,0),"要望人数を入力してください"))</f>
        <v>ー</v>
      </c>
      <c r="R242" s="242"/>
      <c r="S242" s="242"/>
      <c r="T242" s="242"/>
      <c r="U242" s="78" t="s">
        <v>152</v>
      </c>
      <c r="V242" s="241" t="str">
        <f>IF(AND(I242="",L242=""),"",IF($AE$206&gt;3,"入力エラー！",IF($AE$206&gt;0,ROUNDDOWN(L242/($AE$206*1000),0),"")))</f>
        <v/>
      </c>
      <c r="W242" s="242"/>
      <c r="X242" s="242"/>
      <c r="Y242" s="78" t="s">
        <v>28</v>
      </c>
      <c r="AC242" t="str">
        <f>IF($V242="入力エラー！",1,"")</f>
        <v/>
      </c>
    </row>
    <row r="243" spans="1:29" ht="30.6" customHeight="1">
      <c r="A243" s="135" t="str">
        <f>IF(C243&gt;0,C243,A242&amp;"a")</f>
        <v>H6</v>
      </c>
      <c r="C243" s="213" t="s">
        <v>222</v>
      </c>
      <c r="D243" s="214"/>
      <c r="E243" s="215" t="s">
        <v>99</v>
      </c>
      <c r="F243" s="216"/>
      <c r="G243" s="216"/>
      <c r="H243" s="216"/>
      <c r="I243" s="237"/>
      <c r="J243" s="238"/>
      <c r="K243" s="77" t="s">
        <v>90</v>
      </c>
      <c r="L243" s="237"/>
      <c r="M243" s="238"/>
      <c r="N243" s="238"/>
      <c r="O243" s="238"/>
      <c r="P243" s="78" t="s">
        <v>152</v>
      </c>
      <c r="Q243" s="241" t="str">
        <f>IF(AND(I243="",L243=""),"ー",IFERROR(ROUND(L243/I243,0),"要望人数を入力してください"))</f>
        <v>ー</v>
      </c>
      <c r="R243" s="242"/>
      <c r="S243" s="242"/>
      <c r="T243" s="242"/>
      <c r="U243" s="78" t="s">
        <v>152</v>
      </c>
      <c r="V243" s="241" t="str">
        <f>IF(AND(I243="",L243=""),"",IF($AE$206&gt;3,"入力エラー！",IF($AE$206&gt;0,ROUNDDOWN(L243/($AE$206*1000),0),"")))</f>
        <v/>
      </c>
      <c r="W243" s="242"/>
      <c r="X243" s="242"/>
      <c r="Y243" s="78" t="s">
        <v>28</v>
      </c>
      <c r="AC243" t="str">
        <f>IF($V243="入力エラー！",1,"")</f>
        <v/>
      </c>
    </row>
    <row r="244" spans="1:29" ht="30.6" customHeight="1">
      <c r="A244" s="135" t="str">
        <f>IF(C244&gt;0,C244,A243&amp;"a")</f>
        <v>H7</v>
      </c>
      <c r="C244" s="213" t="s">
        <v>223</v>
      </c>
      <c r="D244" s="214"/>
      <c r="E244" s="215" t="s">
        <v>100</v>
      </c>
      <c r="F244" s="216"/>
      <c r="G244" s="216"/>
      <c r="H244" s="216"/>
      <c r="I244" s="237"/>
      <c r="J244" s="238"/>
      <c r="K244" s="77" t="s">
        <v>90</v>
      </c>
      <c r="L244" s="237"/>
      <c r="M244" s="238"/>
      <c r="N244" s="238"/>
      <c r="O244" s="238"/>
      <c r="P244" s="78" t="s">
        <v>152</v>
      </c>
      <c r="Q244" s="241" t="str">
        <f>IF(AND(I244="",L244=""),"ー",IFERROR(ROUND(L244/I244,0),"要望人数を入力してください"))</f>
        <v>ー</v>
      </c>
      <c r="R244" s="242"/>
      <c r="S244" s="242"/>
      <c r="T244" s="242"/>
      <c r="U244" s="78" t="s">
        <v>152</v>
      </c>
      <c r="V244" s="241" t="str">
        <f>IF(AND(I244="",L244=""),"",IF($AE$206&gt;3,"入力エラー！",IF($AE$206&gt;0,ROUNDDOWN(L244/($AE$206*1000),0),"")))</f>
        <v/>
      </c>
      <c r="W244" s="242"/>
      <c r="X244" s="242"/>
      <c r="Y244" s="78" t="s">
        <v>28</v>
      </c>
      <c r="AC244" t="str">
        <f>IF($V244="入力エラー！",1,"")</f>
        <v/>
      </c>
    </row>
    <row r="245" spans="1:29" ht="30.6" customHeight="1">
      <c r="A245" s="135" t="str">
        <f>IF(C245&gt;0,C245,A244&amp;"a")</f>
        <v>H8</v>
      </c>
      <c r="C245" s="213" t="s">
        <v>224</v>
      </c>
      <c r="D245" s="214"/>
      <c r="E245" s="215" t="s">
        <v>101</v>
      </c>
      <c r="F245" s="216"/>
      <c r="G245" s="216"/>
      <c r="H245" s="216"/>
      <c r="I245" s="237"/>
      <c r="J245" s="238"/>
      <c r="K245" s="77" t="s">
        <v>90</v>
      </c>
      <c r="L245" s="237"/>
      <c r="M245" s="238"/>
      <c r="N245" s="238"/>
      <c r="O245" s="238"/>
      <c r="P245" s="78" t="s">
        <v>152</v>
      </c>
      <c r="Q245" s="241" t="str">
        <f>IF(AND(I245="",L245=""),"ー",IFERROR(ROUND(L245/I245,0),"要望人数を入力してください"))</f>
        <v>ー</v>
      </c>
      <c r="R245" s="242"/>
      <c r="S245" s="242"/>
      <c r="T245" s="242"/>
      <c r="U245" s="78" t="s">
        <v>152</v>
      </c>
      <c r="V245" s="241" t="str">
        <f>IF(AND(I245="",L245=""),"",IF($AE$206&gt;3,"入力エラー！",IF($AE$206&gt;0,ROUNDDOWN(L245/($AE$206*1000),0),"")))</f>
        <v/>
      </c>
      <c r="W245" s="242"/>
      <c r="X245" s="242"/>
      <c r="Y245" s="78" t="s">
        <v>28</v>
      </c>
      <c r="AC245" t="str">
        <f>IF($V245="入力エラー！",1,"")</f>
        <v/>
      </c>
    </row>
    <row r="246" spans="1:29" ht="3.75" customHeight="1"/>
    <row r="247" spans="1:29" ht="13.5">
      <c r="C247" s="265" t="str">
        <f>IF($AC$247&gt;0,"「入力エラー！」と表示される場合、「各種認証・認定の取得状況」に記載漏れ、二重チェック等があるので、ご確認ください！","")</f>
        <v/>
      </c>
      <c r="D247" s="265"/>
      <c r="E247" s="265"/>
      <c r="F247" s="265"/>
      <c r="G247" s="265"/>
      <c r="H247" s="265"/>
      <c r="I247" s="265"/>
      <c r="J247" s="265"/>
      <c r="K247" s="265"/>
      <c r="L247" s="265"/>
      <c r="M247" s="265"/>
      <c r="N247" s="265"/>
      <c r="O247" s="265"/>
      <c r="P247" s="265"/>
      <c r="Q247" s="265"/>
      <c r="R247" s="265"/>
      <c r="S247" s="265"/>
      <c r="T247" s="265"/>
      <c r="U247" s="265"/>
      <c r="V247" s="265"/>
      <c r="W247" s="265"/>
      <c r="X247" s="265"/>
      <c r="Y247" s="265"/>
      <c r="AC247">
        <f>SUM(AC242:AC246)</f>
        <v>0</v>
      </c>
    </row>
    <row r="248" spans="1:29" ht="20.100000000000001" customHeight="1">
      <c r="C248" t="s">
        <v>102</v>
      </c>
      <c r="AC248" t="str">
        <f>IF($U248="入力エラー！",1,"")</f>
        <v/>
      </c>
    </row>
    <row r="249" spans="1:29" ht="20.100000000000001" customHeight="1">
      <c r="C249" s="256" t="s">
        <v>8</v>
      </c>
      <c r="D249" s="257"/>
      <c r="E249" s="258" t="s">
        <v>82</v>
      </c>
      <c r="F249" s="259"/>
      <c r="G249" s="259"/>
      <c r="H249" s="259"/>
      <c r="I249" s="293" t="s">
        <v>130</v>
      </c>
      <c r="J249" s="294"/>
      <c r="K249" s="295"/>
      <c r="L249" s="277" t="s">
        <v>118</v>
      </c>
      <c r="M249" s="278"/>
      <c r="N249" s="278"/>
      <c r="O249" s="278"/>
      <c r="P249" s="279"/>
      <c r="Q249" s="316" t="s">
        <v>125</v>
      </c>
      <c r="R249" s="317"/>
      <c r="S249" s="317"/>
      <c r="T249" s="317"/>
      <c r="U249" s="318"/>
      <c r="V249" s="329" t="s">
        <v>297</v>
      </c>
      <c r="W249" s="330"/>
      <c r="X249" s="330"/>
      <c r="Y249" s="331"/>
    </row>
    <row r="250" spans="1:29" ht="27" customHeight="1">
      <c r="A250" s="135" t="str">
        <f>IF(C250&gt;0,C250,A249&amp;"a")</f>
        <v>H9</v>
      </c>
      <c r="C250" s="213" t="s">
        <v>225</v>
      </c>
      <c r="D250" s="214"/>
      <c r="E250" s="283"/>
      <c r="F250" s="284"/>
      <c r="G250" s="284"/>
      <c r="H250" s="284"/>
      <c r="I250" s="237"/>
      <c r="J250" s="238"/>
      <c r="K250" s="84" t="s">
        <v>90</v>
      </c>
      <c r="L250" s="237"/>
      <c r="M250" s="238"/>
      <c r="N250" s="238"/>
      <c r="O250" s="238"/>
      <c r="P250" s="78" t="s">
        <v>152</v>
      </c>
      <c r="Q250" s="241" t="str">
        <f>IF(AND(I250="",L250=""),"ー",IFERROR(ROUND(L250/I250,0),"要望人数を入力してください"))</f>
        <v>ー</v>
      </c>
      <c r="R250" s="242"/>
      <c r="S250" s="242"/>
      <c r="T250" s="242"/>
      <c r="U250" s="78" t="s">
        <v>152</v>
      </c>
      <c r="V250" s="241" t="str">
        <f>IF(AND(I250="",L250=""),"",IF($AE$206&gt;3,"入力エラー！",IF($AE$206&gt;0,ROUNDDOWN(L250/($AE$206*1000),0),"")))</f>
        <v/>
      </c>
      <c r="W250" s="242"/>
      <c r="X250" s="242"/>
      <c r="Y250" s="78" t="s">
        <v>28</v>
      </c>
      <c r="AC250" t="str">
        <f>IF($V250="入力エラー！",1,"")</f>
        <v/>
      </c>
    </row>
    <row r="251" spans="1:29" ht="20.100000000000001" customHeight="1">
      <c r="C251" t="s">
        <v>95</v>
      </c>
    </row>
    <row r="252" spans="1:29" ht="61.5" customHeight="1">
      <c r="A252" s="135" t="str">
        <f>A250&amp;"a"</f>
        <v>H9a</v>
      </c>
      <c r="C252" s="280"/>
      <c r="D252" s="281"/>
      <c r="E252" s="281"/>
      <c r="F252" s="281"/>
      <c r="G252" s="281"/>
      <c r="H252" s="281"/>
      <c r="I252" s="281"/>
      <c r="J252" s="281"/>
      <c r="K252" s="281"/>
      <c r="L252" s="281"/>
      <c r="M252" s="281"/>
      <c r="N252" s="281"/>
      <c r="O252" s="281"/>
      <c r="P252" s="281"/>
      <c r="Q252" s="281"/>
      <c r="R252" s="281"/>
      <c r="S252" s="281"/>
      <c r="T252" s="281"/>
      <c r="U252" s="281"/>
      <c r="V252" s="281"/>
      <c r="W252" s="281"/>
      <c r="X252" s="281"/>
      <c r="Y252" s="282"/>
      <c r="AC252">
        <f>SUM(AC250:AC251)</f>
        <v>0</v>
      </c>
    </row>
    <row r="253" spans="1:29" ht="3.75" customHeight="1"/>
    <row r="254" spans="1:29" ht="13.5">
      <c r="C254" s="265" t="str">
        <f>IF($AC$252&gt;0,"「入力エラー！」と表示される場合、「各種認証・認定の取得状況」に記載漏れ、二重チェック等があるので、ご確認ください！","")</f>
        <v/>
      </c>
      <c r="D254" s="265"/>
      <c r="E254" s="265"/>
      <c r="F254" s="265"/>
      <c r="G254" s="265"/>
      <c r="H254" s="265"/>
      <c r="I254" s="265"/>
      <c r="J254" s="265"/>
      <c r="K254" s="265"/>
      <c r="L254" s="265"/>
      <c r="M254" s="265"/>
      <c r="N254" s="265"/>
      <c r="O254" s="265"/>
      <c r="P254" s="265"/>
      <c r="Q254" s="265"/>
      <c r="R254" s="265"/>
      <c r="S254" s="265"/>
      <c r="T254" s="265"/>
      <c r="U254" s="265"/>
      <c r="V254" s="265"/>
      <c r="W254" s="265"/>
      <c r="X254" s="265"/>
      <c r="Y254" s="265"/>
    </row>
    <row r="255" spans="1:29" ht="3.75" customHeight="1"/>
    <row r="256" spans="1:29" ht="33.6" customHeight="1">
      <c r="C256" s="95" t="s">
        <v>91</v>
      </c>
      <c r="D256" s="275" t="s">
        <v>309</v>
      </c>
      <c r="E256" s="275"/>
      <c r="F256" s="275"/>
      <c r="G256" s="275"/>
      <c r="H256" s="275"/>
      <c r="I256" s="275"/>
      <c r="J256" s="275"/>
      <c r="K256" s="275"/>
      <c r="L256" s="275"/>
      <c r="M256" s="275"/>
      <c r="N256" s="275"/>
      <c r="O256" s="275"/>
      <c r="P256" s="275"/>
      <c r="Q256" s="275"/>
      <c r="R256" s="275"/>
      <c r="S256" s="275"/>
      <c r="T256" s="275"/>
      <c r="U256" s="275"/>
      <c r="V256" s="275"/>
      <c r="W256" s="275"/>
      <c r="X256" s="275"/>
      <c r="Y256" s="275"/>
    </row>
    <row r="257" spans="1:29" ht="28.5" customHeight="1">
      <c r="C257" s="95" t="s">
        <v>92</v>
      </c>
      <c r="D257" s="275" t="s">
        <v>134</v>
      </c>
      <c r="E257" s="275"/>
      <c r="F257" s="275"/>
      <c r="G257" s="275"/>
      <c r="H257" s="275"/>
      <c r="I257" s="275"/>
      <c r="J257" s="275"/>
      <c r="K257" s="275"/>
      <c r="L257" s="275"/>
      <c r="M257" s="275"/>
      <c r="N257" s="275"/>
      <c r="O257" s="275"/>
      <c r="P257" s="275"/>
      <c r="Q257" s="275"/>
      <c r="R257" s="275"/>
      <c r="S257" s="275"/>
      <c r="T257" s="275"/>
      <c r="U257" s="275"/>
      <c r="V257" s="275"/>
      <c r="W257" s="275"/>
      <c r="X257" s="275"/>
      <c r="Y257" s="275"/>
    </row>
    <row r="258" spans="1:29" ht="27" customHeight="1">
      <c r="C258" s="93" t="s">
        <v>93</v>
      </c>
      <c r="D258" s="276" t="s">
        <v>103</v>
      </c>
      <c r="E258" s="276"/>
      <c r="F258" s="276"/>
      <c r="G258" s="276"/>
      <c r="H258" s="276"/>
      <c r="I258" s="276"/>
      <c r="J258" s="276"/>
      <c r="K258" s="276"/>
      <c r="L258" s="276"/>
      <c r="M258" s="276"/>
      <c r="N258" s="276"/>
      <c r="O258" s="276"/>
      <c r="P258" s="276"/>
      <c r="Q258" s="276"/>
      <c r="R258" s="276"/>
      <c r="S258" s="276"/>
      <c r="T258" s="276"/>
      <c r="U258" s="276"/>
      <c r="V258" s="276"/>
      <c r="W258" s="276"/>
      <c r="X258" s="276"/>
      <c r="Y258" s="276"/>
    </row>
    <row r="259" spans="1:29" ht="26.45" customHeight="1">
      <c r="C259" s="93" t="s">
        <v>94</v>
      </c>
      <c r="D259" s="297" t="s">
        <v>310</v>
      </c>
      <c r="E259" s="297"/>
      <c r="F259" s="297"/>
      <c r="G259" s="297"/>
      <c r="H259" s="297"/>
      <c r="I259" s="297"/>
      <c r="J259" s="297"/>
      <c r="K259" s="297"/>
      <c r="L259" s="297"/>
      <c r="M259" s="297"/>
      <c r="N259" s="297"/>
      <c r="O259" s="297"/>
      <c r="P259" s="297"/>
      <c r="Q259" s="297"/>
      <c r="R259" s="297"/>
      <c r="S259" s="297"/>
      <c r="T259" s="297"/>
      <c r="U259" s="297"/>
      <c r="V259" s="297"/>
      <c r="W259" s="297"/>
      <c r="X259" s="297"/>
      <c r="Y259" s="297"/>
    </row>
    <row r="260" spans="1:29" ht="24.6" customHeight="1">
      <c r="C260" s="93" t="s">
        <v>121</v>
      </c>
      <c r="D260" s="276" t="s">
        <v>300</v>
      </c>
      <c r="E260" s="276"/>
      <c r="F260" s="276"/>
      <c r="G260" s="276"/>
      <c r="H260" s="276"/>
      <c r="I260" s="276"/>
      <c r="J260" s="276"/>
      <c r="K260" s="276"/>
      <c r="L260" s="276"/>
      <c r="M260" s="276"/>
      <c r="N260" s="276"/>
      <c r="O260" s="276"/>
      <c r="P260" s="276"/>
      <c r="Q260" s="276"/>
      <c r="R260" s="276"/>
      <c r="S260" s="276"/>
      <c r="T260" s="276"/>
      <c r="U260" s="276"/>
      <c r="V260" s="276"/>
      <c r="W260" s="276"/>
      <c r="X260" s="276"/>
      <c r="Y260" s="276"/>
    </row>
    <row r="262" spans="1:29" ht="20.100000000000001" customHeight="1">
      <c r="C262" s="3" t="s">
        <v>104</v>
      </c>
    </row>
    <row r="263" spans="1:29" ht="20.100000000000001" customHeight="1">
      <c r="C263" s="256" t="s">
        <v>8</v>
      </c>
      <c r="D263" s="257"/>
      <c r="E263" s="258" t="s">
        <v>82</v>
      </c>
      <c r="F263" s="259"/>
      <c r="G263" s="259"/>
      <c r="H263" s="259"/>
      <c r="I263" s="259"/>
      <c r="J263" s="259"/>
      <c r="K263" s="259"/>
      <c r="L263" s="259"/>
      <c r="M263" s="259"/>
      <c r="N263" s="259"/>
      <c r="O263" s="260"/>
      <c r="P263" s="258" t="s">
        <v>9</v>
      </c>
      <c r="Q263" s="259"/>
      <c r="R263" s="259"/>
      <c r="S263" s="259"/>
      <c r="T263" s="260"/>
      <c r="U263" s="264" t="s">
        <v>168</v>
      </c>
      <c r="V263" s="262"/>
      <c r="W263" s="262"/>
      <c r="X263" s="262"/>
      <c r="Y263" s="263"/>
    </row>
    <row r="264" spans="1:29" ht="27" customHeight="1">
      <c r="A264" s="135" t="str">
        <f>IF(C264&gt;0,C264,A263&amp;"a")</f>
        <v>H10</v>
      </c>
      <c r="C264" s="213" t="s">
        <v>226</v>
      </c>
      <c r="D264" s="214"/>
      <c r="E264" s="283"/>
      <c r="F264" s="284"/>
      <c r="G264" s="284"/>
      <c r="H264" s="284"/>
      <c r="I264" s="284"/>
      <c r="J264" s="284"/>
      <c r="K264" s="284"/>
      <c r="L264" s="284"/>
      <c r="M264" s="284"/>
      <c r="N264" s="284"/>
      <c r="O264" s="285"/>
      <c r="P264" s="239"/>
      <c r="Q264" s="240"/>
      <c r="R264" s="240"/>
      <c r="S264" s="240"/>
      <c r="T264" s="106" t="s">
        <v>152</v>
      </c>
      <c r="U264" s="221" t="str">
        <f>IF(P264="","",IF($AE$206&gt;3,"入力エラー！",IF($AE$206&gt;0,ROUNDDOWN(P264/($AE$206*1000),0),"")))</f>
        <v/>
      </c>
      <c r="V264" s="222"/>
      <c r="W264" s="222"/>
      <c r="X264" s="243" t="s">
        <v>28</v>
      </c>
      <c r="Y264" s="244"/>
      <c r="AC264" t="str">
        <f>IF($U264="入力エラー！",1,"")</f>
        <v/>
      </c>
    </row>
    <row r="265" spans="1:29" ht="20.100000000000001" customHeight="1">
      <c r="C265" t="s">
        <v>95</v>
      </c>
    </row>
    <row r="266" spans="1:29" ht="61.5" customHeight="1">
      <c r="A266" s="135" t="str">
        <f>A264&amp;"a"</f>
        <v>H10a</v>
      </c>
      <c r="C266" s="280"/>
      <c r="D266" s="281"/>
      <c r="E266" s="281"/>
      <c r="F266" s="281"/>
      <c r="G266" s="281"/>
      <c r="H266" s="281"/>
      <c r="I266" s="281"/>
      <c r="J266" s="281"/>
      <c r="K266" s="281"/>
      <c r="L266" s="281"/>
      <c r="M266" s="281"/>
      <c r="N266" s="281"/>
      <c r="O266" s="281"/>
      <c r="P266" s="281"/>
      <c r="Q266" s="281"/>
      <c r="R266" s="281"/>
      <c r="S266" s="281"/>
      <c r="T266" s="281"/>
      <c r="U266" s="281"/>
      <c r="V266" s="281"/>
      <c r="W266" s="281"/>
      <c r="X266" s="281"/>
      <c r="Y266" s="282"/>
      <c r="AC266">
        <f>SUM(AC264:AC265)</f>
        <v>0</v>
      </c>
    </row>
    <row r="267" spans="1:29" ht="3.75" customHeight="1"/>
    <row r="268" spans="1:29" ht="13.5">
      <c r="C268" s="265" t="str">
        <f>IF($AC$266&gt;0,"「入力エラー！」と表示される場合、「各種認証・認定の取得状況」に記載漏れ、二重チェック等があるので、ご確認ください！","")</f>
        <v/>
      </c>
      <c r="D268" s="265"/>
      <c r="E268" s="265"/>
      <c r="F268" s="265"/>
      <c r="G268" s="265"/>
      <c r="H268" s="265"/>
      <c r="I268" s="265"/>
      <c r="J268" s="265"/>
      <c r="K268" s="265"/>
      <c r="L268" s="265"/>
      <c r="M268" s="265"/>
      <c r="N268" s="265"/>
      <c r="O268" s="265"/>
      <c r="P268" s="265"/>
      <c r="Q268" s="265"/>
      <c r="R268" s="265"/>
      <c r="S268" s="265"/>
      <c r="T268" s="265"/>
      <c r="U268" s="265"/>
      <c r="V268" s="265"/>
      <c r="W268" s="265"/>
      <c r="X268" s="265"/>
      <c r="Y268" s="265"/>
    </row>
    <row r="269" spans="1:29" ht="3.75" customHeight="1"/>
    <row r="270" spans="1:29" ht="33.6" customHeight="1">
      <c r="C270" s="95" t="s">
        <v>91</v>
      </c>
      <c r="D270" s="275" t="s">
        <v>311</v>
      </c>
      <c r="E270" s="275"/>
      <c r="F270" s="275"/>
      <c r="G270" s="275"/>
      <c r="H270" s="275"/>
      <c r="I270" s="275"/>
      <c r="J270" s="275"/>
      <c r="K270" s="275"/>
      <c r="L270" s="275"/>
      <c r="M270" s="275"/>
      <c r="N270" s="275"/>
      <c r="O270" s="275"/>
      <c r="P270" s="275"/>
      <c r="Q270" s="275"/>
      <c r="R270" s="275"/>
      <c r="S270" s="275"/>
      <c r="T270" s="275"/>
      <c r="U270" s="275"/>
      <c r="V270" s="275"/>
      <c r="W270" s="275"/>
      <c r="X270" s="275"/>
      <c r="Y270" s="275"/>
    </row>
    <row r="271" spans="1:29" ht="26.1" customHeight="1">
      <c r="C271" s="95" t="s">
        <v>92</v>
      </c>
      <c r="D271" s="275" t="s">
        <v>134</v>
      </c>
      <c r="E271" s="275"/>
      <c r="F271" s="275"/>
      <c r="G271" s="275"/>
      <c r="H271" s="275"/>
      <c r="I271" s="275"/>
      <c r="J271" s="275"/>
      <c r="K271" s="275"/>
      <c r="L271" s="275"/>
      <c r="M271" s="275"/>
      <c r="N271" s="275"/>
      <c r="O271" s="275"/>
      <c r="P271" s="275"/>
      <c r="Q271" s="275"/>
      <c r="R271" s="275"/>
      <c r="S271" s="275"/>
      <c r="T271" s="275"/>
      <c r="U271" s="275"/>
      <c r="V271" s="275"/>
      <c r="W271" s="275"/>
      <c r="X271" s="275"/>
      <c r="Y271" s="275"/>
    </row>
    <row r="272" spans="1:29" ht="26.45" customHeight="1">
      <c r="C272" s="95" t="s">
        <v>93</v>
      </c>
      <c r="D272" s="297" t="s">
        <v>310</v>
      </c>
      <c r="E272" s="297"/>
      <c r="F272" s="297"/>
      <c r="G272" s="297"/>
      <c r="H272" s="297"/>
      <c r="I272" s="297"/>
      <c r="J272" s="297"/>
      <c r="K272" s="297"/>
      <c r="L272" s="297"/>
      <c r="M272" s="297"/>
      <c r="N272" s="297"/>
      <c r="O272" s="297"/>
      <c r="P272" s="297"/>
      <c r="Q272" s="297"/>
      <c r="R272" s="297"/>
      <c r="S272" s="297"/>
      <c r="T272" s="297"/>
      <c r="U272" s="297"/>
      <c r="V272" s="297"/>
      <c r="W272" s="297"/>
      <c r="X272" s="297"/>
      <c r="Y272" s="297"/>
    </row>
    <row r="273" spans="1:29" ht="24.6" customHeight="1">
      <c r="C273" s="93" t="s">
        <v>94</v>
      </c>
      <c r="D273" s="276" t="s">
        <v>312</v>
      </c>
      <c r="E273" s="276"/>
      <c r="F273" s="276"/>
      <c r="G273" s="276"/>
      <c r="H273" s="276"/>
      <c r="I273" s="276"/>
      <c r="J273" s="276"/>
      <c r="K273" s="276"/>
      <c r="L273" s="276"/>
      <c r="M273" s="276"/>
      <c r="N273" s="276"/>
      <c r="O273" s="276"/>
      <c r="P273" s="276"/>
      <c r="Q273" s="276"/>
      <c r="R273" s="276"/>
      <c r="S273" s="276"/>
      <c r="T273" s="276"/>
      <c r="U273" s="276"/>
      <c r="V273" s="276"/>
      <c r="W273" s="276"/>
      <c r="X273" s="276"/>
      <c r="Y273" s="276"/>
    </row>
    <row r="275" spans="1:29" ht="20.100000000000001" customHeight="1">
      <c r="B275" s="113" t="s">
        <v>80</v>
      </c>
      <c r="C275" s="266" t="s">
        <v>236</v>
      </c>
      <c r="D275" s="266"/>
      <c r="E275" s="266"/>
      <c r="F275" s="266"/>
      <c r="G275" s="266"/>
      <c r="H275" s="266"/>
      <c r="I275" s="266"/>
      <c r="J275" s="266"/>
      <c r="K275" s="266"/>
      <c r="L275" s="266"/>
      <c r="M275" s="266"/>
      <c r="N275" s="266"/>
      <c r="O275" s="266"/>
      <c r="P275" s="266"/>
      <c r="Q275" s="266"/>
      <c r="R275" s="266"/>
      <c r="S275" s="266"/>
      <c r="T275" s="266"/>
      <c r="U275" s="266"/>
      <c r="V275" s="266"/>
      <c r="W275" s="266"/>
      <c r="X275" s="266"/>
      <c r="Y275" s="266"/>
    </row>
    <row r="276" spans="1:29" ht="20.100000000000001" customHeight="1">
      <c r="C276" s="256" t="s">
        <v>8</v>
      </c>
      <c r="D276" s="257"/>
      <c r="E276" s="258" t="s">
        <v>82</v>
      </c>
      <c r="F276" s="259"/>
      <c r="G276" s="259"/>
      <c r="H276" s="259"/>
      <c r="I276" s="412" t="s">
        <v>172</v>
      </c>
      <c r="J276" s="413"/>
      <c r="K276" s="413"/>
      <c r="L276" s="413"/>
      <c r="M276" s="413"/>
      <c r="N276" s="414"/>
      <c r="O276" s="277" t="s">
        <v>118</v>
      </c>
      <c r="P276" s="278"/>
      <c r="Q276" s="278"/>
      <c r="R276" s="278"/>
      <c r="S276" s="278"/>
      <c r="T276" s="279"/>
      <c r="U276" s="329" t="s">
        <v>297</v>
      </c>
      <c r="V276" s="330"/>
      <c r="W276" s="330"/>
      <c r="X276" s="330"/>
      <c r="Y276" s="331"/>
    </row>
    <row r="277" spans="1:29" ht="30.6" customHeight="1">
      <c r="A277" s="135" t="str">
        <f>IF(C277&gt;0,C277,A276&amp;"a")</f>
        <v>H11</v>
      </c>
      <c r="C277" s="213" t="s">
        <v>227</v>
      </c>
      <c r="D277" s="214"/>
      <c r="E277" s="249" t="s">
        <v>336</v>
      </c>
      <c r="F277" s="250"/>
      <c r="G277" s="250"/>
      <c r="H277" s="250"/>
      <c r="I277" s="217"/>
      <c r="J277" s="218"/>
      <c r="K277" s="218"/>
      <c r="L277" s="219"/>
      <c r="M277" s="215" t="s">
        <v>337</v>
      </c>
      <c r="N277" s="220"/>
      <c r="O277" s="218"/>
      <c r="P277" s="218"/>
      <c r="Q277" s="218"/>
      <c r="R277" s="218"/>
      <c r="S277" s="218"/>
      <c r="T277" s="78" t="s">
        <v>152</v>
      </c>
      <c r="U277" s="221" t="str">
        <f t="shared" ref="U277:U285" si="14">IF(AND(I277="",O277=""),"",IF($AE$206&gt;3,"入力エラー！",IF($AE$206&gt;0,ROUNDDOWN(O277/($AE$206*1000),0),"")))</f>
        <v/>
      </c>
      <c r="V277" s="222"/>
      <c r="W277" s="222"/>
      <c r="X277" s="222"/>
      <c r="Y277" s="78" t="s">
        <v>28</v>
      </c>
      <c r="AC277" t="str">
        <f t="shared" ref="AC277:AC285" si="15">IF($U277="入力エラー！",1,"")</f>
        <v/>
      </c>
    </row>
    <row r="278" spans="1:29" ht="30.6" customHeight="1">
      <c r="A278" s="135" t="str">
        <f>IF(C278&gt;0,C278,A277&amp;"a")</f>
        <v>H12</v>
      </c>
      <c r="C278" s="213" t="s">
        <v>228</v>
      </c>
      <c r="D278" s="214"/>
      <c r="E278" s="215" t="s">
        <v>169</v>
      </c>
      <c r="F278" s="216"/>
      <c r="G278" s="216"/>
      <c r="H278" s="216"/>
      <c r="I278" s="217"/>
      <c r="J278" s="218"/>
      <c r="K278" s="218"/>
      <c r="L278" s="219"/>
      <c r="M278" s="215" t="s">
        <v>4</v>
      </c>
      <c r="N278" s="220"/>
      <c r="O278" s="218"/>
      <c r="P278" s="218"/>
      <c r="Q278" s="218"/>
      <c r="R278" s="218"/>
      <c r="S278" s="218"/>
      <c r="T278" s="78" t="s">
        <v>152</v>
      </c>
      <c r="U278" s="221" t="str">
        <f t="shared" si="14"/>
        <v/>
      </c>
      <c r="V278" s="222"/>
      <c r="W278" s="222"/>
      <c r="X278" s="222"/>
      <c r="Y278" s="78" t="s">
        <v>28</v>
      </c>
      <c r="AC278" t="str">
        <f t="shared" si="15"/>
        <v/>
      </c>
    </row>
    <row r="279" spans="1:29" ht="30.6" customHeight="1">
      <c r="A279" s="135" t="str">
        <f>IF(C279&gt;0,C279,A276&amp;"a")</f>
        <v>H13</v>
      </c>
      <c r="C279" s="213" t="s">
        <v>229</v>
      </c>
      <c r="D279" s="214"/>
      <c r="E279" s="215" t="s">
        <v>170</v>
      </c>
      <c r="F279" s="216"/>
      <c r="G279" s="216"/>
      <c r="H279" s="216"/>
      <c r="I279" s="217"/>
      <c r="J279" s="218"/>
      <c r="K279" s="218"/>
      <c r="L279" s="219"/>
      <c r="M279" s="215" t="s">
        <v>337</v>
      </c>
      <c r="N279" s="220"/>
      <c r="O279" s="218"/>
      <c r="P279" s="218"/>
      <c r="Q279" s="218"/>
      <c r="R279" s="218"/>
      <c r="S279" s="218"/>
      <c r="T279" s="78" t="s">
        <v>152</v>
      </c>
      <c r="U279" s="221" t="str">
        <f t="shared" si="14"/>
        <v/>
      </c>
      <c r="V279" s="222"/>
      <c r="W279" s="222"/>
      <c r="X279" s="222"/>
      <c r="Y279" s="78" t="s">
        <v>28</v>
      </c>
      <c r="AC279" t="str">
        <f t="shared" si="15"/>
        <v/>
      </c>
    </row>
    <row r="280" spans="1:29" ht="30.6" customHeight="1">
      <c r="A280" s="135" t="str">
        <f>IF(C280&gt;0,C280,A279&amp;"a")</f>
        <v>H14</v>
      </c>
      <c r="C280" s="213" t="s">
        <v>230</v>
      </c>
      <c r="D280" s="214"/>
      <c r="E280" s="215" t="s">
        <v>171</v>
      </c>
      <c r="F280" s="216"/>
      <c r="G280" s="216"/>
      <c r="H280" s="216"/>
      <c r="I280" s="217"/>
      <c r="J280" s="218"/>
      <c r="K280" s="218"/>
      <c r="L280" s="219"/>
      <c r="M280" s="215" t="s">
        <v>337</v>
      </c>
      <c r="N280" s="220"/>
      <c r="O280" s="218"/>
      <c r="P280" s="218"/>
      <c r="Q280" s="218"/>
      <c r="R280" s="218"/>
      <c r="S280" s="218"/>
      <c r="T280" s="78" t="s">
        <v>152</v>
      </c>
      <c r="U280" s="221" t="str">
        <f t="shared" si="14"/>
        <v/>
      </c>
      <c r="V280" s="222"/>
      <c r="W280" s="222"/>
      <c r="X280" s="222"/>
      <c r="Y280" s="78" t="s">
        <v>28</v>
      </c>
      <c r="AC280" t="str">
        <f t="shared" si="15"/>
        <v/>
      </c>
    </row>
    <row r="281" spans="1:29" ht="30" customHeight="1">
      <c r="A281" s="135" t="str">
        <f>IF(C281&gt;0,C281,A278&amp;"a")</f>
        <v>H15</v>
      </c>
      <c r="C281" s="213" t="s">
        <v>231</v>
      </c>
      <c r="D281" s="214"/>
      <c r="E281" s="215" t="s">
        <v>232</v>
      </c>
      <c r="F281" s="216"/>
      <c r="G281" s="216"/>
      <c r="H281" s="216"/>
      <c r="I281" s="217"/>
      <c r="J281" s="218"/>
      <c r="K281" s="218"/>
      <c r="L281" s="219"/>
      <c r="M281" s="215" t="s">
        <v>337</v>
      </c>
      <c r="N281" s="220"/>
      <c r="O281" s="218"/>
      <c r="P281" s="218"/>
      <c r="Q281" s="218"/>
      <c r="R281" s="218"/>
      <c r="S281" s="218"/>
      <c r="T281" s="78" t="s">
        <v>152</v>
      </c>
      <c r="U281" s="221" t="str">
        <f t="shared" si="14"/>
        <v/>
      </c>
      <c r="V281" s="222"/>
      <c r="W281" s="222"/>
      <c r="X281" s="222"/>
      <c r="Y281" s="78" t="s">
        <v>28</v>
      </c>
      <c r="AC281" t="str">
        <f t="shared" si="15"/>
        <v/>
      </c>
    </row>
    <row r="282" spans="1:29" ht="30.6" customHeight="1">
      <c r="A282" s="135" t="str">
        <f>IF(C282&gt;0,C282,A278&amp;"a")</f>
        <v>H16</v>
      </c>
      <c r="C282" s="213" t="s">
        <v>233</v>
      </c>
      <c r="D282" s="214"/>
      <c r="E282" s="215" t="s">
        <v>313</v>
      </c>
      <c r="F282" s="216"/>
      <c r="G282" s="216"/>
      <c r="H282" s="216"/>
      <c r="I282" s="217"/>
      <c r="J282" s="218"/>
      <c r="K282" s="218"/>
      <c r="L282" s="219"/>
      <c r="M282" s="215" t="s">
        <v>337</v>
      </c>
      <c r="N282" s="220"/>
      <c r="O282" s="218"/>
      <c r="P282" s="218"/>
      <c r="Q282" s="218"/>
      <c r="R282" s="218"/>
      <c r="S282" s="218"/>
      <c r="T282" s="78" t="s">
        <v>152</v>
      </c>
      <c r="U282" s="221" t="str">
        <f>IF(AND(I282="",O282=""),"",IF($AE$206&gt;3,"入力エラー！",IF($AE$206&gt;0,ROUNDDOWN(O282/($AE$206*1000),0),"")))</f>
        <v/>
      </c>
      <c r="V282" s="222"/>
      <c r="W282" s="222"/>
      <c r="X282" s="222"/>
      <c r="Y282" s="78" t="s">
        <v>28</v>
      </c>
      <c r="AC282" t="str">
        <f t="shared" si="15"/>
        <v/>
      </c>
    </row>
    <row r="283" spans="1:29" ht="30.6" customHeight="1">
      <c r="A283" s="135" t="str">
        <f>IF(C283&gt;0,C283,A278&amp;"a")</f>
        <v>H17</v>
      </c>
      <c r="C283" s="223" t="s">
        <v>237</v>
      </c>
      <c r="D283" s="224"/>
      <c r="E283" s="225" t="s">
        <v>301</v>
      </c>
      <c r="F283" s="226"/>
      <c r="G283" s="226"/>
      <c r="H283" s="226"/>
      <c r="I283" s="217"/>
      <c r="J283" s="218"/>
      <c r="K283" s="218"/>
      <c r="L283" s="219"/>
      <c r="M283" s="225" t="s">
        <v>4</v>
      </c>
      <c r="N283" s="227"/>
      <c r="O283" s="218"/>
      <c r="P283" s="218"/>
      <c r="Q283" s="218"/>
      <c r="R283" s="218"/>
      <c r="S283" s="218"/>
      <c r="T283" s="78" t="s">
        <v>152</v>
      </c>
      <c r="U283" s="221" t="str">
        <f>IF(AND(I283="",O283=""),"",IF($AE$206&gt;3,"入力エラー！",IF($AE$206&gt;0,ROUNDDOWN(O283/($AE$206*1000),0),"")))</f>
        <v/>
      </c>
      <c r="V283" s="222"/>
      <c r="W283" s="222"/>
      <c r="X283" s="222"/>
      <c r="Y283" s="78" t="s">
        <v>28</v>
      </c>
      <c r="AC283" t="str">
        <f t="shared" si="15"/>
        <v/>
      </c>
    </row>
    <row r="284" spans="1:29" ht="30.6" customHeight="1">
      <c r="A284" s="135" t="str">
        <f>IF(C284&gt;0,C284,A279&amp;"a")</f>
        <v>H18</v>
      </c>
      <c r="C284" s="223" t="s">
        <v>314</v>
      </c>
      <c r="D284" s="224"/>
      <c r="E284" s="225" t="s">
        <v>315</v>
      </c>
      <c r="F284" s="226"/>
      <c r="G284" s="226"/>
      <c r="H284" s="226"/>
      <c r="I284" s="217"/>
      <c r="J284" s="218"/>
      <c r="K284" s="218"/>
      <c r="L284" s="219"/>
      <c r="M284" s="225" t="s">
        <v>4</v>
      </c>
      <c r="N284" s="227"/>
      <c r="O284" s="218"/>
      <c r="P284" s="218"/>
      <c r="Q284" s="218"/>
      <c r="R284" s="218"/>
      <c r="S284" s="218"/>
      <c r="T284" s="78" t="s">
        <v>152</v>
      </c>
      <c r="U284" s="221" t="str">
        <f>IF(AND(I284="",O284=""),"",IF($AE$206&gt;3,"入力エラー！",IF($AE$206&gt;0,ROUNDDOWN(O284/($AE$206*1000),0),"")))</f>
        <v/>
      </c>
      <c r="V284" s="222"/>
      <c r="W284" s="222"/>
      <c r="X284" s="222"/>
      <c r="Y284" s="78" t="s">
        <v>28</v>
      </c>
      <c r="AC284" t="str">
        <f t="shared" si="15"/>
        <v/>
      </c>
    </row>
    <row r="285" spans="1:29" ht="30.6" customHeight="1">
      <c r="A285" s="135" t="str">
        <f>IF(C285&gt;0,C285,A279&amp;"a")</f>
        <v>H19</v>
      </c>
      <c r="C285" s="245" t="s">
        <v>316</v>
      </c>
      <c r="D285" s="246"/>
      <c r="E285" s="201" t="s">
        <v>72</v>
      </c>
      <c r="F285" s="202"/>
      <c r="G285" s="202"/>
      <c r="H285" s="202"/>
      <c r="I285" s="217"/>
      <c r="J285" s="218"/>
      <c r="K285" s="218"/>
      <c r="L285" s="219"/>
      <c r="M285" s="225" t="s">
        <v>173</v>
      </c>
      <c r="N285" s="227"/>
      <c r="O285" s="218"/>
      <c r="P285" s="218"/>
      <c r="Q285" s="218"/>
      <c r="R285" s="218"/>
      <c r="S285" s="218"/>
      <c r="T285" s="78" t="s">
        <v>152</v>
      </c>
      <c r="U285" s="221" t="str">
        <f t="shared" si="14"/>
        <v/>
      </c>
      <c r="V285" s="222"/>
      <c r="W285" s="222"/>
      <c r="X285" s="222"/>
      <c r="Y285" s="78" t="s">
        <v>28</v>
      </c>
      <c r="AC285" t="str">
        <f t="shared" si="15"/>
        <v/>
      </c>
    </row>
    <row r="286" spans="1:29" ht="30.6" customHeight="1">
      <c r="A286" s="135" t="str">
        <f>IF(C286&gt;0,C286,A285&amp;"a")</f>
        <v>H19a</v>
      </c>
      <c r="C286" s="247"/>
      <c r="D286" s="248"/>
      <c r="E286" s="228" t="s">
        <v>85</v>
      </c>
      <c r="F286" s="229"/>
      <c r="G286" s="229"/>
      <c r="H286" s="229"/>
      <c r="I286" s="229"/>
      <c r="J286" s="229"/>
      <c r="K286" s="229"/>
      <c r="L286" s="229"/>
      <c r="M286" s="229"/>
      <c r="N286" s="229"/>
      <c r="O286" s="229"/>
      <c r="P286" s="229"/>
      <c r="Q286" s="229"/>
      <c r="R286" s="229"/>
      <c r="S286" s="229"/>
      <c r="T286" s="229"/>
      <c r="U286" s="229"/>
      <c r="V286" s="229"/>
      <c r="W286" s="229"/>
      <c r="X286" s="229"/>
      <c r="Y286" s="230"/>
      <c r="AC286">
        <f>SUM(AC277:AC285)</f>
        <v>0</v>
      </c>
    </row>
    <row r="287" spans="1:29" ht="3.75" customHeight="1"/>
    <row r="288" spans="1:29" ht="13.5">
      <c r="C288" s="265" t="str">
        <f>IF($AC$286&gt;0,"「入力エラー！」と表示される場合、「各種認証・認定の取得状況」に記載漏れ、二重チェック等があるので、ご確認ください！","")</f>
        <v/>
      </c>
      <c r="D288" s="265"/>
      <c r="E288" s="265"/>
      <c r="F288" s="265"/>
      <c r="G288" s="265"/>
      <c r="H288" s="265"/>
      <c r="I288" s="265"/>
      <c r="J288" s="265"/>
      <c r="K288" s="265"/>
      <c r="L288" s="265"/>
      <c r="M288" s="265"/>
      <c r="N288" s="265"/>
      <c r="O288" s="265"/>
      <c r="P288" s="265"/>
      <c r="Q288" s="265"/>
      <c r="R288" s="265"/>
      <c r="S288" s="265"/>
      <c r="T288" s="265"/>
      <c r="U288" s="265"/>
      <c r="V288" s="265"/>
      <c r="W288" s="265"/>
      <c r="X288" s="265"/>
      <c r="Y288" s="265"/>
    </row>
    <row r="289" spans="1:34" ht="3.75" customHeight="1"/>
    <row r="290" spans="1:34" ht="27.95" customHeight="1">
      <c r="A290" s="135" t="str">
        <f>B197</f>
        <v>（要望調査⑥）　人材確保・育成</v>
      </c>
      <c r="B290" s="200"/>
      <c r="C290" s="203" t="s">
        <v>317</v>
      </c>
      <c r="D290" s="204"/>
      <c r="E290" s="207" t="s">
        <v>326</v>
      </c>
      <c r="F290" s="208"/>
      <c r="G290" s="208"/>
      <c r="H290" s="208"/>
      <c r="I290" s="208"/>
      <c r="J290" s="208"/>
      <c r="K290" s="208"/>
      <c r="L290" s="208"/>
      <c r="M290" s="208"/>
      <c r="N290" s="208"/>
      <c r="O290" s="208"/>
      <c r="P290" s="208"/>
      <c r="Q290" s="208"/>
      <c r="R290" s="208"/>
      <c r="S290" s="208"/>
      <c r="T290" s="208"/>
      <c r="U290" s="208"/>
      <c r="V290" s="208"/>
      <c r="W290" s="208"/>
      <c r="X290" s="208"/>
      <c r="Y290" s="209"/>
    </row>
    <row r="291" spans="1:34" ht="42" customHeight="1">
      <c r="B291" s="200"/>
      <c r="C291" s="205"/>
      <c r="D291" s="206"/>
      <c r="E291" s="210"/>
      <c r="F291" s="211"/>
      <c r="G291" s="211"/>
      <c r="H291" s="211"/>
      <c r="I291" s="211"/>
      <c r="J291" s="211"/>
      <c r="K291" s="211"/>
      <c r="L291" s="211"/>
      <c r="M291" s="211"/>
      <c r="N291" s="211"/>
      <c r="O291" s="211"/>
      <c r="P291" s="211"/>
      <c r="Q291" s="211"/>
      <c r="R291" s="211"/>
      <c r="S291" s="211"/>
      <c r="T291" s="211"/>
      <c r="U291" s="211"/>
      <c r="V291" s="211"/>
      <c r="W291" s="211"/>
      <c r="X291" s="211"/>
      <c r="Y291" s="212"/>
    </row>
    <row r="293" spans="1:34" s="29" customFormat="1" ht="22.5" customHeight="1">
      <c r="A293" s="136"/>
      <c r="B293" s="254" t="s">
        <v>324</v>
      </c>
      <c r="C293" s="254"/>
      <c r="D293" s="254"/>
      <c r="E293" s="254"/>
      <c r="F293" s="254"/>
      <c r="G293" s="254"/>
      <c r="H293" s="254"/>
      <c r="I293" s="254"/>
      <c r="J293" s="254"/>
      <c r="K293" s="254"/>
      <c r="L293" s="254"/>
      <c r="M293" s="254"/>
      <c r="N293" s="254"/>
      <c r="O293" s="254"/>
      <c r="P293" s="254"/>
      <c r="Q293" s="254"/>
      <c r="R293" s="254"/>
      <c r="S293" s="254"/>
      <c r="T293" s="254"/>
      <c r="U293" s="254"/>
      <c r="V293" s="254"/>
      <c r="W293" s="254"/>
      <c r="X293" s="254"/>
      <c r="Y293" s="254"/>
      <c r="Z293" s="254"/>
    </row>
    <row r="294" spans="1:34" s="2" customFormat="1" ht="30" customHeight="1">
      <c r="A294" s="137"/>
      <c r="B294" s="21" t="s">
        <v>81</v>
      </c>
      <c r="C294" s="255" t="s">
        <v>238</v>
      </c>
      <c r="D294" s="255"/>
      <c r="E294" s="255"/>
      <c r="F294" s="255"/>
      <c r="G294" s="255"/>
      <c r="H294" s="255"/>
      <c r="I294" s="255"/>
      <c r="J294" s="255"/>
      <c r="K294" s="255"/>
      <c r="L294" s="255"/>
      <c r="M294" s="255"/>
      <c r="N294" s="255"/>
      <c r="O294" s="255"/>
      <c r="P294" s="255"/>
      <c r="Q294" s="255"/>
      <c r="R294" s="255"/>
      <c r="S294" s="255"/>
      <c r="T294" s="255"/>
      <c r="U294" s="255"/>
      <c r="V294" s="255"/>
      <c r="W294" s="255"/>
      <c r="X294" s="255"/>
      <c r="Y294" s="255"/>
    </row>
    <row r="295" spans="1:34" s="2" customFormat="1" ht="27.95" customHeight="1">
      <c r="A295" s="137"/>
      <c r="C295" s="256" t="s">
        <v>8</v>
      </c>
      <c r="D295" s="257"/>
      <c r="E295" s="258" t="s">
        <v>82</v>
      </c>
      <c r="F295" s="259"/>
      <c r="G295" s="259"/>
      <c r="H295" s="259"/>
      <c r="I295" s="259"/>
      <c r="J295" s="259"/>
      <c r="K295" s="259"/>
      <c r="L295" s="260"/>
      <c r="M295" s="261" t="s">
        <v>2</v>
      </c>
      <c r="N295" s="262"/>
      <c r="O295" s="263"/>
      <c r="P295" s="258" t="s">
        <v>9</v>
      </c>
      <c r="Q295" s="259"/>
      <c r="R295" s="259"/>
      <c r="S295" s="259"/>
      <c r="T295" s="260"/>
      <c r="U295" s="264" t="s">
        <v>160</v>
      </c>
      <c r="V295" s="262"/>
      <c r="W295" s="262"/>
      <c r="X295" s="262"/>
      <c r="Y295" s="263"/>
    </row>
    <row r="296" spans="1:34" s="2" customFormat="1" ht="27.95" customHeight="1">
      <c r="A296" s="135" t="str">
        <f>IF(C296&gt;0,C296,A295&amp;"a")</f>
        <v>G1</v>
      </c>
      <c r="C296" s="245" t="s">
        <v>239</v>
      </c>
      <c r="D296" s="246"/>
      <c r="E296" s="249" t="s">
        <v>242</v>
      </c>
      <c r="F296" s="250"/>
      <c r="G296" s="250"/>
      <c r="H296" s="250"/>
      <c r="I296" s="250"/>
      <c r="J296" s="250"/>
      <c r="K296" s="250"/>
      <c r="L296" s="251"/>
      <c r="M296" s="237"/>
      <c r="N296" s="238"/>
      <c r="O296" s="143" t="s">
        <v>173</v>
      </c>
      <c r="P296" s="239"/>
      <c r="Q296" s="240"/>
      <c r="R296" s="240"/>
      <c r="S296" s="240"/>
      <c r="T296" s="106" t="s">
        <v>152</v>
      </c>
      <c r="U296" s="241" t="str">
        <f>IF(AND(M296&gt;0,P296&gt;0),ROUNDDOWN(P296/3000,0),"")</f>
        <v/>
      </c>
      <c r="V296" s="242"/>
      <c r="W296" s="242"/>
      <c r="X296" s="243" t="s">
        <v>47</v>
      </c>
      <c r="Y296" s="244"/>
    </row>
    <row r="297" spans="1:34" s="2" customFormat="1" ht="27.95" customHeight="1">
      <c r="A297" s="135" t="str">
        <f>IF(C297&gt;0,C297,A296&amp;"a")</f>
        <v>G1a</v>
      </c>
      <c r="C297" s="247"/>
      <c r="D297" s="248"/>
      <c r="E297" s="228" t="s">
        <v>85</v>
      </c>
      <c r="F297" s="229"/>
      <c r="G297" s="229"/>
      <c r="H297" s="229"/>
      <c r="I297" s="229"/>
      <c r="J297" s="229"/>
      <c r="K297" s="229"/>
      <c r="L297" s="229"/>
      <c r="M297" s="229"/>
      <c r="N297" s="229"/>
      <c r="O297" s="229"/>
      <c r="P297" s="229"/>
      <c r="Q297" s="229"/>
      <c r="R297" s="229"/>
      <c r="S297" s="229"/>
      <c r="T297" s="229"/>
      <c r="U297" s="229"/>
      <c r="V297" s="229"/>
      <c r="W297" s="229"/>
      <c r="X297" s="229"/>
      <c r="Y297" s="230"/>
    </row>
    <row r="298" spans="1:34" s="2" customFormat="1" ht="27.95" customHeight="1">
      <c r="A298" s="135" t="str">
        <f>IF(C298&gt;0,C298,A294&amp;"a")</f>
        <v>G2</v>
      </c>
      <c r="C298" s="231" t="s">
        <v>240</v>
      </c>
      <c r="D298" s="232"/>
      <c r="E298" s="215" t="s">
        <v>243</v>
      </c>
      <c r="F298" s="216"/>
      <c r="G298" s="216"/>
      <c r="H298" s="216"/>
      <c r="I298" s="216"/>
      <c r="J298" s="216"/>
      <c r="K298" s="216"/>
      <c r="L298" s="220"/>
      <c r="M298" s="237"/>
      <c r="N298" s="238"/>
      <c r="O298" s="143" t="s">
        <v>173</v>
      </c>
      <c r="P298" s="239"/>
      <c r="Q298" s="240"/>
      <c r="R298" s="240"/>
      <c r="S298" s="240"/>
      <c r="T298" s="106" t="s">
        <v>152</v>
      </c>
      <c r="U298" s="241" t="str">
        <f>IF(AND(M298&gt;0,P298&gt;0),ROUNDDOWN(P298/3000,0),"")</f>
        <v/>
      </c>
      <c r="V298" s="242"/>
      <c r="W298" s="242"/>
      <c r="X298" s="243" t="s">
        <v>47</v>
      </c>
      <c r="Y298" s="244"/>
    </row>
    <row r="299" spans="1:34" s="2" customFormat="1" ht="27.95" customHeight="1">
      <c r="A299" s="135" t="str">
        <f>IF(C299&gt;0,C299,A298&amp;"a")</f>
        <v>G2a</v>
      </c>
      <c r="C299" s="233"/>
      <c r="D299" s="234"/>
      <c r="E299" s="228" t="s">
        <v>85</v>
      </c>
      <c r="F299" s="229"/>
      <c r="G299" s="229"/>
      <c r="H299" s="229"/>
      <c r="I299" s="229"/>
      <c r="J299" s="229"/>
      <c r="K299" s="229"/>
      <c r="L299" s="229"/>
      <c r="M299" s="229"/>
      <c r="N299" s="229"/>
      <c r="O299" s="229"/>
      <c r="P299" s="229"/>
      <c r="Q299" s="229"/>
      <c r="R299" s="229"/>
      <c r="S299" s="229"/>
      <c r="T299" s="229"/>
      <c r="U299" s="229"/>
      <c r="V299" s="229"/>
      <c r="W299" s="229"/>
      <c r="X299" s="229"/>
      <c r="Y299" s="230"/>
    </row>
    <row r="300" spans="1:34" s="2" customFormat="1" ht="27.95" customHeight="1">
      <c r="A300" s="135" t="str">
        <f>IF(C300&gt;0,C300,A295&amp;"a")</f>
        <v>G3</v>
      </c>
      <c r="C300" s="235" t="s">
        <v>241</v>
      </c>
      <c r="D300" s="236"/>
      <c r="E300" s="215" t="s">
        <v>244</v>
      </c>
      <c r="F300" s="216"/>
      <c r="G300" s="216"/>
      <c r="H300" s="216"/>
      <c r="I300" s="216"/>
      <c r="J300" s="216"/>
      <c r="K300" s="216"/>
      <c r="L300" s="220"/>
      <c r="M300" s="237"/>
      <c r="N300" s="238"/>
      <c r="O300" s="143" t="s">
        <v>4</v>
      </c>
      <c r="P300" s="239"/>
      <c r="Q300" s="240"/>
      <c r="R300" s="240"/>
      <c r="S300" s="240"/>
      <c r="T300" s="106" t="s">
        <v>152</v>
      </c>
      <c r="U300" s="241" t="str">
        <f>IF(AND(M300&gt;0,P300&gt;0),ROUNDDOWN(P300/3000,0),"")</f>
        <v/>
      </c>
      <c r="V300" s="242"/>
      <c r="W300" s="242"/>
      <c r="X300" s="243" t="s">
        <v>47</v>
      </c>
      <c r="Y300" s="244"/>
    </row>
    <row r="301" spans="1:34" s="2" customFormat="1" ht="27.95" customHeight="1">
      <c r="A301" s="135" t="str">
        <f>IF(C301&gt;0,C301,A295&amp;"a")</f>
        <v>G4</v>
      </c>
      <c r="C301" s="235" t="s">
        <v>280</v>
      </c>
      <c r="D301" s="236"/>
      <c r="E301" s="215" t="s">
        <v>247</v>
      </c>
      <c r="F301" s="216"/>
      <c r="G301" s="216"/>
      <c r="H301" s="216"/>
      <c r="I301" s="216"/>
      <c r="J301" s="216"/>
      <c r="K301" s="216"/>
      <c r="L301" s="220"/>
      <c r="M301" s="237"/>
      <c r="N301" s="238"/>
      <c r="O301" s="143" t="s">
        <v>4</v>
      </c>
      <c r="P301" s="239"/>
      <c r="Q301" s="240"/>
      <c r="R301" s="240"/>
      <c r="S301" s="240"/>
      <c r="T301" s="106" t="s">
        <v>152</v>
      </c>
      <c r="U301" s="241" t="str">
        <f>IF(AND(M301&gt;0,P301&gt;0),ROUNDDOWN(P301/3000,0),"")</f>
        <v/>
      </c>
      <c r="V301" s="242"/>
      <c r="W301" s="242"/>
      <c r="X301" s="243" t="s">
        <v>47</v>
      </c>
      <c r="Y301" s="244"/>
    </row>
    <row r="302" spans="1:34" s="2" customFormat="1" ht="27.95" customHeight="1">
      <c r="A302" s="135" t="str">
        <f>IF(C302&gt;0,C302,A296&amp;"a")</f>
        <v>G5</v>
      </c>
      <c r="C302" s="231" t="s">
        <v>246</v>
      </c>
      <c r="D302" s="232"/>
      <c r="E302" s="215" t="s">
        <v>245</v>
      </c>
      <c r="F302" s="216"/>
      <c r="G302" s="216"/>
      <c r="H302" s="216"/>
      <c r="I302" s="216"/>
      <c r="J302" s="216"/>
      <c r="K302" s="216"/>
      <c r="L302" s="220"/>
      <c r="M302" s="237"/>
      <c r="N302" s="238"/>
      <c r="O302" s="144" t="s">
        <v>4</v>
      </c>
      <c r="P302" s="239"/>
      <c r="Q302" s="240"/>
      <c r="R302" s="240"/>
      <c r="S302" s="240"/>
      <c r="T302" s="129" t="s">
        <v>152</v>
      </c>
      <c r="U302" s="241" t="str">
        <f>IF(AND(M302&gt;0,P302&gt;0),ROUNDDOWN(P302/3000,0),"")</f>
        <v/>
      </c>
      <c r="V302" s="242"/>
      <c r="W302" s="242"/>
      <c r="X302" s="252" t="s">
        <v>47</v>
      </c>
      <c r="Y302" s="253"/>
    </row>
    <row r="303" spans="1:34" s="2" customFormat="1" ht="27.95" customHeight="1">
      <c r="A303" s="135" t="str">
        <f>IF(C303&gt;0,C303,A302&amp;"a")</f>
        <v>G5a</v>
      </c>
      <c r="C303" s="233"/>
      <c r="D303" s="234"/>
      <c r="E303" s="228" t="s">
        <v>85</v>
      </c>
      <c r="F303" s="229"/>
      <c r="G303" s="229"/>
      <c r="H303" s="229"/>
      <c r="I303" s="229"/>
      <c r="J303" s="229"/>
      <c r="K303" s="229"/>
      <c r="L303" s="229"/>
      <c r="M303" s="229"/>
      <c r="N303" s="229"/>
      <c r="O303" s="229"/>
      <c r="P303" s="229"/>
      <c r="Q303" s="229"/>
      <c r="R303" s="229"/>
      <c r="S303" s="229"/>
      <c r="T303" s="229"/>
      <c r="U303" s="229"/>
      <c r="V303" s="229"/>
      <c r="W303" s="229"/>
      <c r="X303" s="229"/>
      <c r="Y303" s="230"/>
    </row>
    <row r="304" spans="1:34" ht="20.100000000000001" customHeight="1">
      <c r="B304" s="196"/>
      <c r="C304" s="197"/>
      <c r="D304" s="198"/>
      <c r="E304" s="198"/>
      <c r="F304" s="198"/>
      <c r="G304" s="199"/>
      <c r="H304" s="199"/>
      <c r="I304" s="199"/>
      <c r="J304" s="199"/>
      <c r="K304" s="199"/>
      <c r="L304" s="199"/>
      <c r="M304" s="199"/>
      <c r="N304" s="199"/>
      <c r="O304" s="199"/>
      <c r="P304" s="199"/>
      <c r="Q304" s="199"/>
      <c r="R304" s="199"/>
      <c r="S304" s="199"/>
      <c r="T304" s="199"/>
      <c r="U304" s="199"/>
      <c r="V304" s="199"/>
      <c r="W304" s="199"/>
      <c r="X304" s="199"/>
      <c r="Y304" s="199"/>
      <c r="AH304" s="76"/>
    </row>
    <row r="305" spans="1:25" ht="27.95" customHeight="1">
      <c r="A305" s="135" t="str">
        <f>B293</f>
        <v>（要望調査⑦）　地方ゲートウェイの刷新</v>
      </c>
      <c r="B305" s="200"/>
      <c r="C305" s="203" t="s">
        <v>317</v>
      </c>
      <c r="D305" s="204"/>
      <c r="E305" s="207" t="s">
        <v>327</v>
      </c>
      <c r="F305" s="208"/>
      <c r="G305" s="208"/>
      <c r="H305" s="208"/>
      <c r="I305" s="208"/>
      <c r="J305" s="208"/>
      <c r="K305" s="208"/>
      <c r="L305" s="208"/>
      <c r="M305" s="208"/>
      <c r="N305" s="208"/>
      <c r="O305" s="208"/>
      <c r="P305" s="208"/>
      <c r="Q305" s="208"/>
      <c r="R305" s="208"/>
      <c r="S305" s="208"/>
      <c r="T305" s="208"/>
      <c r="U305" s="208"/>
      <c r="V305" s="208"/>
      <c r="W305" s="208"/>
      <c r="X305" s="208"/>
      <c r="Y305" s="209"/>
    </row>
    <row r="306" spans="1:25" ht="42" customHeight="1">
      <c r="B306" s="200"/>
      <c r="C306" s="205"/>
      <c r="D306" s="206"/>
      <c r="E306" s="210"/>
      <c r="F306" s="211"/>
      <c r="G306" s="211"/>
      <c r="H306" s="211"/>
      <c r="I306" s="211"/>
      <c r="J306" s="211"/>
      <c r="K306" s="211"/>
      <c r="L306" s="211"/>
      <c r="M306" s="211"/>
      <c r="N306" s="211"/>
      <c r="O306" s="211"/>
      <c r="P306" s="211"/>
      <c r="Q306" s="211"/>
      <c r="R306" s="211"/>
      <c r="S306" s="211"/>
      <c r="T306" s="211"/>
      <c r="U306" s="211"/>
      <c r="V306" s="211"/>
      <c r="W306" s="211"/>
      <c r="X306" s="211"/>
      <c r="Y306" s="212"/>
    </row>
  </sheetData>
  <sheetProtection sheet="1" objects="1" scenarios="1"/>
  <mergeCells count="676">
    <mergeCell ref="C60:Y60"/>
    <mergeCell ref="C109:D109"/>
    <mergeCell ref="E109:L109"/>
    <mergeCell ref="M109:N109"/>
    <mergeCell ref="P109:S109"/>
    <mergeCell ref="U109:W109"/>
    <mergeCell ref="X109:Y109"/>
    <mergeCell ref="C63:D65"/>
    <mergeCell ref="U63:Y63"/>
    <mergeCell ref="U64:W64"/>
    <mergeCell ref="X64:Y64"/>
    <mergeCell ref="E65:L65"/>
    <mergeCell ref="M65:N65"/>
    <mergeCell ref="E63:L64"/>
    <mergeCell ref="M63:N64"/>
    <mergeCell ref="O63:O64"/>
    <mergeCell ref="P63:S64"/>
    <mergeCell ref="T63:T64"/>
    <mergeCell ref="C62:D62"/>
    <mergeCell ref="U62:Y62"/>
    <mergeCell ref="E62:L62"/>
    <mergeCell ref="M62:O62"/>
    <mergeCell ref="X79:Y79"/>
    <mergeCell ref="C74:D74"/>
    <mergeCell ref="D9:F9"/>
    <mergeCell ref="E47:L48"/>
    <mergeCell ref="M47:N48"/>
    <mergeCell ref="O47:O48"/>
    <mergeCell ref="P47:S48"/>
    <mergeCell ref="T47:T48"/>
    <mergeCell ref="U47:Y47"/>
    <mergeCell ref="U48:W48"/>
    <mergeCell ref="X48:Y48"/>
    <mergeCell ref="C17:Y17"/>
    <mergeCell ref="C18:Y18"/>
    <mergeCell ref="C20:Y20"/>
    <mergeCell ref="E42:L42"/>
    <mergeCell ref="E43:L44"/>
    <mergeCell ref="E45:L45"/>
    <mergeCell ref="M46:Y46"/>
    <mergeCell ref="C47:D50"/>
    <mergeCell ref="M45:N45"/>
    <mergeCell ref="I277:L277"/>
    <mergeCell ref="I278:L278"/>
    <mergeCell ref="I279:L279"/>
    <mergeCell ref="I280:L280"/>
    <mergeCell ref="I281:L281"/>
    <mergeCell ref="M277:N277"/>
    <mergeCell ref="M278:N278"/>
    <mergeCell ref="U276:Y276"/>
    <mergeCell ref="U277:X277"/>
    <mergeCell ref="U281:X281"/>
    <mergeCell ref="U280:X280"/>
    <mergeCell ref="U279:X279"/>
    <mergeCell ref="U278:X278"/>
    <mergeCell ref="O276:T276"/>
    <mergeCell ref="O277:S277"/>
    <mergeCell ref="O278:S278"/>
    <mergeCell ref="O279:S279"/>
    <mergeCell ref="O280:S280"/>
    <mergeCell ref="O281:S281"/>
    <mergeCell ref="M281:N281"/>
    <mergeCell ref="U175:Y175"/>
    <mergeCell ref="M183:N183"/>
    <mergeCell ref="M182:N182"/>
    <mergeCell ref="U181:Y181"/>
    <mergeCell ref="I276:N276"/>
    <mergeCell ref="D272:Y272"/>
    <mergeCell ref="D273:Y273"/>
    <mergeCell ref="U263:Y263"/>
    <mergeCell ref="C252:Y252"/>
    <mergeCell ref="D257:Y257"/>
    <mergeCell ref="D259:Y259"/>
    <mergeCell ref="D260:Y260"/>
    <mergeCell ref="D256:Y256"/>
    <mergeCell ref="E263:O263"/>
    <mergeCell ref="I241:K241"/>
    <mergeCell ref="D235:Y235"/>
    <mergeCell ref="D271:Y271"/>
    <mergeCell ref="C204:Y204"/>
    <mergeCell ref="S201:T201"/>
    <mergeCell ref="C207:D207"/>
    <mergeCell ref="E207:H207"/>
    <mergeCell ref="I207:J207"/>
    <mergeCell ref="C198:Y198"/>
    <mergeCell ref="V205:Y205"/>
    <mergeCell ref="E170:Y170"/>
    <mergeCell ref="C244:D244"/>
    <mergeCell ref="E244:H244"/>
    <mergeCell ref="I244:J244"/>
    <mergeCell ref="D237:Y237"/>
    <mergeCell ref="I249:K249"/>
    <mergeCell ref="U77:W77"/>
    <mergeCell ref="M279:N279"/>
    <mergeCell ref="M280:N280"/>
    <mergeCell ref="U165:W165"/>
    <mergeCell ref="E163:L163"/>
    <mergeCell ref="C165:D165"/>
    <mergeCell ref="U166:W166"/>
    <mergeCell ref="E112:L112"/>
    <mergeCell ref="U95:W95"/>
    <mergeCell ref="E108:L108"/>
    <mergeCell ref="E97:L97"/>
    <mergeCell ref="E102:L102"/>
    <mergeCell ref="E103:L103"/>
    <mergeCell ref="E104:L104"/>
    <mergeCell ref="I245:J245"/>
    <mergeCell ref="C239:Y239"/>
    <mergeCell ref="C241:D241"/>
    <mergeCell ref="E241:H241"/>
    <mergeCell ref="E51:L52"/>
    <mergeCell ref="E46:L46"/>
    <mergeCell ref="C51:D53"/>
    <mergeCell ref="C24:Y24"/>
    <mergeCell ref="C25:Y25"/>
    <mergeCell ref="E53:L53"/>
    <mergeCell ref="M53:N53"/>
    <mergeCell ref="T51:T52"/>
    <mergeCell ref="C36:V36"/>
    <mergeCell ref="D37:Y37"/>
    <mergeCell ref="C26:Y26"/>
    <mergeCell ref="C27:Y27"/>
    <mergeCell ref="C29:X29"/>
    <mergeCell ref="C31:V31"/>
    <mergeCell ref="C32:V32"/>
    <mergeCell ref="C33:V33"/>
    <mergeCell ref="E50:L50"/>
    <mergeCell ref="M50:Y50"/>
    <mergeCell ref="E49:L49"/>
    <mergeCell ref="M49:N49"/>
    <mergeCell ref="C35:V35"/>
    <mergeCell ref="M165:N165"/>
    <mergeCell ref="M164:N164"/>
    <mergeCell ref="M118:O118"/>
    <mergeCell ref="U52:W52"/>
    <mergeCell ref="U55:W55"/>
    <mergeCell ref="C43:D46"/>
    <mergeCell ref="Q249:U249"/>
    <mergeCell ref="V249:Y249"/>
    <mergeCell ref="C245:D245"/>
    <mergeCell ref="E245:H245"/>
    <mergeCell ref="E249:H249"/>
    <mergeCell ref="E120:Y120"/>
    <mergeCell ref="X182:Y182"/>
    <mergeCell ref="M168:N168"/>
    <mergeCell ref="E168:L168"/>
    <mergeCell ref="P182:S182"/>
    <mergeCell ref="M166:N166"/>
    <mergeCell ref="C175:D175"/>
    <mergeCell ref="M175:O175"/>
    <mergeCell ref="X176:Y176"/>
    <mergeCell ref="C176:D176"/>
    <mergeCell ref="M176:N176"/>
    <mergeCell ref="U169:W169"/>
    <mergeCell ref="D236:Y236"/>
    <mergeCell ref="C124:Y124"/>
    <mergeCell ref="C126:D126"/>
    <mergeCell ref="V206:X206"/>
    <mergeCell ref="L205:P205"/>
    <mergeCell ref="Q205:U205"/>
    <mergeCell ref="S202:T202"/>
    <mergeCell ref="I206:J206"/>
    <mergeCell ref="C190:D190"/>
    <mergeCell ref="C189:Y189"/>
    <mergeCell ref="X169:Y169"/>
    <mergeCell ref="P135:T135"/>
    <mergeCell ref="E169:L169"/>
    <mergeCell ref="M136:N136"/>
    <mergeCell ref="M169:N169"/>
    <mergeCell ref="P176:S176"/>
    <mergeCell ref="P146:S146"/>
    <mergeCell ref="P151:S151"/>
    <mergeCell ref="U163:Y163"/>
    <mergeCell ref="E164:L164"/>
    <mergeCell ref="E165:L165"/>
    <mergeCell ref="E166:L166"/>
    <mergeCell ref="X166:Y166"/>
    <mergeCell ref="M163:O163"/>
    <mergeCell ref="X165:Y165"/>
    <mergeCell ref="X136:Y136"/>
    <mergeCell ref="C134:Y134"/>
    <mergeCell ref="E144:L144"/>
    <mergeCell ref="E148:L148"/>
    <mergeCell ref="E150:L150"/>
    <mergeCell ref="E156:L156"/>
    <mergeCell ref="X141:Y141"/>
    <mergeCell ref="X146:Y146"/>
    <mergeCell ref="C133:Y133"/>
    <mergeCell ref="E137:L137"/>
    <mergeCell ref="E142:L142"/>
    <mergeCell ref="P181:T181"/>
    <mergeCell ref="C162:Y162"/>
    <mergeCell ref="U164:W164"/>
    <mergeCell ref="X164:Y164"/>
    <mergeCell ref="E135:H135"/>
    <mergeCell ref="M135:O135"/>
    <mergeCell ref="I141:L141"/>
    <mergeCell ref="X167:Y167"/>
    <mergeCell ref="X168:Y168"/>
    <mergeCell ref="U167:W167"/>
    <mergeCell ref="U168:W168"/>
    <mergeCell ref="E140:L140"/>
    <mergeCell ref="U176:W176"/>
    <mergeCell ref="C174:Y174"/>
    <mergeCell ref="U135:Y135"/>
    <mergeCell ref="I135:L135"/>
    <mergeCell ref="E152:Y152"/>
    <mergeCell ref="C181:D181"/>
    <mergeCell ref="E181:L181"/>
    <mergeCell ref="C141:D145"/>
    <mergeCell ref="M141:N141"/>
    <mergeCell ref="M146:N146"/>
    <mergeCell ref="E147:L147"/>
    <mergeCell ref="E143:L143"/>
    <mergeCell ref="C77:D77"/>
    <mergeCell ref="X76:Y76"/>
    <mergeCell ref="M77:N77"/>
    <mergeCell ref="M76:N76"/>
    <mergeCell ref="X183:Y183"/>
    <mergeCell ref="M181:O181"/>
    <mergeCell ref="C151:D156"/>
    <mergeCell ref="I151:L151"/>
    <mergeCell ref="C180:Y180"/>
    <mergeCell ref="U182:W182"/>
    <mergeCell ref="C182:D182"/>
    <mergeCell ref="P183:S183"/>
    <mergeCell ref="C168:D168"/>
    <mergeCell ref="C164:D164"/>
    <mergeCell ref="C166:D166"/>
    <mergeCell ref="C163:D163"/>
    <mergeCell ref="C183:D183"/>
    <mergeCell ref="U183:W183"/>
    <mergeCell ref="M151:N151"/>
    <mergeCell ref="E151:H151"/>
    <mergeCell ref="P175:T175"/>
    <mergeCell ref="E182:L182"/>
    <mergeCell ref="E183:L183"/>
    <mergeCell ref="E167:L167"/>
    <mergeCell ref="C76:D76"/>
    <mergeCell ref="U79:W79"/>
    <mergeCell ref="C72:Y72"/>
    <mergeCell ref="X75:Y75"/>
    <mergeCell ref="B71:Z71"/>
    <mergeCell ref="E92:L92"/>
    <mergeCell ref="U76:W76"/>
    <mergeCell ref="X80:Y80"/>
    <mergeCell ref="C73:Y73"/>
    <mergeCell ref="C80:D80"/>
    <mergeCell ref="P75:S75"/>
    <mergeCell ref="P76:S76"/>
    <mergeCell ref="U75:W75"/>
    <mergeCell ref="P77:S77"/>
    <mergeCell ref="C75:D75"/>
    <mergeCell ref="M74:O74"/>
    <mergeCell ref="X77:Y77"/>
    <mergeCell ref="X78:Y78"/>
    <mergeCell ref="M75:N75"/>
    <mergeCell ref="U74:Y74"/>
    <mergeCell ref="E76:L76"/>
    <mergeCell ref="E77:L77"/>
    <mergeCell ref="E78:L78"/>
    <mergeCell ref="U78:W78"/>
    <mergeCell ref="E74:L74"/>
    <mergeCell ref="E75:L75"/>
    <mergeCell ref="E94:L94"/>
    <mergeCell ref="E95:L95"/>
    <mergeCell ref="C96:D96"/>
    <mergeCell ref="C94:D94"/>
    <mergeCell ref="M95:N95"/>
    <mergeCell ref="E93:L93"/>
    <mergeCell ref="C85:Y85"/>
    <mergeCell ref="C86:D86"/>
    <mergeCell ref="E81:L81"/>
    <mergeCell ref="E86:L86"/>
    <mergeCell ref="P78:S78"/>
    <mergeCell ref="P79:S79"/>
    <mergeCell ref="P80:S80"/>
    <mergeCell ref="P74:T74"/>
    <mergeCell ref="U80:W80"/>
    <mergeCell ref="C81:D81"/>
    <mergeCell ref="U88:W88"/>
    <mergeCell ref="U81:W81"/>
    <mergeCell ref="E96:L96"/>
    <mergeCell ref="C92:D92"/>
    <mergeCell ref="M92:O92"/>
    <mergeCell ref="P92:T92"/>
    <mergeCell ref="E56:L56"/>
    <mergeCell ref="M56:N56"/>
    <mergeCell ref="X106:Y106"/>
    <mergeCell ref="M107:N107"/>
    <mergeCell ref="C54:D56"/>
    <mergeCell ref="C59:Y59"/>
    <mergeCell ref="X43:Y44"/>
    <mergeCell ref="M51:N52"/>
    <mergeCell ref="O51:O52"/>
    <mergeCell ref="M43:N44"/>
    <mergeCell ref="O43:O44"/>
    <mergeCell ref="X52:Y52"/>
    <mergeCell ref="U51:Y51"/>
    <mergeCell ref="U54:Y54"/>
    <mergeCell ref="O54:O55"/>
    <mergeCell ref="U43:W43"/>
    <mergeCell ref="M54:N55"/>
    <mergeCell ref="X55:Y55"/>
    <mergeCell ref="U44:W44"/>
    <mergeCell ref="P62:T62"/>
    <mergeCell ref="C105:D105"/>
    <mergeCell ref="C107:D107"/>
    <mergeCell ref="E79:L79"/>
    <mergeCell ref="E80:L80"/>
    <mergeCell ref="E54:L55"/>
    <mergeCell ref="B1:Z1"/>
    <mergeCell ref="C4:E4"/>
    <mergeCell ref="N4:P4"/>
    <mergeCell ref="Q4:Y4"/>
    <mergeCell ref="Q7:Y7"/>
    <mergeCell ref="C42:D42"/>
    <mergeCell ref="M42:O42"/>
    <mergeCell ref="P42:T42"/>
    <mergeCell ref="U42:Y42"/>
    <mergeCell ref="C6:E7"/>
    <mergeCell ref="N6:P7"/>
    <mergeCell ref="B40:Z40"/>
    <mergeCell ref="C41:Y41"/>
    <mergeCell ref="F4:L4"/>
    <mergeCell ref="H6:L6"/>
    <mergeCell ref="H7:L7"/>
    <mergeCell ref="F6:G7"/>
    <mergeCell ref="B22:Z22"/>
    <mergeCell ref="C23:Y23"/>
    <mergeCell ref="C34:V34"/>
    <mergeCell ref="T43:T44"/>
    <mergeCell ref="P43:S44"/>
    <mergeCell ref="P51:S52"/>
    <mergeCell ref="M78:N78"/>
    <mergeCell ref="M79:N79"/>
    <mergeCell ref="M104:N104"/>
    <mergeCell ref="P104:S104"/>
    <mergeCell ref="P105:S105"/>
    <mergeCell ref="P106:S106"/>
    <mergeCell ref="M81:N81"/>
    <mergeCell ref="M86:O86"/>
    <mergeCell ref="C167:D167"/>
    <mergeCell ref="P141:S141"/>
    <mergeCell ref="E141:H141"/>
    <mergeCell ref="E136:H136"/>
    <mergeCell ref="E146:H146"/>
    <mergeCell ref="C136:D140"/>
    <mergeCell ref="C146:D150"/>
    <mergeCell ref="E139:L139"/>
    <mergeCell ref="E138:L138"/>
    <mergeCell ref="N139:Y140"/>
    <mergeCell ref="M96:N96"/>
    <mergeCell ref="M80:N80"/>
    <mergeCell ref="C79:D79"/>
    <mergeCell ref="C78:D78"/>
    <mergeCell ref="M167:N167"/>
    <mergeCell ref="E153:L153"/>
    <mergeCell ref="P86:T86"/>
    <mergeCell ref="U93:W93"/>
    <mergeCell ref="X88:Y88"/>
    <mergeCell ref="U87:W87"/>
    <mergeCell ref="P81:S81"/>
    <mergeCell ref="M88:N88"/>
    <mergeCell ref="M103:N103"/>
    <mergeCell ref="U103:W103"/>
    <mergeCell ref="X103:Y103"/>
    <mergeCell ref="X97:Y97"/>
    <mergeCell ref="M97:N97"/>
    <mergeCell ref="C101:Y101"/>
    <mergeCell ref="X81:Y81"/>
    <mergeCell ref="X87:Y87"/>
    <mergeCell ref="P96:S96"/>
    <mergeCell ref="P97:S97"/>
    <mergeCell ref="P103:S103"/>
    <mergeCell ref="C88:D88"/>
    <mergeCell ref="C103:D103"/>
    <mergeCell ref="C97:D97"/>
    <mergeCell ref="U86:Y86"/>
    <mergeCell ref="M102:O102"/>
    <mergeCell ref="P102:T102"/>
    <mergeCell ref="X94:Y94"/>
    <mergeCell ref="V242:X242"/>
    <mergeCell ref="V243:X243"/>
    <mergeCell ref="V244:X244"/>
    <mergeCell ref="V245:X245"/>
    <mergeCell ref="E250:H250"/>
    <mergeCell ref="I250:J250"/>
    <mergeCell ref="V250:X250"/>
    <mergeCell ref="C119:D120"/>
    <mergeCell ref="X119:Y119"/>
    <mergeCell ref="B161:Z161"/>
    <mergeCell ref="E119:L119"/>
    <mergeCell ref="C169:D170"/>
    <mergeCell ref="U119:W119"/>
    <mergeCell ref="C135:D135"/>
    <mergeCell ref="C243:D243"/>
    <mergeCell ref="E243:H243"/>
    <mergeCell ref="I243:J243"/>
    <mergeCell ref="V241:Y241"/>
    <mergeCell ref="L243:O243"/>
    <mergeCell ref="Q243:T243"/>
    <mergeCell ref="L244:O244"/>
    <mergeCell ref="E175:L175"/>
    <mergeCell ref="E176:L176"/>
    <mergeCell ref="U146:W146"/>
    <mergeCell ref="Q244:T244"/>
    <mergeCell ref="C242:D242"/>
    <mergeCell ref="E242:H242"/>
    <mergeCell ref="L242:O242"/>
    <mergeCell ref="Q242:T242"/>
    <mergeCell ref="I242:J242"/>
    <mergeCell ref="L241:P241"/>
    <mergeCell ref="Q241:U241"/>
    <mergeCell ref="P54:S55"/>
    <mergeCell ref="T54:T55"/>
    <mergeCell ref="C218:D218"/>
    <mergeCell ref="P218:T218"/>
    <mergeCell ref="U218:Y218"/>
    <mergeCell ref="E218:O218"/>
    <mergeCell ref="E118:L118"/>
    <mergeCell ref="C116:Y116"/>
    <mergeCell ref="X95:Y95"/>
    <mergeCell ref="E113:Y113"/>
    <mergeCell ref="C112:D113"/>
    <mergeCell ref="M112:N112"/>
    <mergeCell ref="U112:W112"/>
    <mergeCell ref="X112:Y112"/>
    <mergeCell ref="M108:N108"/>
    <mergeCell ref="M106:N106"/>
    <mergeCell ref="U107:W107"/>
    <mergeCell ref="P95:S95"/>
    <mergeCell ref="P108:S108"/>
    <mergeCell ref="C102:D102"/>
    <mergeCell ref="C95:D95"/>
    <mergeCell ref="U102:Y102"/>
    <mergeCell ref="U97:W97"/>
    <mergeCell ref="X96:Y96"/>
    <mergeCell ref="U96:W96"/>
    <mergeCell ref="X107:Y107"/>
    <mergeCell ref="M105:N105"/>
    <mergeCell ref="U105:W105"/>
    <mergeCell ref="X105:Y105"/>
    <mergeCell ref="U106:W106"/>
    <mergeCell ref="C106:D106"/>
    <mergeCell ref="E107:L107"/>
    <mergeCell ref="C104:D104"/>
    <mergeCell ref="U104:W104"/>
    <mergeCell ref="X104:Y104"/>
    <mergeCell ref="E105:L105"/>
    <mergeCell ref="E106:L106"/>
    <mergeCell ref="P107:S107"/>
    <mergeCell ref="P112:S112"/>
    <mergeCell ref="P119:S119"/>
    <mergeCell ref="P164:S164"/>
    <mergeCell ref="P165:S165"/>
    <mergeCell ref="P166:S166"/>
    <mergeCell ref="P167:S167"/>
    <mergeCell ref="U108:W108"/>
    <mergeCell ref="X108:Y108"/>
    <mergeCell ref="C108:D108"/>
    <mergeCell ref="C118:D118"/>
    <mergeCell ref="P118:T118"/>
    <mergeCell ref="U118:Y118"/>
    <mergeCell ref="U136:W136"/>
    <mergeCell ref="U141:W141"/>
    <mergeCell ref="E154:L154"/>
    <mergeCell ref="E155:L155"/>
    <mergeCell ref="P163:T163"/>
    <mergeCell ref="I136:L136"/>
    <mergeCell ref="I146:L146"/>
    <mergeCell ref="E149:L149"/>
    <mergeCell ref="E145:L145"/>
    <mergeCell ref="U151:W151"/>
    <mergeCell ref="X151:Y151"/>
    <mergeCell ref="M119:N119"/>
    <mergeCell ref="U94:W94"/>
    <mergeCell ref="E87:L87"/>
    <mergeCell ref="E88:L88"/>
    <mergeCell ref="M94:N94"/>
    <mergeCell ref="C87:D87"/>
    <mergeCell ref="M87:N87"/>
    <mergeCell ref="P87:S87"/>
    <mergeCell ref="P88:S88"/>
    <mergeCell ref="P93:S93"/>
    <mergeCell ref="P94:S94"/>
    <mergeCell ref="U92:Y92"/>
    <mergeCell ref="X93:Y93"/>
    <mergeCell ref="C91:Y91"/>
    <mergeCell ref="C93:D93"/>
    <mergeCell ref="M93:N93"/>
    <mergeCell ref="D212:Y212"/>
    <mergeCell ref="D213:Y213"/>
    <mergeCell ref="D211:Y211"/>
    <mergeCell ref="C232:Y232"/>
    <mergeCell ref="C224:Y224"/>
    <mergeCell ref="E190:O190"/>
    <mergeCell ref="E126:L126"/>
    <mergeCell ref="M126:O126"/>
    <mergeCell ref="P126:T126"/>
    <mergeCell ref="U126:Y126"/>
    <mergeCell ref="C127:D127"/>
    <mergeCell ref="E127:L127"/>
    <mergeCell ref="M127:N127"/>
    <mergeCell ref="P127:S127"/>
    <mergeCell ref="U127:W127"/>
    <mergeCell ref="X127:Y127"/>
    <mergeCell ref="B132:Z132"/>
    <mergeCell ref="P136:S136"/>
    <mergeCell ref="C206:D206"/>
    <mergeCell ref="E206:H206"/>
    <mergeCell ref="D214:Y214"/>
    <mergeCell ref="D215:Y215"/>
    <mergeCell ref="P168:S168"/>
    <mergeCell ref="P169:S169"/>
    <mergeCell ref="C230:Y230"/>
    <mergeCell ref="E227:O227"/>
    <mergeCell ref="D234:Y234"/>
    <mergeCell ref="C219:D219"/>
    <mergeCell ref="U219:W219"/>
    <mergeCell ref="X219:Y219"/>
    <mergeCell ref="E226:O226"/>
    <mergeCell ref="E219:O219"/>
    <mergeCell ref="C217:Y217"/>
    <mergeCell ref="C222:Y222"/>
    <mergeCell ref="U227:W227"/>
    <mergeCell ref="X227:Y227"/>
    <mergeCell ref="C226:D226"/>
    <mergeCell ref="P226:T226"/>
    <mergeCell ref="U226:Y226"/>
    <mergeCell ref="C227:D227"/>
    <mergeCell ref="P219:S219"/>
    <mergeCell ref="P227:S227"/>
    <mergeCell ref="U191:W191"/>
    <mergeCell ref="B188:Z188"/>
    <mergeCell ref="U190:Y190"/>
    <mergeCell ref="P190:T190"/>
    <mergeCell ref="X191:Y191"/>
    <mergeCell ref="P191:S191"/>
    <mergeCell ref="L206:O206"/>
    <mergeCell ref="Q206:T206"/>
    <mergeCell ref="L207:O207"/>
    <mergeCell ref="Q207:T207"/>
    <mergeCell ref="E191:O191"/>
    <mergeCell ref="C191:D191"/>
    <mergeCell ref="E205:H205"/>
    <mergeCell ref="V207:X207"/>
    <mergeCell ref="C205:D205"/>
    <mergeCell ref="I205:K205"/>
    <mergeCell ref="C200:Y200"/>
    <mergeCell ref="B197:Z197"/>
    <mergeCell ref="L245:O245"/>
    <mergeCell ref="Q245:T245"/>
    <mergeCell ref="L250:O250"/>
    <mergeCell ref="Q250:T250"/>
    <mergeCell ref="P264:S264"/>
    <mergeCell ref="D270:Y270"/>
    <mergeCell ref="D258:Y258"/>
    <mergeCell ref="C249:D249"/>
    <mergeCell ref="L249:P249"/>
    <mergeCell ref="C266:Y266"/>
    <mergeCell ref="C264:D264"/>
    <mergeCell ref="U264:W264"/>
    <mergeCell ref="X264:Y264"/>
    <mergeCell ref="C250:D250"/>
    <mergeCell ref="C263:D263"/>
    <mergeCell ref="P263:T263"/>
    <mergeCell ref="E264:O264"/>
    <mergeCell ref="C110:D110"/>
    <mergeCell ref="E110:L110"/>
    <mergeCell ref="M110:N110"/>
    <mergeCell ref="P110:S110"/>
    <mergeCell ref="U110:W110"/>
    <mergeCell ref="X110:Y110"/>
    <mergeCell ref="C111:D111"/>
    <mergeCell ref="E111:L111"/>
    <mergeCell ref="M111:N111"/>
    <mergeCell ref="P111:S111"/>
    <mergeCell ref="U111:W111"/>
    <mergeCell ref="X111:Y111"/>
    <mergeCell ref="C209:Y209"/>
    <mergeCell ref="U285:X285"/>
    <mergeCell ref="E286:Y286"/>
    <mergeCell ref="C285:D286"/>
    <mergeCell ref="C288:Y288"/>
    <mergeCell ref="C247:Y247"/>
    <mergeCell ref="C254:Y254"/>
    <mergeCell ref="C268:Y268"/>
    <mergeCell ref="C280:D280"/>
    <mergeCell ref="E280:H280"/>
    <mergeCell ref="C275:Y275"/>
    <mergeCell ref="C276:D276"/>
    <mergeCell ref="E276:H276"/>
    <mergeCell ref="C277:D277"/>
    <mergeCell ref="E277:H277"/>
    <mergeCell ref="C278:D278"/>
    <mergeCell ref="E278:H278"/>
    <mergeCell ref="C281:D281"/>
    <mergeCell ref="E281:H281"/>
    <mergeCell ref="C279:D279"/>
    <mergeCell ref="E279:H279"/>
    <mergeCell ref="I285:L285"/>
    <mergeCell ref="C284:D284"/>
    <mergeCell ref="E284:H284"/>
    <mergeCell ref="I284:L284"/>
    <mergeCell ref="M284:N284"/>
    <mergeCell ref="O284:S284"/>
    <mergeCell ref="U284:X284"/>
    <mergeCell ref="B293:Z293"/>
    <mergeCell ref="C294:Y294"/>
    <mergeCell ref="C295:D295"/>
    <mergeCell ref="E295:L295"/>
    <mergeCell ref="M295:O295"/>
    <mergeCell ref="P295:T295"/>
    <mergeCell ref="U295:Y295"/>
    <mergeCell ref="M285:N285"/>
    <mergeCell ref="O285:S285"/>
    <mergeCell ref="C290:D291"/>
    <mergeCell ref="E290:Y291"/>
    <mergeCell ref="M300:N300"/>
    <mergeCell ref="P300:S300"/>
    <mergeCell ref="U300:W300"/>
    <mergeCell ref="X300:Y300"/>
    <mergeCell ref="E298:L298"/>
    <mergeCell ref="M298:N298"/>
    <mergeCell ref="P298:S298"/>
    <mergeCell ref="U298:W298"/>
    <mergeCell ref="X298:Y298"/>
    <mergeCell ref="E303:Y303"/>
    <mergeCell ref="C302:D303"/>
    <mergeCell ref="C301:D301"/>
    <mergeCell ref="E301:L301"/>
    <mergeCell ref="M301:N301"/>
    <mergeCell ref="P301:S301"/>
    <mergeCell ref="U301:W301"/>
    <mergeCell ref="X301:Y301"/>
    <mergeCell ref="E297:Y297"/>
    <mergeCell ref="C296:D297"/>
    <mergeCell ref="E299:Y299"/>
    <mergeCell ref="C298:D299"/>
    <mergeCell ref="E296:L296"/>
    <mergeCell ref="M296:N296"/>
    <mergeCell ref="P296:S296"/>
    <mergeCell ref="U296:W296"/>
    <mergeCell ref="X296:Y296"/>
    <mergeCell ref="E302:L302"/>
    <mergeCell ref="M302:N302"/>
    <mergeCell ref="P302:S302"/>
    <mergeCell ref="U302:W302"/>
    <mergeCell ref="X302:Y302"/>
    <mergeCell ref="C300:D300"/>
    <mergeCell ref="E300:L300"/>
    <mergeCell ref="C305:D306"/>
    <mergeCell ref="E305:Y306"/>
    <mergeCell ref="C67:D68"/>
    <mergeCell ref="E67:Y68"/>
    <mergeCell ref="C129:D130"/>
    <mergeCell ref="E129:Y130"/>
    <mergeCell ref="C158:D159"/>
    <mergeCell ref="E158:Y159"/>
    <mergeCell ref="C185:D186"/>
    <mergeCell ref="E185:Y186"/>
    <mergeCell ref="C194:D195"/>
    <mergeCell ref="E194:Y195"/>
    <mergeCell ref="C282:D282"/>
    <mergeCell ref="E282:H282"/>
    <mergeCell ref="I282:L282"/>
    <mergeCell ref="M282:N282"/>
    <mergeCell ref="O282:S282"/>
    <mergeCell ref="U282:X282"/>
    <mergeCell ref="C283:D283"/>
    <mergeCell ref="E283:H283"/>
    <mergeCell ref="I283:L283"/>
    <mergeCell ref="M283:N283"/>
    <mergeCell ref="O283:S283"/>
    <mergeCell ref="U283:X283"/>
  </mergeCells>
  <phoneticPr fontId="1"/>
  <conditionalFormatting sqref="C17">
    <cfRule type="containsText" dxfId="10" priority="9" operator="containsText" text="エラー">
      <formula>NOT(ISERROR(SEARCH("エラー",C17)))</formula>
    </cfRule>
  </conditionalFormatting>
  <conditionalFormatting sqref="C18:Y19">
    <cfRule type="notContainsBlanks" dxfId="9" priority="10">
      <formula>LEN(TRIM(C18))&gt;0</formula>
    </cfRule>
  </conditionalFormatting>
  <conditionalFormatting sqref="C209:Y209">
    <cfRule type="notContainsBlanks" dxfId="8" priority="1">
      <formula>LEN(TRIM(C209))&gt;0</formula>
    </cfRule>
  </conditionalFormatting>
  <conditionalFormatting sqref="C224:Y224">
    <cfRule type="notContainsBlanks" dxfId="7" priority="3">
      <formula>LEN(TRIM(C224))&gt;0</formula>
    </cfRule>
  </conditionalFormatting>
  <conditionalFormatting sqref="C232:Y232">
    <cfRule type="notContainsBlanks" dxfId="6" priority="4">
      <formula>LEN(TRIM(C232))&gt;0</formula>
    </cfRule>
  </conditionalFormatting>
  <conditionalFormatting sqref="C247:Y247">
    <cfRule type="notContainsBlanks" dxfId="5" priority="7">
      <formula>LEN(TRIM(C247))&gt;0</formula>
    </cfRule>
  </conditionalFormatting>
  <conditionalFormatting sqref="C254:Y254">
    <cfRule type="notContainsBlanks" dxfId="4" priority="6">
      <formula>LEN(TRIM(C254))&gt;0</formula>
    </cfRule>
  </conditionalFormatting>
  <conditionalFormatting sqref="C268:Y268">
    <cfRule type="notContainsBlanks" dxfId="3" priority="5">
      <formula>LEN(TRIM(C268))&gt;0</formula>
    </cfRule>
  </conditionalFormatting>
  <conditionalFormatting sqref="C288:Y288">
    <cfRule type="notContainsBlanks" dxfId="2" priority="8">
      <formula>LEN(TRIM(C288))&gt;0</formula>
    </cfRule>
  </conditionalFormatting>
  <dataValidations count="5">
    <dataValidation type="list" allowBlank="1" showInputMessage="1" showErrorMessage="1" sqref="C90 L84 C84 L90 L100 C100 L123 C123" xr:uid="{D05BC37F-9C81-49DE-80C7-D63A82DA8236}">
      <formula1>$AA$1:$AA$2</formula1>
    </dataValidation>
    <dataValidation type="list" allowBlank="1" showInputMessage="1" showErrorMessage="1" sqref="X38 M137:M140 X9:X12 M147:M150 X31:X36 C15 M142:M145 M153:M156" xr:uid="{31391BB3-8EED-462C-81B6-34EB7F57D13F}">
      <formula1>$AD$1:$AD$2</formula1>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 sqref="P43:S45 P47:S48 P51:S52 P75:S81 P87:S88 P93:S97 P119:S119 P176:S176 P136:S136 P164:S169 P141:S141 P127:S127 P191:S191 L206:O207 P219:S219 P227:S227 L242:O245 L250:O250 O277:O285 P146:S146 P54:S55 P296:S296 P298:S298 P300:S302 P151:S151 P63:S64 P103:S112 P182:S183" xr:uid="{1AB09671-4543-44E8-AC9F-E0A6A96F3374}">
      <formula1>1000</formula1>
      <formula2>999999999</formula2>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_x000a_" sqref="P264:S264" xr:uid="{7C66B9D2-B87E-4FE7-B9B3-C461F902E7AA}">
      <formula1>1000</formula1>
      <formula2>999999999</formula2>
    </dataValidation>
    <dataValidation type="custom" showInputMessage="1" showErrorMessage="1" errorTitle="補助要望台数を超えた数字が入力されています" error="本項目に記載する数字は要望台数の内数です" sqref="M53:N53 M56:N56 M49:N49 M65:N65" xr:uid="{FF858A51-9291-440B-85CD-21929D1BCE36}">
      <formula1>M49&lt;=M47</formula1>
    </dataValidation>
  </dataValidations>
  <pageMargins left="0.31496062992125984" right="0.11811023622047245" top="0.35433070866141736" bottom="0.19685039370078741" header="0.31496062992125984" footer="0"/>
  <pageSetup paperSize="9" scale="92" fitToHeight="0" orientation="portrait" horizontalDpi="1200" verticalDpi="1200" r:id="rId1"/>
  <headerFooter>
    <oddFooter>&amp;P / &amp;N ページ</oddFooter>
  </headerFooter>
  <rowBreaks count="8" manualBreakCount="8">
    <brk id="21" max="16383" man="1"/>
    <brk id="70" max="16383" man="1"/>
    <brk id="100" max="16383" man="1"/>
    <brk id="131" max="16383" man="1"/>
    <brk id="160" max="16383" man="1"/>
    <brk id="196" min="1" max="26" man="1"/>
    <brk id="237" min="1" max="26" man="1"/>
    <brk id="274" min="1" max="2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H243"/>
  <sheetViews>
    <sheetView topLeftCell="A3" workbookViewId="0">
      <selection activeCell="J12" sqref="J12:M12"/>
    </sheetView>
  </sheetViews>
  <sheetFormatPr defaultColWidth="9" defaultRowHeight="13.5"/>
  <cols>
    <col min="1" max="1" width="25.625" style="34" customWidth="1"/>
    <col min="2" max="2" width="8.625" style="178" customWidth="1"/>
    <col min="3" max="3" width="9.125" style="178" customWidth="1"/>
    <col min="4" max="13" width="9.125" style="34" customWidth="1"/>
    <col min="14" max="14" width="13" style="34" customWidth="1"/>
    <col min="15" max="18" width="9.125" style="34" customWidth="1"/>
    <col min="19" max="19" width="13" style="34" customWidth="1"/>
    <col min="20" max="103" width="9.125" style="34" customWidth="1"/>
    <col min="104" max="104" width="15.375" style="34" bestFit="1" customWidth="1"/>
    <col min="105" max="107" width="9.125" style="34" customWidth="1"/>
    <col min="108" max="108" width="15.375" style="34" bestFit="1" customWidth="1"/>
    <col min="109" max="139" width="9.125" style="34" customWidth="1"/>
    <col min="140" max="140" width="17.125" style="34" bestFit="1" customWidth="1"/>
    <col min="141" max="162" width="9.125" style="34" customWidth="1"/>
    <col min="163" max="163" width="17.125" style="34" bestFit="1" customWidth="1"/>
    <col min="164" max="172" width="9.125" style="34" customWidth="1"/>
    <col min="173" max="173" width="10.5" style="34" bestFit="1" customWidth="1"/>
    <col min="174" max="185" width="9.125" style="34" customWidth="1"/>
    <col min="186" max="186" width="10.5" style="34" bestFit="1" customWidth="1"/>
    <col min="187" max="188" width="9.125" style="34" customWidth="1"/>
    <col min="189" max="189" width="10.5" style="34" bestFit="1" customWidth="1"/>
    <col min="190" max="209" width="9.125" style="34" customWidth="1"/>
    <col min="210" max="210" width="10.5" style="34" bestFit="1" customWidth="1"/>
    <col min="211" max="212" width="9.125" style="34" customWidth="1"/>
    <col min="213" max="213" width="10.5" style="34" bestFit="1" customWidth="1"/>
    <col min="214" max="215" width="9.125" style="34" customWidth="1"/>
    <col min="216" max="216" width="10.5" style="34" bestFit="1" customWidth="1"/>
    <col min="217" max="218" width="9.125" style="34" customWidth="1"/>
    <col min="219" max="219" width="10.5" style="34" bestFit="1" customWidth="1"/>
    <col min="220" max="221" width="9.125" style="34" customWidth="1"/>
    <col min="222" max="222" width="10.5" style="34" bestFit="1" customWidth="1"/>
    <col min="223" max="224" width="9.125" style="34" customWidth="1"/>
    <col min="225" max="225" width="10.5" style="34" bestFit="1" customWidth="1"/>
    <col min="226" max="227" width="9.125" style="34" customWidth="1"/>
    <col min="228" max="228" width="10.5" style="34" bestFit="1" customWidth="1"/>
    <col min="229" max="230" width="9.125" style="34" customWidth="1"/>
    <col min="231" max="231" width="10.5" style="34" bestFit="1" customWidth="1"/>
    <col min="232" max="233" width="9.125" style="34" customWidth="1"/>
    <col min="234" max="234" width="10.5" style="34" bestFit="1" customWidth="1"/>
    <col min="235" max="236" width="9.125" style="34" customWidth="1"/>
    <col min="237" max="237" width="10.5" style="34" bestFit="1" customWidth="1"/>
    <col min="238" max="240" width="9.125" style="34" customWidth="1"/>
    <col min="241" max="241" width="15.375" style="34" bestFit="1" customWidth="1"/>
    <col min="242" max="244" width="9.125" style="34" customWidth="1"/>
    <col min="245" max="245" width="15.375" style="34" bestFit="1" customWidth="1"/>
    <col min="246" max="248" width="9.125" style="34" customWidth="1"/>
    <col min="249" max="249" width="15.375" style="34" bestFit="1" customWidth="1"/>
    <col min="250" max="258" width="9.125" style="34" customWidth="1"/>
    <col min="259" max="259" width="15.375" style="34" bestFit="1" customWidth="1"/>
    <col min="260" max="16384" width="9" style="34"/>
  </cols>
  <sheetData>
    <row r="1" spans="1:277" ht="18" customHeight="1">
      <c r="A1" s="173">
        <v>1</v>
      </c>
      <c r="B1" s="173">
        <v>2</v>
      </c>
      <c r="C1" s="173">
        <v>3</v>
      </c>
      <c r="D1" s="173">
        <v>4</v>
      </c>
      <c r="E1" s="173">
        <v>5</v>
      </c>
      <c r="F1" s="173">
        <v>6</v>
      </c>
      <c r="G1" s="173">
        <v>7</v>
      </c>
      <c r="H1" s="173">
        <v>8</v>
      </c>
      <c r="I1" s="173"/>
      <c r="J1" s="173">
        <v>9</v>
      </c>
      <c r="K1" s="173">
        <v>10</v>
      </c>
      <c r="L1" s="173">
        <v>11</v>
      </c>
      <c r="M1" s="173"/>
      <c r="N1" s="173">
        <v>12</v>
      </c>
      <c r="O1" s="173">
        <v>13</v>
      </c>
      <c r="P1" s="173">
        <v>14</v>
      </c>
      <c r="Q1" s="173">
        <v>15</v>
      </c>
      <c r="R1" s="173"/>
      <c r="S1" s="173">
        <v>16</v>
      </c>
      <c r="T1" s="173">
        <v>17</v>
      </c>
      <c r="U1" s="173">
        <v>18</v>
      </c>
      <c r="V1" s="173">
        <v>19</v>
      </c>
      <c r="W1" s="173">
        <v>20</v>
      </c>
      <c r="X1" s="173">
        <v>21</v>
      </c>
      <c r="Y1" s="173">
        <v>22</v>
      </c>
      <c r="Z1" s="173">
        <v>23</v>
      </c>
      <c r="AA1" s="173">
        <v>24</v>
      </c>
      <c r="AB1" s="173">
        <v>25</v>
      </c>
      <c r="AC1" s="173">
        <v>26</v>
      </c>
      <c r="AD1" s="173">
        <v>27</v>
      </c>
      <c r="AE1" s="173">
        <v>28</v>
      </c>
      <c r="AF1" s="173">
        <v>29</v>
      </c>
      <c r="AG1" s="173">
        <v>30</v>
      </c>
      <c r="AH1" s="173">
        <v>31</v>
      </c>
      <c r="AI1" s="173">
        <v>32</v>
      </c>
      <c r="AJ1" s="173">
        <v>33</v>
      </c>
      <c r="AK1" s="173">
        <v>34</v>
      </c>
      <c r="AL1" s="173">
        <v>35</v>
      </c>
      <c r="AM1" s="173">
        <v>36</v>
      </c>
      <c r="AN1" s="173">
        <v>37</v>
      </c>
      <c r="AO1" s="173">
        <v>38</v>
      </c>
      <c r="AP1" s="173">
        <v>39</v>
      </c>
      <c r="AQ1" s="173">
        <v>40</v>
      </c>
      <c r="AR1" s="173">
        <v>41</v>
      </c>
      <c r="AS1" s="173">
        <v>42</v>
      </c>
      <c r="AT1" s="173">
        <v>43</v>
      </c>
      <c r="AU1" s="173">
        <v>44</v>
      </c>
      <c r="AV1" s="173">
        <v>45</v>
      </c>
      <c r="AW1" s="173">
        <v>46</v>
      </c>
      <c r="AX1" s="173">
        <v>47</v>
      </c>
      <c r="AY1" s="173">
        <v>48</v>
      </c>
      <c r="AZ1" s="173">
        <v>49</v>
      </c>
      <c r="BA1" s="173">
        <v>50</v>
      </c>
      <c r="BB1" s="173">
        <v>51</v>
      </c>
      <c r="BC1" s="173">
        <v>52</v>
      </c>
      <c r="BD1" s="173">
        <v>53</v>
      </c>
      <c r="BE1" s="173">
        <v>54</v>
      </c>
      <c r="BF1" s="173">
        <v>55</v>
      </c>
      <c r="BG1" s="173">
        <v>56</v>
      </c>
      <c r="BH1" s="173">
        <v>57</v>
      </c>
      <c r="BI1" s="173">
        <v>58</v>
      </c>
      <c r="BJ1" s="173">
        <v>59</v>
      </c>
      <c r="BK1" s="173">
        <v>60</v>
      </c>
      <c r="BL1" s="173">
        <v>61</v>
      </c>
      <c r="BM1" s="173">
        <v>62</v>
      </c>
      <c r="BN1" s="173">
        <v>63</v>
      </c>
      <c r="BO1" s="173">
        <v>64</v>
      </c>
      <c r="BP1" s="173">
        <v>65</v>
      </c>
      <c r="BQ1" s="173">
        <v>66</v>
      </c>
      <c r="BR1" s="173">
        <v>67</v>
      </c>
      <c r="BS1" s="173">
        <v>68</v>
      </c>
      <c r="BT1" s="173">
        <v>69</v>
      </c>
      <c r="BU1" s="173">
        <v>70</v>
      </c>
      <c r="BV1" s="173">
        <v>71</v>
      </c>
      <c r="BW1" s="173">
        <v>72</v>
      </c>
      <c r="BX1" s="173">
        <v>73</v>
      </c>
      <c r="BY1" s="173">
        <v>74</v>
      </c>
      <c r="BZ1" s="173">
        <v>75</v>
      </c>
      <c r="CA1" s="173">
        <v>76</v>
      </c>
      <c r="CB1" s="173">
        <v>77</v>
      </c>
      <c r="CC1" s="173">
        <v>78</v>
      </c>
      <c r="CD1" s="173">
        <v>79</v>
      </c>
      <c r="CE1" s="173">
        <v>80</v>
      </c>
      <c r="CF1" s="173">
        <v>81</v>
      </c>
      <c r="CG1" s="173">
        <v>82</v>
      </c>
      <c r="CH1" s="173">
        <v>83</v>
      </c>
      <c r="CI1" s="173">
        <v>84</v>
      </c>
      <c r="CJ1" s="173">
        <v>85</v>
      </c>
      <c r="CK1" s="173">
        <v>86</v>
      </c>
      <c r="CL1" s="173">
        <v>87</v>
      </c>
      <c r="CM1" s="173">
        <v>88</v>
      </c>
      <c r="CN1" s="173">
        <v>89</v>
      </c>
      <c r="CO1" s="173">
        <v>90</v>
      </c>
      <c r="CP1" s="173">
        <v>91</v>
      </c>
      <c r="CQ1" s="173">
        <v>92</v>
      </c>
      <c r="CR1" s="173">
        <v>93</v>
      </c>
      <c r="CS1" s="173">
        <v>94</v>
      </c>
      <c r="CT1" s="173">
        <v>95</v>
      </c>
      <c r="CU1" s="173">
        <v>96</v>
      </c>
      <c r="CV1" s="173">
        <v>97</v>
      </c>
      <c r="CW1" s="173">
        <v>98</v>
      </c>
      <c r="CX1" s="173">
        <v>99</v>
      </c>
      <c r="CY1" s="173">
        <v>100</v>
      </c>
      <c r="CZ1" s="173">
        <v>101</v>
      </c>
      <c r="DA1" s="173">
        <v>102</v>
      </c>
      <c r="DB1" s="173">
        <v>103</v>
      </c>
      <c r="DC1" s="173">
        <v>104</v>
      </c>
      <c r="DD1" s="173">
        <v>105</v>
      </c>
      <c r="DE1" s="173">
        <v>106</v>
      </c>
      <c r="DF1" s="173">
        <v>107</v>
      </c>
      <c r="DG1" s="173">
        <v>108</v>
      </c>
      <c r="DH1" s="173">
        <v>109</v>
      </c>
      <c r="DI1" s="173">
        <v>110</v>
      </c>
      <c r="DJ1" s="173">
        <v>111</v>
      </c>
      <c r="DK1" s="173">
        <v>112</v>
      </c>
      <c r="DL1" s="173">
        <v>113</v>
      </c>
      <c r="DM1" s="173">
        <v>114</v>
      </c>
      <c r="DN1" s="173">
        <v>115</v>
      </c>
      <c r="DO1" s="173">
        <v>116</v>
      </c>
      <c r="DP1" s="173">
        <v>117</v>
      </c>
      <c r="DQ1" s="173">
        <v>118</v>
      </c>
      <c r="DR1" s="173">
        <v>119</v>
      </c>
      <c r="DS1" s="173">
        <v>120</v>
      </c>
      <c r="DT1" s="173">
        <v>121</v>
      </c>
      <c r="DU1" s="173">
        <v>122</v>
      </c>
      <c r="DV1" s="173">
        <v>123</v>
      </c>
      <c r="DW1" s="173">
        <v>124</v>
      </c>
      <c r="DX1" s="173">
        <v>125</v>
      </c>
      <c r="DY1" s="173">
        <v>126</v>
      </c>
      <c r="DZ1" s="173">
        <v>127</v>
      </c>
      <c r="EA1" s="173">
        <v>128</v>
      </c>
      <c r="EB1" s="173">
        <v>129</v>
      </c>
      <c r="EC1" s="173">
        <v>130</v>
      </c>
      <c r="ED1" s="173">
        <v>131</v>
      </c>
      <c r="EE1" s="173">
        <v>132</v>
      </c>
      <c r="EF1" s="173">
        <v>133</v>
      </c>
      <c r="EG1" s="173">
        <v>134</v>
      </c>
      <c r="EH1" s="173">
        <v>135</v>
      </c>
      <c r="EI1" s="173">
        <v>136</v>
      </c>
      <c r="EJ1" s="173">
        <v>137</v>
      </c>
      <c r="EK1" s="173">
        <v>138</v>
      </c>
      <c r="EL1" s="173">
        <v>139</v>
      </c>
      <c r="EM1" s="173">
        <v>140</v>
      </c>
      <c r="EN1" s="173">
        <v>141</v>
      </c>
      <c r="EO1" s="173">
        <v>142</v>
      </c>
      <c r="EP1" s="173">
        <v>143</v>
      </c>
      <c r="EQ1" s="173">
        <v>144</v>
      </c>
      <c r="ER1" s="173">
        <v>145</v>
      </c>
      <c r="ES1" s="173">
        <v>146</v>
      </c>
      <c r="ET1" s="173">
        <v>147</v>
      </c>
      <c r="EU1" s="173">
        <v>148</v>
      </c>
      <c r="EV1" s="173">
        <v>149</v>
      </c>
      <c r="EW1" s="173">
        <v>150</v>
      </c>
      <c r="EX1" s="173">
        <v>151</v>
      </c>
      <c r="EY1" s="173">
        <v>152</v>
      </c>
      <c r="EZ1" s="173">
        <v>153</v>
      </c>
      <c r="FA1" s="173">
        <v>154</v>
      </c>
      <c r="FB1" s="173">
        <v>155</v>
      </c>
      <c r="FC1" s="173">
        <v>156</v>
      </c>
      <c r="FD1" s="173">
        <v>157</v>
      </c>
      <c r="FE1" s="173">
        <v>158</v>
      </c>
      <c r="FF1" s="173">
        <v>159</v>
      </c>
      <c r="FG1" s="173">
        <v>160</v>
      </c>
      <c r="FH1" s="173">
        <v>161</v>
      </c>
      <c r="FI1" s="173">
        <v>162</v>
      </c>
      <c r="FJ1" s="173">
        <v>163</v>
      </c>
      <c r="FK1" s="173">
        <v>164</v>
      </c>
      <c r="FL1" s="173">
        <v>165</v>
      </c>
      <c r="FM1" s="173">
        <v>166</v>
      </c>
      <c r="FN1" s="173">
        <v>167</v>
      </c>
      <c r="FO1" s="173">
        <v>168</v>
      </c>
      <c r="FP1" s="173">
        <v>169</v>
      </c>
      <c r="FQ1" s="173">
        <v>170</v>
      </c>
      <c r="FR1" s="173">
        <v>171</v>
      </c>
      <c r="FS1" s="173">
        <v>172</v>
      </c>
      <c r="FT1" s="173">
        <v>173</v>
      </c>
      <c r="FU1" s="173">
        <v>174</v>
      </c>
      <c r="FV1" s="173">
        <v>175</v>
      </c>
      <c r="FW1" s="173">
        <v>176</v>
      </c>
      <c r="FX1" s="173">
        <v>177</v>
      </c>
      <c r="FY1" s="173">
        <v>178</v>
      </c>
      <c r="FZ1" s="173">
        <v>179</v>
      </c>
      <c r="GA1" s="173">
        <v>180</v>
      </c>
      <c r="GB1" s="173">
        <v>181</v>
      </c>
      <c r="GC1" s="173">
        <v>182</v>
      </c>
      <c r="GD1" s="173">
        <v>183</v>
      </c>
      <c r="GE1" s="173">
        <v>184</v>
      </c>
      <c r="GF1" s="173">
        <v>185</v>
      </c>
      <c r="GG1" s="173">
        <v>186</v>
      </c>
      <c r="GH1" s="173">
        <v>187</v>
      </c>
      <c r="GI1" s="173">
        <v>188</v>
      </c>
      <c r="GJ1" s="173">
        <v>189</v>
      </c>
      <c r="GK1" s="173">
        <v>190</v>
      </c>
      <c r="GL1" s="173">
        <v>191</v>
      </c>
      <c r="GM1" s="173">
        <v>192</v>
      </c>
      <c r="GN1" s="173">
        <v>193</v>
      </c>
      <c r="GO1" s="173">
        <v>194</v>
      </c>
      <c r="GP1" s="173">
        <v>195</v>
      </c>
      <c r="GQ1" s="173">
        <v>196</v>
      </c>
      <c r="GR1" s="173">
        <v>197</v>
      </c>
      <c r="GS1" s="173">
        <v>198</v>
      </c>
      <c r="GT1" s="173">
        <v>199</v>
      </c>
      <c r="GU1" s="173">
        <v>200</v>
      </c>
      <c r="GV1" s="173">
        <v>201</v>
      </c>
      <c r="GW1" s="173">
        <v>202</v>
      </c>
      <c r="GX1" s="173">
        <v>203</v>
      </c>
      <c r="GY1" s="173">
        <v>204</v>
      </c>
      <c r="GZ1" s="173">
        <v>205</v>
      </c>
      <c r="HA1" s="173">
        <v>206</v>
      </c>
      <c r="HB1" s="173">
        <v>207</v>
      </c>
      <c r="HC1" s="173">
        <v>208</v>
      </c>
      <c r="HD1" s="173">
        <v>209</v>
      </c>
      <c r="HE1" s="173">
        <v>210</v>
      </c>
      <c r="HF1" s="173">
        <v>211</v>
      </c>
      <c r="HG1" s="173">
        <v>212</v>
      </c>
      <c r="HH1" s="173">
        <v>213</v>
      </c>
      <c r="HI1" s="173">
        <v>214</v>
      </c>
      <c r="HJ1" s="173">
        <v>215</v>
      </c>
      <c r="HK1" s="173">
        <v>216</v>
      </c>
      <c r="HL1" s="173">
        <v>217</v>
      </c>
      <c r="HM1" s="173">
        <v>218</v>
      </c>
      <c r="HN1" s="173">
        <v>219</v>
      </c>
      <c r="HO1" s="173">
        <v>220</v>
      </c>
      <c r="HP1" s="173">
        <v>221</v>
      </c>
      <c r="HQ1" s="173">
        <v>222</v>
      </c>
      <c r="HR1" s="173">
        <v>223</v>
      </c>
      <c r="HS1" s="173">
        <v>224</v>
      </c>
      <c r="HT1" s="173">
        <v>225</v>
      </c>
      <c r="HU1" s="173">
        <v>226</v>
      </c>
      <c r="HV1" s="173">
        <v>227</v>
      </c>
      <c r="HW1" s="173">
        <v>228</v>
      </c>
      <c r="HX1" s="173">
        <v>229</v>
      </c>
      <c r="HY1" s="173">
        <v>230</v>
      </c>
      <c r="HZ1" s="173">
        <v>231</v>
      </c>
      <c r="IA1" s="173">
        <v>232</v>
      </c>
      <c r="IB1" s="173">
        <v>233</v>
      </c>
      <c r="IC1" s="173">
        <v>234</v>
      </c>
      <c r="ID1" s="173">
        <v>235</v>
      </c>
      <c r="IE1" s="173">
        <v>236</v>
      </c>
      <c r="IF1" s="173">
        <v>237</v>
      </c>
      <c r="IG1" s="173">
        <v>238</v>
      </c>
      <c r="IH1" s="173">
        <v>239</v>
      </c>
      <c r="II1" s="173">
        <v>240</v>
      </c>
      <c r="IJ1" s="173">
        <v>241</v>
      </c>
      <c r="IK1" s="173">
        <v>242</v>
      </c>
      <c r="IL1" s="173">
        <v>243</v>
      </c>
      <c r="IM1" s="173">
        <v>244</v>
      </c>
      <c r="IN1" s="173">
        <v>245</v>
      </c>
      <c r="IO1" s="173">
        <v>246</v>
      </c>
      <c r="IP1" s="173">
        <v>247</v>
      </c>
      <c r="IQ1" s="173">
        <v>248</v>
      </c>
      <c r="IR1" s="173">
        <v>249</v>
      </c>
      <c r="IS1" s="173">
        <v>250</v>
      </c>
      <c r="IT1" s="173">
        <v>251</v>
      </c>
      <c r="IU1" s="173">
        <v>252</v>
      </c>
      <c r="IV1" s="173">
        <v>253</v>
      </c>
      <c r="IW1" s="173">
        <v>254</v>
      </c>
      <c r="IX1" s="173">
        <v>255</v>
      </c>
      <c r="IY1" s="173">
        <v>256</v>
      </c>
    </row>
    <row r="2" spans="1:277">
      <c r="B2" s="34"/>
      <c r="C2" s="34"/>
      <c r="J2" s="34">
        <v>13</v>
      </c>
      <c r="K2" s="34">
        <v>16</v>
      </c>
      <c r="L2" s="34">
        <v>21</v>
      </c>
      <c r="M2" s="34">
        <v>13</v>
      </c>
      <c r="N2" s="34">
        <v>13</v>
      </c>
      <c r="O2" s="34">
        <v>13</v>
      </c>
      <c r="P2" s="34">
        <v>16</v>
      </c>
      <c r="Q2" s="34">
        <v>21</v>
      </c>
      <c r="R2" s="34">
        <v>13</v>
      </c>
      <c r="S2" s="34">
        <v>13</v>
      </c>
      <c r="T2" s="34">
        <v>13</v>
      </c>
      <c r="U2" s="34">
        <v>16</v>
      </c>
      <c r="V2" s="34">
        <v>21</v>
      </c>
      <c r="W2" s="34">
        <v>13</v>
      </c>
      <c r="X2" s="34">
        <v>13</v>
      </c>
      <c r="Y2" s="34">
        <v>16</v>
      </c>
      <c r="Z2" s="34">
        <v>21</v>
      </c>
      <c r="AA2" s="34">
        <v>13</v>
      </c>
      <c r="AB2" s="34">
        <v>13</v>
      </c>
      <c r="AC2" s="34">
        <v>16</v>
      </c>
      <c r="AD2" s="34">
        <v>21</v>
      </c>
      <c r="AE2" s="34">
        <v>13</v>
      </c>
      <c r="AF2" s="34">
        <v>13</v>
      </c>
      <c r="AG2" s="34">
        <v>16</v>
      </c>
      <c r="AH2" s="34">
        <v>21</v>
      </c>
      <c r="AI2" s="34">
        <v>13</v>
      </c>
      <c r="AJ2" s="34">
        <v>16</v>
      </c>
      <c r="AK2" s="34">
        <v>21</v>
      </c>
      <c r="AL2" s="34">
        <v>13</v>
      </c>
      <c r="AM2" s="34">
        <v>16</v>
      </c>
      <c r="AN2" s="34">
        <v>21</v>
      </c>
      <c r="AO2" s="34">
        <v>13</v>
      </c>
      <c r="AP2" s="34">
        <v>16</v>
      </c>
      <c r="AQ2" s="34">
        <v>21</v>
      </c>
      <c r="AR2" s="34">
        <v>13</v>
      </c>
      <c r="AS2" s="34">
        <v>16</v>
      </c>
      <c r="AT2" s="34">
        <v>21</v>
      </c>
      <c r="AU2" s="34">
        <v>13</v>
      </c>
      <c r="AV2" s="34">
        <v>16</v>
      </c>
      <c r="AW2" s="34">
        <v>21</v>
      </c>
      <c r="AX2" s="34">
        <v>13</v>
      </c>
      <c r="AY2" s="34">
        <v>16</v>
      </c>
      <c r="AZ2" s="34">
        <v>21</v>
      </c>
      <c r="BA2" s="34">
        <v>13</v>
      </c>
      <c r="BB2" s="34">
        <v>16</v>
      </c>
      <c r="BC2" s="34">
        <v>21</v>
      </c>
      <c r="BD2" s="34">
        <v>13</v>
      </c>
      <c r="BE2" s="34">
        <v>16</v>
      </c>
      <c r="BF2" s="34">
        <v>21</v>
      </c>
      <c r="BG2" s="34">
        <v>13</v>
      </c>
      <c r="BH2" s="34">
        <v>16</v>
      </c>
      <c r="BI2" s="34">
        <v>21</v>
      </c>
      <c r="BJ2" s="34">
        <v>13</v>
      </c>
      <c r="BK2" s="34">
        <v>16</v>
      </c>
      <c r="BL2" s="34">
        <v>21</v>
      </c>
      <c r="BM2" s="34">
        <v>13</v>
      </c>
      <c r="BN2" s="34">
        <v>16</v>
      </c>
      <c r="BO2" s="34">
        <v>21</v>
      </c>
      <c r="BP2" s="34">
        <v>13</v>
      </c>
      <c r="BQ2" s="34">
        <v>16</v>
      </c>
      <c r="BR2" s="34">
        <v>21</v>
      </c>
      <c r="BS2" s="34">
        <v>13</v>
      </c>
      <c r="BT2" s="34">
        <v>16</v>
      </c>
      <c r="BU2" s="34">
        <v>21</v>
      </c>
      <c r="BV2" s="34">
        <v>13</v>
      </c>
      <c r="BW2" s="34">
        <v>16</v>
      </c>
      <c r="BX2" s="34">
        <v>21</v>
      </c>
      <c r="BY2" s="34">
        <v>13</v>
      </c>
      <c r="BZ2" s="34">
        <v>16</v>
      </c>
      <c r="CA2" s="34">
        <v>21</v>
      </c>
      <c r="CB2" s="34">
        <v>13</v>
      </c>
      <c r="CC2" s="34">
        <v>16</v>
      </c>
      <c r="CD2" s="34">
        <v>21</v>
      </c>
      <c r="CE2" s="34">
        <v>13</v>
      </c>
      <c r="CF2" s="34">
        <v>16</v>
      </c>
      <c r="CG2" s="34">
        <v>21</v>
      </c>
      <c r="CH2" s="34">
        <v>13</v>
      </c>
      <c r="CI2" s="34">
        <v>16</v>
      </c>
      <c r="CJ2" s="34">
        <v>21</v>
      </c>
      <c r="CK2" s="34">
        <v>13</v>
      </c>
      <c r="CL2" s="34">
        <v>16</v>
      </c>
      <c r="CM2" s="34">
        <v>21</v>
      </c>
      <c r="CN2" s="34">
        <v>13</v>
      </c>
      <c r="CO2" s="34">
        <v>16</v>
      </c>
      <c r="CP2" s="34">
        <v>21</v>
      </c>
      <c r="CQ2" s="34">
        <v>13</v>
      </c>
      <c r="CR2" s="34">
        <v>16</v>
      </c>
      <c r="CS2" s="34">
        <v>21</v>
      </c>
      <c r="CT2" s="34">
        <v>13</v>
      </c>
      <c r="CU2" s="34">
        <v>16</v>
      </c>
      <c r="CV2" s="34">
        <v>21</v>
      </c>
      <c r="CW2" s="34">
        <v>13</v>
      </c>
      <c r="CX2" s="34">
        <v>16</v>
      </c>
      <c r="CY2" s="34">
        <v>21</v>
      </c>
      <c r="CZ2" s="34">
        <v>5</v>
      </c>
      <c r="DA2" s="34">
        <v>13</v>
      </c>
      <c r="DB2" s="34">
        <v>16</v>
      </c>
      <c r="DC2" s="34">
        <v>21</v>
      </c>
      <c r="DD2" s="34">
        <v>5</v>
      </c>
      <c r="DE2" s="34">
        <v>13</v>
      </c>
      <c r="DF2" s="34">
        <v>16</v>
      </c>
      <c r="DG2" s="34">
        <v>21</v>
      </c>
      <c r="DH2" s="34">
        <v>9</v>
      </c>
      <c r="DI2" s="34">
        <v>13</v>
      </c>
      <c r="DJ2" s="34">
        <v>16</v>
      </c>
      <c r="DK2" s="34">
        <v>21</v>
      </c>
      <c r="DL2" s="34">
        <v>29</v>
      </c>
      <c r="DM2" s="34">
        <v>29</v>
      </c>
      <c r="DN2" s="34">
        <v>29</v>
      </c>
      <c r="DO2" s="34">
        <v>29</v>
      </c>
      <c r="DP2" s="34">
        <v>9</v>
      </c>
      <c r="DQ2" s="34">
        <v>13</v>
      </c>
      <c r="DR2" s="34">
        <v>16</v>
      </c>
      <c r="DS2" s="34">
        <v>21</v>
      </c>
      <c r="DT2" s="34">
        <v>29</v>
      </c>
      <c r="DU2" s="34">
        <v>29</v>
      </c>
      <c r="DV2" s="34">
        <v>29</v>
      </c>
      <c r="DW2" s="34">
        <v>29</v>
      </c>
      <c r="DX2" s="34">
        <v>9</v>
      </c>
      <c r="DY2" s="34">
        <v>13</v>
      </c>
      <c r="DZ2" s="34">
        <v>16</v>
      </c>
      <c r="EA2" s="34">
        <v>21</v>
      </c>
      <c r="EB2" s="34">
        <v>29</v>
      </c>
      <c r="EC2" s="34">
        <v>29</v>
      </c>
      <c r="ED2" s="34">
        <v>29</v>
      </c>
      <c r="EE2" s="34">
        <v>29</v>
      </c>
      <c r="EF2" s="34">
        <v>9</v>
      </c>
      <c r="EG2" s="34">
        <v>13</v>
      </c>
      <c r="EH2" s="34">
        <v>16</v>
      </c>
      <c r="EI2" s="34">
        <v>21</v>
      </c>
      <c r="EJ2" s="34">
        <v>5</v>
      </c>
      <c r="EK2" s="34">
        <v>29</v>
      </c>
      <c r="EL2" s="34">
        <v>29</v>
      </c>
      <c r="EM2" s="34">
        <v>29</v>
      </c>
      <c r="EN2" s="34">
        <v>29</v>
      </c>
      <c r="EO2" s="34">
        <v>13</v>
      </c>
      <c r="EP2" s="34">
        <v>16</v>
      </c>
      <c r="EQ2" s="34">
        <v>21</v>
      </c>
      <c r="ER2" s="34">
        <v>13</v>
      </c>
      <c r="ES2" s="34">
        <v>16</v>
      </c>
      <c r="ET2" s="34">
        <v>21</v>
      </c>
      <c r="EU2" s="34">
        <v>13</v>
      </c>
      <c r="EV2" s="34">
        <v>16</v>
      </c>
      <c r="EW2" s="34">
        <v>21</v>
      </c>
      <c r="EX2" s="34">
        <v>13</v>
      </c>
      <c r="EY2" s="34">
        <v>16</v>
      </c>
      <c r="EZ2" s="34">
        <v>21</v>
      </c>
      <c r="FA2" s="34">
        <v>13</v>
      </c>
      <c r="FB2" s="34">
        <v>16</v>
      </c>
      <c r="FC2" s="34">
        <v>21</v>
      </c>
      <c r="FD2" s="34">
        <v>13</v>
      </c>
      <c r="FE2" s="34">
        <v>16</v>
      </c>
      <c r="FF2" s="34">
        <v>21</v>
      </c>
      <c r="FG2" s="34">
        <v>5</v>
      </c>
      <c r="FH2" s="34">
        <v>13</v>
      </c>
      <c r="FI2" s="34">
        <v>16</v>
      </c>
      <c r="FJ2" s="34">
        <v>21</v>
      </c>
      <c r="FK2" s="34">
        <v>13</v>
      </c>
      <c r="FL2" s="34">
        <v>16</v>
      </c>
      <c r="FM2" s="34">
        <v>21</v>
      </c>
      <c r="FN2" s="34">
        <v>13</v>
      </c>
      <c r="FO2" s="34">
        <v>16</v>
      </c>
      <c r="FP2" s="34">
        <v>21</v>
      </c>
      <c r="FQ2" s="34">
        <v>5</v>
      </c>
      <c r="FR2" s="34">
        <v>16</v>
      </c>
      <c r="FS2" s="34">
        <v>21</v>
      </c>
      <c r="FT2" s="34">
        <v>9</v>
      </c>
      <c r="FU2" s="34">
        <v>12</v>
      </c>
      <c r="FV2" s="34">
        <v>17</v>
      </c>
      <c r="FW2" s="34">
        <v>22</v>
      </c>
      <c r="FX2" s="34">
        <v>9</v>
      </c>
      <c r="FY2" s="34">
        <v>12</v>
      </c>
      <c r="FZ2" s="34">
        <v>17</v>
      </c>
      <c r="GA2" s="34">
        <v>22</v>
      </c>
      <c r="GB2" s="34">
        <v>16</v>
      </c>
      <c r="GC2" s="34">
        <v>21</v>
      </c>
      <c r="GD2" s="34">
        <v>3</v>
      </c>
      <c r="GE2" s="34">
        <v>16</v>
      </c>
      <c r="GF2" s="34">
        <v>21</v>
      </c>
      <c r="GG2" s="34">
        <v>3</v>
      </c>
      <c r="GH2" s="34">
        <v>9</v>
      </c>
      <c r="GI2" s="34">
        <v>12</v>
      </c>
      <c r="GJ2" s="34">
        <v>17</v>
      </c>
      <c r="GK2" s="34">
        <v>22</v>
      </c>
      <c r="GL2" s="34">
        <v>9</v>
      </c>
      <c r="GM2" s="34">
        <v>12</v>
      </c>
      <c r="GN2" s="34">
        <v>17</v>
      </c>
      <c r="GO2" s="34">
        <v>22</v>
      </c>
      <c r="GP2" s="34">
        <v>9</v>
      </c>
      <c r="GQ2" s="34">
        <v>12</v>
      </c>
      <c r="GR2" s="34">
        <v>17</v>
      </c>
      <c r="GS2" s="34">
        <v>22</v>
      </c>
      <c r="GT2" s="34">
        <v>9</v>
      </c>
      <c r="GU2" s="34">
        <v>12</v>
      </c>
      <c r="GV2" s="34">
        <v>17</v>
      </c>
      <c r="GW2" s="34">
        <v>22</v>
      </c>
      <c r="GX2" s="34">
        <v>9</v>
      </c>
      <c r="GY2" s="34">
        <v>12</v>
      </c>
      <c r="GZ2" s="34">
        <v>17</v>
      </c>
      <c r="HA2" s="34">
        <v>22</v>
      </c>
      <c r="HB2" s="34">
        <v>3</v>
      </c>
      <c r="HC2" s="34">
        <v>16</v>
      </c>
      <c r="HD2" s="34">
        <v>21</v>
      </c>
      <c r="HE2" s="34">
        <v>3</v>
      </c>
      <c r="HF2" s="34">
        <v>9</v>
      </c>
      <c r="HG2" s="34">
        <v>15</v>
      </c>
      <c r="HH2" s="34">
        <v>21</v>
      </c>
      <c r="HI2" s="34">
        <v>9</v>
      </c>
      <c r="HJ2" s="34">
        <v>15</v>
      </c>
      <c r="HK2" s="34">
        <v>21</v>
      </c>
      <c r="HL2" s="34">
        <v>9</v>
      </c>
      <c r="HM2" s="34">
        <v>15</v>
      </c>
      <c r="HN2" s="34">
        <v>21</v>
      </c>
      <c r="HO2" s="34">
        <v>9</v>
      </c>
      <c r="HP2" s="34">
        <v>15</v>
      </c>
      <c r="HQ2" s="34">
        <v>21</v>
      </c>
      <c r="HR2" s="34">
        <v>9</v>
      </c>
      <c r="HS2" s="34">
        <v>15</v>
      </c>
      <c r="HT2" s="34">
        <v>21</v>
      </c>
      <c r="HU2" s="34">
        <v>9</v>
      </c>
      <c r="HV2" s="34">
        <v>15</v>
      </c>
      <c r="HW2" s="34">
        <v>21</v>
      </c>
      <c r="HX2" s="34">
        <v>9</v>
      </c>
      <c r="HY2" s="34">
        <v>15</v>
      </c>
      <c r="HZ2" s="34">
        <v>21</v>
      </c>
      <c r="IA2" s="34">
        <v>9</v>
      </c>
      <c r="IB2" s="34">
        <v>15</v>
      </c>
      <c r="IC2" s="34">
        <v>21</v>
      </c>
      <c r="ID2" s="34">
        <v>9</v>
      </c>
      <c r="IE2" s="34">
        <v>15</v>
      </c>
      <c r="IF2" s="34">
        <v>21</v>
      </c>
      <c r="IG2" s="34">
        <v>5</v>
      </c>
      <c r="IH2" s="34">
        <v>13</v>
      </c>
      <c r="II2" s="34">
        <v>16</v>
      </c>
      <c r="IJ2" s="34">
        <v>21</v>
      </c>
      <c r="IK2" s="34">
        <v>5</v>
      </c>
      <c r="IL2" s="34">
        <v>13</v>
      </c>
      <c r="IM2" s="34">
        <v>16</v>
      </c>
      <c r="IN2" s="34">
        <v>21</v>
      </c>
      <c r="IO2" s="34">
        <v>5</v>
      </c>
      <c r="IP2" s="34">
        <v>13</v>
      </c>
      <c r="IQ2" s="34">
        <v>16</v>
      </c>
      <c r="IR2" s="34">
        <v>21</v>
      </c>
      <c r="IS2" s="34">
        <v>13</v>
      </c>
      <c r="IT2" s="34">
        <v>16</v>
      </c>
      <c r="IU2" s="34">
        <v>21</v>
      </c>
      <c r="IV2" s="34">
        <v>13</v>
      </c>
      <c r="IW2" s="34">
        <v>16</v>
      </c>
      <c r="IX2" s="34">
        <v>21</v>
      </c>
      <c r="IY2" s="34">
        <v>5</v>
      </c>
    </row>
    <row r="3" spans="1:277" ht="42.75">
      <c r="B3" s="174"/>
      <c r="C3" s="174"/>
      <c r="D3" s="174"/>
      <c r="E3" s="174"/>
      <c r="F3" s="174"/>
      <c r="G3" s="174"/>
      <c r="H3" s="174"/>
      <c r="I3" s="174"/>
      <c r="J3" s="90" t="str">
        <f>"B"&amp;4</f>
        <v>B4</v>
      </c>
      <c r="K3" s="91" t="str">
        <f>J3</f>
        <v>B4</v>
      </c>
      <c r="L3" s="91" t="str">
        <f>K3&amp;"a"</f>
        <v>B4a</v>
      </c>
      <c r="M3" s="91" t="str">
        <f>L3&amp;"a"</f>
        <v>B4aa</v>
      </c>
      <c r="N3" s="91" t="str">
        <f>M3&amp;"a"</f>
        <v>B4aaa</v>
      </c>
      <c r="O3" s="90" t="s">
        <v>257</v>
      </c>
      <c r="P3" s="91" t="str">
        <f>O3</f>
        <v>B5</v>
      </c>
      <c r="Q3" s="91" t="str">
        <f>P3&amp;"a"</f>
        <v>B5a</v>
      </c>
      <c r="R3" s="91" t="str">
        <f t="shared" ref="R3:S3" si="0">Q3&amp;"a"</f>
        <v>B5aa</v>
      </c>
      <c r="S3" s="91" t="str">
        <f t="shared" si="0"/>
        <v>B5aaa</v>
      </c>
      <c r="T3" s="90" t="s">
        <v>258</v>
      </c>
      <c r="U3" s="91" t="str">
        <f>T3</f>
        <v>B6</v>
      </c>
      <c r="V3" s="91" t="str">
        <f>U3&amp;"a"</f>
        <v>B6a</v>
      </c>
      <c r="W3" s="91" t="str">
        <f>V3&amp;"a"</f>
        <v>B6aa</v>
      </c>
      <c r="X3" s="90" t="s">
        <v>259</v>
      </c>
      <c r="Y3" s="91" t="str">
        <f>X3</f>
        <v>B7</v>
      </c>
      <c r="Z3" s="91" t="str">
        <f>Y3&amp;"a"</f>
        <v>B7a</v>
      </c>
      <c r="AA3" s="91" t="str">
        <f>Z3&amp;"a"</f>
        <v>B7aa</v>
      </c>
      <c r="AB3" s="90" t="s">
        <v>269</v>
      </c>
      <c r="AC3" s="91" t="str">
        <f>AB3</f>
        <v>I9</v>
      </c>
      <c r="AD3" s="91" t="str">
        <f>AC3&amp;"a"</f>
        <v>I9a</v>
      </c>
      <c r="AE3" s="91" t="str">
        <f>AD3&amp;"a"</f>
        <v>I9aa</v>
      </c>
      <c r="AF3" s="90" t="s">
        <v>189</v>
      </c>
      <c r="AG3" s="91" t="str">
        <f>AF3</f>
        <v>D1</v>
      </c>
      <c r="AH3" s="91" t="s">
        <v>234</v>
      </c>
      <c r="AI3" s="90" t="s">
        <v>190</v>
      </c>
      <c r="AJ3" s="91" t="str">
        <f>AI3</f>
        <v>D2</v>
      </c>
      <c r="AK3" s="91" t="s">
        <v>190</v>
      </c>
      <c r="AL3" s="90" t="s">
        <v>191</v>
      </c>
      <c r="AM3" s="91" t="str">
        <f>AL3</f>
        <v>D3</v>
      </c>
      <c r="AN3" s="91" t="str">
        <f>AM3</f>
        <v>D3</v>
      </c>
      <c r="AO3" s="90" t="s">
        <v>192</v>
      </c>
      <c r="AP3" s="91" t="str">
        <f>AO3</f>
        <v>D4</v>
      </c>
      <c r="AQ3" s="91" t="str">
        <f>AP3</f>
        <v>D4</v>
      </c>
      <c r="AR3" s="90" t="s">
        <v>193</v>
      </c>
      <c r="AS3" s="91" t="str">
        <f>AR3</f>
        <v>D5</v>
      </c>
      <c r="AT3" s="91" t="str">
        <f>AS3</f>
        <v>D5</v>
      </c>
      <c r="AU3" s="90" t="s">
        <v>194</v>
      </c>
      <c r="AV3" s="91" t="str">
        <f>AU3</f>
        <v>D6</v>
      </c>
      <c r="AW3" s="91" t="str">
        <f>AV3</f>
        <v>D6</v>
      </c>
      <c r="AX3" s="90" t="s">
        <v>195</v>
      </c>
      <c r="AY3" s="91" t="str">
        <f>AX3</f>
        <v>D7</v>
      </c>
      <c r="AZ3" s="91" t="str">
        <f>AY3</f>
        <v>D7</v>
      </c>
      <c r="BA3" s="90" t="s">
        <v>196</v>
      </c>
      <c r="BB3" s="91" t="str">
        <f>BA3</f>
        <v>D8</v>
      </c>
      <c r="BC3" s="91" t="str">
        <f>BB3</f>
        <v>D8</v>
      </c>
      <c r="BD3" s="90" t="s">
        <v>197</v>
      </c>
      <c r="BE3" s="91" t="str">
        <f>BD3</f>
        <v>D9</v>
      </c>
      <c r="BF3" s="91" t="str">
        <f>BE3</f>
        <v>D9</v>
      </c>
      <c r="BG3" s="90" t="s">
        <v>198</v>
      </c>
      <c r="BH3" s="91" t="str">
        <f t="shared" ref="BH3:BI3" si="1">BG3</f>
        <v>D10</v>
      </c>
      <c r="BI3" s="91" t="str">
        <f t="shared" si="1"/>
        <v>D10</v>
      </c>
      <c r="BJ3" s="90" t="s">
        <v>199</v>
      </c>
      <c r="BK3" s="91" t="str">
        <f t="shared" ref="BK3:BL3" si="2">BJ3</f>
        <v>D11</v>
      </c>
      <c r="BL3" s="91" t="str">
        <f t="shared" si="2"/>
        <v>D11</v>
      </c>
      <c r="BM3" s="90" t="s">
        <v>200</v>
      </c>
      <c r="BN3" s="91" t="str">
        <f t="shared" ref="BN3:BO3" si="3">BM3</f>
        <v>D12</v>
      </c>
      <c r="BO3" s="91" t="str">
        <f t="shared" si="3"/>
        <v>D12</v>
      </c>
      <c r="BP3" s="90" t="s">
        <v>201</v>
      </c>
      <c r="BQ3" s="91" t="str">
        <f t="shared" ref="BQ3:BR3" si="4">BP3</f>
        <v>D13</v>
      </c>
      <c r="BR3" s="91" t="str">
        <f t="shared" si="4"/>
        <v>D13</v>
      </c>
      <c r="BS3" s="90" t="s">
        <v>202</v>
      </c>
      <c r="BT3" s="91" t="str">
        <f t="shared" ref="BT3:BU3" si="5">BS3</f>
        <v>D14</v>
      </c>
      <c r="BU3" s="91" t="str">
        <f t="shared" si="5"/>
        <v>D14</v>
      </c>
      <c r="BV3" s="90" t="s">
        <v>203</v>
      </c>
      <c r="BW3" s="91" t="str">
        <f t="shared" ref="BW3:BX3" si="6">BV3</f>
        <v>D15</v>
      </c>
      <c r="BX3" s="91" t="str">
        <f t="shared" si="6"/>
        <v>D15</v>
      </c>
      <c r="BY3" s="90" t="s">
        <v>204</v>
      </c>
      <c r="BZ3" s="91" t="str">
        <f t="shared" ref="BZ3:CA3" si="7">BY3</f>
        <v>D16</v>
      </c>
      <c r="CA3" s="91" t="str">
        <f t="shared" si="7"/>
        <v>D16</v>
      </c>
      <c r="CB3" s="90" t="s">
        <v>205</v>
      </c>
      <c r="CC3" s="91" t="str">
        <f t="shared" ref="CC3:CD3" si="8">CB3</f>
        <v>D17</v>
      </c>
      <c r="CD3" s="91" t="str">
        <f t="shared" si="8"/>
        <v>D17</v>
      </c>
      <c r="CE3" s="90" t="s">
        <v>206</v>
      </c>
      <c r="CF3" s="91" t="str">
        <f t="shared" ref="CF3:CG3" si="9">CE3</f>
        <v>D18</v>
      </c>
      <c r="CG3" s="91" t="str">
        <f t="shared" si="9"/>
        <v>D18</v>
      </c>
      <c r="CH3" s="90" t="s">
        <v>207</v>
      </c>
      <c r="CI3" s="91" t="str">
        <f t="shared" ref="CI3:CJ3" si="10">CH3</f>
        <v>D19</v>
      </c>
      <c r="CJ3" s="91" t="str">
        <f t="shared" si="10"/>
        <v>D19</v>
      </c>
      <c r="CK3" s="90" t="s">
        <v>208</v>
      </c>
      <c r="CL3" s="91" t="str">
        <f t="shared" ref="CL3:CM3" si="11">CK3</f>
        <v>D21</v>
      </c>
      <c r="CM3" s="91" t="str">
        <f t="shared" si="11"/>
        <v>D21</v>
      </c>
      <c r="CN3" s="90" t="s">
        <v>273</v>
      </c>
      <c r="CO3" s="91" t="str">
        <f t="shared" ref="CO3:CP3" si="12">CN3</f>
        <v>D22</v>
      </c>
      <c r="CP3" s="91" t="str">
        <f t="shared" si="12"/>
        <v>D22</v>
      </c>
      <c r="CQ3" s="90" t="s">
        <v>211</v>
      </c>
      <c r="CR3" s="91" t="str">
        <f t="shared" ref="CR3:CS3" si="13">CQ3</f>
        <v>D23</v>
      </c>
      <c r="CS3" s="91" t="str">
        <f t="shared" si="13"/>
        <v>D23</v>
      </c>
      <c r="CT3" s="90" t="s">
        <v>235</v>
      </c>
      <c r="CU3" s="91" t="str">
        <f t="shared" ref="CU3:CV3" si="14">CT3</f>
        <v>D24</v>
      </c>
      <c r="CV3" s="91" t="str">
        <f t="shared" si="14"/>
        <v>D24</v>
      </c>
      <c r="CW3" s="90" t="s">
        <v>212</v>
      </c>
      <c r="CX3" s="91" t="str">
        <f t="shared" ref="CX3" si="15">CW3</f>
        <v>D29</v>
      </c>
      <c r="CY3" s="91" t="str">
        <f t="shared" ref="CY3" si="16">CW3</f>
        <v>D29</v>
      </c>
      <c r="CZ3" s="91" t="str">
        <f>CX3&amp;"a"</f>
        <v>D29a</v>
      </c>
      <c r="DA3" s="90" t="s">
        <v>213</v>
      </c>
      <c r="DB3" s="91" t="str">
        <f t="shared" ref="DB3" si="17">DA3</f>
        <v>D30</v>
      </c>
      <c r="DC3" s="91" t="str">
        <f t="shared" ref="DC3" si="18">DA3</f>
        <v>D30</v>
      </c>
      <c r="DD3" s="91" t="str">
        <f>DB3&amp;"a"</f>
        <v>D30a</v>
      </c>
      <c r="DE3" s="90" t="s">
        <v>214</v>
      </c>
      <c r="DF3" s="91" t="str">
        <f t="shared" ref="DF3:DG3" si="19">DE3</f>
        <v>D31</v>
      </c>
      <c r="DG3" s="91" t="str">
        <f t="shared" si="19"/>
        <v>D31</v>
      </c>
      <c r="DH3" s="90" t="s">
        <v>215</v>
      </c>
      <c r="DI3" s="91" t="str">
        <f>DH3</f>
        <v>D25
・
I21</v>
      </c>
      <c r="DJ3" s="91" t="str">
        <f t="shared" ref="DJ3:DK3" si="20">DI3</f>
        <v>D25
・
I21</v>
      </c>
      <c r="DK3" s="91" t="str">
        <f t="shared" si="20"/>
        <v>D25
・
I21</v>
      </c>
      <c r="DL3" s="91" t="str">
        <f>DH$3&amp;"a"</f>
        <v>D25
・
I21a</v>
      </c>
      <c r="DM3" s="91" t="str">
        <f>DH$3&amp;"aa"</f>
        <v>D25
・
I21aa</v>
      </c>
      <c r="DN3" s="91" t="str">
        <f>DH$3&amp;"aaa"</f>
        <v>D25
・
I21aaa</v>
      </c>
      <c r="DO3" s="175" t="str">
        <f>DH$3&amp;"aaaa"</f>
        <v>D25
・
I21aaaa</v>
      </c>
      <c r="DP3" s="90" t="s">
        <v>278</v>
      </c>
      <c r="DQ3" s="91" t="str">
        <f>DP3</f>
        <v>D26
・
I22</v>
      </c>
      <c r="DR3" s="91" t="str">
        <f>DQ3</f>
        <v>D26
・
I22</v>
      </c>
      <c r="DS3" s="91" t="str">
        <f t="shared" ref="DS3" si="21">DR3</f>
        <v>D26
・
I22</v>
      </c>
      <c r="DT3" s="91" t="str">
        <f>DP$3&amp;"a"</f>
        <v>D26
・
I22a</v>
      </c>
      <c r="DU3" s="91" t="str">
        <f>DP$3&amp;"aa"</f>
        <v>D26
・
I22aa</v>
      </c>
      <c r="DV3" s="91" t="str">
        <f>DP$3&amp;"aaa"</f>
        <v>D26
・
I22aaa</v>
      </c>
      <c r="DW3" s="175" t="str">
        <f>DP$3&amp;"aaaa"</f>
        <v>D26
・
I22aaaa</v>
      </c>
      <c r="DX3" s="90" t="s">
        <v>216</v>
      </c>
      <c r="DY3" s="91" t="str">
        <f>DX3</f>
        <v>D27
・
I23</v>
      </c>
      <c r="DZ3" s="91" t="str">
        <f>DY3</f>
        <v>D27
・
I23</v>
      </c>
      <c r="EA3" s="91" t="str">
        <f t="shared" ref="EA3" si="22">DZ3</f>
        <v>D27
・
I23</v>
      </c>
      <c r="EB3" s="91" t="str">
        <f>DX$3&amp;"a"</f>
        <v>D27
・
I23a</v>
      </c>
      <c r="EC3" s="91" t="str">
        <f>DX$3&amp;"aa"</f>
        <v>D27
・
I23aa</v>
      </c>
      <c r="ED3" s="91" t="str">
        <f>DX$3&amp;"aaa"</f>
        <v>D27
・
I23aaa</v>
      </c>
      <c r="EE3" s="175" t="str">
        <f>DX$3&amp;"aaaa"</f>
        <v>D27
・
I23aaaa</v>
      </c>
      <c r="EF3" s="90" t="s">
        <v>279</v>
      </c>
      <c r="EG3" s="91" t="str">
        <f>EF3</f>
        <v>D28
・
I24</v>
      </c>
      <c r="EH3" s="91" t="str">
        <f>EG3</f>
        <v>D28
・
I24</v>
      </c>
      <c r="EI3" s="91" t="str">
        <f t="shared" ref="EI3" si="23">EH3</f>
        <v>D28
・
I24</v>
      </c>
      <c r="EJ3" s="91" t="str">
        <f>EF$3&amp;"a"</f>
        <v>D28
・
I24a</v>
      </c>
      <c r="EK3" s="91" t="str">
        <f>EF$3&amp;"aa"</f>
        <v>D28
・
I24aa</v>
      </c>
      <c r="EL3" s="91" t="str">
        <f>EF$3&amp;"aaa"</f>
        <v>D28
・
I24aaa</v>
      </c>
      <c r="EM3" s="91" t="str">
        <f>EF$3&amp;"aaaa"</f>
        <v>D28
・
I24aaaa</v>
      </c>
      <c r="EN3" s="175" t="str">
        <f>EF$3&amp;"aaaaa"</f>
        <v>D28
・
I24aaaaa</v>
      </c>
      <c r="EO3" s="90" t="s">
        <v>180</v>
      </c>
      <c r="EP3" s="91" t="str">
        <f t="shared" ref="EP3:EQ3" si="24">EO3</f>
        <v>I10</v>
      </c>
      <c r="EQ3" s="91" t="str">
        <f t="shared" si="24"/>
        <v>I10</v>
      </c>
      <c r="ER3" s="90" t="s">
        <v>181</v>
      </c>
      <c r="ES3" s="91" t="str">
        <f t="shared" ref="ES3:ET3" si="25">ER3</f>
        <v>I11</v>
      </c>
      <c r="ET3" s="91" t="str">
        <f t="shared" si="25"/>
        <v>I11</v>
      </c>
      <c r="EU3" s="90" t="s">
        <v>182</v>
      </c>
      <c r="EV3" s="91" t="str">
        <f t="shared" ref="EV3:EW3" si="26">EU3</f>
        <v>I12</v>
      </c>
      <c r="EW3" s="91" t="str">
        <f t="shared" si="26"/>
        <v>I12</v>
      </c>
      <c r="EX3" s="90" t="s">
        <v>183</v>
      </c>
      <c r="EY3" s="91" t="str">
        <f t="shared" ref="EY3:EZ3" si="27">EX3</f>
        <v>I13</v>
      </c>
      <c r="EZ3" s="91" t="str">
        <f t="shared" si="27"/>
        <v>I13</v>
      </c>
      <c r="FA3" s="90" t="s">
        <v>184</v>
      </c>
      <c r="FB3" s="91" t="str">
        <f t="shared" ref="FB3:FC3" si="28">FA3</f>
        <v>I14</v>
      </c>
      <c r="FC3" s="91" t="str">
        <f t="shared" si="28"/>
        <v>I14</v>
      </c>
      <c r="FD3" s="90" t="s">
        <v>185</v>
      </c>
      <c r="FE3" s="91" t="str">
        <f t="shared" ref="FE3" si="29">FD3</f>
        <v>I16</v>
      </c>
      <c r="FF3" s="91" t="str">
        <f t="shared" ref="FF3" si="30">FD3</f>
        <v>I16</v>
      </c>
      <c r="FG3" s="91" t="str">
        <f>FD$3&amp;"a"</f>
        <v>I16a</v>
      </c>
      <c r="FH3" s="90" t="s">
        <v>186</v>
      </c>
      <c r="FI3" s="91" t="str">
        <f t="shared" ref="FI3:FJ3" si="31">FH3</f>
        <v>I20</v>
      </c>
      <c r="FJ3" s="91" t="str">
        <f t="shared" si="31"/>
        <v>I20</v>
      </c>
      <c r="FK3" s="90" t="s">
        <v>187</v>
      </c>
      <c r="FL3" s="91" t="str">
        <f t="shared" ref="FL3:FM3" si="32">FK3</f>
        <v>I26</v>
      </c>
      <c r="FM3" s="91" t="str">
        <f t="shared" si="32"/>
        <v>I26</v>
      </c>
      <c r="FN3" s="90" t="s">
        <v>188</v>
      </c>
      <c r="FO3" s="91" t="str">
        <f t="shared" ref="FO3:FP3" si="33">FN3</f>
        <v>I27</v>
      </c>
      <c r="FP3" s="91" t="str">
        <f t="shared" si="33"/>
        <v>I27</v>
      </c>
      <c r="FQ3" s="90" t="s">
        <v>277</v>
      </c>
      <c r="FR3" s="91" t="str">
        <f>FQ3</f>
        <v>B10</v>
      </c>
      <c r="FS3" s="91" t="str">
        <f>FQ3</f>
        <v>B10</v>
      </c>
      <c r="FT3" s="90" t="s">
        <v>217</v>
      </c>
      <c r="FU3" s="91" t="str">
        <f>FT3</f>
        <v>H1</v>
      </c>
      <c r="FV3" s="91" t="str">
        <f>FU3</f>
        <v>H1</v>
      </c>
      <c r="FW3" s="91" t="str">
        <f>FV3</f>
        <v>H1</v>
      </c>
      <c r="FX3" s="90" t="s">
        <v>218</v>
      </c>
      <c r="FY3" s="91" t="str">
        <f>FX3</f>
        <v>H2</v>
      </c>
      <c r="FZ3" s="91" t="str">
        <f>FY3</f>
        <v>H2</v>
      </c>
      <c r="GA3" s="91" t="str">
        <f>FZ3</f>
        <v>H2</v>
      </c>
      <c r="GB3" s="90" t="s">
        <v>219</v>
      </c>
      <c r="GC3" s="91" t="str">
        <f>GB3</f>
        <v>H3</v>
      </c>
      <c r="GD3" s="91" t="str">
        <f>GC3&amp;"a"</f>
        <v>H3a</v>
      </c>
      <c r="GE3" s="90" t="s">
        <v>220</v>
      </c>
      <c r="GF3" s="91" t="str">
        <f>GE3</f>
        <v>H4</v>
      </c>
      <c r="GG3" s="91" t="str">
        <f>GF3&amp;"a"</f>
        <v>H4a</v>
      </c>
      <c r="GH3" s="90" t="s">
        <v>221</v>
      </c>
      <c r="GI3" s="91" t="str">
        <f>GH3</f>
        <v>H5</v>
      </c>
      <c r="GJ3" s="91" t="str">
        <f>GI3</f>
        <v>H5</v>
      </c>
      <c r="GK3" s="91" t="str">
        <f>GJ3</f>
        <v>H5</v>
      </c>
      <c r="GL3" s="90" t="s">
        <v>222</v>
      </c>
      <c r="GM3" s="91" t="str">
        <f>GL3</f>
        <v>H6</v>
      </c>
      <c r="GN3" s="91" t="str">
        <f>GM3</f>
        <v>H6</v>
      </c>
      <c r="GO3" s="91" t="str">
        <f>GN3</f>
        <v>H6</v>
      </c>
      <c r="GP3" s="90" t="s">
        <v>223</v>
      </c>
      <c r="GQ3" s="91" t="str">
        <f>GP3</f>
        <v>H7</v>
      </c>
      <c r="GR3" s="91" t="str">
        <f>GQ3</f>
        <v>H7</v>
      </c>
      <c r="GS3" s="91" t="str">
        <f>GR3</f>
        <v>H7</v>
      </c>
      <c r="GT3" s="90" t="s">
        <v>224</v>
      </c>
      <c r="GU3" s="91" t="str">
        <f>GT3</f>
        <v>H8</v>
      </c>
      <c r="GV3" s="91" t="str">
        <f>GU3</f>
        <v>H8</v>
      </c>
      <c r="GW3" s="91" t="str">
        <f>GV3</f>
        <v>H8</v>
      </c>
      <c r="GX3" s="90" t="s">
        <v>225</v>
      </c>
      <c r="GY3" s="91" t="str">
        <f>GX3</f>
        <v>H9</v>
      </c>
      <c r="GZ3" s="91" t="str">
        <f>GY3</f>
        <v>H9</v>
      </c>
      <c r="HA3" s="91" t="str">
        <f>GZ3</f>
        <v>H9</v>
      </c>
      <c r="HB3" s="175" t="str">
        <f>HA3&amp;"a"</f>
        <v>H9a</v>
      </c>
      <c r="HC3" s="90" t="s">
        <v>226</v>
      </c>
      <c r="HD3" s="91" t="str">
        <f>HC3</f>
        <v>H10</v>
      </c>
      <c r="HE3" s="175" t="str">
        <f>HD3&amp;"a"</f>
        <v>H10a</v>
      </c>
      <c r="HF3" s="90" t="s">
        <v>227</v>
      </c>
      <c r="HG3" s="91" t="str">
        <f>HF3</f>
        <v>H11</v>
      </c>
      <c r="HH3" s="91" t="str">
        <f>HF3</f>
        <v>H11</v>
      </c>
      <c r="HI3" s="90" t="s">
        <v>228</v>
      </c>
      <c r="HJ3" s="91" t="str">
        <f>HI3</f>
        <v>H12</v>
      </c>
      <c r="HK3" s="91" t="str">
        <f>HI3</f>
        <v>H12</v>
      </c>
      <c r="HL3" s="90" t="s">
        <v>229</v>
      </c>
      <c r="HM3" s="91" t="str">
        <f>HL3</f>
        <v>H13</v>
      </c>
      <c r="HN3" s="91" t="str">
        <f>HL3</f>
        <v>H13</v>
      </c>
      <c r="HO3" s="90" t="s">
        <v>230</v>
      </c>
      <c r="HP3" s="91" t="str">
        <f>HO3</f>
        <v>H14</v>
      </c>
      <c r="HQ3" s="91" t="str">
        <f>HO3</f>
        <v>H14</v>
      </c>
      <c r="HR3" s="90" t="s">
        <v>231</v>
      </c>
      <c r="HS3" s="91" t="str">
        <f>HR3</f>
        <v>H15</v>
      </c>
      <c r="HT3" s="175" t="str">
        <f>HR3</f>
        <v>H15</v>
      </c>
      <c r="HU3" s="90" t="s">
        <v>233</v>
      </c>
      <c r="HV3" s="91" t="str">
        <f>HU3</f>
        <v>H16</v>
      </c>
      <c r="HW3" s="175" t="str">
        <f>HU3</f>
        <v>H16</v>
      </c>
      <c r="HX3" s="90" t="s">
        <v>237</v>
      </c>
      <c r="HY3" s="91" t="str">
        <f>HX3</f>
        <v>H17</v>
      </c>
      <c r="HZ3" s="175" t="str">
        <f>HX3</f>
        <v>H17</v>
      </c>
      <c r="IA3" s="90" t="s">
        <v>314</v>
      </c>
      <c r="IB3" s="91" t="str">
        <f>IA3</f>
        <v>H18</v>
      </c>
      <c r="IC3" s="175" t="str">
        <f>IA3</f>
        <v>H18</v>
      </c>
      <c r="ID3" s="90" t="s">
        <v>316</v>
      </c>
      <c r="IE3" s="91" t="str">
        <f>ID3</f>
        <v>H19</v>
      </c>
      <c r="IF3" s="91" t="str">
        <f>ID3</f>
        <v>H19</v>
      </c>
      <c r="IG3" s="175" t="str">
        <f>ID3&amp;"a"</f>
        <v>H19a</v>
      </c>
      <c r="IH3" s="90" t="s">
        <v>239</v>
      </c>
      <c r="II3" s="91" t="str">
        <f>IH3</f>
        <v>G1</v>
      </c>
      <c r="IJ3" s="91" t="str">
        <f>IH3</f>
        <v>G1</v>
      </c>
      <c r="IK3" s="175" t="str">
        <f>IH3&amp;"a"</f>
        <v>G1a</v>
      </c>
      <c r="IL3" s="90" t="s">
        <v>240</v>
      </c>
      <c r="IM3" s="91" t="str">
        <f>IL3</f>
        <v>G2</v>
      </c>
      <c r="IN3" s="91" t="str">
        <f>IL3</f>
        <v>G2</v>
      </c>
      <c r="IO3" s="175" t="str">
        <f>IL3&amp;"a"</f>
        <v>G2a</v>
      </c>
      <c r="IP3" s="90" t="s">
        <v>241</v>
      </c>
      <c r="IQ3" s="91" t="str">
        <f>IP3</f>
        <v>G3</v>
      </c>
      <c r="IR3" s="175" t="str">
        <f>IP3</f>
        <v>G3</v>
      </c>
      <c r="IS3" s="90" t="s">
        <v>280</v>
      </c>
      <c r="IT3" s="91" t="str">
        <f>IS3</f>
        <v>G4</v>
      </c>
      <c r="IU3" s="175" t="str">
        <f>IS3</f>
        <v>G4</v>
      </c>
      <c r="IV3" s="90" t="s">
        <v>246</v>
      </c>
      <c r="IW3" s="91" t="str">
        <f>IV3</f>
        <v>G5</v>
      </c>
      <c r="IX3" s="91" t="str">
        <f>IV3</f>
        <v>G5</v>
      </c>
      <c r="IY3" s="175" t="str">
        <f>IV3&amp;"a"</f>
        <v>G5a</v>
      </c>
    </row>
    <row r="4" spans="1:277" s="35" customFormat="1" ht="63" customHeight="1">
      <c r="A4" s="440" t="s">
        <v>36</v>
      </c>
      <c r="B4" s="442" t="s">
        <v>37</v>
      </c>
      <c r="C4" s="426" t="s">
        <v>38</v>
      </c>
      <c r="D4" s="426" t="s">
        <v>39</v>
      </c>
      <c r="E4" s="426" t="s">
        <v>138</v>
      </c>
      <c r="F4" s="442" t="s">
        <v>338</v>
      </c>
      <c r="G4" s="426" t="s">
        <v>145</v>
      </c>
      <c r="H4" s="426" t="s">
        <v>146</v>
      </c>
      <c r="I4" s="426" t="s">
        <v>339</v>
      </c>
      <c r="J4" s="430" t="str">
        <f>VLOOKUP(J3,タクシー!$C:$Z,3,0)</f>
        <v>ユニバーサルデザインタクシー（レベル１）</v>
      </c>
      <c r="K4" s="431"/>
      <c r="L4" s="431"/>
      <c r="M4" s="431"/>
      <c r="N4" s="431"/>
      <c r="O4" s="430" t="str">
        <f>VLOOKUP(O3,タクシー!$C:$Z,3,0)</f>
        <v>ユニバーサルデザインタクシー（レベル準１）</v>
      </c>
      <c r="P4" s="431"/>
      <c r="Q4" s="431"/>
      <c r="R4" s="431"/>
      <c r="S4" s="431"/>
      <c r="T4" s="430" t="str">
        <f>VLOOKUP(T3,タクシー!$C:$Z,3,0)</f>
        <v>福祉タクシー（リフト付き）</v>
      </c>
      <c r="U4" s="431"/>
      <c r="V4" s="431"/>
      <c r="W4" s="431"/>
      <c r="X4" s="430" t="str">
        <f>VLOOKUP(X3,タクシー!$C:$Z,3,0)</f>
        <v>福祉タクシー（スロープ付き）</v>
      </c>
      <c r="Y4" s="431"/>
      <c r="Z4" s="431"/>
      <c r="AA4" s="431"/>
      <c r="AB4" s="430" t="str">
        <f>VLOOKUP(AB3,タクシー!$C:$Z,3,0)</f>
        <v>ジャンボタクシー</v>
      </c>
      <c r="AC4" s="431"/>
      <c r="AD4" s="431"/>
      <c r="AE4" s="431"/>
      <c r="AF4" s="430" t="str">
        <f>VLOOKUP(AF3,タクシー!$C:$Z,3,0)</f>
        <v>運行管理支援システム</v>
      </c>
      <c r="AG4" s="431"/>
      <c r="AH4" s="431"/>
      <c r="AI4" s="430" t="str">
        <f>VLOOKUP(AI3,タクシー!$C:$Z,3,0)</f>
        <v>乗務日報自動作成システム</v>
      </c>
      <c r="AJ4" s="431"/>
      <c r="AK4" s="431"/>
      <c r="AL4" s="430" t="str">
        <f>VLOOKUP(AL3,タクシー!$C:$Z,3,0)</f>
        <v>車両動態管理システム</v>
      </c>
      <c r="AM4" s="431"/>
      <c r="AN4" s="431"/>
      <c r="AO4" s="430" t="str">
        <f>VLOOKUP(AO3,タクシー!$C:$Z,3,0)</f>
        <v>各種申請書類の作成支援システム</v>
      </c>
      <c r="AP4" s="431"/>
      <c r="AQ4" s="431"/>
      <c r="AR4" s="430" t="str">
        <f>VLOOKUP(AR3,タクシー!$C:$Z,3,0)</f>
        <v>運行計画（ダイヤ・運行系統図等）作成支援システム</v>
      </c>
      <c r="AS4" s="431"/>
      <c r="AT4" s="431"/>
      <c r="AU4" s="430" t="str">
        <f>VLOOKUP(AU3,タクシー!$C:$Z,3,0)</f>
        <v>ODデータ・乗降人数等自動集計システム</v>
      </c>
      <c r="AV4" s="431"/>
      <c r="AW4" s="431"/>
      <c r="AX4" s="430" t="str">
        <f>VLOOKUP(AX3,タクシー!$C:$Z,3,0)</f>
        <v>売上・利用者動向分析システム</v>
      </c>
      <c r="AY4" s="431"/>
      <c r="AZ4" s="431"/>
      <c r="BA4" s="430" t="str">
        <f>VLOOKUP(BA3,タクシー!$C:$Z,3,0)</f>
        <v>事故情報管理システム</v>
      </c>
      <c r="BB4" s="431"/>
      <c r="BC4" s="431"/>
      <c r="BD4" s="430" t="str">
        <f>VLOOKUP(BD3,タクシー!$C:$Z,3,0)</f>
        <v>車検・定期点検・整備管理システム</v>
      </c>
      <c r="BE4" s="431"/>
      <c r="BF4" s="431"/>
      <c r="BG4" s="430" t="str">
        <f>VLOOKUP(BG3,タクシー!$C:$Z,3,0)</f>
        <v>乗務シフト自動作成システム</v>
      </c>
      <c r="BH4" s="431"/>
      <c r="BI4" s="431"/>
      <c r="BJ4" s="430" t="str">
        <f>VLOOKUP(BJ3,タクシー!$C:$Z,3,0)</f>
        <v>勤怠管理システム</v>
      </c>
      <c r="BK4" s="431"/>
      <c r="BL4" s="431"/>
      <c r="BM4" s="430" t="str">
        <f>VLOOKUP(BM3,タクシー!$C:$Z,3,0)</f>
        <v>営業所・乗務員管理システム</v>
      </c>
      <c r="BN4" s="431"/>
      <c r="BO4" s="431"/>
      <c r="BP4" s="430" t="str">
        <f>VLOOKUP(BP3,タクシー!$C:$Z,3,0)</f>
        <v>売上集計・記録システム</v>
      </c>
      <c r="BQ4" s="431"/>
      <c r="BR4" s="431"/>
      <c r="BS4" s="430" t="str">
        <f>VLOOKUP(BS3,タクシー!$C:$Z,3,0)</f>
        <v>会計管理用事務処理系システム</v>
      </c>
      <c r="BT4" s="431"/>
      <c r="BU4" s="431"/>
      <c r="BV4" s="430" t="str">
        <f>VLOOKUP(BV3,タクシー!$C:$Z,3,0)</f>
        <v>車内空間を活用したデジタル広告</v>
      </c>
      <c r="BW4" s="431"/>
      <c r="BX4" s="431"/>
      <c r="BY4" s="430" t="str">
        <f>VLOOKUP(BY3,タクシー!$C:$Z,3,0)</f>
        <v>コールセンターシステム</v>
      </c>
      <c r="BZ4" s="431"/>
      <c r="CA4" s="431"/>
      <c r="CB4" s="430" t="str">
        <f>VLOOKUP(CB3,タクシー!$C:$Z,3,0)</f>
        <v>スマートフォン等モバイル端末を使った集客に繋がる仕組み</v>
      </c>
      <c r="CC4" s="431"/>
      <c r="CD4" s="431"/>
      <c r="CE4" s="430" t="str">
        <f>VLOOKUP(CE3,タクシー!$C:$Z,3,0)</f>
        <v>デジタルを活用した利用者へのPRや意見収集</v>
      </c>
      <c r="CF4" s="431"/>
      <c r="CG4" s="431"/>
      <c r="CH4" s="430" t="str">
        <f>VLOOKUP(CH3,タクシー!$C:$Z,3,0)</f>
        <v>混雑状況提供システム</v>
      </c>
      <c r="CI4" s="431"/>
      <c r="CJ4" s="431"/>
      <c r="CK4" s="430" t="str">
        <f>VLOOKUP(CK3,タクシー!$C:$Z,3,0)</f>
        <v>車内乗客への遠隔案内システム</v>
      </c>
      <c r="CL4" s="431"/>
      <c r="CM4" s="432"/>
      <c r="CN4" s="430" t="str">
        <f>VLOOKUP(CN3,タクシー!$C:$Z,3,0)</f>
        <v>配車アプリ</v>
      </c>
      <c r="CO4" s="431"/>
      <c r="CP4" s="431"/>
      <c r="CQ4" s="430" t="str">
        <f>VLOOKUP(CQ3,タクシー!$C:$Z,3,0)</f>
        <v>乗務日報自動作成ソフト</v>
      </c>
      <c r="CR4" s="431"/>
      <c r="CS4" s="431"/>
      <c r="CT4" s="430" t="str">
        <f>VLOOKUP(CT3,タクシー!$C:$Z,3,0)</f>
        <v>輸送実績報告書等帳票自動作成システム</v>
      </c>
      <c r="CU4" s="431"/>
      <c r="CV4" s="431"/>
      <c r="CW4" s="430" t="str">
        <f>VLOOKUP(CW3,タクシー!$C:$Z,3,0)</f>
        <v>その他</v>
      </c>
      <c r="CX4" s="431"/>
      <c r="CY4" s="431"/>
      <c r="CZ4" s="431"/>
      <c r="DA4" s="430" t="str">
        <f>VLOOKUP(DA3,タクシー!$C:$Z,3,0)</f>
        <v>調査等</v>
      </c>
      <c r="DB4" s="431"/>
      <c r="DC4" s="431"/>
      <c r="DD4" s="431"/>
      <c r="DE4" s="430" t="str">
        <f>VLOOKUP(DE3,タクシー!$C:$Z,3,0)</f>
        <v>エネルギーマネジメントシステム</v>
      </c>
      <c r="DF4" s="431"/>
      <c r="DG4" s="431"/>
      <c r="DH4" s="430" t="str">
        <f>VLOOKUP(DI3,タクシー!$C:$Z,3,0)</f>
        <v>クレジット決済機器</v>
      </c>
      <c r="DI4" s="431"/>
      <c r="DJ4" s="431"/>
      <c r="DK4" s="431"/>
      <c r="DL4" s="431"/>
      <c r="DM4" s="431"/>
      <c r="DN4" s="431"/>
      <c r="DO4" s="432"/>
      <c r="DP4" s="430" t="str">
        <f>VLOOKUP(DQ3,タクシー!$C:$Z,3,0)</f>
        <v>交通系ＩＣ決済機器</v>
      </c>
      <c r="DQ4" s="431"/>
      <c r="DR4" s="431"/>
      <c r="DS4" s="431"/>
      <c r="DT4" s="431"/>
      <c r="DU4" s="431"/>
      <c r="DV4" s="431"/>
      <c r="DW4" s="432"/>
      <c r="DX4" s="430" t="str">
        <f>VLOOKUP(DX3,タクシー!$C:$Z,3,0)</f>
        <v>二次元コード決済機器</v>
      </c>
      <c r="DY4" s="431"/>
      <c r="DZ4" s="431"/>
      <c r="EA4" s="431"/>
      <c r="EB4" s="431"/>
      <c r="EC4" s="431"/>
      <c r="ED4" s="431"/>
      <c r="EE4" s="432"/>
      <c r="EF4" s="430" t="str">
        <f>VLOOKUP(EF3,タクシー!$C:$Z,3,0)</f>
        <v>その他</v>
      </c>
      <c r="EG4" s="431"/>
      <c r="EH4" s="431"/>
      <c r="EI4" s="431"/>
      <c r="EJ4" s="431"/>
      <c r="EK4" s="431"/>
      <c r="EL4" s="431"/>
      <c r="EM4" s="431"/>
      <c r="EN4" s="432"/>
      <c r="EO4" s="430" t="str">
        <f>VLOOKUP(EO3,タクシー!$C:$Z,3,0)</f>
        <v>多言語案内用タブレット</v>
      </c>
      <c r="EP4" s="431"/>
      <c r="EQ4" s="431"/>
      <c r="ER4" s="430" t="str">
        <f>VLOOKUP(ER3,タクシー!$C:$Z,3,0)</f>
        <v>多言語翻訳システム機器</v>
      </c>
      <c r="ES4" s="431"/>
      <c r="ET4" s="431"/>
      <c r="EU4" s="430" t="str">
        <f>VLOOKUP(EU3,タクシー!$C:$Z,3,0)</f>
        <v>多言語案内サイネージの導入</v>
      </c>
      <c r="EV4" s="431"/>
      <c r="EW4" s="431"/>
      <c r="EX4" s="430" t="str">
        <f>VLOOKUP(EX3,タクシー!$C:$Z,3,0)</f>
        <v>ホームページの多言語表記</v>
      </c>
      <c r="EY4" s="431"/>
      <c r="EZ4" s="431"/>
      <c r="FA4" s="430" t="str">
        <f>VLOOKUP(FA3,タクシー!$C:$Z,3,0)</f>
        <v>多言語研修の実施</v>
      </c>
      <c r="FB4" s="431"/>
      <c r="FC4" s="431"/>
      <c r="FD4" s="430" t="str">
        <f>VLOOKUP(FD3,タクシー!$C:$Z,3,0)</f>
        <v>その他</v>
      </c>
      <c r="FE4" s="431"/>
      <c r="FF4" s="431"/>
      <c r="FG4" s="431"/>
      <c r="FH4" s="430" t="str">
        <f>VLOOKUP(FH3,タクシー!$C:$Z,3,0)</f>
        <v xml:space="preserve"> 無料公衆無線ＬＡＮ　（無料Ｗｉ-Ｆｉ）</v>
      </c>
      <c r="FI4" s="431"/>
      <c r="FJ4" s="431"/>
      <c r="FK4" s="430" t="str">
        <f>VLOOKUP(FK3,タクシー!$C:$Z,3,0)</f>
        <v>情報端末への電源供給機器</v>
      </c>
      <c r="FL4" s="431"/>
      <c r="FM4" s="431"/>
      <c r="FN4" s="430" t="str">
        <f>VLOOKUP(FN3,タクシー!$C:$Z,3,0)</f>
        <v>非常用電源装置</v>
      </c>
      <c r="FO4" s="431"/>
      <c r="FP4" s="431"/>
      <c r="FQ4" s="430" t="s">
        <v>289</v>
      </c>
      <c r="FR4" s="431"/>
      <c r="FS4" s="431"/>
      <c r="FT4" s="430" t="str">
        <f>VLOOKUP(FT3,タクシー!$C:$Z,3,0)</f>
        <v>二種免許取得のための教習</v>
      </c>
      <c r="FU4" s="431"/>
      <c r="FV4" s="431"/>
      <c r="FW4" s="431"/>
      <c r="FX4" s="430" t="str">
        <f>VLOOKUP(FX3,タクシー!$C:$Z,3,0)</f>
        <v>二種免許取得のための受験資格特例教習</v>
      </c>
      <c r="FY4" s="431"/>
      <c r="FZ4" s="431"/>
      <c r="GA4" s="431"/>
      <c r="GB4" s="430" t="str">
        <f>VLOOKUP(GB3,タクシー!$C:$Z,3,0)</f>
        <v>人材確保イベントの参加・開催</v>
      </c>
      <c r="GC4" s="431"/>
      <c r="GD4" s="431"/>
      <c r="GE4" s="430" t="str">
        <f>VLOOKUP(GE3,タクシー!$C:$Z,3,0)</f>
        <v>その他、人材確保のためのPR</v>
      </c>
      <c r="GF4" s="431"/>
      <c r="GG4" s="431"/>
      <c r="GH4" s="430" t="str">
        <f>VLOOKUP(GH3,タクシー!$C:$Z,3,0)</f>
        <v>UD研修</v>
      </c>
      <c r="GI4" s="431"/>
      <c r="GJ4" s="431"/>
      <c r="GK4" s="431"/>
      <c r="GL4" s="430" t="str">
        <f>VLOOKUP(GL3,タクシー!$C:$Z,3,0)</f>
        <v>観光ドライバー認定講習</v>
      </c>
      <c r="GM4" s="431"/>
      <c r="GN4" s="431"/>
      <c r="GO4" s="431"/>
      <c r="GP4" s="430" t="str">
        <f>VLOOKUP(GP3,タクシー!$C:$Z,3,0)</f>
        <v>子育てタクシードライバー研修</v>
      </c>
      <c r="GQ4" s="431"/>
      <c r="GR4" s="431"/>
      <c r="GS4" s="431"/>
      <c r="GT4" s="430" t="str">
        <f>VLOOKUP(GT3,タクシー!$C:$Z,3,0)</f>
        <v>運転手実技講習</v>
      </c>
      <c r="GU4" s="431"/>
      <c r="GV4" s="431"/>
      <c r="GW4" s="431"/>
      <c r="GX4" s="430" t="s">
        <v>281</v>
      </c>
      <c r="GY4" s="431"/>
      <c r="GZ4" s="431"/>
      <c r="HA4" s="431"/>
      <c r="HB4" s="432"/>
      <c r="HC4" s="430" t="s">
        <v>282</v>
      </c>
      <c r="HD4" s="431"/>
      <c r="HE4" s="432"/>
      <c r="HF4" s="430" t="str">
        <f>VLOOKUP(HF3,タクシー!$C:$Z,3,0)</f>
        <v>休憩設備</v>
      </c>
      <c r="HG4" s="431"/>
      <c r="HH4" s="432"/>
      <c r="HI4" s="430" t="str">
        <f>VLOOKUP(HI3,タクシー!$C:$Z,3,0)</f>
        <v>ドレッサー</v>
      </c>
      <c r="HJ4" s="431"/>
      <c r="HK4" s="432"/>
      <c r="HL4" s="430" t="str">
        <f>VLOOKUP(HL3,タクシー!$C:$Z,3,0)</f>
        <v>仮眠設備</v>
      </c>
      <c r="HM4" s="431"/>
      <c r="HN4" s="432"/>
      <c r="HO4" s="430" t="str">
        <f>VLOOKUP(HO3,タクシー!$C:$Z,3,0)</f>
        <v>シャワールーム</v>
      </c>
      <c r="HP4" s="431"/>
      <c r="HQ4" s="432"/>
      <c r="HR4" s="430" t="str">
        <f>VLOOKUP(HR3,タクシー!$C:$Z,3,0)</f>
        <v>女性用トイレ</v>
      </c>
      <c r="HS4" s="431"/>
      <c r="HT4" s="432"/>
      <c r="HU4" s="430" t="str">
        <f>VLOOKUP(HU3,タクシー!$C:$Z,3,0)</f>
        <v>更衣室</v>
      </c>
      <c r="HV4" s="431"/>
      <c r="HW4" s="432"/>
      <c r="HX4" s="430" t="str">
        <f>VLOOKUP(HX3,タクシー!$C:$Z,3,0)</f>
        <v>防護板</v>
      </c>
      <c r="HY4" s="431"/>
      <c r="HZ4" s="432"/>
      <c r="IA4" s="430" t="str">
        <f>VLOOKUP(IA3,タクシー!$C:$Z,3,0)</f>
        <v>防犯用車内カメラ</v>
      </c>
      <c r="IB4" s="431"/>
      <c r="IC4" s="432"/>
      <c r="ID4" s="430" t="str">
        <f>VLOOKUP(ID3,タクシー!$C:$Z,3,0)</f>
        <v>その他</v>
      </c>
      <c r="IE4" s="431"/>
      <c r="IF4" s="431"/>
      <c r="IG4" s="432"/>
      <c r="IH4" s="430" t="str">
        <f>VLOOKUP(IH3,タクシー!$C:$Z,3,0)</f>
        <v>二次交通への円滑なアクセスに資する乗場の設置</v>
      </c>
      <c r="II4" s="431"/>
      <c r="IJ4" s="431"/>
      <c r="IK4" s="432"/>
      <c r="IL4" s="430" t="str">
        <f>VLOOKUP(IL3,タクシー!$C:$Z,3,0)</f>
        <v>二次交通への円滑なアクセスを目的とした乗場環境の整備・改善</v>
      </c>
      <c r="IM4" s="431"/>
      <c r="IN4" s="431"/>
      <c r="IO4" s="432"/>
      <c r="IP4" s="430" t="str">
        <f>VLOOKUP(IP3,タクシー!$C:$Z,3,0)</f>
        <v>WEBカメラの設置・導入</v>
      </c>
      <c r="IQ4" s="431"/>
      <c r="IR4" s="432"/>
      <c r="IS4" s="430" t="str">
        <f>VLOOKUP(IS3,タクシー!$C:$Z,3,0)</f>
        <v>サイネージの設置・導入</v>
      </c>
      <c r="IT4" s="431"/>
      <c r="IU4" s="432"/>
      <c r="IV4" s="430" t="str">
        <f>VLOOKUP(IV3,タクシー!$C:$Z,3,0)</f>
        <v>二次交通への円滑なアクセスに資する乗場環境の整備・改善のためのその他機器の設置・導入</v>
      </c>
      <c r="IW4" s="431"/>
      <c r="IX4" s="431"/>
      <c r="IY4" s="432"/>
    </row>
    <row r="5" spans="1:277" s="105" customFormat="1" ht="14.25" customHeight="1">
      <c r="A5" s="440"/>
      <c r="B5" s="443"/>
      <c r="C5" s="426"/>
      <c r="D5" s="426"/>
      <c r="E5" s="426"/>
      <c r="F5" s="443"/>
      <c r="G5" s="426"/>
      <c r="H5" s="426"/>
      <c r="I5" s="426"/>
      <c r="J5" s="438" t="s">
        <v>2</v>
      </c>
      <c r="K5" s="439" t="s">
        <v>139</v>
      </c>
      <c r="L5" s="439" t="s">
        <v>40</v>
      </c>
      <c r="M5" s="439" t="s">
        <v>140</v>
      </c>
      <c r="N5" s="439" t="s">
        <v>304</v>
      </c>
      <c r="O5" s="438" t="s">
        <v>2</v>
      </c>
      <c r="P5" s="439" t="s">
        <v>139</v>
      </c>
      <c r="Q5" s="439" t="s">
        <v>40</v>
      </c>
      <c r="R5" s="439" t="s">
        <v>140</v>
      </c>
      <c r="S5" s="439" t="s">
        <v>304</v>
      </c>
      <c r="T5" s="438" t="s">
        <v>2</v>
      </c>
      <c r="U5" s="439" t="s">
        <v>139</v>
      </c>
      <c r="V5" s="439" t="s">
        <v>40</v>
      </c>
      <c r="W5" s="439" t="s">
        <v>140</v>
      </c>
      <c r="X5" s="438" t="s">
        <v>2</v>
      </c>
      <c r="Y5" s="439" t="s">
        <v>139</v>
      </c>
      <c r="Z5" s="439" t="s">
        <v>40</v>
      </c>
      <c r="AA5" s="439" t="s">
        <v>140</v>
      </c>
      <c r="AB5" s="438" t="s">
        <v>2</v>
      </c>
      <c r="AC5" s="439" t="s">
        <v>139</v>
      </c>
      <c r="AD5" s="439" t="s">
        <v>40</v>
      </c>
      <c r="AE5" s="439" t="s">
        <v>140</v>
      </c>
      <c r="AF5" s="438" t="s">
        <v>2</v>
      </c>
      <c r="AG5" s="439" t="s">
        <v>139</v>
      </c>
      <c r="AH5" s="439" t="s">
        <v>40</v>
      </c>
      <c r="AI5" s="438" t="s">
        <v>2</v>
      </c>
      <c r="AJ5" s="439" t="s">
        <v>139</v>
      </c>
      <c r="AK5" s="439" t="s">
        <v>40</v>
      </c>
      <c r="AL5" s="439" t="s">
        <v>2</v>
      </c>
      <c r="AM5" s="439" t="s">
        <v>139</v>
      </c>
      <c r="AN5" s="439" t="s">
        <v>141</v>
      </c>
      <c r="AO5" s="439" t="s">
        <v>2</v>
      </c>
      <c r="AP5" s="439" t="s">
        <v>139</v>
      </c>
      <c r="AQ5" s="439" t="s">
        <v>141</v>
      </c>
      <c r="AR5" s="439" t="s">
        <v>2</v>
      </c>
      <c r="AS5" s="439" t="s">
        <v>139</v>
      </c>
      <c r="AT5" s="439" t="s">
        <v>141</v>
      </c>
      <c r="AU5" s="439" t="s">
        <v>2</v>
      </c>
      <c r="AV5" s="439" t="s">
        <v>139</v>
      </c>
      <c r="AW5" s="439" t="s">
        <v>141</v>
      </c>
      <c r="AX5" s="439" t="s">
        <v>2</v>
      </c>
      <c r="AY5" s="439" t="s">
        <v>139</v>
      </c>
      <c r="AZ5" s="439" t="s">
        <v>141</v>
      </c>
      <c r="BA5" s="439" t="s">
        <v>2</v>
      </c>
      <c r="BB5" s="439" t="s">
        <v>139</v>
      </c>
      <c r="BC5" s="439" t="s">
        <v>141</v>
      </c>
      <c r="BD5" s="439" t="s">
        <v>2</v>
      </c>
      <c r="BE5" s="439" t="s">
        <v>139</v>
      </c>
      <c r="BF5" s="439" t="s">
        <v>141</v>
      </c>
      <c r="BG5" s="439" t="s">
        <v>2</v>
      </c>
      <c r="BH5" s="439" t="s">
        <v>139</v>
      </c>
      <c r="BI5" s="439" t="s">
        <v>141</v>
      </c>
      <c r="BJ5" s="439" t="s">
        <v>2</v>
      </c>
      <c r="BK5" s="439" t="s">
        <v>139</v>
      </c>
      <c r="BL5" s="439" t="s">
        <v>141</v>
      </c>
      <c r="BM5" s="439" t="s">
        <v>2</v>
      </c>
      <c r="BN5" s="439" t="s">
        <v>139</v>
      </c>
      <c r="BO5" s="439" t="s">
        <v>141</v>
      </c>
      <c r="BP5" s="439" t="s">
        <v>2</v>
      </c>
      <c r="BQ5" s="439" t="s">
        <v>139</v>
      </c>
      <c r="BR5" s="439" t="s">
        <v>141</v>
      </c>
      <c r="BS5" s="439" t="s">
        <v>2</v>
      </c>
      <c r="BT5" s="439" t="s">
        <v>139</v>
      </c>
      <c r="BU5" s="439" t="s">
        <v>141</v>
      </c>
      <c r="BV5" s="439" t="s">
        <v>2</v>
      </c>
      <c r="BW5" s="439" t="s">
        <v>139</v>
      </c>
      <c r="BX5" s="439" t="s">
        <v>141</v>
      </c>
      <c r="BY5" s="439" t="s">
        <v>2</v>
      </c>
      <c r="BZ5" s="439" t="s">
        <v>139</v>
      </c>
      <c r="CA5" s="439" t="s">
        <v>141</v>
      </c>
      <c r="CB5" s="439" t="s">
        <v>2</v>
      </c>
      <c r="CC5" s="439" t="s">
        <v>139</v>
      </c>
      <c r="CD5" s="439" t="s">
        <v>141</v>
      </c>
      <c r="CE5" s="439" t="s">
        <v>2</v>
      </c>
      <c r="CF5" s="439" t="s">
        <v>139</v>
      </c>
      <c r="CG5" s="439" t="s">
        <v>141</v>
      </c>
      <c r="CH5" s="439" t="s">
        <v>2</v>
      </c>
      <c r="CI5" s="439" t="s">
        <v>139</v>
      </c>
      <c r="CJ5" s="439" t="s">
        <v>141</v>
      </c>
      <c r="CK5" s="436" t="s">
        <v>2</v>
      </c>
      <c r="CL5" s="436" t="s">
        <v>139</v>
      </c>
      <c r="CM5" s="436" t="s">
        <v>141</v>
      </c>
      <c r="CN5" s="439" t="s">
        <v>2</v>
      </c>
      <c r="CO5" s="439" t="s">
        <v>139</v>
      </c>
      <c r="CP5" s="439" t="s">
        <v>141</v>
      </c>
      <c r="CQ5" s="439" t="s">
        <v>2</v>
      </c>
      <c r="CR5" s="439" t="s">
        <v>139</v>
      </c>
      <c r="CS5" s="439" t="s">
        <v>141</v>
      </c>
      <c r="CT5" s="439" t="s">
        <v>2</v>
      </c>
      <c r="CU5" s="439" t="s">
        <v>139</v>
      </c>
      <c r="CV5" s="439" t="s">
        <v>141</v>
      </c>
      <c r="CW5" s="439" t="s">
        <v>2</v>
      </c>
      <c r="CX5" s="439" t="s">
        <v>139</v>
      </c>
      <c r="CY5" s="439" t="s">
        <v>141</v>
      </c>
      <c r="CZ5" s="439" t="s">
        <v>283</v>
      </c>
      <c r="DA5" s="439" t="s">
        <v>2</v>
      </c>
      <c r="DB5" s="439" t="s">
        <v>139</v>
      </c>
      <c r="DC5" s="439" t="s">
        <v>141</v>
      </c>
      <c r="DD5" s="439" t="s">
        <v>283</v>
      </c>
      <c r="DE5" s="439" t="s">
        <v>2</v>
      </c>
      <c r="DF5" s="439" t="s">
        <v>139</v>
      </c>
      <c r="DG5" s="445" t="s">
        <v>141</v>
      </c>
      <c r="DH5" s="436" t="s">
        <v>137</v>
      </c>
      <c r="DI5" s="439" t="s">
        <v>2</v>
      </c>
      <c r="DJ5" s="439" t="s">
        <v>139</v>
      </c>
      <c r="DK5" s="439" t="s">
        <v>141</v>
      </c>
      <c r="DL5" s="439" t="s">
        <v>284</v>
      </c>
      <c r="DM5" s="439" t="s">
        <v>285</v>
      </c>
      <c r="DN5" s="439" t="s">
        <v>286</v>
      </c>
      <c r="DO5" s="439" t="s">
        <v>176</v>
      </c>
      <c r="DP5" s="436" t="s">
        <v>137</v>
      </c>
      <c r="DQ5" s="439" t="s">
        <v>2</v>
      </c>
      <c r="DR5" s="439" t="s">
        <v>139</v>
      </c>
      <c r="DS5" s="439" t="s">
        <v>141</v>
      </c>
      <c r="DT5" s="439" t="s">
        <v>284</v>
      </c>
      <c r="DU5" s="439" t="s">
        <v>285</v>
      </c>
      <c r="DV5" s="439" t="s">
        <v>286</v>
      </c>
      <c r="DW5" s="439" t="s">
        <v>176</v>
      </c>
      <c r="DX5" s="436" t="s">
        <v>137</v>
      </c>
      <c r="DY5" s="439" t="s">
        <v>2</v>
      </c>
      <c r="DZ5" s="439" t="s">
        <v>139</v>
      </c>
      <c r="EA5" s="439" t="s">
        <v>141</v>
      </c>
      <c r="EB5" s="439" t="s">
        <v>284</v>
      </c>
      <c r="EC5" s="439" t="s">
        <v>285</v>
      </c>
      <c r="ED5" s="439" t="s">
        <v>286</v>
      </c>
      <c r="EE5" s="439" t="s">
        <v>176</v>
      </c>
      <c r="EF5" s="436" t="s">
        <v>137</v>
      </c>
      <c r="EG5" s="439" t="s">
        <v>2</v>
      </c>
      <c r="EH5" s="439" t="s">
        <v>139</v>
      </c>
      <c r="EI5" s="439" t="s">
        <v>141</v>
      </c>
      <c r="EJ5" s="436" t="s">
        <v>10</v>
      </c>
      <c r="EK5" s="439" t="s">
        <v>284</v>
      </c>
      <c r="EL5" s="439" t="s">
        <v>285</v>
      </c>
      <c r="EM5" s="439" t="s">
        <v>286</v>
      </c>
      <c r="EN5" s="439" t="s">
        <v>176</v>
      </c>
      <c r="EO5" s="439" t="s">
        <v>2</v>
      </c>
      <c r="EP5" s="439" t="s">
        <v>139</v>
      </c>
      <c r="EQ5" s="439" t="s">
        <v>141</v>
      </c>
      <c r="ER5" s="439" t="s">
        <v>2</v>
      </c>
      <c r="ES5" s="439" t="s">
        <v>139</v>
      </c>
      <c r="ET5" s="439" t="s">
        <v>141</v>
      </c>
      <c r="EU5" s="439" t="s">
        <v>2</v>
      </c>
      <c r="EV5" s="439" t="s">
        <v>139</v>
      </c>
      <c r="EW5" s="439" t="s">
        <v>141</v>
      </c>
      <c r="EX5" s="439" t="s">
        <v>2</v>
      </c>
      <c r="EY5" s="439" t="s">
        <v>139</v>
      </c>
      <c r="EZ5" s="439" t="s">
        <v>141</v>
      </c>
      <c r="FA5" s="439" t="s">
        <v>2</v>
      </c>
      <c r="FB5" s="439" t="s">
        <v>139</v>
      </c>
      <c r="FC5" s="439" t="s">
        <v>141</v>
      </c>
      <c r="FD5" s="439" t="s">
        <v>2</v>
      </c>
      <c r="FE5" s="439" t="s">
        <v>139</v>
      </c>
      <c r="FF5" s="439" t="s">
        <v>141</v>
      </c>
      <c r="FG5" s="439" t="s">
        <v>283</v>
      </c>
      <c r="FH5" s="439" t="s">
        <v>2</v>
      </c>
      <c r="FI5" s="439" t="s">
        <v>139</v>
      </c>
      <c r="FJ5" s="439" t="s">
        <v>141</v>
      </c>
      <c r="FK5" s="439" t="s">
        <v>2</v>
      </c>
      <c r="FL5" s="439" t="s">
        <v>139</v>
      </c>
      <c r="FM5" s="439" t="s">
        <v>141</v>
      </c>
      <c r="FN5" s="439" t="s">
        <v>2</v>
      </c>
      <c r="FO5" s="439" t="s">
        <v>139</v>
      </c>
      <c r="FP5" s="439" t="s">
        <v>141</v>
      </c>
      <c r="FQ5" s="439" t="s">
        <v>10</v>
      </c>
      <c r="FR5" s="439" t="s">
        <v>139</v>
      </c>
      <c r="FS5" s="439" t="s">
        <v>141</v>
      </c>
      <c r="FT5" s="439" t="s">
        <v>130</v>
      </c>
      <c r="FU5" s="439" t="s">
        <v>139</v>
      </c>
      <c r="FV5" s="439" t="s">
        <v>144</v>
      </c>
      <c r="FW5" s="439" t="s">
        <v>141</v>
      </c>
      <c r="FX5" s="439" t="s">
        <v>130</v>
      </c>
      <c r="FY5" s="439" t="s">
        <v>139</v>
      </c>
      <c r="FZ5" s="439" t="s">
        <v>144</v>
      </c>
      <c r="GA5" s="439" t="s">
        <v>141</v>
      </c>
      <c r="GB5" s="439" t="s">
        <v>287</v>
      </c>
      <c r="GC5" s="439" t="s">
        <v>141</v>
      </c>
      <c r="GD5" s="439" t="s">
        <v>283</v>
      </c>
      <c r="GE5" s="439" t="s">
        <v>287</v>
      </c>
      <c r="GF5" s="439" t="s">
        <v>141</v>
      </c>
      <c r="GG5" s="439" t="s">
        <v>283</v>
      </c>
      <c r="GH5" s="439" t="s">
        <v>130</v>
      </c>
      <c r="GI5" s="439" t="s">
        <v>139</v>
      </c>
      <c r="GJ5" s="439" t="s">
        <v>144</v>
      </c>
      <c r="GK5" s="439" t="s">
        <v>141</v>
      </c>
      <c r="GL5" s="439" t="s">
        <v>130</v>
      </c>
      <c r="GM5" s="439" t="s">
        <v>139</v>
      </c>
      <c r="GN5" s="439" t="s">
        <v>144</v>
      </c>
      <c r="GO5" s="439" t="s">
        <v>141</v>
      </c>
      <c r="GP5" s="439" t="s">
        <v>130</v>
      </c>
      <c r="GQ5" s="439" t="s">
        <v>139</v>
      </c>
      <c r="GR5" s="439" t="s">
        <v>144</v>
      </c>
      <c r="GS5" s="439" t="s">
        <v>141</v>
      </c>
      <c r="GT5" s="439" t="s">
        <v>130</v>
      </c>
      <c r="GU5" s="439" t="s">
        <v>139</v>
      </c>
      <c r="GV5" s="439" t="s">
        <v>144</v>
      </c>
      <c r="GW5" s="439" t="s">
        <v>141</v>
      </c>
      <c r="GX5" s="439" t="s">
        <v>130</v>
      </c>
      <c r="GY5" s="439" t="s">
        <v>139</v>
      </c>
      <c r="GZ5" s="439" t="s">
        <v>144</v>
      </c>
      <c r="HA5" s="439" t="s">
        <v>141</v>
      </c>
      <c r="HB5" s="439" t="s">
        <v>283</v>
      </c>
      <c r="HC5" s="439" t="s">
        <v>287</v>
      </c>
      <c r="HD5" s="439" t="s">
        <v>141</v>
      </c>
      <c r="HE5" s="439" t="s">
        <v>283</v>
      </c>
      <c r="HF5" s="436" t="s">
        <v>172</v>
      </c>
      <c r="HG5" s="436" t="s">
        <v>139</v>
      </c>
      <c r="HH5" s="436" t="s">
        <v>141</v>
      </c>
      <c r="HI5" s="436" t="s">
        <v>172</v>
      </c>
      <c r="HJ5" s="436" t="s">
        <v>139</v>
      </c>
      <c r="HK5" s="436" t="s">
        <v>141</v>
      </c>
      <c r="HL5" s="436" t="s">
        <v>172</v>
      </c>
      <c r="HM5" s="436" t="s">
        <v>139</v>
      </c>
      <c r="HN5" s="436" t="s">
        <v>141</v>
      </c>
      <c r="HO5" s="436" t="s">
        <v>172</v>
      </c>
      <c r="HP5" s="436" t="s">
        <v>139</v>
      </c>
      <c r="HQ5" s="436" t="s">
        <v>141</v>
      </c>
      <c r="HR5" s="436" t="s">
        <v>172</v>
      </c>
      <c r="HS5" s="436" t="s">
        <v>139</v>
      </c>
      <c r="HT5" s="436" t="s">
        <v>141</v>
      </c>
      <c r="HU5" s="436" t="s">
        <v>2</v>
      </c>
      <c r="HV5" s="436" t="s">
        <v>139</v>
      </c>
      <c r="HW5" s="436" t="s">
        <v>141</v>
      </c>
      <c r="HX5" s="436" t="s">
        <v>2</v>
      </c>
      <c r="HY5" s="436" t="s">
        <v>139</v>
      </c>
      <c r="HZ5" s="436" t="s">
        <v>141</v>
      </c>
      <c r="IA5" s="436" t="s">
        <v>2</v>
      </c>
      <c r="IB5" s="436" t="s">
        <v>139</v>
      </c>
      <c r="IC5" s="436" t="s">
        <v>141</v>
      </c>
      <c r="ID5" s="436" t="s">
        <v>172</v>
      </c>
      <c r="IE5" s="436" t="s">
        <v>139</v>
      </c>
      <c r="IF5" s="436" t="s">
        <v>141</v>
      </c>
      <c r="IG5" s="436" t="s">
        <v>283</v>
      </c>
      <c r="IH5" s="436" t="s">
        <v>172</v>
      </c>
      <c r="II5" s="436" t="s">
        <v>139</v>
      </c>
      <c r="IJ5" s="436" t="s">
        <v>141</v>
      </c>
      <c r="IK5" s="436" t="s">
        <v>283</v>
      </c>
      <c r="IL5" s="436" t="s">
        <v>172</v>
      </c>
      <c r="IM5" s="436" t="s">
        <v>139</v>
      </c>
      <c r="IN5" s="436" t="s">
        <v>141</v>
      </c>
      <c r="IO5" s="436" t="s">
        <v>283</v>
      </c>
      <c r="IP5" s="436" t="s">
        <v>172</v>
      </c>
      <c r="IQ5" s="436" t="s">
        <v>139</v>
      </c>
      <c r="IR5" s="436" t="s">
        <v>141</v>
      </c>
      <c r="IS5" s="436" t="s">
        <v>172</v>
      </c>
      <c r="IT5" s="436" t="s">
        <v>139</v>
      </c>
      <c r="IU5" s="436" t="s">
        <v>141</v>
      </c>
      <c r="IV5" s="436" t="s">
        <v>172</v>
      </c>
      <c r="IW5" s="436" t="s">
        <v>139</v>
      </c>
      <c r="IX5" s="436" t="s">
        <v>141</v>
      </c>
      <c r="IY5" s="436" t="s">
        <v>283</v>
      </c>
    </row>
    <row r="6" spans="1:277" s="105" customFormat="1" ht="185.25" customHeight="1">
      <c r="A6" s="441"/>
      <c r="B6" s="444"/>
      <c r="C6" s="426"/>
      <c r="D6" s="426"/>
      <c r="E6" s="426"/>
      <c r="F6" s="444"/>
      <c r="G6" s="426"/>
      <c r="H6" s="426"/>
      <c r="I6" s="426"/>
      <c r="J6" s="438"/>
      <c r="K6" s="439"/>
      <c r="L6" s="439"/>
      <c r="M6" s="439"/>
      <c r="N6" s="439"/>
      <c r="O6" s="438"/>
      <c r="P6" s="439"/>
      <c r="Q6" s="439"/>
      <c r="R6" s="439"/>
      <c r="S6" s="439"/>
      <c r="T6" s="438"/>
      <c r="U6" s="439"/>
      <c r="V6" s="439"/>
      <c r="W6" s="439"/>
      <c r="X6" s="438"/>
      <c r="Y6" s="439"/>
      <c r="Z6" s="439"/>
      <c r="AA6" s="439"/>
      <c r="AB6" s="438"/>
      <c r="AC6" s="439"/>
      <c r="AD6" s="439"/>
      <c r="AE6" s="439"/>
      <c r="AF6" s="438"/>
      <c r="AG6" s="439"/>
      <c r="AH6" s="439"/>
      <c r="AI6" s="438"/>
      <c r="AJ6" s="439"/>
      <c r="AK6" s="439"/>
      <c r="AL6" s="439"/>
      <c r="AM6" s="439"/>
      <c r="AN6" s="439"/>
      <c r="AO6" s="439"/>
      <c r="AP6" s="439"/>
      <c r="AQ6" s="439"/>
      <c r="AR6" s="439"/>
      <c r="AS6" s="439"/>
      <c r="AT6" s="439"/>
      <c r="AU6" s="439"/>
      <c r="AV6" s="439"/>
      <c r="AW6" s="439"/>
      <c r="AX6" s="439"/>
      <c r="AY6" s="439"/>
      <c r="AZ6" s="439"/>
      <c r="BA6" s="439"/>
      <c r="BB6" s="439"/>
      <c r="BC6" s="439"/>
      <c r="BD6" s="439"/>
      <c r="BE6" s="439"/>
      <c r="BF6" s="439"/>
      <c r="BG6" s="439"/>
      <c r="BH6" s="439"/>
      <c r="BI6" s="439"/>
      <c r="BJ6" s="439"/>
      <c r="BK6" s="439"/>
      <c r="BL6" s="439"/>
      <c r="BM6" s="439"/>
      <c r="BN6" s="439"/>
      <c r="BO6" s="439"/>
      <c r="BP6" s="439"/>
      <c r="BQ6" s="439"/>
      <c r="BR6" s="439"/>
      <c r="BS6" s="439"/>
      <c r="BT6" s="439"/>
      <c r="BU6" s="439"/>
      <c r="BV6" s="439"/>
      <c r="BW6" s="439"/>
      <c r="BX6" s="439"/>
      <c r="BY6" s="439"/>
      <c r="BZ6" s="439"/>
      <c r="CA6" s="439"/>
      <c r="CB6" s="439"/>
      <c r="CC6" s="439"/>
      <c r="CD6" s="439"/>
      <c r="CE6" s="439"/>
      <c r="CF6" s="439"/>
      <c r="CG6" s="439"/>
      <c r="CH6" s="439"/>
      <c r="CI6" s="439"/>
      <c r="CJ6" s="439"/>
      <c r="CK6" s="437"/>
      <c r="CL6" s="437"/>
      <c r="CM6" s="437"/>
      <c r="CN6" s="439"/>
      <c r="CO6" s="439"/>
      <c r="CP6" s="439"/>
      <c r="CQ6" s="439"/>
      <c r="CR6" s="439"/>
      <c r="CS6" s="439"/>
      <c r="CT6" s="439"/>
      <c r="CU6" s="439"/>
      <c r="CV6" s="439"/>
      <c r="CW6" s="439"/>
      <c r="CX6" s="439"/>
      <c r="CY6" s="439"/>
      <c r="CZ6" s="439"/>
      <c r="DA6" s="439"/>
      <c r="DB6" s="439"/>
      <c r="DC6" s="439"/>
      <c r="DD6" s="439"/>
      <c r="DE6" s="439"/>
      <c r="DF6" s="439"/>
      <c r="DG6" s="445"/>
      <c r="DH6" s="437"/>
      <c r="DI6" s="439"/>
      <c r="DJ6" s="439"/>
      <c r="DK6" s="439"/>
      <c r="DL6" s="439"/>
      <c r="DM6" s="439"/>
      <c r="DN6" s="439"/>
      <c r="DO6" s="439"/>
      <c r="DP6" s="437"/>
      <c r="DQ6" s="439"/>
      <c r="DR6" s="439"/>
      <c r="DS6" s="439"/>
      <c r="DT6" s="439"/>
      <c r="DU6" s="439"/>
      <c r="DV6" s="439"/>
      <c r="DW6" s="439"/>
      <c r="DX6" s="437"/>
      <c r="DY6" s="439"/>
      <c r="DZ6" s="439"/>
      <c r="EA6" s="439"/>
      <c r="EB6" s="439"/>
      <c r="EC6" s="439"/>
      <c r="ED6" s="439"/>
      <c r="EE6" s="439"/>
      <c r="EF6" s="437"/>
      <c r="EG6" s="439"/>
      <c r="EH6" s="439"/>
      <c r="EI6" s="439"/>
      <c r="EJ6" s="437"/>
      <c r="EK6" s="439"/>
      <c r="EL6" s="439"/>
      <c r="EM6" s="439"/>
      <c r="EN6" s="439"/>
      <c r="EO6" s="439"/>
      <c r="EP6" s="439"/>
      <c r="EQ6" s="439"/>
      <c r="ER6" s="439"/>
      <c r="ES6" s="439"/>
      <c r="ET6" s="439"/>
      <c r="EU6" s="439"/>
      <c r="EV6" s="439"/>
      <c r="EW6" s="439"/>
      <c r="EX6" s="439"/>
      <c r="EY6" s="439"/>
      <c r="EZ6" s="439"/>
      <c r="FA6" s="439"/>
      <c r="FB6" s="439"/>
      <c r="FC6" s="439"/>
      <c r="FD6" s="439"/>
      <c r="FE6" s="439"/>
      <c r="FF6" s="439"/>
      <c r="FG6" s="439"/>
      <c r="FH6" s="439"/>
      <c r="FI6" s="439"/>
      <c r="FJ6" s="439"/>
      <c r="FK6" s="439"/>
      <c r="FL6" s="439"/>
      <c r="FM6" s="439"/>
      <c r="FN6" s="439"/>
      <c r="FO6" s="439"/>
      <c r="FP6" s="439"/>
      <c r="FQ6" s="439"/>
      <c r="FR6" s="439"/>
      <c r="FS6" s="439"/>
      <c r="FT6" s="439"/>
      <c r="FU6" s="439"/>
      <c r="FV6" s="439"/>
      <c r="FW6" s="439"/>
      <c r="FX6" s="439"/>
      <c r="FY6" s="439"/>
      <c r="FZ6" s="439"/>
      <c r="GA6" s="439"/>
      <c r="GB6" s="439"/>
      <c r="GC6" s="439"/>
      <c r="GD6" s="439"/>
      <c r="GE6" s="439"/>
      <c r="GF6" s="439"/>
      <c r="GG6" s="439"/>
      <c r="GH6" s="439"/>
      <c r="GI6" s="439"/>
      <c r="GJ6" s="439"/>
      <c r="GK6" s="439"/>
      <c r="GL6" s="439"/>
      <c r="GM6" s="439"/>
      <c r="GN6" s="439"/>
      <c r="GO6" s="439"/>
      <c r="GP6" s="439"/>
      <c r="GQ6" s="439"/>
      <c r="GR6" s="439"/>
      <c r="GS6" s="439"/>
      <c r="GT6" s="439"/>
      <c r="GU6" s="439"/>
      <c r="GV6" s="439"/>
      <c r="GW6" s="439"/>
      <c r="GX6" s="439"/>
      <c r="GY6" s="439"/>
      <c r="GZ6" s="439"/>
      <c r="HA6" s="439"/>
      <c r="HB6" s="439"/>
      <c r="HC6" s="439"/>
      <c r="HD6" s="439"/>
      <c r="HE6" s="439"/>
      <c r="HF6" s="437"/>
      <c r="HG6" s="437"/>
      <c r="HH6" s="437"/>
      <c r="HI6" s="437"/>
      <c r="HJ6" s="437"/>
      <c r="HK6" s="437"/>
      <c r="HL6" s="437"/>
      <c r="HM6" s="437"/>
      <c r="HN6" s="437"/>
      <c r="HO6" s="437"/>
      <c r="HP6" s="437"/>
      <c r="HQ6" s="437"/>
      <c r="HR6" s="437"/>
      <c r="HS6" s="437"/>
      <c r="HT6" s="437"/>
      <c r="HU6" s="437"/>
      <c r="HV6" s="437"/>
      <c r="HW6" s="437"/>
      <c r="HX6" s="437"/>
      <c r="HY6" s="437"/>
      <c r="HZ6" s="437"/>
      <c r="IA6" s="437"/>
      <c r="IB6" s="437"/>
      <c r="IC6" s="437"/>
      <c r="ID6" s="437"/>
      <c r="IE6" s="437"/>
      <c r="IF6" s="437"/>
      <c r="IG6" s="437"/>
      <c r="IH6" s="437"/>
      <c r="II6" s="437"/>
      <c r="IJ6" s="437"/>
      <c r="IK6" s="437"/>
      <c r="IL6" s="437"/>
      <c r="IM6" s="437"/>
      <c r="IN6" s="437"/>
      <c r="IO6" s="437"/>
      <c r="IP6" s="437"/>
      <c r="IQ6" s="437"/>
      <c r="IR6" s="437"/>
      <c r="IS6" s="437"/>
      <c r="IT6" s="437"/>
      <c r="IU6" s="437"/>
      <c r="IV6" s="437"/>
      <c r="IW6" s="437"/>
      <c r="IX6" s="437"/>
      <c r="IY6" s="437"/>
    </row>
    <row r="7" spans="1:277" s="142" customFormat="1" ht="24" customHeight="1">
      <c r="A7" s="141">
        <f>タクシー!$F$4</f>
        <v>0</v>
      </c>
      <c r="B7" s="141">
        <f>タクシー!$Q$4</f>
        <v>0</v>
      </c>
      <c r="C7" s="141">
        <f>タクシー!$H$7</f>
        <v>0</v>
      </c>
      <c r="D7" s="141">
        <f>タクシー!$Q$7</f>
        <v>0</v>
      </c>
      <c r="E7" s="141" t="str">
        <f>IF(タクシー!C15=タクシー!$AD$1,"○","")</f>
        <v/>
      </c>
      <c r="F7" s="140" t="str">
        <f>IF(COUNTIF(タクシー!X31:X35,タクシー!AD1)=1,VLOOKUP(タクシー!AD1,タクシー!X30:AC35,6,0),"")</f>
        <v/>
      </c>
      <c r="G7" s="141">
        <f>タクシー!S201</f>
        <v>0</v>
      </c>
      <c r="H7" s="141">
        <f>タクシー!S202</f>
        <v>0</v>
      </c>
      <c r="I7" s="141" t="str">
        <f>IF(COUNTIF(タクシー!X9:X13,タクシー!AD1)=1,VLOOKUP(タクシー!AD1,タクシー!X9:AC13,6,FALSE),"")</f>
        <v/>
      </c>
      <c r="J7" s="140">
        <f>VLOOKUP(J3,タクシー!$A:$AC,J2,0)</f>
        <v>0</v>
      </c>
      <c r="K7" s="140">
        <f>VLOOKUP(K3,タクシー!$A:$AC,K2,0)</f>
        <v>0</v>
      </c>
      <c r="L7" s="140" t="str">
        <f>VLOOKUP(L3,タクシー!$A:$AC,L2,0)</f>
        <v/>
      </c>
      <c r="M7" s="140">
        <f>VLOOKUP(M3,タクシー!$A:$AC,M2,0)</f>
        <v>0</v>
      </c>
      <c r="N7" s="140">
        <f>VLOOKUP(N3,タクシー!$A:$AC,N2,0)</f>
        <v>0</v>
      </c>
      <c r="O7" s="140">
        <f>VLOOKUP(O3,タクシー!$A:$AC,O2,0)</f>
        <v>0</v>
      </c>
      <c r="P7" s="140">
        <f>VLOOKUP(P3,タクシー!$A:$AC,P2,0)</f>
        <v>0</v>
      </c>
      <c r="Q7" s="140" t="str">
        <f>VLOOKUP(Q3,タクシー!$A:$AC,Q2,0)</f>
        <v/>
      </c>
      <c r="R7" s="140">
        <f>VLOOKUP(R3,タクシー!$A:$AC,R2,0)</f>
        <v>0</v>
      </c>
      <c r="S7" s="140">
        <f>VLOOKUP(S3,タクシー!$A:$AC,S2,0)</f>
        <v>0</v>
      </c>
      <c r="T7" s="140">
        <f>VLOOKUP(T3,タクシー!$A:$AC,T2,0)</f>
        <v>0</v>
      </c>
      <c r="U7" s="140">
        <f>VLOOKUP(U3,タクシー!$A:$AC,U2,0)</f>
        <v>0</v>
      </c>
      <c r="V7" s="140" t="str">
        <f>VLOOKUP(V3,タクシー!$A:$AC,V2,0)</f>
        <v/>
      </c>
      <c r="W7" s="140">
        <f>VLOOKUP(W3,タクシー!$A:$AC,W2,0)</f>
        <v>0</v>
      </c>
      <c r="X7" s="140">
        <f>VLOOKUP(X3,タクシー!$A:$AC,X2,0)</f>
        <v>0</v>
      </c>
      <c r="Y7" s="140">
        <f>VLOOKUP(Y3,タクシー!$A:$AC,Y2,0)</f>
        <v>0</v>
      </c>
      <c r="Z7" s="140" t="str">
        <f>VLOOKUP(Z3,タクシー!$A:$AC,Z2,0)</f>
        <v/>
      </c>
      <c r="AA7" s="140">
        <f>VLOOKUP(AA3,タクシー!$A:$AC,AA2,0)</f>
        <v>0</v>
      </c>
      <c r="AB7" s="140">
        <f>VLOOKUP(AB3,タクシー!$A:$AC,AB2,0)</f>
        <v>0</v>
      </c>
      <c r="AC7" s="140">
        <f>VLOOKUP(AC3,タクシー!$A:$AC,AC2,0)</f>
        <v>0</v>
      </c>
      <c r="AD7" s="140" t="str">
        <f>VLOOKUP(AD3,タクシー!$A:$AC,AD2,0)</f>
        <v/>
      </c>
      <c r="AE7" s="140">
        <f>VLOOKUP(AE3,タクシー!$A:$AC,AE2,0)</f>
        <v>0</v>
      </c>
      <c r="AF7" s="140">
        <f>VLOOKUP(AF3,タクシー!$A:$AC,AF2,0)</f>
        <v>0</v>
      </c>
      <c r="AG7" s="140">
        <f>VLOOKUP(AG3,タクシー!$A:$AC,AG2,0)</f>
        <v>0</v>
      </c>
      <c r="AH7" s="140" t="str">
        <f>VLOOKUP(AH3,タクシー!$A:$AC,AH2,0)</f>
        <v/>
      </c>
      <c r="AI7" s="140">
        <f>VLOOKUP(AI3,タクシー!$A:$AC,AI2,0)</f>
        <v>0</v>
      </c>
      <c r="AJ7" s="140">
        <f>VLOOKUP(AJ3,タクシー!$A:$AC,AJ2,0)</f>
        <v>0</v>
      </c>
      <c r="AK7" s="140" t="str">
        <f>VLOOKUP(AK3,タクシー!$A:$AC,AK2,0)</f>
        <v/>
      </c>
      <c r="AL7" s="140">
        <f>VLOOKUP(AL3,タクシー!$A:$AC,AL2,0)</f>
        <v>0</v>
      </c>
      <c r="AM7" s="140">
        <f>VLOOKUP(AM3,タクシー!$A:$AC,AM2,0)</f>
        <v>0</v>
      </c>
      <c r="AN7" s="140" t="str">
        <f>VLOOKUP(AN3,タクシー!$A:$AC,AN2,0)</f>
        <v/>
      </c>
      <c r="AO7" s="140">
        <f>VLOOKUP(AO3,タクシー!$A:$AC,AO2,0)</f>
        <v>0</v>
      </c>
      <c r="AP7" s="140">
        <f>VLOOKUP(AP3,タクシー!$A:$AC,AP2,0)</f>
        <v>0</v>
      </c>
      <c r="AQ7" s="140" t="str">
        <f>VLOOKUP(AQ3,タクシー!$A:$AC,AQ2,0)</f>
        <v/>
      </c>
      <c r="AR7" s="140">
        <f>VLOOKUP(AR3,タクシー!$A:$AC,AR2,0)</f>
        <v>0</v>
      </c>
      <c r="AS7" s="140">
        <f>VLOOKUP(AS3,タクシー!$A:$AC,AS2,0)</f>
        <v>0</v>
      </c>
      <c r="AT7" s="140" t="str">
        <f>VLOOKUP(AT3,タクシー!$A:$AC,AT2,0)</f>
        <v/>
      </c>
      <c r="AU7" s="140">
        <f>VLOOKUP(AU3,タクシー!$A:$AC,AU2,0)</f>
        <v>0</v>
      </c>
      <c r="AV7" s="140">
        <f>VLOOKUP(AV3,タクシー!$A:$AC,AV2,0)</f>
        <v>0</v>
      </c>
      <c r="AW7" s="140" t="str">
        <f>VLOOKUP(AW3,タクシー!$A:$AC,AW2,0)</f>
        <v/>
      </c>
      <c r="AX7" s="140">
        <f>VLOOKUP(AX3,タクシー!$A:$AC,AX2,0)</f>
        <v>0</v>
      </c>
      <c r="AY7" s="140">
        <f>VLOOKUP(AY3,タクシー!$A:$AC,AY2,0)</f>
        <v>0</v>
      </c>
      <c r="AZ7" s="140" t="str">
        <f>VLOOKUP(AZ3,タクシー!$A:$AC,AZ2,0)</f>
        <v/>
      </c>
      <c r="BA7" s="140">
        <f>VLOOKUP(BA3,タクシー!$A:$AC,BA2,0)</f>
        <v>0</v>
      </c>
      <c r="BB7" s="140">
        <f>VLOOKUP(BB3,タクシー!$A:$AC,BB2,0)</f>
        <v>0</v>
      </c>
      <c r="BC7" s="140" t="str">
        <f>VLOOKUP(BC3,タクシー!$A:$AC,BC2,0)</f>
        <v/>
      </c>
      <c r="BD7" s="140">
        <f>VLOOKUP(BD3,タクシー!$A:$AC,BD2,0)</f>
        <v>0</v>
      </c>
      <c r="BE7" s="140">
        <f>VLOOKUP(BE3,タクシー!$A:$AC,BE2,0)</f>
        <v>0</v>
      </c>
      <c r="BF7" s="140" t="str">
        <f>VLOOKUP(BF3,タクシー!$A:$AC,BF2,0)</f>
        <v/>
      </c>
      <c r="BG7" s="140">
        <f>VLOOKUP(BG3,タクシー!$A:$AC,BG2,0)</f>
        <v>0</v>
      </c>
      <c r="BH7" s="140">
        <f>VLOOKUP(BH3,タクシー!$A:$AC,BH2,0)</f>
        <v>0</v>
      </c>
      <c r="BI7" s="140" t="str">
        <f>VLOOKUP(BI3,タクシー!$A:$AC,BI2,0)</f>
        <v/>
      </c>
      <c r="BJ7" s="140">
        <f>VLOOKUP(BJ3,タクシー!$A:$AC,BJ2,0)</f>
        <v>0</v>
      </c>
      <c r="BK7" s="140">
        <f>VLOOKUP(BK3,タクシー!$A:$AC,BK2,0)</f>
        <v>0</v>
      </c>
      <c r="BL7" s="140" t="str">
        <f>VLOOKUP(BL3,タクシー!$A:$AC,BL2,0)</f>
        <v/>
      </c>
      <c r="BM7" s="140">
        <f>VLOOKUP(BM3,タクシー!$A:$AC,BM2,0)</f>
        <v>0</v>
      </c>
      <c r="BN7" s="140">
        <f>VLOOKUP(BN3,タクシー!$A:$AC,BN2,0)</f>
        <v>0</v>
      </c>
      <c r="BO7" s="140" t="str">
        <f>VLOOKUP(BO3,タクシー!$A:$AC,BO2,0)</f>
        <v/>
      </c>
      <c r="BP7" s="140">
        <f>VLOOKUP(BP3,タクシー!$A:$AC,BP2,0)</f>
        <v>0</v>
      </c>
      <c r="BQ7" s="140">
        <f>VLOOKUP(BQ3,タクシー!$A:$AC,BQ2,0)</f>
        <v>0</v>
      </c>
      <c r="BR7" s="140" t="str">
        <f>VLOOKUP(BR3,タクシー!$A:$AC,BR2,0)</f>
        <v/>
      </c>
      <c r="BS7" s="140">
        <f>VLOOKUP(BS3,タクシー!$A:$AC,BS2,0)</f>
        <v>0</v>
      </c>
      <c r="BT7" s="140">
        <f>VLOOKUP(BT3,タクシー!$A:$AC,BT2,0)</f>
        <v>0</v>
      </c>
      <c r="BU7" s="140" t="str">
        <f>VLOOKUP(BU3,タクシー!$A:$AC,BU2,0)</f>
        <v/>
      </c>
      <c r="BV7" s="140">
        <f>VLOOKUP(BV3,タクシー!$A:$AC,BV2,0)</f>
        <v>0</v>
      </c>
      <c r="BW7" s="140">
        <f>VLOOKUP(BW3,タクシー!$A:$AC,BW2,0)</f>
        <v>0</v>
      </c>
      <c r="BX7" s="140" t="str">
        <f>VLOOKUP(BX3,タクシー!$A:$AC,BX2,0)</f>
        <v/>
      </c>
      <c r="BY7" s="140">
        <f>VLOOKUP(BY3,タクシー!$A:$AC,BY2,0)</f>
        <v>0</v>
      </c>
      <c r="BZ7" s="140">
        <f>VLOOKUP(BZ3,タクシー!$A:$AC,BZ2,0)</f>
        <v>0</v>
      </c>
      <c r="CA7" s="140" t="str">
        <f>VLOOKUP(CA3,タクシー!$A:$AC,CA2,0)</f>
        <v/>
      </c>
      <c r="CB7" s="140">
        <f>VLOOKUP(CB3,タクシー!$A:$AC,CB2,0)</f>
        <v>0</v>
      </c>
      <c r="CC7" s="140">
        <f>VLOOKUP(CC3,タクシー!$A:$AC,CC2,0)</f>
        <v>0</v>
      </c>
      <c r="CD7" s="140" t="str">
        <f>VLOOKUP(CD3,タクシー!$A:$AC,CD2,0)</f>
        <v/>
      </c>
      <c r="CE7" s="140">
        <f>VLOOKUP(CE3,タクシー!$A:$AC,CE2,0)</f>
        <v>0</v>
      </c>
      <c r="CF7" s="140">
        <f>VLOOKUP(CF3,タクシー!$A:$AC,CF2,0)</f>
        <v>0</v>
      </c>
      <c r="CG7" s="140" t="str">
        <f>VLOOKUP(CG3,タクシー!$A:$AC,CG2,0)</f>
        <v/>
      </c>
      <c r="CH7" s="140">
        <f>VLOOKUP(CH3,タクシー!$A:$AC,CH2,0)</f>
        <v>0</v>
      </c>
      <c r="CI7" s="140">
        <f>VLOOKUP(CI3,タクシー!$A:$AC,CI2,0)</f>
        <v>0</v>
      </c>
      <c r="CJ7" s="140" t="str">
        <f>VLOOKUP(CJ3,タクシー!$A:$AC,CJ2,0)</f>
        <v/>
      </c>
      <c r="CK7" s="140">
        <f>VLOOKUP(CK3,タクシー!$A:$AC,CK2,0)</f>
        <v>0</v>
      </c>
      <c r="CL7" s="140">
        <f>VLOOKUP(CL3,タクシー!$A:$AC,CL2,0)</f>
        <v>0</v>
      </c>
      <c r="CM7" s="140" t="str">
        <f>VLOOKUP(CM3,タクシー!$A:$AC,CM2,0)</f>
        <v/>
      </c>
      <c r="CN7" s="140">
        <f>VLOOKUP(CN3,タクシー!$A:$AC,CN2,0)</f>
        <v>0</v>
      </c>
      <c r="CO7" s="140">
        <f>VLOOKUP(CO3,タクシー!$A:$AC,CO2,0)</f>
        <v>0</v>
      </c>
      <c r="CP7" s="140" t="str">
        <f>VLOOKUP(CP3,タクシー!$A:$AC,CP2,0)</f>
        <v/>
      </c>
      <c r="CQ7" s="140">
        <f>VLOOKUP(CQ3,タクシー!$A:$AC,CQ2,0)</f>
        <v>0</v>
      </c>
      <c r="CR7" s="140">
        <f>VLOOKUP(CR3,タクシー!$A:$AC,CR2,0)</f>
        <v>0</v>
      </c>
      <c r="CS7" s="140" t="str">
        <f>VLOOKUP(CS3,タクシー!$A:$AC,CS2,0)</f>
        <v/>
      </c>
      <c r="CT7" s="140">
        <f>VLOOKUP(CT3,タクシー!$A:$AC,CT2,0)</f>
        <v>0</v>
      </c>
      <c r="CU7" s="140">
        <f>VLOOKUP(CU3,タクシー!$A:$AC,CU2,0)</f>
        <v>0</v>
      </c>
      <c r="CV7" s="140" t="str">
        <f>VLOOKUP(CV3,タクシー!$A:$AC,CV2,0)</f>
        <v/>
      </c>
      <c r="CW7" s="140">
        <f>VLOOKUP(CW3,タクシー!$A:$AC,CW2,0)</f>
        <v>0</v>
      </c>
      <c r="CX7" s="140">
        <f>VLOOKUP(CX3,タクシー!$A:$AC,CX2,0)</f>
        <v>0</v>
      </c>
      <c r="CY7" s="140" t="str">
        <f>VLOOKUP(CY3,タクシー!$A:$AC,CY2,0)</f>
        <v/>
      </c>
      <c r="CZ7" s="140" t="str">
        <f>VLOOKUP(CZ3,タクシー!$A:$AC,CZ2,0)</f>
        <v>事業概要：</v>
      </c>
      <c r="DA7" s="140">
        <f>VLOOKUP(DA3,タクシー!$A:$AC,DA2,0)</f>
        <v>0</v>
      </c>
      <c r="DB7" s="140">
        <f>VLOOKUP(DB3,タクシー!$A:$AC,DB2,0)</f>
        <v>0</v>
      </c>
      <c r="DC7" s="140" t="str">
        <f>VLOOKUP(DC3,タクシー!$A:$AC,DC2,0)</f>
        <v/>
      </c>
      <c r="DD7" s="140" t="str">
        <f>VLOOKUP(DD3,タクシー!$A:$AC,DD2,0)</f>
        <v>事業概要：</v>
      </c>
      <c r="DE7" s="140">
        <f>VLOOKUP(DE3,タクシー!$A:$AC,DE2,0)</f>
        <v>0</v>
      </c>
      <c r="DF7" s="140">
        <f>VLOOKUP(DF3,タクシー!$A:$AC,DF2,0)</f>
        <v>0</v>
      </c>
      <c r="DG7" s="176" t="str">
        <f>VLOOKUP(DG3,タクシー!$A:$AC,DG2,0)</f>
        <v/>
      </c>
      <c r="DH7" s="177">
        <f>VLOOKUP(DH3,タクシー!$A:$AC,DH2,0)</f>
        <v>0</v>
      </c>
      <c r="DI7" s="140">
        <f>VLOOKUP(DI3,タクシー!$A:$AC,DI2,0)</f>
        <v>0</v>
      </c>
      <c r="DJ7" s="140">
        <f>VLOOKUP(DJ3,タクシー!$A:$AC,DJ2,0)</f>
        <v>0</v>
      </c>
      <c r="DK7" s="140" t="str">
        <f>VLOOKUP(DK3,タクシー!$A:$AC,DK2,0)</f>
        <v/>
      </c>
      <c r="DL7" s="140" t="str">
        <f>VLOOKUP(DL3,タクシー!$A:$AC,DL2,0)</f>
        <v/>
      </c>
      <c r="DM7" s="140" t="str">
        <f>VLOOKUP(DM3,タクシー!$A:$AC,DM2,0)</f>
        <v/>
      </c>
      <c r="DN7" s="140" t="str">
        <f>VLOOKUP(DN3,タクシー!$A:$AC,DN2,0)</f>
        <v/>
      </c>
      <c r="DO7" s="140" t="str">
        <f>VLOOKUP(DO3,タクシー!$A:$AC,DO2,0)</f>
        <v/>
      </c>
      <c r="DP7" s="177">
        <f>VLOOKUP(DP3,タクシー!$A:$AC,DP2,0)</f>
        <v>0</v>
      </c>
      <c r="DQ7" s="140">
        <f>VLOOKUP(DQ3,タクシー!$A:$AC,DQ2,0)</f>
        <v>0</v>
      </c>
      <c r="DR7" s="140">
        <f>VLOOKUP(DR3,タクシー!$A:$AC,DR2,0)</f>
        <v>0</v>
      </c>
      <c r="DS7" s="140" t="str">
        <f>VLOOKUP(DS3,タクシー!$A:$AC,DS2,0)</f>
        <v/>
      </c>
      <c r="DT7" s="140" t="str">
        <f>VLOOKUP(DT3,タクシー!$A:$AC,DT2,0)</f>
        <v/>
      </c>
      <c r="DU7" s="140" t="str">
        <f>VLOOKUP(DU3,タクシー!$A:$AC,DU2,0)</f>
        <v/>
      </c>
      <c r="DV7" s="140" t="str">
        <f>VLOOKUP(DV3,タクシー!$A:$AC,DV2,0)</f>
        <v/>
      </c>
      <c r="DW7" s="140" t="str">
        <f>VLOOKUP(DW3,タクシー!$A:$AC,DW2,0)</f>
        <v/>
      </c>
      <c r="DX7" s="177">
        <f>VLOOKUP(DX3,タクシー!$A:$AC,DX2,0)</f>
        <v>0</v>
      </c>
      <c r="DY7" s="140">
        <f>VLOOKUP(DY3,タクシー!$A:$AC,DY2,0)</f>
        <v>0</v>
      </c>
      <c r="DZ7" s="140">
        <f>VLOOKUP(DZ3,タクシー!$A:$AC,DZ2,0)</f>
        <v>0</v>
      </c>
      <c r="EA7" s="140" t="str">
        <f>VLOOKUP(EA3,タクシー!$A:$AC,EA2,0)</f>
        <v/>
      </c>
      <c r="EB7" s="140" t="str">
        <f>VLOOKUP(EB3,タクシー!$A:$AC,EB2,0)</f>
        <v/>
      </c>
      <c r="EC7" s="140" t="str">
        <f>VLOOKUP(EC3,タクシー!$A:$AC,EC2,0)</f>
        <v/>
      </c>
      <c r="ED7" s="140" t="str">
        <f>VLOOKUP(ED3,タクシー!$A:$AC,ED2,0)</f>
        <v/>
      </c>
      <c r="EE7" s="140" t="str">
        <f>VLOOKUP(EE3,タクシー!$A:$AC,EE2,0)</f>
        <v/>
      </c>
      <c r="EF7" s="177">
        <f>VLOOKUP(EF3,タクシー!$A:$AC,EF2,0)</f>
        <v>0</v>
      </c>
      <c r="EG7" s="140">
        <f>VLOOKUP(EG3,タクシー!$A:$AC,EG2,0)</f>
        <v>0</v>
      </c>
      <c r="EH7" s="140">
        <f>VLOOKUP(EH3,タクシー!$A:$AC,EH2,0)</f>
        <v>0</v>
      </c>
      <c r="EI7" s="140" t="str">
        <f>VLOOKUP(EI3,タクシー!$A:$AC,EI2,0)</f>
        <v/>
      </c>
      <c r="EJ7" s="140" t="str">
        <f>VLOOKUP(EJ3,タクシー!$A:$AC,EJ2,0)</f>
        <v>事業概要：</v>
      </c>
      <c r="EK7" s="140" t="str">
        <f>VLOOKUP(EK3,タクシー!$A:$AC,EK2,0)</f>
        <v/>
      </c>
      <c r="EL7" s="140" t="str">
        <f>VLOOKUP(EL3,タクシー!$A:$AC,EL2,0)</f>
        <v/>
      </c>
      <c r="EM7" s="140" t="str">
        <f>VLOOKUP(EM3,タクシー!$A:$AC,EM2,0)</f>
        <v/>
      </c>
      <c r="EN7" s="140" t="str">
        <f>VLOOKUP(EN3,タクシー!$A:$AC,EN2,0)</f>
        <v/>
      </c>
      <c r="EO7" s="140">
        <f>VLOOKUP(EO3,タクシー!$A:$AC,EO2,0)</f>
        <v>0</v>
      </c>
      <c r="EP7" s="140">
        <f>VLOOKUP(EP3,タクシー!$A:$AC,EP2,0)</f>
        <v>0</v>
      </c>
      <c r="EQ7" s="140" t="str">
        <f>VLOOKUP(EQ3,タクシー!$A:$AC,EQ2,0)</f>
        <v/>
      </c>
      <c r="ER7" s="140">
        <f>VLOOKUP(ER3,タクシー!$A:$AC,ER2,0)</f>
        <v>0</v>
      </c>
      <c r="ES7" s="140">
        <f>VLOOKUP(ES3,タクシー!$A:$AC,ES2,0)</f>
        <v>0</v>
      </c>
      <c r="ET7" s="140" t="str">
        <f>VLOOKUP(ET3,タクシー!$A:$AC,ET2,0)</f>
        <v/>
      </c>
      <c r="EU7" s="140">
        <f>VLOOKUP(EU3,タクシー!$A:$AC,EU2,0)</f>
        <v>0</v>
      </c>
      <c r="EV7" s="140">
        <f>VLOOKUP(EV3,タクシー!$A:$AC,EV2,0)</f>
        <v>0</v>
      </c>
      <c r="EW7" s="140" t="str">
        <f>VLOOKUP(EW3,タクシー!$A:$AC,EW2,0)</f>
        <v/>
      </c>
      <c r="EX7" s="140" t="str">
        <f>VLOOKUP(EX3,タクシー!$A:$AC,EX2,0)</f>
        <v>-</v>
      </c>
      <c r="EY7" s="140">
        <f>VLOOKUP(EY3,タクシー!$A:$AC,EY2,0)</f>
        <v>0</v>
      </c>
      <c r="EZ7" s="140" t="str">
        <f>VLOOKUP(EZ3,タクシー!$A:$AC,EZ2,0)</f>
        <v/>
      </c>
      <c r="FA7" s="140">
        <f>VLOOKUP(FA3,タクシー!$A:$AC,FA2,0)</f>
        <v>0</v>
      </c>
      <c r="FB7" s="140">
        <f>VLOOKUP(FB3,タクシー!$A:$AC,FB2,0)</f>
        <v>0</v>
      </c>
      <c r="FC7" s="140" t="str">
        <f>VLOOKUP(FC3,タクシー!$A:$AC,FC2,0)</f>
        <v/>
      </c>
      <c r="FD7" s="140">
        <f>VLOOKUP(FD3,タクシー!$A:$AC,FD2,0)</f>
        <v>0</v>
      </c>
      <c r="FE7" s="140">
        <f>VLOOKUP(FE3,タクシー!$A:$AC,FE2,0)</f>
        <v>0</v>
      </c>
      <c r="FF7" s="140" t="str">
        <f>VLOOKUP(FF3,タクシー!$A:$AC,FF2,0)</f>
        <v/>
      </c>
      <c r="FG7" s="140" t="str">
        <f>VLOOKUP(FG3,タクシー!$A:$AC,FG2,0)</f>
        <v>事業概要：</v>
      </c>
      <c r="FH7" s="140">
        <f>VLOOKUP(FH3,タクシー!$A:$AC,FH2,0)</f>
        <v>0</v>
      </c>
      <c r="FI7" s="140">
        <f>VLOOKUP(FI3,タクシー!$A:$AC,FI2,0)</f>
        <v>0</v>
      </c>
      <c r="FJ7" s="140" t="str">
        <f>VLOOKUP(FJ3,タクシー!$A:$AC,FJ2,0)</f>
        <v/>
      </c>
      <c r="FK7" s="140">
        <f>VLOOKUP(FK3,タクシー!$A:$AC,FK2,0)</f>
        <v>0</v>
      </c>
      <c r="FL7" s="140">
        <f>VLOOKUP(FL3,タクシー!$A:$AC,FL2,0)</f>
        <v>0</v>
      </c>
      <c r="FM7" s="140" t="str">
        <f>VLOOKUP(FM3,タクシー!$A:$AC,FM2,0)</f>
        <v/>
      </c>
      <c r="FN7" s="140">
        <f>VLOOKUP(FN3,タクシー!$A:$AC,FN2,0)</f>
        <v>0</v>
      </c>
      <c r="FO7" s="140">
        <f>VLOOKUP(FO3,タクシー!$A:$AC,FO2,0)</f>
        <v>0</v>
      </c>
      <c r="FP7" s="140" t="str">
        <f>VLOOKUP(FP3,タクシー!$A:$AC,FP2,0)</f>
        <v/>
      </c>
      <c r="FQ7" s="140" t="str">
        <f>VLOOKUP(FQ3,タクシー!$A:$AC,FQ2,0)</f>
        <v>事業概要：</v>
      </c>
      <c r="FR7" s="140">
        <f>VLOOKUP(FR3,タクシー!$A:$AC,FR2,0)</f>
        <v>0</v>
      </c>
      <c r="FS7" s="140" t="str">
        <f>VLOOKUP(FS3,タクシー!$A:$AC,FS2,0)</f>
        <v/>
      </c>
      <c r="FT7" s="140">
        <f>VLOOKUP(FT3,タクシー!$A:$AC,FT2,0)</f>
        <v>0</v>
      </c>
      <c r="FU7" s="140">
        <f>VLOOKUP(FU3,タクシー!$A:$AC,FU2,0)</f>
        <v>0</v>
      </c>
      <c r="FV7" s="140" t="str">
        <f>VLOOKUP(FV3,タクシー!$A:$AC,FV2,0)</f>
        <v>ー</v>
      </c>
      <c r="FW7" s="140" t="str">
        <f>VLOOKUP(FW3,タクシー!$A:$AC,FW2,0)</f>
        <v/>
      </c>
      <c r="FX7" s="140">
        <f>VLOOKUP(FX3,タクシー!$A:$AC,FX2,0)</f>
        <v>0</v>
      </c>
      <c r="FY7" s="140">
        <f>VLOOKUP(FY3,タクシー!$A:$AC,FY2,0)</f>
        <v>0</v>
      </c>
      <c r="FZ7" s="140" t="str">
        <f>VLOOKUP(FZ3,タクシー!$A:$AC,FZ2,0)</f>
        <v>ー</v>
      </c>
      <c r="GA7" s="140" t="str">
        <f>VLOOKUP(GA3,タクシー!$A:$AC,GA2,0)</f>
        <v/>
      </c>
      <c r="GB7" s="140">
        <f>VLOOKUP(GB3,タクシー!$A:$AC,GB2,0)</f>
        <v>0</v>
      </c>
      <c r="GC7" s="140" t="str">
        <f>VLOOKUP(GC3,タクシー!$A:$AC,GC2,0)</f>
        <v/>
      </c>
      <c r="GD7" s="140">
        <f>VLOOKUP(GD3,タクシー!$A:$AC,GD2,0)</f>
        <v>0</v>
      </c>
      <c r="GE7" s="140">
        <f>VLOOKUP(GE3,タクシー!$A:$AC,GE2,0)</f>
        <v>0</v>
      </c>
      <c r="GF7" s="140" t="str">
        <f>VLOOKUP(GF3,タクシー!$A:$AC,GF2,0)</f>
        <v/>
      </c>
      <c r="GG7" s="140">
        <f>VLOOKUP(GG3,タクシー!$A:$AC,GG2,0)</f>
        <v>0</v>
      </c>
      <c r="GH7" s="140">
        <f>VLOOKUP(GH3,タクシー!$A:$AC,GH2,0)</f>
        <v>0</v>
      </c>
      <c r="GI7" s="140">
        <f>VLOOKUP(GI3,タクシー!$A:$AC,GI2,0)</f>
        <v>0</v>
      </c>
      <c r="GJ7" s="140" t="str">
        <f>VLOOKUP(GJ3,タクシー!$A:$AC,GJ2,0)</f>
        <v>ー</v>
      </c>
      <c r="GK7" s="140" t="str">
        <f>VLOOKUP(GK3,タクシー!$A:$AC,GK2,0)</f>
        <v/>
      </c>
      <c r="GL7" s="140">
        <f>VLOOKUP(GL3,タクシー!$A:$AC,GL2,0)</f>
        <v>0</v>
      </c>
      <c r="GM7" s="140">
        <f>VLOOKUP(GM3,タクシー!$A:$AC,GM2,0)</f>
        <v>0</v>
      </c>
      <c r="GN7" s="140" t="str">
        <f>VLOOKUP(GN3,タクシー!$A:$AC,GN2,0)</f>
        <v>ー</v>
      </c>
      <c r="GO7" s="140" t="str">
        <f>VLOOKUP(GO3,タクシー!$A:$AC,GO2,0)</f>
        <v/>
      </c>
      <c r="GP7" s="140">
        <f>VLOOKUP(GP3,タクシー!$A:$AC,GP2,0)</f>
        <v>0</v>
      </c>
      <c r="GQ7" s="140">
        <f>VLOOKUP(GQ3,タクシー!$A:$AC,GQ2,0)</f>
        <v>0</v>
      </c>
      <c r="GR7" s="140" t="str">
        <f>VLOOKUP(GR3,タクシー!$A:$AC,GR2,0)</f>
        <v>ー</v>
      </c>
      <c r="GS7" s="140" t="str">
        <f>VLOOKUP(GS3,タクシー!$A:$AC,GS2,0)</f>
        <v/>
      </c>
      <c r="GT7" s="140">
        <f>VLOOKUP(GT3,タクシー!$A:$AC,GT2,0)</f>
        <v>0</v>
      </c>
      <c r="GU7" s="140">
        <f>VLOOKUP(GU3,タクシー!$A:$AC,GU2,0)</f>
        <v>0</v>
      </c>
      <c r="GV7" s="140" t="str">
        <f>VLOOKUP(GV3,タクシー!$A:$AC,GV2,0)</f>
        <v>ー</v>
      </c>
      <c r="GW7" s="140" t="str">
        <f>VLOOKUP(GW3,タクシー!$A:$AC,GW2,0)</f>
        <v/>
      </c>
      <c r="GX7" s="140">
        <f>VLOOKUP(GX3,タクシー!$A:$AC,GX2,0)</f>
        <v>0</v>
      </c>
      <c r="GY7" s="140">
        <f>VLOOKUP(GY3,タクシー!$A:$AC,GY2,0)</f>
        <v>0</v>
      </c>
      <c r="GZ7" s="140" t="str">
        <f>VLOOKUP(GZ3,タクシー!$A:$AC,GZ2,0)</f>
        <v>ー</v>
      </c>
      <c r="HA7" s="140" t="str">
        <f>VLOOKUP(HA3,タクシー!$A:$AC,HA2,0)</f>
        <v/>
      </c>
      <c r="HB7" s="140">
        <f>VLOOKUP(HB3,タクシー!$A:$AC,HB2,0)</f>
        <v>0</v>
      </c>
      <c r="HC7" s="140">
        <f>VLOOKUP(HC3,タクシー!$A:$AC,HC2,0)</f>
        <v>0</v>
      </c>
      <c r="HD7" s="140" t="str">
        <f>VLOOKUP(HD3,タクシー!$A:$AC,HD2,0)</f>
        <v/>
      </c>
      <c r="HE7" s="140">
        <f>VLOOKUP(HE3,タクシー!$A:$AC,HE2,0)</f>
        <v>0</v>
      </c>
      <c r="HF7" s="140">
        <f>VLOOKUP(HF3,タクシー!$A:$AC,HF2,0)</f>
        <v>0</v>
      </c>
      <c r="HG7" s="140">
        <f>VLOOKUP(HG3,タクシー!$A:$AC,HG2,0)</f>
        <v>0</v>
      </c>
      <c r="HH7" s="140" t="str">
        <f>VLOOKUP(HH3,タクシー!$A:$AC,HH2,0)</f>
        <v/>
      </c>
      <c r="HI7" s="140">
        <f>VLOOKUP(HI3,タクシー!$A:$AC,HI2,0)</f>
        <v>0</v>
      </c>
      <c r="HJ7" s="140">
        <f>VLOOKUP(HJ3,タクシー!$A:$AC,HJ2,0)</f>
        <v>0</v>
      </c>
      <c r="HK7" s="140" t="str">
        <f>VLOOKUP(HK3,タクシー!$A:$AC,HK2,0)</f>
        <v/>
      </c>
      <c r="HL7" s="140">
        <f>VLOOKUP(HL3,タクシー!$A:$AC,HL2,0)</f>
        <v>0</v>
      </c>
      <c r="HM7" s="140">
        <f>VLOOKUP(HM3,タクシー!$A:$AC,HM2,0)</f>
        <v>0</v>
      </c>
      <c r="HN7" s="140" t="str">
        <f>VLOOKUP(HN3,タクシー!$A:$AC,HN2,0)</f>
        <v/>
      </c>
      <c r="HO7" s="140">
        <f>VLOOKUP(HO3,タクシー!$A:$AC,HO2,0)</f>
        <v>0</v>
      </c>
      <c r="HP7" s="140">
        <f>VLOOKUP(HP3,タクシー!$A:$AC,HP2,0)</f>
        <v>0</v>
      </c>
      <c r="HQ7" s="140" t="str">
        <f>VLOOKUP(HQ3,タクシー!$A:$AC,HQ2,0)</f>
        <v/>
      </c>
      <c r="HR7" s="140">
        <f>VLOOKUP(HR3,タクシー!$A:$AC,HR2,0)</f>
        <v>0</v>
      </c>
      <c r="HS7" s="140">
        <f>VLOOKUP(HS3,タクシー!$A:$AC,HS2,0)</f>
        <v>0</v>
      </c>
      <c r="HT7" s="140" t="str">
        <f>VLOOKUP(HT3,タクシー!$A:$AC,HT2,0)</f>
        <v/>
      </c>
      <c r="HU7" s="140">
        <f>VLOOKUP(HU3,タクシー!$A:$AC,HU2,0)</f>
        <v>0</v>
      </c>
      <c r="HV7" s="140">
        <f>VLOOKUP(HV3,タクシー!$A:$AC,HV2,0)</f>
        <v>0</v>
      </c>
      <c r="HW7" s="140" t="str">
        <f>VLOOKUP(HW3,タクシー!$A:$AC,HW2,0)</f>
        <v/>
      </c>
      <c r="HX7" s="140">
        <f>VLOOKUP(HX3,タクシー!$A:$AC,HX2,0)</f>
        <v>0</v>
      </c>
      <c r="HY7" s="140">
        <f>VLOOKUP(HY3,タクシー!$A:$AC,HY2,0)</f>
        <v>0</v>
      </c>
      <c r="HZ7" s="140" t="str">
        <f>VLOOKUP(HZ3,タクシー!$A:$AC,HZ2,0)</f>
        <v/>
      </c>
      <c r="IA7" s="140">
        <f>VLOOKUP(IA3,タクシー!$A:$AC,IA2,0)</f>
        <v>0</v>
      </c>
      <c r="IB7" s="140">
        <f>VLOOKUP(IB3,タクシー!$A:$AC,IB2,0)</f>
        <v>0</v>
      </c>
      <c r="IC7" s="140" t="str">
        <f>VLOOKUP(IC3,タクシー!$A:$AC,IC2,0)</f>
        <v/>
      </c>
      <c r="ID7" s="140">
        <f>VLOOKUP(ID3,タクシー!$A:$AC,ID2,0)</f>
        <v>0</v>
      </c>
      <c r="IE7" s="140">
        <f>VLOOKUP(IE3,タクシー!$A:$AC,IE2,0)</f>
        <v>0</v>
      </c>
      <c r="IF7" s="140" t="str">
        <f>VLOOKUP(IF3,タクシー!$A:$AC,IF2,0)</f>
        <v/>
      </c>
      <c r="IG7" s="140" t="str">
        <f>VLOOKUP(IG3,タクシー!$A:$AC,IG2,0)</f>
        <v>事業概要：</v>
      </c>
      <c r="IH7" s="140">
        <f>VLOOKUP(IH3,タクシー!$A:$AC,IH2,0)</f>
        <v>0</v>
      </c>
      <c r="II7" s="140">
        <f>VLOOKUP(II3,タクシー!$A:$AC,II2,0)</f>
        <v>0</v>
      </c>
      <c r="IJ7" s="140" t="str">
        <f>VLOOKUP(IJ3,タクシー!$A:$AC,IJ2,0)</f>
        <v/>
      </c>
      <c r="IK7" s="140" t="str">
        <f>VLOOKUP(IK3,タクシー!$A:$AC,IK2,0)</f>
        <v>事業概要：</v>
      </c>
      <c r="IL7" s="140">
        <f>VLOOKUP(IL3,タクシー!$A:$AC,IL2,0)</f>
        <v>0</v>
      </c>
      <c r="IM7" s="140">
        <f>VLOOKUP(IM3,タクシー!$A:$AC,IM2,0)</f>
        <v>0</v>
      </c>
      <c r="IN7" s="140" t="str">
        <f>VLOOKUP(IN3,タクシー!$A:$AC,IN2,0)</f>
        <v/>
      </c>
      <c r="IO7" s="140" t="str">
        <f>VLOOKUP(IO3,タクシー!$A:$AC,IO2,0)</f>
        <v>事業概要：</v>
      </c>
      <c r="IP7" s="140">
        <f>VLOOKUP(IP3,タクシー!$A:$AC,IP2,0)</f>
        <v>0</v>
      </c>
      <c r="IQ7" s="140">
        <f>VLOOKUP(IQ3,タクシー!$A:$AC,IQ2,0)</f>
        <v>0</v>
      </c>
      <c r="IR7" s="140" t="str">
        <f>VLOOKUP(IR3,タクシー!$A:$AC,IR2,0)</f>
        <v/>
      </c>
      <c r="IS7" s="140">
        <f>VLOOKUP(IS3,タクシー!$A:$AC,IS2,0)</f>
        <v>0</v>
      </c>
      <c r="IT7" s="140">
        <f>VLOOKUP(IT3,タクシー!$A:$AC,IT2,0)</f>
        <v>0</v>
      </c>
      <c r="IU7" s="140" t="str">
        <f>VLOOKUP(IU3,タクシー!$A:$AC,IU2,0)</f>
        <v/>
      </c>
      <c r="IV7" s="140">
        <f>VLOOKUP(IV3,タクシー!$A:$AC,IV2,0)</f>
        <v>0</v>
      </c>
      <c r="IW7" s="140">
        <f>VLOOKUP(IW3,タクシー!$A:$AC,IW2,0)</f>
        <v>0</v>
      </c>
      <c r="IX7" s="140" t="str">
        <f>VLOOKUP(IX3,タクシー!$A:$AC,IX2,0)</f>
        <v/>
      </c>
      <c r="IY7" s="140" t="str">
        <f>VLOOKUP(IY3,タクシー!$A:$AC,IY2,0)</f>
        <v>事業概要：</v>
      </c>
    </row>
    <row r="9" spans="1:277">
      <c r="J9" s="34">
        <v>5</v>
      </c>
      <c r="N9" s="34">
        <v>5</v>
      </c>
      <c r="R9" s="34">
        <v>5</v>
      </c>
      <c r="V9" s="34">
        <v>5</v>
      </c>
      <c r="Z9" s="34">
        <v>5</v>
      </c>
      <c r="AD9" s="34">
        <v>5</v>
      </c>
      <c r="AH9" s="34">
        <v>5</v>
      </c>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row>
    <row r="10" spans="1:277" ht="14.25" customHeight="1">
      <c r="B10" s="174"/>
      <c r="C10" s="174"/>
      <c r="D10" s="174"/>
      <c r="E10" s="174"/>
      <c r="F10" s="174"/>
      <c r="G10" s="174"/>
      <c r="H10" s="174"/>
      <c r="I10" s="174"/>
      <c r="J10" s="430" t="s">
        <v>332</v>
      </c>
      <c r="K10" s="431"/>
      <c r="L10" s="431"/>
      <c r="M10" s="432"/>
      <c r="N10" s="433" t="s">
        <v>328</v>
      </c>
      <c r="O10" s="434"/>
      <c r="P10" s="434"/>
      <c r="Q10" s="435"/>
      <c r="R10" s="430" t="s">
        <v>329</v>
      </c>
      <c r="S10" s="431"/>
      <c r="T10" s="431"/>
      <c r="U10" s="432"/>
      <c r="V10" s="433" t="s">
        <v>330</v>
      </c>
      <c r="W10" s="434"/>
      <c r="X10" s="434"/>
      <c r="Y10" s="435"/>
      <c r="Z10" s="433" t="s">
        <v>333</v>
      </c>
      <c r="AA10" s="434"/>
      <c r="AB10" s="434"/>
      <c r="AC10" s="435"/>
      <c r="AD10" s="433" t="s">
        <v>334</v>
      </c>
      <c r="AE10" s="434"/>
      <c r="AF10" s="434"/>
      <c r="AG10" s="435"/>
      <c r="AH10" s="433" t="s">
        <v>335</v>
      </c>
      <c r="AI10" s="434"/>
      <c r="AJ10" s="434"/>
      <c r="AK10" s="435"/>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row>
    <row r="11" spans="1:277" ht="63" customHeight="1">
      <c r="J11" s="430" t="s">
        <v>331</v>
      </c>
      <c r="K11" s="431"/>
      <c r="L11" s="431"/>
      <c r="M11" s="431"/>
      <c r="N11" s="430" t="s">
        <v>331</v>
      </c>
      <c r="O11" s="431"/>
      <c r="P11" s="431"/>
      <c r="Q11" s="431"/>
      <c r="R11" s="430" t="s">
        <v>331</v>
      </c>
      <c r="S11" s="431"/>
      <c r="T11" s="431"/>
      <c r="U11" s="431"/>
      <c r="V11" s="430" t="s">
        <v>331</v>
      </c>
      <c r="W11" s="431"/>
      <c r="X11" s="431"/>
      <c r="Y11" s="431"/>
      <c r="Z11" s="430" t="s">
        <v>331</v>
      </c>
      <c r="AA11" s="431"/>
      <c r="AB11" s="431"/>
      <c r="AC11" s="431"/>
      <c r="AD11" s="430" t="s">
        <v>331</v>
      </c>
      <c r="AE11" s="431"/>
      <c r="AF11" s="431"/>
      <c r="AG11" s="431"/>
      <c r="AH11" s="430" t="s">
        <v>331</v>
      </c>
      <c r="AI11" s="431"/>
      <c r="AJ11" s="431"/>
      <c r="AK11" s="432"/>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row>
    <row r="12" spans="1:277" s="105" customFormat="1" ht="185.25" customHeight="1">
      <c r="A12" s="34"/>
      <c r="B12" s="178"/>
      <c r="C12" s="178"/>
      <c r="D12" s="34"/>
      <c r="E12" s="34"/>
      <c r="F12" s="34"/>
      <c r="G12" s="34"/>
      <c r="H12" s="34"/>
      <c r="I12" s="34"/>
      <c r="J12" s="427" t="str">
        <f>VLOOKUP(J10,タクシー!$A:$AC,J9,0)</f>
        <v>（記載例）
・B4　ユニバーサルデザインタクシー（レベル１）
質問内容：○○○</v>
      </c>
      <c r="K12" s="428"/>
      <c r="L12" s="428"/>
      <c r="M12" s="429"/>
      <c r="N12" s="427" t="str">
        <f>VLOOKUP(N10,タクシー!$A:$AC,N9,0)</f>
        <v>（記載例）
・D1　運行管理支援システム
質問内容：○○○</v>
      </c>
      <c r="O12" s="428"/>
      <c r="P12" s="428"/>
      <c r="Q12" s="429"/>
      <c r="R12" s="427" t="str">
        <f>VLOOKUP(R10,タクシー!$A:$AC,R9,0)</f>
        <v>（記載例）
・D25・I21　クレジット決済機器
質問内容：○○○</v>
      </c>
      <c r="S12" s="428"/>
      <c r="T12" s="428"/>
      <c r="U12" s="429"/>
      <c r="V12" s="427" t="str">
        <f>VLOOKUP(V10,タクシー!$A:$AC,V9,0)</f>
        <v>（記載例）
・I10　多言語案内用タブレット
質問内容：○○○</v>
      </c>
      <c r="W12" s="428"/>
      <c r="X12" s="428"/>
      <c r="Y12" s="429"/>
      <c r="Z12" s="427" t="str">
        <f>VLOOKUP(Z10,タクシー!$A:$AC,Z9,0)</f>
        <v>（記載例）
・B10　タクシー乗り場の移動円滑化、待合・乗継環境の向上、情報提供関係
質問内容：○○○</v>
      </c>
      <c r="AA12" s="428"/>
      <c r="AB12" s="428"/>
      <c r="AC12" s="429"/>
      <c r="AD12" s="427" t="str">
        <f>VLOOKUP(AD10,タクシー!$A:$AC,AD9,0)</f>
        <v>（記載例）
・H1　二種免許取得のための教習
質問内容：○○○</v>
      </c>
      <c r="AE12" s="428"/>
      <c r="AF12" s="428"/>
      <c r="AG12" s="429"/>
      <c r="AH12" s="427" t="str">
        <f>VLOOKUP(AH10,タクシー!$A:$AC,AH9,0)</f>
        <v>（記載例）
・G1　二次交通への円滑なアクセスに資する乗場の設置
質問内容：○○○</v>
      </c>
      <c r="AI12" s="428"/>
      <c r="AJ12" s="428"/>
      <c r="AK12" s="429"/>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row>
    <row r="242" spans="260:632" ht="21">
      <c r="IZ242" s="34" ph="1"/>
      <c r="JA242" s="34" ph="1"/>
      <c r="JB242" s="34" ph="1"/>
      <c r="JC242" s="34" ph="1"/>
      <c r="JD242" s="34" ph="1"/>
      <c r="JE242" s="34" ph="1"/>
      <c r="JF242" s="34" ph="1"/>
      <c r="JG242" s="34" ph="1"/>
      <c r="JH242" s="34" ph="1"/>
      <c r="JI242" s="34" ph="1"/>
      <c r="JJ242" s="34" ph="1"/>
      <c r="RX242" s="34" ph="1"/>
      <c r="RY242" s="34" ph="1"/>
      <c r="RZ242" s="34" ph="1"/>
      <c r="SA242" s="34" ph="1"/>
      <c r="SB242" s="34" ph="1"/>
      <c r="SC242" s="34" ph="1"/>
      <c r="SD242" s="34" ph="1"/>
      <c r="SE242" s="34" ph="1"/>
      <c r="SF242" s="34" ph="1"/>
      <c r="SG242" s="34" ph="1"/>
      <c r="SH242" s="34" ph="1"/>
      <c r="SI242" s="34" ph="1"/>
      <c r="SJ242" s="34" ph="1"/>
      <c r="SK242" s="34" ph="1"/>
      <c r="SL242" s="34" ph="1"/>
      <c r="SM242" s="34" ph="1"/>
      <c r="SN242" s="34" ph="1"/>
      <c r="SO242" s="34" ph="1"/>
      <c r="SP242" s="34" ph="1"/>
      <c r="SQ242" s="34" ph="1"/>
      <c r="SR242" s="34" ph="1"/>
      <c r="SS242" s="34" ph="1"/>
      <c r="ST242" s="34" ph="1"/>
      <c r="SU242" s="34" ph="1"/>
      <c r="SV242" s="34" ph="1"/>
      <c r="SW242" s="34" ph="1"/>
      <c r="SX242" s="34" ph="1"/>
      <c r="SY242" s="34" ph="1"/>
      <c r="SZ242" s="34" ph="1"/>
      <c r="TA242" s="34" ph="1"/>
      <c r="TB242" s="34" ph="1"/>
      <c r="TC242" s="34" ph="1"/>
      <c r="TD242" s="34" ph="1"/>
      <c r="TE242" s="34" ph="1"/>
      <c r="TF242" s="34" ph="1"/>
      <c r="TG242" s="34" ph="1"/>
      <c r="TH242" s="34" ph="1"/>
      <c r="TI242" s="34" ph="1"/>
      <c r="TJ242" s="34" ph="1"/>
      <c r="TK242" s="34" ph="1"/>
      <c r="TL242" s="34" ph="1"/>
      <c r="TM242" s="34" ph="1"/>
      <c r="TN242" s="34" ph="1"/>
      <c r="TO242" s="34" ph="1"/>
      <c r="TP242" s="34" ph="1"/>
      <c r="TQ242" s="34" ph="1"/>
      <c r="TR242" s="34" ph="1"/>
      <c r="TS242" s="34" ph="1"/>
      <c r="TT242" s="34" ph="1"/>
      <c r="TU242" s="34" ph="1"/>
      <c r="TV242" s="34" ph="1"/>
      <c r="TW242" s="34" ph="1"/>
      <c r="TX242" s="34" ph="1"/>
      <c r="TY242" s="34" ph="1"/>
      <c r="TZ242" s="34" ph="1"/>
      <c r="UA242" s="34" ph="1"/>
      <c r="UB242" s="34" ph="1"/>
      <c r="UC242" s="34" ph="1"/>
      <c r="UD242" s="34" ph="1"/>
      <c r="UE242" s="34" ph="1"/>
      <c r="UF242" s="34" ph="1"/>
      <c r="UG242" s="34" ph="1"/>
      <c r="UH242" s="34" ph="1"/>
      <c r="UI242" s="34" ph="1"/>
      <c r="UJ242" s="34" ph="1"/>
      <c r="UK242" s="34" ph="1"/>
      <c r="UL242" s="34" ph="1"/>
      <c r="UM242" s="34" ph="1"/>
      <c r="UN242" s="34" ph="1"/>
      <c r="UO242" s="34" ph="1"/>
      <c r="UP242" s="34" ph="1"/>
      <c r="UQ242" s="34" ph="1"/>
      <c r="UR242" s="34" ph="1"/>
      <c r="US242" s="34" ph="1"/>
      <c r="UT242" s="34" ph="1"/>
      <c r="UU242" s="34" ph="1"/>
      <c r="UV242" s="34" ph="1"/>
      <c r="UW242" s="34" ph="1"/>
      <c r="UX242" s="34" ph="1"/>
      <c r="UY242" s="34" ph="1"/>
      <c r="UZ242" s="34" ph="1"/>
      <c r="VA242" s="34" ph="1"/>
      <c r="VB242" s="34" ph="1"/>
      <c r="VC242" s="34" ph="1"/>
      <c r="VD242" s="34" ph="1"/>
      <c r="VE242" s="34" ph="1"/>
      <c r="VF242" s="34" ph="1"/>
      <c r="VG242" s="34" ph="1"/>
      <c r="VH242" s="34" ph="1"/>
      <c r="VI242" s="34" ph="1"/>
      <c r="VJ242" s="34" ph="1"/>
      <c r="VK242" s="34" ph="1"/>
      <c r="VL242" s="34" ph="1"/>
      <c r="VM242" s="34" ph="1"/>
      <c r="VN242" s="34" ph="1"/>
      <c r="VO242" s="34" ph="1"/>
      <c r="VP242" s="34" ph="1"/>
      <c r="VQ242" s="34" ph="1"/>
      <c r="VR242" s="34" ph="1"/>
      <c r="VS242" s="34" ph="1"/>
      <c r="VT242" s="34" ph="1"/>
      <c r="VU242" s="34" ph="1"/>
      <c r="VV242" s="34" ph="1"/>
      <c r="VW242" s="34" ph="1"/>
      <c r="VX242" s="34" ph="1"/>
      <c r="VY242" s="34" ph="1"/>
      <c r="VZ242" s="34" ph="1"/>
      <c r="WA242" s="34" ph="1"/>
      <c r="WB242" s="34" ph="1"/>
      <c r="WC242" s="34" ph="1"/>
      <c r="WD242" s="34" ph="1"/>
      <c r="WE242" s="34" ph="1"/>
      <c r="WF242" s="34" ph="1"/>
      <c r="WG242" s="34" ph="1"/>
      <c r="WH242" s="34" ph="1"/>
      <c r="WI242" s="34" ph="1"/>
      <c r="WJ242" s="34" ph="1"/>
      <c r="WK242" s="34" ph="1"/>
      <c r="WL242" s="34" ph="1"/>
      <c r="WM242" s="34" ph="1"/>
      <c r="WN242" s="34" ph="1"/>
      <c r="WO242" s="34" ph="1"/>
      <c r="WP242" s="34" ph="1"/>
      <c r="WQ242" s="34" ph="1"/>
      <c r="WR242" s="34" ph="1"/>
      <c r="WS242" s="34" ph="1"/>
      <c r="WT242" s="34" ph="1"/>
      <c r="WU242" s="34" ph="1"/>
      <c r="WV242" s="34" ph="1"/>
      <c r="WW242" s="34" ph="1"/>
      <c r="WX242" s="34" ph="1"/>
      <c r="WY242" s="34" ph="1"/>
      <c r="WZ242" s="34" ph="1"/>
      <c r="XA242" s="34" ph="1"/>
      <c r="XB242" s="34" ph="1"/>
      <c r="XC242" s="34" ph="1"/>
      <c r="XD242" s="34" ph="1"/>
      <c r="XE242" s="34" ph="1"/>
      <c r="XF242" s="34" ph="1"/>
      <c r="XG242" s="34" ph="1"/>
      <c r="XH242" s="34" ph="1"/>
    </row>
    <row r="243" spans="260:632" ht="21">
      <c r="IZ243" s="34" ph="1"/>
      <c r="JA243" s="34" ph="1"/>
      <c r="JB243" s="34" ph="1"/>
      <c r="JC243" s="34" ph="1"/>
      <c r="JD243" s="34" ph="1"/>
      <c r="JE243" s="34" ph="1"/>
      <c r="JF243" s="34" ph="1"/>
      <c r="JG243" s="34" ph="1"/>
      <c r="JH243" s="34" ph="1"/>
      <c r="JI243" s="34" ph="1"/>
      <c r="JJ243" s="34" ph="1"/>
      <c r="RX243" s="34" ph="1"/>
      <c r="RY243" s="34" ph="1"/>
      <c r="RZ243" s="34" ph="1"/>
      <c r="SA243" s="34" ph="1"/>
      <c r="SB243" s="34" ph="1"/>
      <c r="SC243" s="34" ph="1"/>
      <c r="SD243" s="34" ph="1"/>
      <c r="SE243" s="34" ph="1"/>
      <c r="SF243" s="34" ph="1"/>
      <c r="SG243" s="34" ph="1"/>
      <c r="SH243" s="34" ph="1"/>
      <c r="SI243" s="34" ph="1"/>
      <c r="SJ243" s="34" ph="1"/>
      <c r="SK243" s="34" ph="1"/>
      <c r="SL243" s="34" ph="1"/>
      <c r="SM243" s="34" ph="1"/>
      <c r="SN243" s="34" ph="1"/>
      <c r="SO243" s="34" ph="1"/>
      <c r="SP243" s="34" ph="1"/>
      <c r="SQ243" s="34" ph="1"/>
      <c r="SR243" s="34" ph="1"/>
      <c r="SS243" s="34" ph="1"/>
      <c r="ST243" s="34" ph="1"/>
      <c r="SU243" s="34" ph="1"/>
      <c r="SV243" s="34" ph="1"/>
      <c r="SW243" s="34" ph="1"/>
      <c r="SX243" s="34" ph="1"/>
      <c r="SY243" s="34" ph="1"/>
      <c r="SZ243" s="34" ph="1"/>
      <c r="TA243" s="34" ph="1"/>
      <c r="TB243" s="34" ph="1"/>
      <c r="TC243" s="34" ph="1"/>
      <c r="TD243" s="34" ph="1"/>
      <c r="TE243" s="34" ph="1"/>
      <c r="TF243" s="34" ph="1"/>
      <c r="TG243" s="34" ph="1"/>
      <c r="TH243" s="34" ph="1"/>
      <c r="TI243" s="34" ph="1"/>
      <c r="TJ243" s="34" ph="1"/>
      <c r="TK243" s="34" ph="1"/>
      <c r="TL243" s="34" ph="1"/>
      <c r="TM243" s="34" ph="1"/>
      <c r="TN243" s="34" ph="1"/>
      <c r="TO243" s="34" ph="1"/>
      <c r="TP243" s="34" ph="1"/>
      <c r="TQ243" s="34" ph="1"/>
      <c r="TR243" s="34" ph="1"/>
      <c r="TS243" s="34" ph="1"/>
      <c r="TT243" s="34" ph="1"/>
      <c r="TU243" s="34" ph="1"/>
      <c r="TV243" s="34" ph="1"/>
      <c r="TW243" s="34" ph="1"/>
      <c r="TX243" s="34" ph="1"/>
      <c r="TY243" s="34" ph="1"/>
      <c r="TZ243" s="34" ph="1"/>
      <c r="UA243" s="34" ph="1"/>
      <c r="UB243" s="34" ph="1"/>
      <c r="UC243" s="34" ph="1"/>
      <c r="UD243" s="34" ph="1"/>
      <c r="UE243" s="34" ph="1"/>
      <c r="UF243" s="34" ph="1"/>
      <c r="UG243" s="34" ph="1"/>
      <c r="UH243" s="34" ph="1"/>
      <c r="UI243" s="34" ph="1"/>
      <c r="UJ243" s="34" ph="1"/>
      <c r="UK243" s="34" ph="1"/>
      <c r="UL243" s="34" ph="1"/>
      <c r="UM243" s="34" ph="1"/>
      <c r="UN243" s="34" ph="1"/>
      <c r="UO243" s="34" ph="1"/>
      <c r="UP243" s="34" ph="1"/>
      <c r="UQ243" s="34" ph="1"/>
      <c r="UR243" s="34" ph="1"/>
      <c r="US243" s="34" ph="1"/>
      <c r="UT243" s="34" ph="1"/>
      <c r="UU243" s="34" ph="1"/>
      <c r="UV243" s="34" ph="1"/>
      <c r="UW243" s="34" ph="1"/>
      <c r="UX243" s="34" ph="1"/>
      <c r="UY243" s="34" ph="1"/>
      <c r="UZ243" s="34" ph="1"/>
      <c r="VA243" s="34" ph="1"/>
      <c r="VB243" s="34" ph="1"/>
      <c r="VC243" s="34" ph="1"/>
      <c r="VD243" s="34" ph="1"/>
      <c r="VE243" s="34" ph="1"/>
      <c r="VF243" s="34" ph="1"/>
      <c r="VG243" s="34" ph="1"/>
      <c r="VH243" s="34" ph="1"/>
      <c r="VI243" s="34" ph="1"/>
      <c r="VJ243" s="34" ph="1"/>
      <c r="VK243" s="34" ph="1"/>
      <c r="VL243" s="34" ph="1"/>
      <c r="VM243" s="34" ph="1"/>
      <c r="VN243" s="34" ph="1"/>
      <c r="VO243" s="34" ph="1"/>
      <c r="VP243" s="34" ph="1"/>
      <c r="VQ243" s="34" ph="1"/>
      <c r="VR243" s="34" ph="1"/>
      <c r="VS243" s="34" ph="1"/>
      <c r="VT243" s="34" ph="1"/>
      <c r="VU243" s="34" ph="1"/>
      <c r="VV243" s="34" ph="1"/>
      <c r="VW243" s="34" ph="1"/>
      <c r="VX243" s="34" ph="1"/>
      <c r="VY243" s="34" ph="1"/>
      <c r="VZ243" s="34" ph="1"/>
      <c r="WA243" s="34" ph="1"/>
      <c r="WB243" s="34" ph="1"/>
      <c r="WC243" s="34" ph="1"/>
      <c r="WD243" s="34" ph="1"/>
      <c r="WE243" s="34" ph="1"/>
      <c r="WF243" s="34" ph="1"/>
      <c r="WG243" s="34" ph="1"/>
      <c r="WH243" s="34" ph="1"/>
      <c r="WI243" s="34" ph="1"/>
      <c r="WJ243" s="34" ph="1"/>
      <c r="WK243" s="34" ph="1"/>
      <c r="WL243" s="34" ph="1"/>
      <c r="WM243" s="34" ph="1"/>
      <c r="WN243" s="34" ph="1"/>
      <c r="WO243" s="34" ph="1"/>
      <c r="WP243" s="34" ph="1"/>
      <c r="WQ243" s="34" ph="1"/>
      <c r="WR243" s="34" ph="1"/>
      <c r="WS243" s="34" ph="1"/>
      <c r="WT243" s="34" ph="1"/>
      <c r="WU243" s="34" ph="1"/>
      <c r="WV243" s="34" ph="1"/>
      <c r="WW243" s="34" ph="1"/>
      <c r="WX243" s="34" ph="1"/>
      <c r="WY243" s="34" ph="1"/>
      <c r="WZ243" s="34" ph="1"/>
      <c r="XA243" s="34" ph="1"/>
      <c r="XB243" s="34" ph="1"/>
      <c r="XC243" s="34" ph="1"/>
      <c r="XD243" s="34" ph="1"/>
      <c r="XE243" s="34" ph="1"/>
      <c r="XF243" s="34" ph="1"/>
      <c r="XG243" s="34" ph="1"/>
      <c r="XH243" s="34" ph="1"/>
    </row>
  </sheetData>
  <sheetProtection sheet="1" objects="1" scenarios="1"/>
  <mergeCells count="349">
    <mergeCell ref="R5:R6"/>
    <mergeCell ref="HF5:HF6"/>
    <mergeCell ref="GI5:GI6"/>
    <mergeCell ref="GJ5:GJ6"/>
    <mergeCell ref="GK5:GK6"/>
    <mergeCell ref="GL5:GL6"/>
    <mergeCell ref="FY5:FY6"/>
    <mergeCell ref="FD5:FD6"/>
    <mergeCell ref="FE5:FE6"/>
    <mergeCell ref="CG5:CG6"/>
    <mergeCell ref="HC5:HC6"/>
    <mergeCell ref="FQ5:FQ6"/>
    <mergeCell ref="FR5:FR6"/>
    <mergeCell ref="FS5:FS6"/>
    <mergeCell ref="FT5:FT6"/>
    <mergeCell ref="FU5:FU6"/>
    <mergeCell ref="FV5:FV6"/>
    <mergeCell ref="FW5:FW6"/>
    <mergeCell ref="FX5:FX6"/>
    <mergeCell ref="FL5:FL6"/>
    <mergeCell ref="FM5:FM6"/>
    <mergeCell ref="FN5:FN6"/>
    <mergeCell ref="FO5:FO6"/>
    <mergeCell ref="FP5:FP6"/>
    <mergeCell ref="HE5:HE6"/>
    <mergeCell ref="FZ5:FZ6"/>
    <mergeCell ref="GA5:GA6"/>
    <mergeCell ref="GB5:GB6"/>
    <mergeCell ref="GC5:GC6"/>
    <mergeCell ref="GD5:GD6"/>
    <mergeCell ref="GU5:GU6"/>
    <mergeCell ref="GV5:GV6"/>
    <mergeCell ref="GW5:GW6"/>
    <mergeCell ref="GX5:GX6"/>
    <mergeCell ref="GY5:GY6"/>
    <mergeCell ref="GZ5:GZ6"/>
    <mergeCell ref="HA5:HA6"/>
    <mergeCell ref="HB5:HB6"/>
    <mergeCell ref="GM5:GM6"/>
    <mergeCell ref="GN5:GN6"/>
    <mergeCell ref="GO5:GO6"/>
    <mergeCell ref="GP5:GP6"/>
    <mergeCell ref="GE5:GE6"/>
    <mergeCell ref="GF5:GF6"/>
    <mergeCell ref="GQ5:GQ6"/>
    <mergeCell ref="GR5:GR6"/>
    <mergeCell ref="GS5:GS6"/>
    <mergeCell ref="HD5:HD6"/>
    <mergeCell ref="FT4:FW4"/>
    <mergeCell ref="FX4:GA4"/>
    <mergeCell ref="EX5:EX6"/>
    <mergeCell ref="EY5:EY6"/>
    <mergeCell ref="EZ5:EZ6"/>
    <mergeCell ref="FA5:FA6"/>
    <mergeCell ref="FB5:FB6"/>
    <mergeCell ref="FC5:FC6"/>
    <mergeCell ref="EX4:EZ4"/>
    <mergeCell ref="FA4:FC4"/>
    <mergeCell ref="FF5:FF6"/>
    <mergeCell ref="FQ4:FS4"/>
    <mergeCell ref="FG5:FG6"/>
    <mergeCell ref="FH5:FH6"/>
    <mergeCell ref="FI5:FI6"/>
    <mergeCell ref="FJ5:FJ6"/>
    <mergeCell ref="FK5:FK6"/>
    <mergeCell ref="FD4:FG4"/>
    <mergeCell ref="FH4:FJ4"/>
    <mergeCell ref="FK4:FM4"/>
    <mergeCell ref="FN4:FP4"/>
    <mergeCell ref="GT5:GT6"/>
    <mergeCell ref="EP5:EP6"/>
    <mergeCell ref="EQ5:EQ6"/>
    <mergeCell ref="ER5:ER6"/>
    <mergeCell ref="EO5:EO6"/>
    <mergeCell ref="ES5:ES6"/>
    <mergeCell ref="ET5:ET6"/>
    <mergeCell ref="EU5:EU6"/>
    <mergeCell ref="EV5:EV6"/>
    <mergeCell ref="GG5:GG6"/>
    <mergeCell ref="GH5:GH6"/>
    <mergeCell ref="EO4:EQ4"/>
    <mergeCell ref="ER4:ET4"/>
    <mergeCell ref="EU4:EW4"/>
    <mergeCell ref="EW5:EW6"/>
    <mergeCell ref="DX4:EE4"/>
    <mergeCell ref="EF4:EN4"/>
    <mergeCell ref="EG5:EG6"/>
    <mergeCell ref="EH5:EH6"/>
    <mergeCell ref="EI5:EI6"/>
    <mergeCell ref="EJ5:EJ6"/>
    <mergeCell ref="EK5:EK6"/>
    <mergeCell ref="EL5:EL6"/>
    <mergeCell ref="EM5:EM6"/>
    <mergeCell ref="EN5:EN6"/>
    <mergeCell ref="DX5:DX6"/>
    <mergeCell ref="DY5:DY6"/>
    <mergeCell ref="DZ5:DZ6"/>
    <mergeCell ref="EA5:EA6"/>
    <mergeCell ref="EB5:EB6"/>
    <mergeCell ref="EC5:EC6"/>
    <mergeCell ref="ED5:ED6"/>
    <mergeCell ref="EE5:EE6"/>
    <mergeCell ref="EF5:EF6"/>
    <mergeCell ref="DP5:DP6"/>
    <mergeCell ref="DQ5:DQ6"/>
    <mergeCell ref="DR5:DR6"/>
    <mergeCell ref="DS5:DS6"/>
    <mergeCell ref="DT5:DT6"/>
    <mergeCell ref="DU5:DU6"/>
    <mergeCell ref="DV5:DV6"/>
    <mergeCell ref="DW5:DW6"/>
    <mergeCell ref="DP4:DW4"/>
    <mergeCell ref="DH5:DH6"/>
    <mergeCell ref="DI5:DI6"/>
    <mergeCell ref="DJ5:DJ6"/>
    <mergeCell ref="DK5:DK6"/>
    <mergeCell ref="DL5:DL6"/>
    <mergeCell ref="DM5:DM6"/>
    <mergeCell ref="DN5:DN6"/>
    <mergeCell ref="DO5:DO6"/>
    <mergeCell ref="DH4:DO4"/>
    <mergeCell ref="DA5:DA6"/>
    <mergeCell ref="DB5:DB6"/>
    <mergeCell ref="DC5:DC6"/>
    <mergeCell ref="DD5:DD6"/>
    <mergeCell ref="DE5:DE6"/>
    <mergeCell ref="DF5:DF6"/>
    <mergeCell ref="DA4:DD4"/>
    <mergeCell ref="DE4:DG4"/>
    <mergeCell ref="DG5:DG6"/>
    <mergeCell ref="CQ5:CQ6"/>
    <mergeCell ref="CR5:CR6"/>
    <mergeCell ref="CS5:CS6"/>
    <mergeCell ref="CT5:CT6"/>
    <mergeCell ref="CU5:CU6"/>
    <mergeCell ref="CV5:CV6"/>
    <mergeCell ref="CW5:CW6"/>
    <mergeCell ref="CQ4:CS4"/>
    <mergeCell ref="CT4:CV4"/>
    <mergeCell ref="CW4:CZ4"/>
    <mergeCell ref="CX5:CX6"/>
    <mergeCell ref="CY5:CY6"/>
    <mergeCell ref="CZ5:CZ6"/>
    <mergeCell ref="CF5:CF6"/>
    <mergeCell ref="CH5:CH6"/>
    <mergeCell ref="CI5:CI6"/>
    <mergeCell ref="CJ5:CJ6"/>
    <mergeCell ref="CK5:CK6"/>
    <mergeCell ref="CL5:CL6"/>
    <mergeCell ref="CM5:CM6"/>
    <mergeCell ref="CN5:CN6"/>
    <mergeCell ref="CE4:CG4"/>
    <mergeCell ref="CH4:CJ4"/>
    <mergeCell ref="CK4:CM4"/>
    <mergeCell ref="CN4:CP4"/>
    <mergeCell ref="CO5:CO6"/>
    <mergeCell ref="CP5:CP6"/>
    <mergeCell ref="BY4:CA4"/>
    <mergeCell ref="BY5:BY6"/>
    <mergeCell ref="BZ5:BZ6"/>
    <mergeCell ref="CA5:CA6"/>
    <mergeCell ref="CB4:CD4"/>
    <mergeCell ref="CB5:CB6"/>
    <mergeCell ref="CC5:CC6"/>
    <mergeCell ref="CD5:CD6"/>
    <mergeCell ref="CE5:CE6"/>
    <mergeCell ref="BP4:BR4"/>
    <mergeCell ref="BP5:BP6"/>
    <mergeCell ref="BQ5:BQ6"/>
    <mergeCell ref="BR5:BR6"/>
    <mergeCell ref="BS4:BU4"/>
    <mergeCell ref="BS5:BS6"/>
    <mergeCell ref="BT5:BT6"/>
    <mergeCell ref="BU5:BU6"/>
    <mergeCell ref="BV4:BX4"/>
    <mergeCell ref="BV5:BV6"/>
    <mergeCell ref="BW5:BW6"/>
    <mergeCell ref="BX5:BX6"/>
    <mergeCell ref="BG4:BI4"/>
    <mergeCell ref="BG5:BG6"/>
    <mergeCell ref="BH5:BH6"/>
    <mergeCell ref="BI5:BI6"/>
    <mergeCell ref="BJ4:BL4"/>
    <mergeCell ref="BJ5:BJ6"/>
    <mergeCell ref="BK5:BK6"/>
    <mergeCell ref="BL5:BL6"/>
    <mergeCell ref="BM4:BO4"/>
    <mergeCell ref="BM5:BM6"/>
    <mergeCell ref="BN5:BN6"/>
    <mergeCell ref="BO5:BO6"/>
    <mergeCell ref="AX4:AZ4"/>
    <mergeCell ref="AX5:AX6"/>
    <mergeCell ref="AY5:AY6"/>
    <mergeCell ref="AZ5:AZ6"/>
    <mergeCell ref="BA4:BC4"/>
    <mergeCell ref="BA5:BA6"/>
    <mergeCell ref="BB5:BB6"/>
    <mergeCell ref="BC5:BC6"/>
    <mergeCell ref="BD4:BF4"/>
    <mergeCell ref="BD5:BD6"/>
    <mergeCell ref="BE5:BE6"/>
    <mergeCell ref="BF5:BF6"/>
    <mergeCell ref="AO4:AQ4"/>
    <mergeCell ref="AO5:AO6"/>
    <mergeCell ref="AP5:AP6"/>
    <mergeCell ref="AQ5:AQ6"/>
    <mergeCell ref="AR4:AT4"/>
    <mergeCell ref="AR5:AR6"/>
    <mergeCell ref="AS5:AS6"/>
    <mergeCell ref="AT5:AT6"/>
    <mergeCell ref="AU4:AW4"/>
    <mergeCell ref="AU5:AU6"/>
    <mergeCell ref="AV5:AV6"/>
    <mergeCell ref="AW5:AW6"/>
    <mergeCell ref="AG5:AG6"/>
    <mergeCell ref="AH5:AH6"/>
    <mergeCell ref="AI4:AK4"/>
    <mergeCell ref="AI5:AI6"/>
    <mergeCell ref="AJ5:AJ6"/>
    <mergeCell ref="AK5:AK6"/>
    <mergeCell ref="AL4:AN4"/>
    <mergeCell ref="AL5:AL6"/>
    <mergeCell ref="AM5:AM6"/>
    <mergeCell ref="AN5:AN6"/>
    <mergeCell ref="G4:G6"/>
    <mergeCell ref="H4:H6"/>
    <mergeCell ref="V5:V6"/>
    <mergeCell ref="W5:W6"/>
    <mergeCell ref="A4:A6"/>
    <mergeCell ref="B4:B6"/>
    <mergeCell ref="C4:C6"/>
    <mergeCell ref="D4:D6"/>
    <mergeCell ref="J5:J6"/>
    <mergeCell ref="K5:K6"/>
    <mergeCell ref="L5:L6"/>
    <mergeCell ref="Q5:Q6"/>
    <mergeCell ref="J4:N4"/>
    <mergeCell ref="P5:P6"/>
    <mergeCell ref="O5:O6"/>
    <mergeCell ref="E4:E6"/>
    <mergeCell ref="F4:F6"/>
    <mergeCell ref="N5:N6"/>
    <mergeCell ref="O4:S4"/>
    <mergeCell ref="S5:S6"/>
    <mergeCell ref="T4:W4"/>
    <mergeCell ref="T5:T6"/>
    <mergeCell ref="U5:U6"/>
    <mergeCell ref="M5:M6"/>
    <mergeCell ref="IL4:IO4"/>
    <mergeCell ref="IP4:IR4"/>
    <mergeCell ref="GB4:GD4"/>
    <mergeCell ref="GE4:GG4"/>
    <mergeCell ref="GH4:GK4"/>
    <mergeCell ref="GL4:GO4"/>
    <mergeCell ref="GP4:GS4"/>
    <mergeCell ref="GT4:GW4"/>
    <mergeCell ref="GX4:HB4"/>
    <mergeCell ref="HC4:HE4"/>
    <mergeCell ref="HF4:HH4"/>
    <mergeCell ref="IF5:IF6"/>
    <mergeCell ref="IG5:IG6"/>
    <mergeCell ref="IH5:IH6"/>
    <mergeCell ref="HI4:HK4"/>
    <mergeCell ref="HL4:HN4"/>
    <mergeCell ref="HO4:HQ4"/>
    <mergeCell ref="HR4:HT4"/>
    <mergeCell ref="HU4:HW4"/>
    <mergeCell ref="ID4:IG4"/>
    <mergeCell ref="IH4:IK4"/>
    <mergeCell ref="IA4:IC4"/>
    <mergeCell ref="IA5:IA6"/>
    <mergeCell ref="IB5:IB6"/>
    <mergeCell ref="IC5:IC6"/>
    <mergeCell ref="HX4:HZ4"/>
    <mergeCell ref="HX5:HX6"/>
    <mergeCell ref="HY5:HY6"/>
    <mergeCell ref="HZ5:HZ6"/>
    <mergeCell ref="IO5:IO6"/>
    <mergeCell ref="IP5:IP6"/>
    <mergeCell ref="IQ5:IQ6"/>
    <mergeCell ref="IS4:IU4"/>
    <mergeCell ref="IV4:IY4"/>
    <mergeCell ref="HG5:HG6"/>
    <mergeCell ref="HH5:HH6"/>
    <mergeCell ref="HI5:HI6"/>
    <mergeCell ref="HJ5:HJ6"/>
    <mergeCell ref="HK5:HK6"/>
    <mergeCell ref="HL5:HL6"/>
    <mergeCell ref="HM5:HM6"/>
    <mergeCell ref="HN5:HN6"/>
    <mergeCell ref="HO5:HO6"/>
    <mergeCell ref="HP5:HP6"/>
    <mergeCell ref="HQ5:HQ6"/>
    <mergeCell ref="HR5:HR6"/>
    <mergeCell ref="HS5:HS6"/>
    <mergeCell ref="HT5:HT6"/>
    <mergeCell ref="HU5:HU6"/>
    <mergeCell ref="HV5:HV6"/>
    <mergeCell ref="HW5:HW6"/>
    <mergeCell ref="ID5:ID6"/>
    <mergeCell ref="IE5:IE6"/>
    <mergeCell ref="IR5:IR6"/>
    <mergeCell ref="IS5:IS6"/>
    <mergeCell ref="IT5:IT6"/>
    <mergeCell ref="IU5:IU6"/>
    <mergeCell ref="IV5:IV6"/>
    <mergeCell ref="IW5:IW6"/>
    <mergeCell ref="IX5:IX6"/>
    <mergeCell ref="IY5:IY6"/>
    <mergeCell ref="X4:AA4"/>
    <mergeCell ref="X5:X6"/>
    <mergeCell ref="Y5:Y6"/>
    <mergeCell ref="Z5:Z6"/>
    <mergeCell ref="AA5:AA6"/>
    <mergeCell ref="AB4:AE4"/>
    <mergeCell ref="AB5:AB6"/>
    <mergeCell ref="AC5:AC6"/>
    <mergeCell ref="AD5:AD6"/>
    <mergeCell ref="AE5:AE6"/>
    <mergeCell ref="II5:II6"/>
    <mergeCell ref="IJ5:IJ6"/>
    <mergeCell ref="IK5:IK6"/>
    <mergeCell ref="IL5:IL6"/>
    <mergeCell ref="IM5:IM6"/>
    <mergeCell ref="IN5:IN6"/>
    <mergeCell ref="I4:I6"/>
    <mergeCell ref="J12:M12"/>
    <mergeCell ref="N12:Q12"/>
    <mergeCell ref="R12:U12"/>
    <mergeCell ref="V12:Y12"/>
    <mergeCell ref="Z12:AC12"/>
    <mergeCell ref="AD12:AG12"/>
    <mergeCell ref="AH12:AK12"/>
    <mergeCell ref="J10:M10"/>
    <mergeCell ref="N10:Q10"/>
    <mergeCell ref="R10:U10"/>
    <mergeCell ref="V10:Y10"/>
    <mergeCell ref="Z10:AC10"/>
    <mergeCell ref="AD10:AG10"/>
    <mergeCell ref="AH10:AK10"/>
    <mergeCell ref="J11:M11"/>
    <mergeCell ref="N11:Q11"/>
    <mergeCell ref="R11:U11"/>
    <mergeCell ref="V11:Y11"/>
    <mergeCell ref="Z11:AC11"/>
    <mergeCell ref="AD11:AG11"/>
    <mergeCell ref="AH11:AK11"/>
    <mergeCell ref="AF4:AH4"/>
    <mergeCell ref="AF5:AF6"/>
  </mergeCells>
  <phoneticPr fontId="1"/>
  <conditionalFormatting sqref="A7:I7">
    <cfRule type="containsBlanks" dxfId="1" priority="1">
      <formula>LEN(TRIM(A7))=0</formula>
    </cfRule>
    <cfRule type="cellIs" dxfId="0" priority="2" operator="equal">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タクシー</vt:lpstr>
      <vt:lpstr>集計表</vt:lpstr>
      <vt:lpstr>タクシー!Print_Area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