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X:\03_日常文書フォルダ（保存期間１年未満）\01_総務\39_○九州運輸要覧\2025年4月作成\20251201_令和７年度版作成\02_格納データ\総務課確認\1．九州の現況\"/>
    </mc:Choice>
  </mc:AlternateContent>
  <xr:revisionPtr revIDLastSave="0" documentId="13_ncr:1_{363DEF01-E715-4928-978C-C7D3D23902E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aroux" sheetId="6" state="veryHidden" r:id="rId1"/>
    <sheet name="1〔2〕(1)九州の貨物輸送量・(2)県別貨物輸送量" sheetId="1" r:id="rId2"/>
    <sheet name="1〔2〕(3)(ｱ)貨物流動量（地域別・輸送機関別）" sheetId="7" r:id="rId3"/>
    <sheet name="1〔2〕(3)(イ)県別・輸送機関別" sheetId="8" r:id="rId4"/>
    <sheet name="1〔2〕(3)(ｳ)県別・地域別" sheetId="9" r:id="rId5"/>
    <sheet name="1〔2〕(3)(ｴ)輸送品目別地域間貨物輸送量" sheetId="10" r:id="rId6"/>
    <sheet name="(1)〔2〕(4)九州の鉄道貨物輸送量の推移" sheetId="14" r:id="rId7"/>
    <sheet name="1〔2〕(5)(ｱ)輸出入貨物量の推移（県別（港別））" sheetId="12" r:id="rId8"/>
    <sheet name="1(2)(6)(ｱ)移出入貨物量の推移（県別・港別）" sheetId="13" r:id="rId9"/>
  </sheets>
  <definedNames>
    <definedName name="_xlnm.Print_Area" localSheetId="6">'(1)〔2〕(4)九州の鉄道貨物輸送量の推移'!$A$1:$I$45</definedName>
    <definedName name="_xlnm.Print_Area" localSheetId="8">'1(2)(6)(ｱ)移出入貨物量の推移（県別・港別）'!$A$1:$U$51</definedName>
    <definedName name="_xlnm.Print_Area" localSheetId="1">'1〔2〕(1)九州の貨物輸送量・(2)県別貨物輸送量'!$A$1:$I$32</definedName>
    <definedName name="_xlnm.Print_Area" localSheetId="2">'1〔2〕(3)(ｱ)貨物流動量（地域別・輸送機関別）'!$A$1:$AD$48</definedName>
    <definedName name="_xlnm.Print_Area" localSheetId="3">'1〔2〕(3)(イ)県別・輸送機関別'!$A$1:$N$20</definedName>
    <definedName name="_xlnm.Print_Area" localSheetId="4">'1〔2〕(3)(ｳ)県別・地域別'!$A$1:$M$31</definedName>
    <definedName name="_xlnm.Print_Area" localSheetId="5">'1〔2〕(3)(ｴ)輸送品目別地域間貨物輸送量'!$A$1:$O$28</definedName>
    <definedName name="_xlnm.Print_Area" localSheetId="7">'1〔2〕(5)(ｱ)輸出入貨物量の推移（県別（港別））'!$A$1:$AY$51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7" l="1"/>
  <c r="O5" i="10" l="1"/>
  <c r="S5" i="10"/>
  <c r="N7" i="9"/>
  <c r="N6" i="9"/>
  <c r="R5" i="8"/>
  <c r="M5" i="8"/>
  <c r="J12" i="7" l="1"/>
  <c r="J11" i="7"/>
  <c r="E30" i="1"/>
  <c r="E29" i="1"/>
  <c r="E28" i="1"/>
  <c r="E27" i="1"/>
  <c r="E26" i="1"/>
  <c r="E25" i="1"/>
  <c r="E24" i="1"/>
  <c r="X9" i="7"/>
  <c r="X8" i="7"/>
  <c r="O53" i="13"/>
  <c r="N53" i="13"/>
  <c r="M53" i="13"/>
  <c r="K53" i="13"/>
  <c r="J53" i="13"/>
  <c r="I53" i="13"/>
  <c r="H53" i="13"/>
  <c r="G53" i="13"/>
  <c r="F53" i="13"/>
  <c r="E53" i="13"/>
  <c r="D53" i="13"/>
  <c r="X46" i="13"/>
  <c r="W46" i="13"/>
  <c r="V46" i="13"/>
  <c r="R46" i="13"/>
  <c r="Q46" i="13"/>
  <c r="P46" i="13"/>
  <c r="O46" i="13"/>
  <c r="X42" i="13" s="1"/>
  <c r="N46" i="13"/>
  <c r="M46" i="13"/>
  <c r="Y46" i="13" s="1"/>
  <c r="U44" i="13"/>
  <c r="Z42" i="13"/>
  <c r="Y42" i="13"/>
  <c r="W42" i="13"/>
  <c r="V42" i="13"/>
  <c r="T42" i="13"/>
  <c r="T46" i="13" s="1"/>
  <c r="S42" i="13"/>
  <c r="S46" i="13" s="1"/>
  <c r="U41" i="13"/>
  <c r="L41" i="13"/>
  <c r="U40" i="13"/>
  <c r="L40" i="13"/>
  <c r="U39" i="13"/>
  <c r="L39" i="13"/>
  <c r="Z38" i="13"/>
  <c r="Y38" i="13"/>
  <c r="X38" i="13"/>
  <c r="W38" i="13"/>
  <c r="V38" i="13"/>
  <c r="U38" i="13"/>
  <c r="L38" i="13"/>
  <c r="U37" i="13"/>
  <c r="L37" i="13"/>
  <c r="U36" i="13"/>
  <c r="L36" i="13"/>
  <c r="U35" i="13"/>
  <c r="L35" i="13"/>
  <c r="U34" i="13"/>
  <c r="L34" i="13"/>
  <c r="U33" i="13"/>
  <c r="L33" i="13"/>
  <c r="Z32" i="13"/>
  <c r="Y32" i="13"/>
  <c r="X32" i="13"/>
  <c r="W32" i="13"/>
  <c r="V32" i="13"/>
  <c r="U32" i="13"/>
  <c r="L32" i="13"/>
  <c r="U31" i="13"/>
  <c r="L31" i="13"/>
  <c r="U30" i="13"/>
  <c r="L30" i="13"/>
  <c r="U29" i="13"/>
  <c r="L29" i="13"/>
  <c r="Z28" i="13"/>
  <c r="Y28" i="13"/>
  <c r="X28" i="13"/>
  <c r="W28" i="13"/>
  <c r="V28" i="13"/>
  <c r="U28" i="13"/>
  <c r="L28" i="13"/>
  <c r="U27" i="13"/>
  <c r="L27" i="13"/>
  <c r="U26" i="13"/>
  <c r="L26" i="13"/>
  <c r="U25" i="13"/>
  <c r="L25" i="13"/>
  <c r="U24" i="13"/>
  <c r="L24" i="13"/>
  <c r="Z23" i="13"/>
  <c r="Y23" i="13"/>
  <c r="X23" i="13"/>
  <c r="W23" i="13"/>
  <c r="V23" i="13"/>
  <c r="U23" i="13"/>
  <c r="L23" i="13"/>
  <c r="S22" i="13"/>
  <c r="U22" i="13" s="1"/>
  <c r="L22" i="13"/>
  <c r="U21" i="13"/>
  <c r="L21" i="13"/>
  <c r="U20" i="13"/>
  <c r="L20" i="13"/>
  <c r="U19" i="13"/>
  <c r="L19" i="13"/>
  <c r="Z18" i="13"/>
  <c r="Y18" i="13"/>
  <c r="X18" i="13"/>
  <c r="W18" i="13"/>
  <c r="V18" i="13"/>
  <c r="U18" i="13"/>
  <c r="L18" i="13"/>
  <c r="U17" i="13"/>
  <c r="L17" i="13"/>
  <c r="U16" i="13"/>
  <c r="L16" i="13"/>
  <c r="Z15" i="13"/>
  <c r="Y15" i="13"/>
  <c r="X15" i="13"/>
  <c r="W15" i="13"/>
  <c r="V15" i="13"/>
  <c r="U15" i="13"/>
  <c r="L15" i="13"/>
  <c r="U14" i="13"/>
  <c r="L14" i="13"/>
  <c r="U13" i="13"/>
  <c r="L13" i="13"/>
  <c r="Z12" i="13"/>
  <c r="Y12" i="13"/>
  <c r="X12" i="13"/>
  <c r="W12" i="13"/>
  <c r="V12" i="13"/>
  <c r="U12" i="13"/>
  <c r="L12" i="13"/>
  <c r="L53" i="13" s="1"/>
  <c r="U11" i="13"/>
  <c r="L11" i="13"/>
  <c r="U10" i="13"/>
  <c r="L10" i="13"/>
  <c r="U9" i="13"/>
  <c r="L9" i="13"/>
  <c r="U8" i="13"/>
  <c r="L8" i="13"/>
  <c r="Z7" i="13"/>
  <c r="Y7" i="13"/>
  <c r="X7" i="13"/>
  <c r="W7" i="13"/>
  <c r="V7" i="13"/>
  <c r="U7" i="13"/>
  <c r="U42" i="13" s="1"/>
  <c r="U46" i="13" s="1"/>
  <c r="L7" i="13"/>
  <c r="BI46" i="12" l="1"/>
  <c r="BH46" i="12"/>
  <c r="BG46" i="12"/>
  <c r="BF46" i="12"/>
  <c r="BE46" i="12"/>
  <c r="BD46" i="12"/>
  <c r="BC46" i="12"/>
  <c r="BB46" i="12"/>
  <c r="BA46" i="12"/>
  <c r="AZ46" i="12"/>
  <c r="AA46" i="12"/>
  <c r="M46" i="12"/>
  <c r="K46" i="12"/>
  <c r="G46" i="12"/>
  <c r="E46" i="12"/>
  <c r="M45" i="12"/>
  <c r="L45" i="12"/>
  <c r="K45" i="12"/>
  <c r="J45" i="12"/>
  <c r="I45" i="12"/>
  <c r="H45" i="12"/>
  <c r="G45" i="12"/>
  <c r="F45" i="12"/>
  <c r="E45" i="12"/>
  <c r="D45" i="12"/>
  <c r="M43" i="12"/>
  <c r="L43" i="12"/>
  <c r="K43" i="12"/>
  <c r="J43" i="12"/>
  <c r="H43" i="12"/>
  <c r="E43" i="12"/>
  <c r="BI42" i="12"/>
  <c r="BH42" i="12"/>
  <c r="BG42" i="12"/>
  <c r="BF42" i="12"/>
  <c r="BE42" i="12"/>
  <c r="BD42" i="12"/>
  <c r="BC42" i="12"/>
  <c r="BB42" i="12"/>
  <c r="BA42" i="12"/>
  <c r="AZ42" i="12"/>
  <c r="AY42" i="12"/>
  <c r="AY46" i="12" s="1"/>
  <c r="AA42" i="12"/>
  <c r="Z42" i="12"/>
  <c r="S42" i="12"/>
  <c r="S46" i="12" s="1"/>
  <c r="R42" i="12"/>
  <c r="R46" i="12" s="1"/>
  <c r="Q42" i="12"/>
  <c r="Q46" i="12" s="1"/>
  <c r="P42" i="12"/>
  <c r="P46" i="12" s="1"/>
  <c r="O42" i="12"/>
  <c r="O46" i="12" s="1"/>
  <c r="N42" i="12"/>
  <c r="N46" i="12" s="1"/>
  <c r="L42" i="12"/>
  <c r="L46" i="12" s="1"/>
  <c r="K42" i="12"/>
  <c r="J42" i="12"/>
  <c r="J46" i="12" s="1"/>
  <c r="I42" i="12"/>
  <c r="I43" i="12" s="1"/>
  <c r="G42" i="12"/>
  <c r="G43" i="12" s="1"/>
  <c r="F42" i="12"/>
  <c r="F46" i="12" s="1"/>
  <c r="E42" i="12"/>
  <c r="D42" i="12"/>
  <c r="D46" i="12" s="1"/>
  <c r="BI38" i="12"/>
  <c r="BH38" i="12"/>
  <c r="BG38" i="12"/>
  <c r="BF38" i="12"/>
  <c r="BE38" i="12"/>
  <c r="BD38" i="12"/>
  <c r="BC38" i="12"/>
  <c r="BB38" i="12"/>
  <c r="BA38" i="12"/>
  <c r="AZ38" i="12"/>
  <c r="BI32" i="12"/>
  <c r="BH32" i="12"/>
  <c r="BG32" i="12"/>
  <c r="BF32" i="12"/>
  <c r="BE32" i="12"/>
  <c r="BD32" i="12"/>
  <c r="BC32" i="12"/>
  <c r="BB32" i="12"/>
  <c r="BA32" i="12"/>
  <c r="AZ32" i="12"/>
  <c r="BI28" i="12"/>
  <c r="BH28" i="12"/>
  <c r="BG28" i="12"/>
  <c r="BF28" i="12"/>
  <c r="BE28" i="12"/>
  <c r="BD28" i="12"/>
  <c r="BC28" i="12"/>
  <c r="BB28" i="12"/>
  <c r="BA28" i="12"/>
  <c r="AZ28" i="12"/>
  <c r="BI23" i="12"/>
  <c r="BH23" i="12"/>
  <c r="BG23" i="12"/>
  <c r="BF23" i="12"/>
  <c r="BE23" i="12"/>
  <c r="BD23" i="12"/>
  <c r="BC23" i="12"/>
  <c r="BB23" i="12"/>
  <c r="BA23" i="12"/>
  <c r="AZ23" i="12"/>
  <c r="BI18" i="12"/>
  <c r="BH18" i="12"/>
  <c r="BG18" i="12"/>
  <c r="BF18" i="12"/>
  <c r="BE18" i="12"/>
  <c r="BD18" i="12"/>
  <c r="BC18" i="12"/>
  <c r="BB18" i="12"/>
  <c r="BA18" i="12"/>
  <c r="AZ18" i="12"/>
  <c r="BI15" i="12"/>
  <c r="BH15" i="12"/>
  <c r="BG15" i="12"/>
  <c r="BF15" i="12"/>
  <c r="BE15" i="12"/>
  <c r="BD15" i="12"/>
  <c r="BC15" i="12"/>
  <c r="BB15" i="12"/>
  <c r="BA15" i="12"/>
  <c r="AZ15" i="12"/>
  <c r="BI12" i="12"/>
  <c r="BH12" i="12"/>
  <c r="BG12" i="12"/>
  <c r="BF12" i="12"/>
  <c r="BE12" i="12"/>
  <c r="BD12" i="12"/>
  <c r="BC12" i="12"/>
  <c r="BB12" i="12"/>
  <c r="BA12" i="12"/>
  <c r="AZ12" i="12"/>
  <c r="BI7" i="12"/>
  <c r="BH7" i="12"/>
  <c r="BG7" i="12"/>
  <c r="BF7" i="12"/>
  <c r="BE7" i="12"/>
  <c r="BD7" i="12"/>
  <c r="BC7" i="12"/>
  <c r="BB7" i="12"/>
  <c r="BA7" i="12"/>
  <c r="AZ7" i="12"/>
  <c r="D43" i="12" l="1"/>
  <c r="I46" i="12"/>
  <c r="F43" i="12"/>
  <c r="N31" i="10" l="1"/>
  <c r="L31" i="10"/>
  <c r="K31" i="10"/>
  <c r="J31" i="10"/>
  <c r="I31" i="10"/>
  <c r="H31" i="10"/>
  <c r="G31" i="10"/>
  <c r="F31" i="10"/>
  <c r="E31" i="10"/>
  <c r="D31" i="10"/>
  <c r="N30" i="10"/>
  <c r="L30" i="10"/>
  <c r="K30" i="10"/>
  <c r="J30" i="10"/>
  <c r="I30" i="10"/>
  <c r="H30" i="10"/>
  <c r="G30" i="10"/>
  <c r="F30" i="10"/>
  <c r="E30" i="10"/>
  <c r="D30" i="10"/>
  <c r="N24" i="10"/>
  <c r="L24" i="10"/>
  <c r="K24" i="10"/>
  <c r="J24" i="10"/>
  <c r="I24" i="10"/>
  <c r="H24" i="10"/>
  <c r="G24" i="10"/>
  <c r="F24" i="10"/>
  <c r="E24" i="10"/>
  <c r="S24" i="10" s="1"/>
  <c r="D24" i="10"/>
  <c r="P24" i="10" s="1"/>
  <c r="Q23" i="10"/>
  <c r="N23" i="10"/>
  <c r="R23" i="10" s="1"/>
  <c r="L23" i="10"/>
  <c r="K23" i="10"/>
  <c r="J23" i="10"/>
  <c r="I23" i="10"/>
  <c r="H23" i="10"/>
  <c r="G23" i="10"/>
  <c r="F23" i="10"/>
  <c r="E23" i="10"/>
  <c r="D23" i="10"/>
  <c r="S23" i="10" s="1"/>
  <c r="S22" i="10"/>
  <c r="M22" i="10"/>
  <c r="T22" i="10" s="1"/>
  <c r="O22" i="10" s="1"/>
  <c r="P22" i="10" s="1"/>
  <c r="T21" i="10"/>
  <c r="O21" i="10" s="1"/>
  <c r="S21" i="10"/>
  <c r="M21" i="10"/>
  <c r="P21" i="10" s="1"/>
  <c r="S20" i="10"/>
  <c r="M20" i="10"/>
  <c r="T20" i="10" s="1"/>
  <c r="O20" i="10" s="1"/>
  <c r="S19" i="10"/>
  <c r="M19" i="10" s="1"/>
  <c r="S18" i="10"/>
  <c r="M18" i="10"/>
  <c r="T18" i="10" s="1"/>
  <c r="O18" i="10" s="1"/>
  <c r="P18" i="10" s="1"/>
  <c r="S17" i="10"/>
  <c r="M17" i="10" s="1"/>
  <c r="S16" i="10"/>
  <c r="M16" i="10"/>
  <c r="T16" i="10" s="1"/>
  <c r="O16" i="10" s="1"/>
  <c r="S15" i="10"/>
  <c r="M15" i="10"/>
  <c r="T15" i="10" s="1"/>
  <c r="O15" i="10" s="1"/>
  <c r="S14" i="10"/>
  <c r="M14" i="10" s="1"/>
  <c r="S13" i="10"/>
  <c r="M13" i="10" s="1"/>
  <c r="S12" i="10"/>
  <c r="M12" i="10" s="1"/>
  <c r="S11" i="10"/>
  <c r="M11" i="10"/>
  <c r="T11" i="10" s="1"/>
  <c r="O11" i="10" s="1"/>
  <c r="P11" i="10" s="1"/>
  <c r="S10" i="10"/>
  <c r="M10" i="10"/>
  <c r="T10" i="10" s="1"/>
  <c r="O10" i="10" s="1"/>
  <c r="P10" i="10" s="1"/>
  <c r="T9" i="10"/>
  <c r="O9" i="10" s="1"/>
  <c r="S9" i="10"/>
  <c r="M9" i="10"/>
  <c r="P9" i="10" s="1"/>
  <c r="S8" i="10"/>
  <c r="M8" i="10"/>
  <c r="T8" i="10" s="1"/>
  <c r="O8" i="10" s="1"/>
  <c r="S7" i="10"/>
  <c r="M7" i="10" s="1"/>
  <c r="S6" i="10"/>
  <c r="M6" i="10"/>
  <c r="M31" i="10" s="1"/>
  <c r="M5" i="10"/>
  <c r="T13" i="10" l="1"/>
  <c r="O13" i="10" s="1"/>
  <c r="P13" i="10" s="1"/>
  <c r="T14" i="10"/>
  <c r="O14" i="10" s="1"/>
  <c r="P14" i="10" s="1"/>
  <c r="T12" i="10"/>
  <c r="O12" i="10" s="1"/>
  <c r="P12" i="10"/>
  <c r="T7" i="10"/>
  <c r="O7" i="10" s="1"/>
  <c r="P7" i="10" s="1"/>
  <c r="T17" i="10"/>
  <c r="O17" i="10" s="1"/>
  <c r="P17" i="10"/>
  <c r="M30" i="10"/>
  <c r="T19" i="10"/>
  <c r="O19" i="10" s="1"/>
  <c r="P19" i="10"/>
  <c r="M23" i="10"/>
  <c r="T23" i="10" s="1"/>
  <c r="O23" i="10" s="1"/>
  <c r="T5" i="10"/>
  <c r="P5" i="10" s="1"/>
  <c r="P15" i="10"/>
  <c r="P8" i="10"/>
  <c r="P20" i="10"/>
  <c r="M24" i="10"/>
  <c r="T24" i="10" s="1"/>
  <c r="O24" i="10" s="1"/>
  <c r="T6" i="10"/>
  <c r="O6" i="10" s="1"/>
  <c r="P6" i="10" s="1"/>
  <c r="P16" i="10"/>
  <c r="P23" i="10" l="1"/>
  <c r="F25" i="9"/>
  <c r="E24" i="9"/>
  <c r="N23" i="9"/>
  <c r="M23" i="9"/>
  <c r="N22" i="9"/>
  <c r="M22" i="9" s="1"/>
  <c r="L21" i="9"/>
  <c r="L25" i="9" s="1"/>
  <c r="K21" i="9"/>
  <c r="K25" i="9" s="1"/>
  <c r="J21" i="9"/>
  <c r="J25" i="9" s="1"/>
  <c r="I21" i="9"/>
  <c r="I25" i="9" s="1"/>
  <c r="H21" i="9"/>
  <c r="H25" i="9" s="1"/>
  <c r="G21" i="9"/>
  <c r="G25" i="9" s="1"/>
  <c r="F21" i="9"/>
  <c r="E21" i="9"/>
  <c r="E25" i="9" s="1"/>
  <c r="D21" i="9"/>
  <c r="N21" i="9" s="1"/>
  <c r="M21" i="9" s="1"/>
  <c r="L20" i="9"/>
  <c r="L24" i="9" s="1"/>
  <c r="K20" i="9"/>
  <c r="K24" i="9" s="1"/>
  <c r="J20" i="9"/>
  <c r="J24" i="9" s="1"/>
  <c r="I20" i="9"/>
  <c r="I24" i="9" s="1"/>
  <c r="H20" i="9"/>
  <c r="H24" i="9" s="1"/>
  <c r="G20" i="9"/>
  <c r="G24" i="9" s="1"/>
  <c r="F20" i="9"/>
  <c r="F24" i="9" s="1"/>
  <c r="E20" i="9"/>
  <c r="D20" i="9"/>
  <c r="N20" i="9" s="1"/>
  <c r="M20" i="9" s="1"/>
  <c r="N19" i="9"/>
  <c r="M19" i="9" s="1"/>
  <c r="N18" i="9"/>
  <c r="M18" i="9"/>
  <c r="N17" i="9"/>
  <c r="M17" i="9" s="1"/>
  <c r="N16" i="9"/>
  <c r="M16" i="9" s="1"/>
  <c r="N15" i="9"/>
  <c r="M15" i="9"/>
  <c r="N14" i="9"/>
  <c r="M14" i="9"/>
  <c r="N13" i="9"/>
  <c r="M13" i="9" s="1"/>
  <c r="N12" i="9"/>
  <c r="M12" i="9"/>
  <c r="N11" i="9"/>
  <c r="M11" i="9" s="1"/>
  <c r="N10" i="9"/>
  <c r="M10" i="9" s="1"/>
  <c r="N9" i="9"/>
  <c r="M9" i="9"/>
  <c r="N8" i="9"/>
  <c r="M8" i="9"/>
  <c r="M7" i="9"/>
  <c r="M6" i="9"/>
  <c r="D25" i="9" l="1"/>
  <c r="N25" i="9" s="1"/>
  <c r="M25" i="9" s="1"/>
  <c r="D24" i="9"/>
  <c r="N24" i="9" s="1"/>
  <c r="M24" i="9" s="1"/>
  <c r="L19" i="8" l="1"/>
  <c r="J19" i="8"/>
  <c r="I19" i="8"/>
  <c r="H19" i="8"/>
  <c r="G19" i="8"/>
  <c r="F19" i="8"/>
  <c r="E19" i="8"/>
  <c r="D19" i="8"/>
  <c r="Q20" i="8" s="1"/>
  <c r="K20" i="8" s="1"/>
  <c r="N17" i="8"/>
  <c r="L17" i="8"/>
  <c r="J17" i="8"/>
  <c r="I17" i="8"/>
  <c r="H17" i="8"/>
  <c r="G17" i="8"/>
  <c r="F17" i="8"/>
  <c r="E17" i="8"/>
  <c r="D17" i="8"/>
  <c r="Q18" i="8" s="1"/>
  <c r="K18" i="8" s="1"/>
  <c r="Q16" i="8"/>
  <c r="K16" i="8" s="1"/>
  <c r="Q14" i="8"/>
  <c r="K14" i="8" s="1"/>
  <c r="Q12" i="8"/>
  <c r="K12" i="8"/>
  <c r="R12" i="8" s="1"/>
  <c r="M12" i="8" s="1"/>
  <c r="R11" i="8" s="1"/>
  <c r="M11" i="8" s="1"/>
  <c r="Q11" i="8"/>
  <c r="K11" i="8" s="1"/>
  <c r="Q10" i="8"/>
  <c r="K10" i="8" s="1"/>
  <c r="Q8" i="8"/>
  <c r="K8" i="8" s="1"/>
  <c r="Q6" i="8"/>
  <c r="K6" i="8"/>
  <c r="R6" i="8" s="1"/>
  <c r="M6" i="8" s="1"/>
  <c r="Q5" i="8"/>
  <c r="K5" i="8" s="1"/>
  <c r="R8" i="8" l="1"/>
  <c r="M8" i="8" s="1"/>
  <c r="R7" i="8" s="1"/>
  <c r="M7" i="8" s="1"/>
  <c r="Q7" i="8"/>
  <c r="K7" i="8" s="1"/>
  <c r="R10" i="8"/>
  <c r="M10" i="8" s="1"/>
  <c r="R9" i="8" s="1"/>
  <c r="M9" i="8" s="1"/>
  <c r="Q9" i="8"/>
  <c r="K9" i="8" s="1"/>
  <c r="R20" i="8"/>
  <c r="M20" i="8" s="1"/>
  <c r="R19" i="8" s="1"/>
  <c r="M19" i="8" s="1"/>
  <c r="Q19" i="8"/>
  <c r="K19" i="8" s="1"/>
  <c r="R14" i="8"/>
  <c r="M14" i="8" s="1"/>
  <c r="R13" i="8" s="1"/>
  <c r="M13" i="8" s="1"/>
  <c r="Q13" i="8"/>
  <c r="K13" i="8" s="1"/>
  <c r="Q15" i="8"/>
  <c r="K15" i="8" s="1"/>
  <c r="R16" i="8"/>
  <c r="M16" i="8" s="1"/>
  <c r="R15" i="8" s="1"/>
  <c r="M15" i="8" s="1"/>
  <c r="R18" i="8"/>
  <c r="M18" i="8" s="1"/>
  <c r="R17" i="8" s="1"/>
  <c r="M17" i="8" s="1"/>
  <c r="Q17" i="8"/>
  <c r="K17" i="8" s="1"/>
  <c r="AC56" i="7" l="1"/>
  <c r="AB56" i="7"/>
  <c r="W56" i="7"/>
  <c r="V56" i="7"/>
  <c r="U56" i="7"/>
  <c r="T56" i="7"/>
  <c r="S56" i="7"/>
  <c r="P56" i="7"/>
  <c r="O56" i="7"/>
  <c r="M56" i="7"/>
  <c r="I56" i="7"/>
  <c r="H56" i="7"/>
  <c r="G56" i="7"/>
  <c r="D56" i="7"/>
  <c r="AC55" i="7"/>
  <c r="AB55" i="7"/>
  <c r="AA55" i="7"/>
  <c r="Z55" i="7"/>
  <c r="Y55" i="7"/>
  <c r="W55" i="7"/>
  <c r="V55" i="7"/>
  <c r="U55" i="7"/>
  <c r="T55" i="7"/>
  <c r="S55" i="7"/>
  <c r="R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AC52" i="7"/>
  <c r="AB52" i="7"/>
  <c r="AA52" i="7"/>
  <c r="Z52" i="7"/>
  <c r="Y52" i="7"/>
  <c r="W52" i="7"/>
  <c r="V52" i="7"/>
  <c r="U52" i="7"/>
  <c r="T52" i="7"/>
  <c r="S52" i="7"/>
  <c r="R52" i="7"/>
  <c r="P52" i="7"/>
  <c r="O52" i="7"/>
  <c r="M52" i="7"/>
  <c r="L52" i="7"/>
  <c r="K52" i="7"/>
  <c r="J52" i="7"/>
  <c r="I52" i="7"/>
  <c r="H52" i="7"/>
  <c r="G52" i="7"/>
  <c r="F52" i="7"/>
  <c r="E52" i="7"/>
  <c r="D52" i="7"/>
  <c r="AC51" i="7"/>
  <c r="AB51" i="7"/>
  <c r="AA51" i="7"/>
  <c r="Z51" i="7"/>
  <c r="Y51" i="7"/>
  <c r="W51" i="7"/>
  <c r="V51" i="7"/>
  <c r="U51" i="7"/>
  <c r="T51" i="7"/>
  <c r="S51" i="7"/>
  <c r="R51" i="7"/>
  <c r="P51" i="7"/>
  <c r="O51" i="7"/>
  <c r="N51" i="7"/>
  <c r="M51" i="7"/>
  <c r="L51" i="7"/>
  <c r="K51" i="7"/>
  <c r="I51" i="7"/>
  <c r="H51" i="7"/>
  <c r="G51" i="7"/>
  <c r="F51" i="7"/>
  <c r="E51" i="7"/>
  <c r="D51" i="7"/>
  <c r="AC50" i="7"/>
  <c r="AB50" i="7"/>
  <c r="AA50" i="7"/>
  <c r="Z50" i="7"/>
  <c r="Y50" i="7"/>
  <c r="W50" i="7"/>
  <c r="V50" i="7"/>
  <c r="U50" i="7"/>
  <c r="T50" i="7"/>
  <c r="S50" i="7"/>
  <c r="R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AH39" i="7"/>
  <c r="AG39" i="7"/>
  <c r="AF39" i="7"/>
  <c r="AE39" i="7"/>
  <c r="AD39" i="7"/>
  <c r="X39" i="7"/>
  <c r="Q39" i="7"/>
  <c r="J39" i="7"/>
  <c r="AH38" i="7"/>
  <c r="AG38" i="7"/>
  <c r="AF38" i="7"/>
  <c r="AE38" i="7"/>
  <c r="AD38" i="7"/>
  <c r="X38" i="7"/>
  <c r="Q38" i="7"/>
  <c r="J38" i="7"/>
  <c r="AH37" i="7"/>
  <c r="AG37" i="7"/>
  <c r="AF37" i="7"/>
  <c r="AE37" i="7"/>
  <c r="AD37" i="7"/>
  <c r="X37" i="7"/>
  <c r="Q37" i="7"/>
  <c r="J37" i="7"/>
  <c r="AH36" i="7"/>
  <c r="AG36" i="7"/>
  <c r="AF36" i="7"/>
  <c r="AE36" i="7"/>
  <c r="AD36" i="7"/>
  <c r="X36" i="7"/>
  <c r="Q36" i="7"/>
  <c r="J36" i="7"/>
  <c r="AH35" i="7"/>
  <c r="AG35" i="7"/>
  <c r="AF35" i="7"/>
  <c r="AE35" i="7"/>
  <c r="AD35" i="7"/>
  <c r="X35" i="7"/>
  <c r="Q35" i="7"/>
  <c r="J35" i="7"/>
  <c r="AH34" i="7"/>
  <c r="AG34" i="7"/>
  <c r="AF34" i="7"/>
  <c r="AE34" i="7"/>
  <c r="AD34" i="7"/>
  <c r="X34" i="7"/>
  <c r="Q34" i="7"/>
  <c r="J34" i="7"/>
  <c r="AH33" i="7"/>
  <c r="AG33" i="7"/>
  <c r="AF33" i="7"/>
  <c r="AE33" i="7"/>
  <c r="AD33" i="7"/>
  <c r="X33" i="7"/>
  <c r="Q33" i="7"/>
  <c r="J33" i="7"/>
  <c r="AH32" i="7"/>
  <c r="AG32" i="7"/>
  <c r="AF32" i="7"/>
  <c r="AE32" i="7"/>
  <c r="AD32" i="7"/>
  <c r="X32" i="7"/>
  <c r="Q32" i="7"/>
  <c r="J32" i="7"/>
  <c r="AH31" i="7"/>
  <c r="AG31" i="7"/>
  <c r="AF31" i="7"/>
  <c r="AE31" i="7"/>
  <c r="AD31" i="7"/>
  <c r="X31" i="7"/>
  <c r="Q31" i="7"/>
  <c r="J31" i="7"/>
  <c r="AH30" i="7"/>
  <c r="AG30" i="7"/>
  <c r="AF30" i="7"/>
  <c r="AE30" i="7"/>
  <c r="AD30" i="7"/>
  <c r="X30" i="7"/>
  <c r="X55" i="7" s="1"/>
  <c r="Q30" i="7"/>
  <c r="Q55" i="7" s="1"/>
  <c r="J30" i="7"/>
  <c r="AB29" i="7"/>
  <c r="AA29" i="7"/>
  <c r="AA56" i="7" s="1"/>
  <c r="Z29" i="7"/>
  <c r="Z56" i="7" s="1"/>
  <c r="Y29" i="7"/>
  <c r="AH29" i="7" s="1"/>
  <c r="X29" i="7"/>
  <c r="X56" i="7" s="1"/>
  <c r="U29" i="7"/>
  <c r="T29" i="7"/>
  <c r="S29" i="7"/>
  <c r="R29" i="7"/>
  <c r="R56" i="7" s="1"/>
  <c r="N29" i="7"/>
  <c r="N56" i="7" s="1"/>
  <c r="M29" i="7"/>
  <c r="L29" i="7"/>
  <c r="L56" i="7" s="1"/>
  <c r="K29" i="7"/>
  <c r="AF29" i="7" s="1"/>
  <c r="G29" i="7"/>
  <c r="F29" i="7"/>
  <c r="F56" i="7" s="1"/>
  <c r="E29" i="7"/>
  <c r="E56" i="7" s="1"/>
  <c r="D29" i="7"/>
  <c r="AB28" i="7"/>
  <c r="AA28" i="7"/>
  <c r="Z28" i="7"/>
  <c r="Y28" i="7"/>
  <c r="AH28" i="7" s="1"/>
  <c r="X28" i="7"/>
  <c r="U28" i="7"/>
  <c r="T28" i="7"/>
  <c r="S28" i="7"/>
  <c r="R28" i="7"/>
  <c r="AG28" i="7" s="1"/>
  <c r="N28" i="7"/>
  <c r="M28" i="7"/>
  <c r="L28" i="7"/>
  <c r="K28" i="7"/>
  <c r="G28" i="7"/>
  <c r="F28" i="7"/>
  <c r="AE28" i="7" s="1"/>
  <c r="E28" i="7"/>
  <c r="D28" i="7"/>
  <c r="AC27" i="7"/>
  <c r="AC54" i="7" s="1"/>
  <c r="AB27" i="7"/>
  <c r="AB54" i="7" s="1"/>
  <c r="AA27" i="7"/>
  <c r="AA54" i="7" s="1"/>
  <c r="Z27" i="7"/>
  <c r="Z54" i="7" s="1"/>
  <c r="Y27" i="7"/>
  <c r="AH27" i="7" s="1"/>
  <c r="W27" i="7"/>
  <c r="W54" i="7" s="1"/>
  <c r="V27" i="7"/>
  <c r="V54" i="7" s="1"/>
  <c r="U27" i="7"/>
  <c r="T27" i="7"/>
  <c r="S27" i="7"/>
  <c r="AG27" i="7" s="1"/>
  <c r="R27" i="7"/>
  <c r="Q27" i="7"/>
  <c r="P27" i="7"/>
  <c r="P54" i="7" s="1"/>
  <c r="O27" i="7"/>
  <c r="O54" i="7" s="1"/>
  <c r="N27" i="7"/>
  <c r="M27" i="7"/>
  <c r="AF27" i="7" s="1"/>
  <c r="L27" i="7"/>
  <c r="K27" i="7"/>
  <c r="J27" i="7"/>
  <c r="G27" i="7"/>
  <c r="F27" i="7"/>
  <c r="E27" i="7"/>
  <c r="AE27" i="7" s="1"/>
  <c r="D27" i="7"/>
  <c r="AH26" i="7"/>
  <c r="AE26" i="7"/>
  <c r="AD26" i="7"/>
  <c r="AB26" i="7"/>
  <c r="AA26" i="7"/>
  <c r="Z26" i="7"/>
  <c r="Y26" i="7"/>
  <c r="U26" i="7"/>
  <c r="U54" i="7" s="1"/>
  <c r="T26" i="7"/>
  <c r="T54" i="7" s="1"/>
  <c r="S26" i="7"/>
  <c r="S54" i="7" s="1"/>
  <c r="R26" i="7"/>
  <c r="AG26" i="7" s="1"/>
  <c r="Q26" i="7"/>
  <c r="N26" i="7"/>
  <c r="M26" i="7"/>
  <c r="AF26" i="7" s="1"/>
  <c r="L26" i="7"/>
  <c r="L54" i="7" s="1"/>
  <c r="K26" i="7"/>
  <c r="K54" i="7" s="1"/>
  <c r="J26" i="7"/>
  <c r="J54" i="7" s="1"/>
  <c r="I26" i="7"/>
  <c r="I54" i="7" s="1"/>
  <c r="H26" i="7"/>
  <c r="H54" i="7" s="1"/>
  <c r="G26" i="7"/>
  <c r="G54" i="7" s="1"/>
  <c r="F26" i="7"/>
  <c r="F54" i="7" s="1"/>
  <c r="E26" i="7"/>
  <c r="E54" i="7" s="1"/>
  <c r="D26" i="7"/>
  <c r="D54" i="7" s="1"/>
  <c r="AH20" i="7"/>
  <c r="AG20" i="7"/>
  <c r="AF20" i="7"/>
  <c r="AE20" i="7"/>
  <c r="AD20" i="7"/>
  <c r="X20" i="7"/>
  <c r="Q20" i="7"/>
  <c r="J20" i="7"/>
  <c r="AH19" i="7"/>
  <c r="AG19" i="7"/>
  <c r="AF19" i="7"/>
  <c r="AE19" i="7"/>
  <c r="AD19" i="7"/>
  <c r="X19" i="7"/>
  <c r="Q19" i="7"/>
  <c r="J19" i="7"/>
  <c r="AH18" i="7"/>
  <c r="AG18" i="7"/>
  <c r="AF18" i="7"/>
  <c r="AE18" i="7"/>
  <c r="AD18" i="7"/>
  <c r="X18" i="7"/>
  <c r="Q18" i="7"/>
  <c r="J51" i="7"/>
  <c r="AH17" i="7"/>
  <c r="AG17" i="7"/>
  <c r="AF17" i="7"/>
  <c r="AE17" i="7"/>
  <c r="AD17" i="7"/>
  <c r="X17" i="7"/>
  <c r="Q17" i="7"/>
  <c r="J17" i="7"/>
  <c r="AH16" i="7"/>
  <c r="AG16" i="7"/>
  <c r="AF16" i="7"/>
  <c r="AE16" i="7"/>
  <c r="AD16" i="7"/>
  <c r="X16" i="7"/>
  <c r="Q16" i="7"/>
  <c r="J16" i="7"/>
  <c r="AH15" i="7"/>
  <c r="AG15" i="7"/>
  <c r="AF15" i="7"/>
  <c r="AE15" i="7"/>
  <c r="AD15" i="7"/>
  <c r="X15" i="7"/>
  <c r="Q15" i="7"/>
  <c r="J15" i="7"/>
  <c r="AH14" i="7"/>
  <c r="AG14" i="7"/>
  <c r="AF14" i="7"/>
  <c r="AE14" i="7"/>
  <c r="AD14" i="7"/>
  <c r="X14" i="7"/>
  <c r="Q14" i="7"/>
  <c r="J14" i="7"/>
  <c r="AH13" i="7"/>
  <c r="AG13" i="7"/>
  <c r="AF13" i="7"/>
  <c r="AE13" i="7"/>
  <c r="AD13" i="7"/>
  <c r="X13" i="7"/>
  <c r="Q13" i="7"/>
  <c r="J13" i="7"/>
  <c r="AH12" i="7"/>
  <c r="AG12" i="7"/>
  <c r="AF12" i="7"/>
  <c r="AE12" i="7"/>
  <c r="AD12" i="7"/>
  <c r="X12" i="7"/>
  <c r="Q12" i="7"/>
  <c r="AH11" i="7"/>
  <c r="AG11" i="7"/>
  <c r="AF11" i="7"/>
  <c r="AE11" i="7"/>
  <c r="AD11" i="7"/>
  <c r="X11" i="7"/>
  <c r="X51" i="7" s="1"/>
  <c r="Q11" i="7"/>
  <c r="Q51" i="7" s="1"/>
  <c r="AH10" i="7"/>
  <c r="AG10" i="7"/>
  <c r="AF10" i="7"/>
  <c r="AE10" i="7"/>
  <c r="AD10" i="7"/>
  <c r="AD52" i="7" s="1"/>
  <c r="X10" i="7"/>
  <c r="X52" i="7" s="1"/>
  <c r="Q10" i="7"/>
  <c r="Q52" i="7" s="1"/>
  <c r="N10" i="7"/>
  <c r="N52" i="7" s="1"/>
  <c r="J10" i="7"/>
  <c r="AH9" i="7"/>
  <c r="AG9" i="7"/>
  <c r="AF9" i="7"/>
  <c r="AE9" i="7"/>
  <c r="AD9" i="7"/>
  <c r="Q9" i="7"/>
  <c r="X27" i="7" s="1"/>
  <c r="J9" i="7"/>
  <c r="X26" i="7" s="1"/>
  <c r="AH8" i="7"/>
  <c r="AG8" i="7"/>
  <c r="AF8" i="7"/>
  <c r="AE8" i="7"/>
  <c r="AD8" i="7"/>
  <c r="Q29" i="7" s="1"/>
  <c r="Q56" i="7" s="1"/>
  <c r="Q28" i="7"/>
  <c r="Q8" i="7"/>
  <c r="J8" i="7"/>
  <c r="AH7" i="7"/>
  <c r="AG7" i="7"/>
  <c r="AF7" i="7"/>
  <c r="AE7" i="7"/>
  <c r="AD7" i="7"/>
  <c r="AD50" i="7" s="1"/>
  <c r="X7" i="7"/>
  <c r="J28" i="7" s="1"/>
  <c r="Q7" i="7"/>
  <c r="Q50" i="7" s="1"/>
  <c r="J7" i="7"/>
  <c r="AD55" i="7" l="1"/>
  <c r="AD51" i="7"/>
  <c r="X54" i="7"/>
  <c r="N54" i="7"/>
  <c r="AF28" i="7"/>
  <c r="AD54" i="7"/>
  <c r="Q54" i="7"/>
  <c r="J29" i="7"/>
  <c r="J56" i="7" s="1"/>
  <c r="K56" i="7"/>
  <c r="AD27" i="7"/>
  <c r="AD28" i="7"/>
  <c r="AD29" i="7"/>
  <c r="AD56" i="7" s="1"/>
  <c r="R54" i="7"/>
  <c r="X50" i="7"/>
  <c r="Y56" i="7"/>
  <c r="M54" i="7"/>
  <c r="AE29" i="7"/>
  <c r="AG29" i="7"/>
  <c r="Y54" i="7"/>
  <c r="D31" i="1" l="1"/>
  <c r="D30" i="1"/>
  <c r="D29" i="1"/>
  <c r="D28" i="1"/>
  <c r="D27" i="1"/>
  <c r="D26" i="1"/>
  <c r="D25" i="1"/>
  <c r="D24" i="1"/>
  <c r="C31" i="1"/>
  <c r="I12" i="1"/>
  <c r="I11" i="1"/>
  <c r="I10" i="1"/>
  <c r="I9" i="1"/>
  <c r="I8" i="1"/>
  <c r="I7" i="1"/>
  <c r="E12" i="1"/>
  <c r="E11" i="1"/>
  <c r="E10" i="1"/>
  <c r="E9" i="1"/>
  <c r="E8" i="1"/>
  <c r="E7" i="1"/>
  <c r="C12" i="1"/>
  <c r="D12" i="1"/>
  <c r="H12" i="1"/>
  <c r="H11" i="1"/>
  <c r="G12" i="1"/>
  <c r="F12" i="1"/>
  <c r="H10" i="1"/>
  <c r="H9" i="1"/>
  <c r="H8" i="1"/>
  <c r="H7" i="1"/>
  <c r="F8" i="1"/>
  <c r="D8" i="1"/>
  <c r="C8" i="1"/>
  <c r="B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hoashi-k63gr</author>
  </authors>
  <commentList>
    <comment ref="I5" authorId="0" shapeId="0" xr:uid="{CE7EC5C0-EC38-42DC-AB30-C6EC34EE97E8}">
      <text>
        <r>
          <rPr>
            <b/>
            <sz val="9"/>
            <color indexed="81"/>
            <rFont val="ＭＳ Ｐゴシック"/>
            <family val="3"/>
            <charset val="128"/>
          </rPr>
          <t>Ｈ列は、入力値
Ｇ列は、計算（換算）値</t>
        </r>
      </text>
    </comment>
    <comment ref="P5" authorId="0" shapeId="0" xr:uid="{D5E9A0A9-4F01-4A3D-A735-BADD9C1B981A}">
      <text>
        <r>
          <rPr>
            <b/>
            <sz val="9"/>
            <color indexed="81"/>
            <rFont val="ＭＳ Ｐゴシック"/>
            <family val="3"/>
            <charset val="128"/>
          </rPr>
          <t>Ｎ列は、入力値
Ｍ列は、計算（換算）値</t>
        </r>
      </text>
    </comment>
    <comment ref="W5" authorId="0" shapeId="0" xr:uid="{6AD14596-CBDF-480C-A339-655B5BE551C5}">
      <text>
        <r>
          <rPr>
            <b/>
            <sz val="9"/>
            <color indexed="81"/>
            <rFont val="ＭＳ Ｐゴシック"/>
            <family val="3"/>
            <charset val="128"/>
          </rPr>
          <t>Ｔ列は、入力値
Ｓ列は、計算（換算）値</t>
        </r>
      </text>
    </comment>
    <comment ref="I24" authorId="0" shapeId="0" xr:uid="{A0C096BB-F0CD-421D-81E6-021B75132E11}">
      <text>
        <r>
          <rPr>
            <b/>
            <sz val="9"/>
            <color indexed="81"/>
            <rFont val="ＭＳ Ｐゴシック"/>
            <family val="3"/>
            <charset val="128"/>
          </rPr>
          <t>Ｈ列は、入力値
Ｇ列は、計算（換算）値</t>
        </r>
      </text>
    </comment>
    <comment ref="P24" authorId="0" shapeId="0" xr:uid="{14F72F29-8BC4-4ACB-8011-6A9A9E45D5F2}">
      <text>
        <r>
          <rPr>
            <b/>
            <sz val="9"/>
            <color indexed="81"/>
            <rFont val="ＭＳ Ｐゴシック"/>
            <family val="3"/>
            <charset val="128"/>
          </rPr>
          <t>Ｎ列は、入力値
Ｍ列は、計算（換算）値</t>
        </r>
      </text>
    </comment>
    <comment ref="W24" authorId="0" shapeId="0" xr:uid="{49C84E13-C7C4-4DA2-8393-DCCA49239E92}">
      <text>
        <r>
          <rPr>
            <b/>
            <sz val="9"/>
            <color indexed="81"/>
            <rFont val="ＭＳ Ｐゴシック"/>
            <family val="3"/>
            <charset val="128"/>
          </rPr>
          <t>Ｔ列は、入力値
Ｓ列は、計算（換算）値</t>
        </r>
      </text>
    </comment>
  </commentList>
</comments>
</file>

<file path=xl/sharedStrings.xml><?xml version="1.0" encoding="utf-8"?>
<sst xmlns="http://schemas.openxmlformats.org/spreadsheetml/2006/main" count="588" uniqueCount="241">
  <si>
    <t xml:space="preserve">  （１）　九州の貨物輸送量</t>
    <rPh sb="6" eb="8">
      <t>キュウシュウ</t>
    </rPh>
    <rPh sb="9" eb="11">
      <t>カモツ</t>
    </rPh>
    <rPh sb="11" eb="14">
      <t>ユソウリョウ</t>
    </rPh>
    <phoneticPr fontId="3"/>
  </si>
  <si>
    <t>対前年度比</t>
    <rPh sb="0" eb="1">
      <t>タイ</t>
    </rPh>
    <rPh sb="1" eb="4">
      <t>ゼンネンド</t>
    </rPh>
    <rPh sb="4" eb="5">
      <t>ヒ</t>
    </rPh>
    <phoneticPr fontId="3"/>
  </si>
  <si>
    <t>九　　　　　州</t>
    <rPh sb="0" eb="7">
      <t>キュウシュウ</t>
    </rPh>
    <phoneticPr fontId="3"/>
  </si>
  <si>
    <t>全　　　　　国</t>
    <rPh sb="0" eb="7">
      <t>ゼンコク</t>
    </rPh>
    <phoneticPr fontId="3"/>
  </si>
  <si>
    <t>九州／全国</t>
    <rPh sb="0" eb="2">
      <t>キュウシュウ</t>
    </rPh>
    <rPh sb="3" eb="5">
      <t>ゼンコク</t>
    </rPh>
    <phoneticPr fontId="3"/>
  </si>
  <si>
    <t>鉄　　　　　道</t>
    <rPh sb="0" eb="7">
      <t>テツドウ</t>
    </rPh>
    <phoneticPr fontId="3"/>
  </si>
  <si>
    <t>自 　動 　車</t>
    <rPh sb="0" eb="7">
      <t>ジドウシャ</t>
    </rPh>
    <phoneticPr fontId="3"/>
  </si>
  <si>
    <t>営業用</t>
    <rPh sb="0" eb="3">
      <t>エイギョウヨウ</t>
    </rPh>
    <phoneticPr fontId="3"/>
  </si>
  <si>
    <t>自家用</t>
    <rPh sb="0" eb="3">
      <t>ジカヨウ</t>
    </rPh>
    <phoneticPr fontId="3"/>
  </si>
  <si>
    <t>総 　　　計</t>
    <rPh sb="0" eb="6">
      <t>ソウケイ</t>
    </rPh>
    <phoneticPr fontId="3"/>
  </si>
  <si>
    <t>内航海運（営業用）</t>
    <rPh sb="0" eb="2">
      <t>ナイコウ</t>
    </rPh>
    <rPh sb="2" eb="4">
      <t>カイウン</t>
    </rPh>
    <rPh sb="5" eb="8">
      <t>エイギョウヨウ</t>
    </rPh>
    <phoneticPr fontId="3"/>
  </si>
  <si>
    <t>（％）</t>
    <phoneticPr fontId="3"/>
  </si>
  <si>
    <t>〔２〕　貨物輸送の概況</t>
    <rPh sb="4" eb="6">
      <t>カモツ</t>
    </rPh>
    <rPh sb="6" eb="8">
      <t>ユソウ</t>
    </rPh>
    <rPh sb="9" eb="11">
      <t>ガイキョウ</t>
    </rPh>
    <phoneticPr fontId="3"/>
  </si>
  <si>
    <t>資料：　</t>
    <rPh sb="0" eb="2">
      <t>シリョウ</t>
    </rPh>
    <phoneticPr fontId="3"/>
  </si>
  <si>
    <t>　　　  　　　　　　</t>
    <phoneticPr fontId="3"/>
  </si>
  <si>
    <t>自　　動　　車</t>
    <rPh sb="0" eb="7">
      <t>ジドウシャ</t>
    </rPh>
    <phoneticPr fontId="3"/>
  </si>
  <si>
    <t>計</t>
    <rPh sb="0" eb="1">
      <t>ケイ</t>
    </rPh>
    <phoneticPr fontId="3"/>
  </si>
  <si>
    <t>構成比</t>
    <rPh sb="0" eb="3">
      <t>コウセイヒ</t>
    </rPh>
    <phoneticPr fontId="3"/>
  </si>
  <si>
    <t>福　 岡</t>
    <rPh sb="0" eb="4">
      <t>フクオカ</t>
    </rPh>
    <phoneticPr fontId="3"/>
  </si>
  <si>
    <t>佐 　賀</t>
    <rPh sb="0" eb="4">
      <t>サガ</t>
    </rPh>
    <phoneticPr fontId="3"/>
  </si>
  <si>
    <t>長　 崎</t>
    <rPh sb="0" eb="4">
      <t>ナガサキ</t>
    </rPh>
    <phoneticPr fontId="3"/>
  </si>
  <si>
    <t>熊 　本</t>
    <rPh sb="0" eb="4">
      <t>クマモト</t>
    </rPh>
    <phoneticPr fontId="3"/>
  </si>
  <si>
    <t>大　 分</t>
    <rPh sb="0" eb="4">
      <t>オオイタ</t>
    </rPh>
    <phoneticPr fontId="3"/>
  </si>
  <si>
    <t>宮 　崎</t>
    <rPh sb="0" eb="4">
      <t>ミヤザキ</t>
    </rPh>
    <phoneticPr fontId="3"/>
  </si>
  <si>
    <t>鹿児島</t>
    <rPh sb="0" eb="3">
      <t>カゴシマ</t>
    </rPh>
    <phoneticPr fontId="3"/>
  </si>
  <si>
    <t>（単位：千トン）</t>
    <phoneticPr fontId="3"/>
  </si>
  <si>
    <t>（３）　九州発着貨物流動表</t>
    <rPh sb="4" eb="6">
      <t>キュウシュウ</t>
    </rPh>
    <rPh sb="6" eb="8">
      <t>ハッチャク</t>
    </rPh>
    <rPh sb="8" eb="10">
      <t>カモツ</t>
    </rPh>
    <rPh sb="10" eb="12">
      <t>リュウドウ</t>
    </rPh>
    <rPh sb="12" eb="13">
      <t>ヒョウ</t>
    </rPh>
    <phoneticPr fontId="3"/>
  </si>
  <si>
    <t>（九州発）</t>
    <phoneticPr fontId="15"/>
  </si>
  <si>
    <t>（単位：千トン）</t>
    <phoneticPr fontId="15"/>
  </si>
  <si>
    <t>発地</t>
    <rPh sb="0" eb="1">
      <t>ハツ</t>
    </rPh>
    <rPh sb="1" eb="2">
      <t>チ</t>
    </rPh>
    <phoneticPr fontId="3"/>
  </si>
  <si>
    <t>北　　九　　州</t>
    <rPh sb="0" eb="1">
      <t>キタ</t>
    </rPh>
    <rPh sb="3" eb="4">
      <t>キュウ</t>
    </rPh>
    <rPh sb="6" eb="7">
      <t>シュウ</t>
    </rPh>
    <phoneticPr fontId="3"/>
  </si>
  <si>
    <t>中　　九　　州</t>
    <rPh sb="0" eb="1">
      <t>ナカ</t>
    </rPh>
    <rPh sb="3" eb="4">
      <t>キュウ</t>
    </rPh>
    <rPh sb="6" eb="7">
      <t>シュウ</t>
    </rPh>
    <phoneticPr fontId="3"/>
  </si>
  <si>
    <t>南　　九　　州</t>
    <rPh sb="0" eb="1">
      <t>ミナミ</t>
    </rPh>
    <rPh sb="3" eb="4">
      <t>キュウ</t>
    </rPh>
    <rPh sb="6" eb="7">
      <t>シュウ</t>
    </rPh>
    <phoneticPr fontId="3"/>
  </si>
  <si>
    <t>九　　州　　計</t>
    <rPh sb="0" eb="1">
      <t>キュウ</t>
    </rPh>
    <rPh sb="3" eb="4">
      <t>シュウ</t>
    </rPh>
    <rPh sb="6" eb="7">
      <t>ケイ</t>
    </rPh>
    <phoneticPr fontId="3"/>
  </si>
  <si>
    <t>機関</t>
    <rPh sb="0" eb="2">
      <t>キカン</t>
    </rPh>
    <phoneticPr fontId="3"/>
  </si>
  <si>
    <t>鉄　道</t>
    <rPh sb="0" eb="1">
      <t>テツ</t>
    </rPh>
    <rPh sb="2" eb="3">
      <t>ミチ</t>
    </rPh>
    <phoneticPr fontId="3"/>
  </si>
  <si>
    <t>海　運</t>
    <rPh sb="0" eb="1">
      <t>ウミ</t>
    </rPh>
    <rPh sb="2" eb="3">
      <t>ウン</t>
    </rPh>
    <phoneticPr fontId="3"/>
  </si>
  <si>
    <t>自動車</t>
    <rPh sb="0" eb="3">
      <t>ジドウシャ</t>
    </rPh>
    <phoneticPr fontId="3"/>
  </si>
  <si>
    <t>航　空</t>
    <rPh sb="0" eb="1">
      <t>ワタル</t>
    </rPh>
    <rPh sb="2" eb="3">
      <t>カラ</t>
    </rPh>
    <phoneticPr fontId="3"/>
  </si>
  <si>
    <t>着地</t>
    <rPh sb="0" eb="2">
      <t>チャクチ</t>
    </rPh>
    <phoneticPr fontId="3"/>
  </si>
  <si>
    <t>北九州</t>
    <rPh sb="0" eb="3">
      <t>キタキュウシュウ</t>
    </rPh>
    <phoneticPr fontId="3"/>
  </si>
  <si>
    <t>中九州</t>
    <rPh sb="0" eb="1">
      <t>ナカ</t>
    </rPh>
    <rPh sb="1" eb="3">
      <t>キュウシュウ</t>
    </rPh>
    <phoneticPr fontId="3"/>
  </si>
  <si>
    <t>南九州</t>
    <rPh sb="0" eb="3">
      <t>ミナミキュウシュウ</t>
    </rPh>
    <phoneticPr fontId="3"/>
  </si>
  <si>
    <t>九州計</t>
    <rPh sb="0" eb="2">
      <t>キュウシュウ</t>
    </rPh>
    <rPh sb="2" eb="3">
      <t>ケイ</t>
    </rPh>
    <phoneticPr fontId="3"/>
  </si>
  <si>
    <t>沖　縄</t>
    <rPh sb="0" eb="1">
      <t>オキ</t>
    </rPh>
    <rPh sb="2" eb="3">
      <t>ナワ</t>
    </rPh>
    <phoneticPr fontId="3"/>
  </si>
  <si>
    <t>四　国</t>
    <rPh sb="0" eb="1">
      <t>ヨン</t>
    </rPh>
    <rPh sb="2" eb="3">
      <t>クニ</t>
    </rPh>
    <phoneticPr fontId="3"/>
  </si>
  <si>
    <t>中　国</t>
    <rPh sb="0" eb="1">
      <t>ナカ</t>
    </rPh>
    <rPh sb="2" eb="3">
      <t>クニ</t>
    </rPh>
    <phoneticPr fontId="3"/>
  </si>
  <si>
    <t>近　畿</t>
    <rPh sb="0" eb="1">
      <t>コン</t>
    </rPh>
    <rPh sb="2" eb="3">
      <t>ミヤコ</t>
    </rPh>
    <phoneticPr fontId="3"/>
  </si>
  <si>
    <t>中　部</t>
    <rPh sb="0" eb="1">
      <t>ナカ</t>
    </rPh>
    <rPh sb="2" eb="3">
      <t>ブ</t>
    </rPh>
    <phoneticPr fontId="3"/>
  </si>
  <si>
    <t>関　東</t>
    <rPh sb="0" eb="1">
      <t>セキ</t>
    </rPh>
    <rPh sb="2" eb="3">
      <t>ヒガシ</t>
    </rPh>
    <phoneticPr fontId="3"/>
  </si>
  <si>
    <t>東　北</t>
    <rPh sb="0" eb="1">
      <t>ヒガシ</t>
    </rPh>
    <rPh sb="2" eb="3">
      <t>キタ</t>
    </rPh>
    <phoneticPr fontId="3"/>
  </si>
  <si>
    <t>北海道</t>
    <rPh sb="0" eb="3">
      <t>ホッカイドウ</t>
    </rPh>
    <phoneticPr fontId="3"/>
  </si>
  <si>
    <t>九州以外計</t>
    <rPh sb="0" eb="2">
      <t>キュウシュウ</t>
    </rPh>
    <rPh sb="2" eb="4">
      <t>イガイ</t>
    </rPh>
    <rPh sb="4" eb="5">
      <t>ケイ</t>
    </rPh>
    <phoneticPr fontId="3"/>
  </si>
  <si>
    <t>合計</t>
    <rPh sb="0" eb="2">
      <t>ゴウケイ</t>
    </rPh>
    <phoneticPr fontId="15"/>
  </si>
  <si>
    <t>（九州着）</t>
    <rPh sb="1" eb="3">
      <t>キュウシュウ</t>
    </rPh>
    <rPh sb="3" eb="4">
      <t>チャク</t>
    </rPh>
    <phoneticPr fontId="16"/>
  </si>
  <si>
    <t>（単位：千トン）</t>
    <rPh sb="1" eb="3">
      <t>タンイ</t>
    </rPh>
    <rPh sb="4" eb="5">
      <t>セン</t>
    </rPh>
    <phoneticPr fontId="3"/>
  </si>
  <si>
    <t>着地</t>
    <rPh sb="0" eb="1">
      <t>チャク</t>
    </rPh>
    <rPh sb="1" eb="2">
      <t>チ</t>
    </rPh>
    <phoneticPr fontId="3"/>
  </si>
  <si>
    <t>発地</t>
    <rPh sb="0" eb="2">
      <t>ホッチ</t>
    </rPh>
    <phoneticPr fontId="3"/>
  </si>
  <si>
    <t>合　計</t>
    <rPh sb="0" eb="1">
      <t>ゴウ</t>
    </rPh>
    <rPh sb="2" eb="3">
      <t>ケイ</t>
    </rPh>
    <phoneticPr fontId="3"/>
  </si>
  <si>
    <t>資料：国土交通省「貨物地域流動調査」（調査対象貨物等詳細については、「貨物地域流動調査の概要」を参照のこと）</t>
    <rPh sb="0" eb="2">
      <t>シリョウ</t>
    </rPh>
    <rPh sb="3" eb="5">
      <t>コクド</t>
    </rPh>
    <rPh sb="5" eb="8">
      <t>コウツウショウ</t>
    </rPh>
    <rPh sb="9" eb="11">
      <t>カモツ</t>
    </rPh>
    <rPh sb="11" eb="13">
      <t>チイキ</t>
    </rPh>
    <rPh sb="13" eb="15">
      <t>リュウドウ</t>
    </rPh>
    <rPh sb="15" eb="17">
      <t>チョウサ</t>
    </rPh>
    <rPh sb="19" eb="21">
      <t>チョウサ</t>
    </rPh>
    <rPh sb="21" eb="23">
      <t>タイショウ</t>
    </rPh>
    <rPh sb="23" eb="25">
      <t>カモツ</t>
    </rPh>
    <rPh sb="25" eb="26">
      <t>トウ</t>
    </rPh>
    <rPh sb="26" eb="28">
      <t>ショウサイ</t>
    </rPh>
    <rPh sb="35" eb="37">
      <t>カモツ</t>
    </rPh>
    <rPh sb="37" eb="39">
      <t>チイキ</t>
    </rPh>
    <rPh sb="39" eb="41">
      <t>リュウドウ</t>
    </rPh>
    <rPh sb="41" eb="43">
      <t>チョウサ</t>
    </rPh>
    <rPh sb="44" eb="46">
      <t>ガイヨウ</t>
    </rPh>
    <rPh sb="48" eb="50">
      <t>サンショウ</t>
    </rPh>
    <phoneticPr fontId="3"/>
  </si>
  <si>
    <t>　注）１．地域区分･･･ 「北九州」：福岡、佐賀、長崎　「中九州」：熊本、大分　「南九州」：宮崎、鹿児島　</t>
    <rPh sb="1" eb="2">
      <t>チュウ</t>
    </rPh>
    <rPh sb="5" eb="7">
      <t>チイキ</t>
    </rPh>
    <rPh sb="7" eb="9">
      <t>クブン</t>
    </rPh>
    <rPh sb="14" eb="15">
      <t>キタ</t>
    </rPh>
    <rPh sb="15" eb="17">
      <t>キュウシュウ</t>
    </rPh>
    <rPh sb="19" eb="21">
      <t>フクオカ</t>
    </rPh>
    <rPh sb="22" eb="24">
      <t>サガ</t>
    </rPh>
    <rPh sb="25" eb="27">
      <t>ナガサキ</t>
    </rPh>
    <phoneticPr fontId="3"/>
  </si>
  <si>
    <t>３．</t>
    <phoneticPr fontId="16"/>
  </si>
  <si>
    <t>「鉄道」は日本貨物鉄道が輸送した車扱貨物及びコンテナ貨物を計上。</t>
    <rPh sb="1" eb="3">
      <t>テツドウ</t>
    </rPh>
    <rPh sb="5" eb="7">
      <t>ニホン</t>
    </rPh>
    <rPh sb="7" eb="9">
      <t>カモツ</t>
    </rPh>
    <rPh sb="9" eb="11">
      <t>テツドウ</t>
    </rPh>
    <rPh sb="12" eb="14">
      <t>ユソウ</t>
    </rPh>
    <rPh sb="16" eb="17">
      <t>シャ</t>
    </rPh>
    <rPh sb="17" eb="18">
      <t>アツカ</t>
    </rPh>
    <rPh sb="18" eb="20">
      <t>カモツ</t>
    </rPh>
    <rPh sb="20" eb="21">
      <t>オヨ</t>
    </rPh>
    <rPh sb="26" eb="28">
      <t>カモツ</t>
    </rPh>
    <rPh sb="29" eb="31">
      <t>ケイジョウ</t>
    </rPh>
    <phoneticPr fontId="3"/>
  </si>
  <si>
    <t>「四国」：香川、愛媛、徳島、高知　「中国」：山口、広島、岡山、島根、鳥取</t>
    <rPh sb="5" eb="7">
      <t>カガワ</t>
    </rPh>
    <phoneticPr fontId="16"/>
  </si>
  <si>
    <t>４．</t>
    <phoneticPr fontId="16"/>
  </si>
  <si>
    <t>「近畿」：兵庫、大阪、和歌山、奈良、京都、滋賀　</t>
    <phoneticPr fontId="16"/>
  </si>
  <si>
    <t>５．</t>
    <phoneticPr fontId="16"/>
  </si>
  <si>
    <t>「自動車」の数値は、自家用貨物のうち、霊きゅう車及び自家用軽自動車を含まない。</t>
    <phoneticPr fontId="3"/>
  </si>
  <si>
    <t>「中部」：三重、愛知、岐阜、静岡、福井、石川、富山</t>
    <phoneticPr fontId="16"/>
  </si>
  <si>
    <t>「関東」：千葉、東京、神奈川、長野、山梨、新潟、埼玉、群馬、栃木、茨城</t>
    <phoneticPr fontId="16"/>
  </si>
  <si>
    <t>「東北」：山形、秋田、福島、宮城、岩手、青森</t>
    <rPh sb="1" eb="3">
      <t>トウホク</t>
    </rPh>
    <rPh sb="5" eb="7">
      <t>ヤマガタ</t>
    </rPh>
    <rPh sb="8" eb="10">
      <t>アキタ</t>
    </rPh>
    <rPh sb="11" eb="13">
      <t>フクシマ</t>
    </rPh>
    <rPh sb="14" eb="16">
      <t>ミヤギ</t>
    </rPh>
    <rPh sb="17" eb="19">
      <t>イワテ</t>
    </rPh>
    <rPh sb="20" eb="22">
      <t>アオモリ</t>
    </rPh>
    <phoneticPr fontId="3"/>
  </si>
  <si>
    <t xml:space="preserve"> ２．四捨五入の関係で、合計が一致しない場合がある。</t>
    <phoneticPr fontId="16"/>
  </si>
  <si>
    <t>県別</t>
    <rPh sb="0" eb="2">
      <t>ケンベツ</t>
    </rPh>
    <phoneticPr fontId="3"/>
  </si>
  <si>
    <t>福　岡</t>
    <rPh sb="0" eb="1">
      <t>フク</t>
    </rPh>
    <rPh sb="2" eb="3">
      <t>オカ</t>
    </rPh>
    <phoneticPr fontId="3"/>
  </si>
  <si>
    <t>佐　賀</t>
    <rPh sb="0" eb="1">
      <t>タスク</t>
    </rPh>
    <rPh sb="2" eb="3">
      <t>ガ</t>
    </rPh>
    <phoneticPr fontId="3"/>
  </si>
  <si>
    <t>長　崎</t>
    <rPh sb="0" eb="1">
      <t>チョウ</t>
    </rPh>
    <rPh sb="2" eb="3">
      <t>ザキ</t>
    </rPh>
    <phoneticPr fontId="3"/>
  </si>
  <si>
    <t>熊　本</t>
    <rPh sb="0" eb="1">
      <t>クマ</t>
    </rPh>
    <rPh sb="2" eb="3">
      <t>ホン</t>
    </rPh>
    <phoneticPr fontId="3"/>
  </si>
  <si>
    <t>大　分</t>
    <rPh sb="0" eb="1">
      <t>ダイ</t>
    </rPh>
    <rPh sb="2" eb="3">
      <t>ブン</t>
    </rPh>
    <phoneticPr fontId="3"/>
  </si>
  <si>
    <t>宮　崎</t>
    <rPh sb="0" eb="1">
      <t>ミヤ</t>
    </rPh>
    <rPh sb="2" eb="3">
      <t>ザキ</t>
    </rPh>
    <phoneticPr fontId="3"/>
  </si>
  <si>
    <t>（対全国比）
九州計</t>
    <rPh sb="1" eb="2">
      <t>タイ</t>
    </rPh>
    <rPh sb="2" eb="5">
      <t>ゼンコクヒ</t>
    </rPh>
    <rPh sb="7" eb="9">
      <t>キュウシュウ</t>
    </rPh>
    <rPh sb="9" eb="10">
      <t>ケイ</t>
    </rPh>
    <phoneticPr fontId="3"/>
  </si>
  <si>
    <t>山口</t>
    <rPh sb="0" eb="2">
      <t>ヤマグチ</t>
    </rPh>
    <phoneticPr fontId="3"/>
  </si>
  <si>
    <t>（対全国比）
合　計</t>
    <rPh sb="7" eb="8">
      <t>ゴウ</t>
    </rPh>
    <rPh sb="9" eb="10">
      <t>ケイ</t>
    </rPh>
    <phoneticPr fontId="3"/>
  </si>
  <si>
    <t>全国計</t>
    <rPh sb="0" eb="2">
      <t>ゼンコク</t>
    </rPh>
    <rPh sb="2" eb="3">
      <t>ケイ</t>
    </rPh>
    <phoneticPr fontId="3"/>
  </si>
  <si>
    <t>発着</t>
    <rPh sb="0" eb="2">
      <t>ハッチャク</t>
    </rPh>
    <phoneticPr fontId="3"/>
  </si>
  <si>
    <t>機関別</t>
    <rPh sb="0" eb="3">
      <t>キカンベツ</t>
    </rPh>
    <phoneticPr fontId="3"/>
  </si>
  <si>
    <t>発</t>
    <rPh sb="0" eb="1">
      <t>ハツ</t>
    </rPh>
    <phoneticPr fontId="3"/>
  </si>
  <si>
    <t>着</t>
    <rPh sb="0" eb="1">
      <t>チャク</t>
    </rPh>
    <phoneticPr fontId="3"/>
  </si>
  <si>
    <t>地域</t>
    <rPh sb="0" eb="2">
      <t>チイキ</t>
    </rPh>
    <phoneticPr fontId="3"/>
  </si>
  <si>
    <t>九　州</t>
    <rPh sb="0" eb="1">
      <t>キュウ</t>
    </rPh>
    <rPh sb="2" eb="3">
      <t>シュウ</t>
    </rPh>
    <phoneticPr fontId="3"/>
  </si>
  <si>
    <t>北海道</t>
    <rPh sb="0" eb="1">
      <t>キタ</t>
    </rPh>
    <rPh sb="1" eb="3">
      <t>カイドウ</t>
    </rPh>
    <phoneticPr fontId="3"/>
  </si>
  <si>
    <t>県別</t>
    <rPh sb="0" eb="1">
      <t>ケン</t>
    </rPh>
    <rPh sb="1" eb="2">
      <t>ベツ</t>
    </rPh>
    <phoneticPr fontId="3"/>
  </si>
  <si>
    <t>山　口</t>
    <rPh sb="0" eb="1">
      <t>ヤマ</t>
    </rPh>
    <rPh sb="2" eb="3">
      <t>クチ</t>
    </rPh>
    <phoneticPr fontId="3"/>
  </si>
  <si>
    <t>注）</t>
    <rPh sb="0" eb="1">
      <t>チュウ</t>
    </rPh>
    <phoneticPr fontId="3"/>
  </si>
  <si>
    <t>１．航空貨物輸送量は含まない。</t>
  </si>
  <si>
    <t>２．四捨五入の関係で、合計が一致しない場合がある。</t>
    <phoneticPr fontId="16"/>
  </si>
  <si>
    <t>３．「鉄道」は日本貨物鉄道が輸送した車扱貨物及びコンテナ貨物を計上。</t>
    <rPh sb="3" eb="5">
      <t>テツドウ</t>
    </rPh>
    <rPh sb="7" eb="9">
      <t>ニホン</t>
    </rPh>
    <rPh sb="9" eb="11">
      <t>カモツ</t>
    </rPh>
    <rPh sb="11" eb="13">
      <t>テツドウ</t>
    </rPh>
    <rPh sb="14" eb="16">
      <t>ユソウ</t>
    </rPh>
    <rPh sb="18" eb="19">
      <t>シャ</t>
    </rPh>
    <rPh sb="19" eb="20">
      <t>アツカ</t>
    </rPh>
    <rPh sb="20" eb="22">
      <t>カモツ</t>
    </rPh>
    <rPh sb="22" eb="23">
      <t>オヨ</t>
    </rPh>
    <rPh sb="28" eb="30">
      <t>カモツ</t>
    </rPh>
    <rPh sb="31" eb="33">
      <t>ケイジョウ</t>
    </rPh>
    <phoneticPr fontId="3"/>
  </si>
  <si>
    <t>５．「自動車」の数値は、自家用貨物のうち、霊きゅう車及び自家用軽自動車を含まない。</t>
    <phoneticPr fontId="3"/>
  </si>
  <si>
    <t>対全
国比
(%)</t>
    <rPh sb="0" eb="1">
      <t>タイ</t>
    </rPh>
    <rPh sb="1" eb="2">
      <t>ゼン</t>
    </rPh>
    <rPh sb="3" eb="4">
      <t>クニ</t>
    </rPh>
    <rPh sb="4" eb="5">
      <t>ヒ</t>
    </rPh>
    <phoneticPr fontId="3"/>
  </si>
  <si>
    <t>横計</t>
    <rPh sb="0" eb="1">
      <t>ヨコ</t>
    </rPh>
    <rPh sb="1" eb="2">
      <t>ケイ</t>
    </rPh>
    <phoneticPr fontId="16"/>
  </si>
  <si>
    <t>品目</t>
    <rPh sb="0" eb="1">
      <t>ヒン</t>
    </rPh>
    <rPh sb="1" eb="2">
      <t>モク</t>
    </rPh>
    <phoneticPr fontId="3"/>
  </si>
  <si>
    <t>農水産品</t>
    <rPh sb="0" eb="3">
      <t>ノウスイサン</t>
    </rPh>
    <rPh sb="3" eb="4">
      <t>ヒン</t>
    </rPh>
    <phoneticPr fontId="3"/>
  </si>
  <si>
    <t>九
州</t>
    <rPh sb="0" eb="1">
      <t>キュウ</t>
    </rPh>
    <rPh sb="2" eb="3">
      <t>シュウ</t>
    </rPh>
    <phoneticPr fontId="3"/>
  </si>
  <si>
    <t>林産品</t>
    <rPh sb="0" eb="2">
      <t>リンサン</t>
    </rPh>
    <rPh sb="2" eb="3">
      <t>ヒン</t>
    </rPh>
    <phoneticPr fontId="3"/>
  </si>
  <si>
    <t>鉱産品</t>
    <rPh sb="0" eb="3">
      <t>コウサンヒン</t>
    </rPh>
    <phoneticPr fontId="3"/>
  </si>
  <si>
    <t>金属機械
工業品</t>
    <rPh sb="0" eb="2">
      <t>キンゾク</t>
    </rPh>
    <rPh sb="2" eb="4">
      <t>キカイ</t>
    </rPh>
    <rPh sb="5" eb="7">
      <t>コウギョウ</t>
    </rPh>
    <rPh sb="7" eb="8">
      <t>ヒン</t>
    </rPh>
    <phoneticPr fontId="3"/>
  </si>
  <si>
    <t>化学
工業品</t>
    <rPh sb="0" eb="2">
      <t>カガク</t>
    </rPh>
    <rPh sb="3" eb="5">
      <t>コウギョウ</t>
    </rPh>
    <rPh sb="5" eb="6">
      <t>シナ</t>
    </rPh>
    <phoneticPr fontId="3"/>
  </si>
  <si>
    <t>軽工業品</t>
    <rPh sb="0" eb="3">
      <t>ケイコウギョウ</t>
    </rPh>
    <rPh sb="3" eb="4">
      <t>ヒン</t>
    </rPh>
    <phoneticPr fontId="3"/>
  </si>
  <si>
    <t>雑工業品</t>
    <rPh sb="0" eb="1">
      <t>ザツ</t>
    </rPh>
    <rPh sb="1" eb="4">
      <t>コウギョウヒン</t>
    </rPh>
    <phoneticPr fontId="3"/>
  </si>
  <si>
    <t>特種品</t>
    <rPh sb="0" eb="2">
      <t>トクシュ</t>
    </rPh>
    <rPh sb="2" eb="3">
      <t>ヒン</t>
    </rPh>
    <phoneticPr fontId="3"/>
  </si>
  <si>
    <t>その他</t>
    <rPh sb="2" eb="3">
      <t>タ</t>
    </rPh>
    <phoneticPr fontId="3"/>
  </si>
  <si>
    <t>３．鉄道コンテナは「その他」に計上している。</t>
    <rPh sb="2" eb="4">
      <t>テツドウ</t>
    </rPh>
    <rPh sb="12" eb="13">
      <t>タ</t>
    </rPh>
    <rPh sb="15" eb="17">
      <t>ケイジョウ</t>
    </rPh>
    <phoneticPr fontId="3"/>
  </si>
  <si>
    <t>（４）  九州の鉄道貨物輸送量の推移</t>
    <rPh sb="5" eb="7">
      <t>キュウシュウ</t>
    </rPh>
    <rPh sb="8" eb="10">
      <t>テツドウ</t>
    </rPh>
    <rPh sb="10" eb="12">
      <t>カモツ</t>
    </rPh>
    <rPh sb="12" eb="14">
      <t>ユソウ</t>
    </rPh>
    <rPh sb="14" eb="15">
      <t>リョウ</t>
    </rPh>
    <rPh sb="16" eb="18">
      <t>スイイ</t>
    </rPh>
    <phoneticPr fontId="3"/>
  </si>
  <si>
    <t>項目</t>
    <rPh sb="0" eb="2">
      <t>コウモク</t>
    </rPh>
    <phoneticPr fontId="3"/>
  </si>
  <si>
    <t>輸 送 ト ン 数 （ 千 ト ン ）</t>
    <rPh sb="0" eb="1">
      <t>ユ</t>
    </rPh>
    <rPh sb="2" eb="3">
      <t>ソウ</t>
    </rPh>
    <rPh sb="8" eb="9">
      <t>スウ</t>
    </rPh>
    <rPh sb="12" eb="13">
      <t>セン</t>
    </rPh>
    <phoneticPr fontId="3"/>
  </si>
  <si>
    <t>貨物 ト ン キ ロ （ 百 万 ト ン キ ロ ）</t>
    <rPh sb="0" eb="2">
      <t>カモツ</t>
    </rPh>
    <rPh sb="13" eb="14">
      <t>ヒャク</t>
    </rPh>
    <rPh sb="15" eb="16">
      <t>マン</t>
    </rPh>
    <phoneticPr fontId="3"/>
  </si>
  <si>
    <t>九          州</t>
    <rPh sb="0" eb="1">
      <t>キュウ</t>
    </rPh>
    <rPh sb="11" eb="12">
      <t>シュウ</t>
    </rPh>
    <phoneticPr fontId="3"/>
  </si>
  <si>
    <t>全          国</t>
    <rPh sb="0" eb="1">
      <t>ゼン</t>
    </rPh>
    <rPh sb="11" eb="12">
      <t>コク</t>
    </rPh>
    <phoneticPr fontId="3"/>
  </si>
  <si>
    <t>年度</t>
    <rPh sb="0" eb="2">
      <t>ネンド</t>
    </rPh>
    <phoneticPr fontId="3"/>
  </si>
  <si>
    <t>指    数</t>
    <rPh sb="0" eb="1">
      <t>ユビ</t>
    </rPh>
    <rPh sb="5" eb="6">
      <t>カズ</t>
    </rPh>
    <phoneticPr fontId="3"/>
  </si>
  <si>
    <t>S45</t>
    <phoneticPr fontId="3"/>
  </si>
  <si>
    <t>S50</t>
    <phoneticPr fontId="3"/>
  </si>
  <si>
    <t>S55</t>
    <phoneticPr fontId="3"/>
  </si>
  <si>
    <t>S60</t>
    <phoneticPr fontId="3"/>
  </si>
  <si>
    <t>H2</t>
    <phoneticPr fontId="3"/>
  </si>
  <si>
    <t>H7</t>
    <phoneticPr fontId="3"/>
  </si>
  <si>
    <t>H12</t>
    <phoneticPr fontId="3"/>
  </si>
  <si>
    <t>H17</t>
    <phoneticPr fontId="3"/>
  </si>
  <si>
    <t>H22</t>
    <phoneticPr fontId="3"/>
  </si>
  <si>
    <t>R元</t>
    <rPh sb="1" eb="2">
      <t>ゲン</t>
    </rPh>
    <phoneticPr fontId="3"/>
  </si>
  <si>
    <t>資料：国土交通省「鉄道輸送統計年報」</t>
    <rPh sb="0" eb="2">
      <t>シリョウ</t>
    </rPh>
    <rPh sb="3" eb="5">
      <t>コクド</t>
    </rPh>
    <rPh sb="5" eb="7">
      <t>コウツウ</t>
    </rPh>
    <rPh sb="7" eb="8">
      <t>ショウ</t>
    </rPh>
    <rPh sb="9" eb="11">
      <t>テツドウ</t>
    </rPh>
    <rPh sb="11" eb="13">
      <t>ユソウ</t>
    </rPh>
    <rPh sb="13" eb="15">
      <t>トウケイ</t>
    </rPh>
    <rPh sb="15" eb="17">
      <t>ネンポウ</t>
    </rPh>
    <phoneticPr fontId="3"/>
  </si>
  <si>
    <t>（注）：（  ）内の数字は全国比</t>
    <rPh sb="1" eb="2">
      <t>チュウ</t>
    </rPh>
    <rPh sb="8" eb="9">
      <t>ナイ</t>
    </rPh>
    <rPh sb="10" eb="12">
      <t>スウジ</t>
    </rPh>
    <rPh sb="13" eb="15">
      <t>ゼンコク</t>
    </rPh>
    <rPh sb="15" eb="16">
      <t>ヒ</t>
    </rPh>
    <phoneticPr fontId="3"/>
  </si>
  <si>
    <t>(5)　外航海運</t>
    <rPh sb="4" eb="6">
      <t>ガイコウ</t>
    </rPh>
    <rPh sb="6" eb="8">
      <t>カイウン</t>
    </rPh>
    <phoneticPr fontId="3"/>
  </si>
  <si>
    <t>輸出入</t>
    <rPh sb="0" eb="3">
      <t>ユシュツニュウ</t>
    </rPh>
    <phoneticPr fontId="3"/>
  </si>
  <si>
    <t>輸　　　　　　　　出</t>
    <rPh sb="0" eb="1">
      <t>ユ</t>
    </rPh>
    <rPh sb="9" eb="10">
      <t>デ</t>
    </rPh>
    <phoneticPr fontId="3"/>
  </si>
  <si>
    <t>輸　　　　　　　　入</t>
    <rPh sb="0" eb="1">
      <t>ユ</t>
    </rPh>
    <rPh sb="9" eb="10">
      <t>イ</t>
    </rPh>
    <phoneticPr fontId="3"/>
  </si>
  <si>
    <t>年</t>
    <rPh sb="0" eb="1">
      <t>ネン</t>
    </rPh>
    <phoneticPr fontId="3"/>
  </si>
  <si>
    <t>６０</t>
    <phoneticPr fontId="3"/>
  </si>
  <si>
    <t>２</t>
    <phoneticPr fontId="3"/>
  </si>
  <si>
    <t>７</t>
    <phoneticPr fontId="3"/>
  </si>
  <si>
    <t>１１</t>
    <phoneticPr fontId="3"/>
  </si>
  <si>
    <t>１２</t>
    <phoneticPr fontId="3"/>
  </si>
  <si>
    <t>１３</t>
    <phoneticPr fontId="3"/>
  </si>
  <si>
    <t>１４</t>
    <phoneticPr fontId="3"/>
  </si>
  <si>
    <t>１５</t>
    <phoneticPr fontId="3"/>
  </si>
  <si>
    <t>１６</t>
    <phoneticPr fontId="3"/>
  </si>
  <si>
    <t>１７</t>
    <phoneticPr fontId="3"/>
  </si>
  <si>
    <t>１８</t>
    <phoneticPr fontId="3"/>
  </si>
  <si>
    <t>２０</t>
    <phoneticPr fontId="3"/>
  </si>
  <si>
    <t>２１</t>
  </si>
  <si>
    <t>２２</t>
    <phoneticPr fontId="3"/>
  </si>
  <si>
    <t>２３</t>
    <phoneticPr fontId="3"/>
  </si>
  <si>
    <t>２４</t>
    <phoneticPr fontId="3"/>
  </si>
  <si>
    <t>H２８</t>
  </si>
  <si>
    <t>H２９</t>
  </si>
  <si>
    <t>H３０</t>
  </si>
  <si>
    <t>R1</t>
  </si>
  <si>
    <t>R2</t>
  </si>
  <si>
    <t>R3</t>
    <phoneticPr fontId="15"/>
  </si>
  <si>
    <t>県・港</t>
    <rPh sb="0" eb="1">
      <t>ケン</t>
    </rPh>
    <rPh sb="2" eb="3">
      <t>ミナト</t>
    </rPh>
    <phoneticPr fontId="3"/>
  </si>
  <si>
    <t>福　　　岡</t>
    <rPh sb="0" eb="1">
      <t>フク</t>
    </rPh>
    <rPh sb="4" eb="5">
      <t>オカ</t>
    </rPh>
    <phoneticPr fontId="3"/>
  </si>
  <si>
    <t>北九州</t>
    <rPh sb="0" eb="1">
      <t>キタ</t>
    </rPh>
    <rPh sb="1" eb="2">
      <t>キュウ</t>
    </rPh>
    <rPh sb="2" eb="3">
      <t>シュウ</t>
    </rPh>
    <phoneticPr fontId="3"/>
  </si>
  <si>
    <t>博　多</t>
    <rPh sb="0" eb="1">
      <t>ヒロシ</t>
    </rPh>
    <rPh sb="2" eb="3">
      <t>タ</t>
    </rPh>
    <phoneticPr fontId="3"/>
  </si>
  <si>
    <t>苅　田</t>
    <rPh sb="0" eb="1">
      <t>ガイ</t>
    </rPh>
    <rPh sb="2" eb="3">
      <t>タ</t>
    </rPh>
    <phoneticPr fontId="3"/>
  </si>
  <si>
    <t>三　池</t>
    <rPh sb="0" eb="1">
      <t>サン</t>
    </rPh>
    <rPh sb="2" eb="3">
      <t>イケ</t>
    </rPh>
    <phoneticPr fontId="3"/>
  </si>
  <si>
    <t>佐　　　賀</t>
    <rPh sb="0" eb="1">
      <t>タスク</t>
    </rPh>
    <rPh sb="4" eb="5">
      <t>ガ</t>
    </rPh>
    <phoneticPr fontId="3"/>
  </si>
  <si>
    <t>唐　津</t>
    <rPh sb="0" eb="1">
      <t>トウ</t>
    </rPh>
    <rPh sb="2" eb="3">
      <t>ツ</t>
    </rPh>
    <phoneticPr fontId="3"/>
  </si>
  <si>
    <t>-</t>
    <phoneticPr fontId="3"/>
  </si>
  <si>
    <t>伊万里</t>
    <rPh sb="0" eb="1">
      <t>イ</t>
    </rPh>
    <rPh sb="1" eb="2">
      <t>ヨロズ</t>
    </rPh>
    <rPh sb="2" eb="3">
      <t>サト</t>
    </rPh>
    <phoneticPr fontId="3"/>
  </si>
  <si>
    <t>長　　　崎</t>
    <rPh sb="0" eb="1">
      <t>チョウ</t>
    </rPh>
    <rPh sb="4" eb="5">
      <t>ザキ</t>
    </rPh>
    <phoneticPr fontId="3"/>
  </si>
  <si>
    <t>佐世保</t>
    <rPh sb="0" eb="1">
      <t>タスク</t>
    </rPh>
    <rPh sb="1" eb="2">
      <t>ヨ</t>
    </rPh>
    <rPh sb="2" eb="3">
      <t>タモツ</t>
    </rPh>
    <phoneticPr fontId="3"/>
  </si>
  <si>
    <t>-</t>
    <phoneticPr fontId="15"/>
  </si>
  <si>
    <t>-</t>
  </si>
  <si>
    <t>熊　　　本</t>
    <rPh sb="0" eb="1">
      <t>クマ</t>
    </rPh>
    <rPh sb="4" eb="5">
      <t>ホン</t>
    </rPh>
    <phoneticPr fontId="3"/>
  </si>
  <si>
    <t>三　角</t>
    <rPh sb="0" eb="1">
      <t>サン</t>
    </rPh>
    <rPh sb="2" eb="3">
      <t>カド</t>
    </rPh>
    <phoneticPr fontId="3"/>
  </si>
  <si>
    <t>八　代</t>
    <rPh sb="0" eb="1">
      <t>ハチ</t>
    </rPh>
    <rPh sb="2" eb="3">
      <t>ダイ</t>
    </rPh>
    <phoneticPr fontId="3"/>
  </si>
  <si>
    <t>水　俣</t>
    <rPh sb="0" eb="1">
      <t>ミズ</t>
    </rPh>
    <rPh sb="2" eb="3">
      <t>マタ</t>
    </rPh>
    <phoneticPr fontId="3"/>
  </si>
  <si>
    <t>大　　　分</t>
    <rPh sb="0" eb="1">
      <t>ダイ</t>
    </rPh>
    <rPh sb="4" eb="5">
      <t>ブン</t>
    </rPh>
    <phoneticPr fontId="3"/>
  </si>
  <si>
    <t>佐賀関</t>
    <rPh sb="0" eb="1">
      <t>タスク</t>
    </rPh>
    <rPh sb="1" eb="2">
      <t>ガ</t>
    </rPh>
    <rPh sb="2" eb="3">
      <t>セキ</t>
    </rPh>
    <phoneticPr fontId="3"/>
  </si>
  <si>
    <t>津久見</t>
    <rPh sb="0" eb="1">
      <t>ツ</t>
    </rPh>
    <rPh sb="1" eb="2">
      <t>ヒサシ</t>
    </rPh>
    <rPh sb="2" eb="3">
      <t>ミ</t>
    </rPh>
    <phoneticPr fontId="3"/>
  </si>
  <si>
    <t>佐　伯</t>
    <rPh sb="0" eb="1">
      <t>タスク</t>
    </rPh>
    <rPh sb="2" eb="3">
      <t>ハク</t>
    </rPh>
    <phoneticPr fontId="3"/>
  </si>
  <si>
    <t>宮　　　崎</t>
    <rPh sb="0" eb="1">
      <t>ミヤ</t>
    </rPh>
    <rPh sb="4" eb="5">
      <t>ザキ</t>
    </rPh>
    <phoneticPr fontId="3"/>
  </si>
  <si>
    <t>細　島</t>
    <rPh sb="0" eb="1">
      <t>ホソ</t>
    </rPh>
    <rPh sb="2" eb="3">
      <t>シマ</t>
    </rPh>
    <phoneticPr fontId="3"/>
  </si>
  <si>
    <t>油　津</t>
    <rPh sb="0" eb="1">
      <t>アブラ</t>
    </rPh>
    <rPh sb="2" eb="3">
      <t>ツ</t>
    </rPh>
    <phoneticPr fontId="3"/>
  </si>
  <si>
    <t>鹿　児　島</t>
    <rPh sb="0" eb="1">
      <t>シカ</t>
    </rPh>
    <rPh sb="2" eb="3">
      <t>コ</t>
    </rPh>
    <rPh sb="4" eb="5">
      <t>シマ</t>
    </rPh>
    <phoneticPr fontId="3"/>
  </si>
  <si>
    <t>鹿児島</t>
    <rPh sb="0" eb="1">
      <t>シカ</t>
    </rPh>
    <rPh sb="1" eb="2">
      <t>コ</t>
    </rPh>
    <rPh sb="2" eb="3">
      <t>シマ</t>
    </rPh>
    <phoneticPr fontId="3"/>
  </si>
  <si>
    <t>喜　入</t>
    <rPh sb="0" eb="1">
      <t>キ</t>
    </rPh>
    <rPh sb="2" eb="3">
      <t>イ</t>
    </rPh>
    <phoneticPr fontId="3"/>
  </si>
  <si>
    <t>志布志</t>
    <rPh sb="0" eb="1">
      <t>ココロザシ</t>
    </rPh>
    <rPh sb="1" eb="2">
      <t>ヌノ</t>
    </rPh>
    <rPh sb="2" eb="3">
      <t>ココロザシ</t>
    </rPh>
    <phoneticPr fontId="3"/>
  </si>
  <si>
    <t>川　内</t>
    <rPh sb="0" eb="1">
      <t>カワ</t>
    </rPh>
    <rPh sb="2" eb="3">
      <t>ナイ</t>
    </rPh>
    <phoneticPr fontId="3"/>
  </si>
  <si>
    <t>名　瀬</t>
    <rPh sb="0" eb="1">
      <t>メイ</t>
    </rPh>
    <rPh sb="2" eb="3">
      <t>セ</t>
    </rPh>
    <phoneticPr fontId="3"/>
  </si>
  <si>
    <t>山　　　口</t>
    <rPh sb="0" eb="1">
      <t>ヤマ</t>
    </rPh>
    <rPh sb="4" eb="5">
      <t>クチ</t>
    </rPh>
    <phoneticPr fontId="3"/>
  </si>
  <si>
    <t>下　関</t>
    <rPh sb="0" eb="1">
      <t>シタ</t>
    </rPh>
    <rPh sb="2" eb="3">
      <t>セキ</t>
    </rPh>
    <phoneticPr fontId="3"/>
  </si>
  <si>
    <t>宇　部</t>
    <rPh sb="0" eb="1">
      <t>ノキ</t>
    </rPh>
    <rPh sb="2" eb="3">
      <t>ブ</t>
    </rPh>
    <phoneticPr fontId="3"/>
  </si>
  <si>
    <t>小野田</t>
    <rPh sb="0" eb="1">
      <t>ショウ</t>
    </rPh>
    <rPh sb="1" eb="2">
      <t>ノ</t>
    </rPh>
    <rPh sb="2" eb="3">
      <t>タ</t>
    </rPh>
    <phoneticPr fontId="3"/>
  </si>
  <si>
    <t>計（百万トン）</t>
    <rPh sb="0" eb="1">
      <t>ケイ</t>
    </rPh>
    <rPh sb="2" eb="4">
      <t>ヒャクマン</t>
    </rPh>
    <phoneticPr fontId="3"/>
  </si>
  <si>
    <t>全国</t>
    <rPh sb="0" eb="2">
      <t>ゼンコク</t>
    </rPh>
    <phoneticPr fontId="3"/>
  </si>
  <si>
    <t>全国（百万トン）</t>
    <rPh sb="0" eb="2">
      <t>ゼンコク</t>
    </rPh>
    <rPh sb="3" eb="5">
      <t>ヒャクマン</t>
    </rPh>
    <phoneticPr fontId="3"/>
  </si>
  <si>
    <t>対比（％）</t>
    <rPh sb="0" eb="2">
      <t>タイヒ</t>
    </rPh>
    <phoneticPr fontId="3"/>
  </si>
  <si>
    <t>資料：国土交通省「港湾統計年報」</t>
    <rPh sb="0" eb="2">
      <t>シリョウ</t>
    </rPh>
    <rPh sb="3" eb="5">
      <t>コクド</t>
    </rPh>
    <rPh sb="5" eb="8">
      <t>コウツウショウ</t>
    </rPh>
    <rPh sb="9" eb="11">
      <t>コウワン</t>
    </rPh>
    <rPh sb="11" eb="13">
      <t>トウケイ</t>
    </rPh>
    <rPh sb="13" eb="15">
      <t>ネンポウ</t>
    </rPh>
    <phoneticPr fontId="3"/>
  </si>
  <si>
    <t>注）１．港は各県の主要港湾</t>
    <rPh sb="0" eb="1">
      <t>チュウ</t>
    </rPh>
    <rPh sb="4" eb="5">
      <t>ミナト</t>
    </rPh>
    <rPh sb="6" eb="8">
      <t>カクケン</t>
    </rPh>
    <rPh sb="9" eb="11">
      <t>シュヨウ</t>
    </rPh>
    <rPh sb="11" eb="13">
      <t>コウワン</t>
    </rPh>
    <phoneticPr fontId="3"/>
  </si>
  <si>
    <t>　　２．全国・各県の数値は、港湾統計上の甲種港湾と乙種港湾の合計である。</t>
    <rPh sb="4" eb="6">
      <t>ゼンコク</t>
    </rPh>
    <rPh sb="7" eb="9">
      <t>カクケン</t>
    </rPh>
    <rPh sb="10" eb="12">
      <t>スウチ</t>
    </rPh>
    <rPh sb="14" eb="16">
      <t>コウワン</t>
    </rPh>
    <rPh sb="16" eb="19">
      <t>トウケイジョウ</t>
    </rPh>
    <rPh sb="20" eb="22">
      <t>コウシュ</t>
    </rPh>
    <rPh sb="22" eb="24">
      <t>コウワン</t>
    </rPh>
    <rPh sb="25" eb="27">
      <t>オツシュ</t>
    </rPh>
    <rPh sb="27" eb="29">
      <t>コウワン</t>
    </rPh>
    <rPh sb="30" eb="32">
      <t>ゴウケイ</t>
    </rPh>
    <phoneticPr fontId="3"/>
  </si>
  <si>
    <t>　　３．自動車航送船を含む。</t>
    <rPh sb="4" eb="7">
      <t>ジドウシャ</t>
    </rPh>
    <rPh sb="7" eb="8">
      <t>コウ</t>
    </rPh>
    <rPh sb="8" eb="9">
      <t>ソウ</t>
    </rPh>
    <rPh sb="9" eb="10">
      <t>セン</t>
    </rPh>
    <rPh sb="11" eb="12">
      <t>フク</t>
    </rPh>
    <phoneticPr fontId="3"/>
  </si>
  <si>
    <t>(6)　内航海運</t>
    <rPh sb="4" eb="6">
      <t>ナイコウ</t>
    </rPh>
    <rPh sb="6" eb="8">
      <t>カイウン</t>
    </rPh>
    <phoneticPr fontId="3"/>
  </si>
  <si>
    <t>　(ｱ)　移出入貨物量の推移（県別・港別）</t>
    <rPh sb="5" eb="7">
      <t>イシュツ</t>
    </rPh>
    <rPh sb="7" eb="8">
      <t>ニュウ</t>
    </rPh>
    <rPh sb="8" eb="10">
      <t>カモツ</t>
    </rPh>
    <rPh sb="10" eb="11">
      <t>リョウ</t>
    </rPh>
    <rPh sb="12" eb="14">
      <t>スイイ</t>
    </rPh>
    <rPh sb="15" eb="17">
      <t>ケンベツ</t>
    </rPh>
    <rPh sb="18" eb="19">
      <t>コウ</t>
    </rPh>
    <rPh sb="19" eb="20">
      <t>ベツ</t>
    </rPh>
    <phoneticPr fontId="3"/>
  </si>
  <si>
    <t>H30</t>
  </si>
  <si>
    <t>R2</t>
    <phoneticPr fontId="15"/>
  </si>
  <si>
    <t>移出入</t>
    <rPh sb="0" eb="2">
      <t>イシュツ</t>
    </rPh>
    <rPh sb="2" eb="3">
      <t>ニュウ</t>
    </rPh>
    <phoneticPr fontId="3"/>
  </si>
  <si>
    <t>移出</t>
    <rPh sb="0" eb="2">
      <t>イシュツ</t>
    </rPh>
    <phoneticPr fontId="3"/>
  </si>
  <si>
    <t>移入</t>
    <rPh sb="0" eb="2">
      <t>イニュウ</t>
    </rPh>
    <phoneticPr fontId="3"/>
  </si>
  <si>
    <t>移入</t>
    <rPh sb="0" eb="2">
      <t>イニュウ</t>
    </rPh>
    <phoneticPr fontId="15"/>
  </si>
  <si>
    <t>移出</t>
    <rPh sb="0" eb="2">
      <t>イシュツ</t>
    </rPh>
    <phoneticPr fontId="15"/>
  </si>
  <si>
    <t>計</t>
    <rPh sb="0" eb="1">
      <t>ケイ</t>
    </rPh>
    <phoneticPr fontId="15"/>
  </si>
  <si>
    <t>計(百万トン）</t>
    <rPh sb="0" eb="1">
      <t>ケイ</t>
    </rPh>
    <rPh sb="2" eb="4">
      <t>ヒャクマン</t>
    </rPh>
    <phoneticPr fontId="3"/>
  </si>
  <si>
    <t>　　２．全国、各県の数値は、港湾統計上の甲種港湾と乙種港湾の合計である。</t>
    <rPh sb="4" eb="6">
      <t>ゼンコク</t>
    </rPh>
    <rPh sb="7" eb="9">
      <t>カクケン</t>
    </rPh>
    <rPh sb="10" eb="12">
      <t>スウチ</t>
    </rPh>
    <rPh sb="14" eb="16">
      <t>コウワン</t>
    </rPh>
    <rPh sb="16" eb="19">
      <t>トウケイジョウ</t>
    </rPh>
    <rPh sb="20" eb="22">
      <t>コウシュ</t>
    </rPh>
    <rPh sb="22" eb="24">
      <t>コウワン</t>
    </rPh>
    <rPh sb="25" eb="27">
      <t>オツシュ</t>
    </rPh>
    <rPh sb="27" eb="29">
      <t>コウワン</t>
    </rPh>
    <rPh sb="30" eb="32">
      <t>ゴウケイ</t>
    </rPh>
    <phoneticPr fontId="3"/>
  </si>
  <si>
    <t>　　３．自動車航送船は含まない。</t>
    <rPh sb="4" eb="7">
      <t>ジドウシャ</t>
    </rPh>
    <rPh sb="7" eb="8">
      <t>コウ</t>
    </rPh>
    <rPh sb="8" eb="9">
      <t>ソウ</t>
    </rPh>
    <rPh sb="9" eb="10">
      <t>セン</t>
    </rPh>
    <rPh sb="11" eb="12">
      <t>フク</t>
    </rPh>
    <phoneticPr fontId="3"/>
  </si>
  <si>
    <t>九州運輸局月例報告書　「九州のうんゆ」</t>
    <phoneticPr fontId="3"/>
  </si>
  <si>
    <t>　(ｱ)　輸出入貨物量の推移（県別（港別））</t>
    <rPh sb="5" eb="7">
      <t>ユシュツ</t>
    </rPh>
    <rPh sb="7" eb="8">
      <t>イ</t>
    </rPh>
    <rPh sb="8" eb="10">
      <t>カモツ</t>
    </rPh>
    <rPh sb="10" eb="11">
      <t>リョウ</t>
    </rPh>
    <rPh sb="12" eb="14">
      <t>スイイ</t>
    </rPh>
    <rPh sb="15" eb="17">
      <t>ケンベツ</t>
    </rPh>
    <rPh sb="18" eb="19">
      <t>コウ</t>
    </rPh>
    <rPh sb="19" eb="20">
      <t>ベツ</t>
    </rPh>
    <phoneticPr fontId="3"/>
  </si>
  <si>
    <t>R4</t>
    <phoneticPr fontId="15"/>
  </si>
  <si>
    <t>H27</t>
  </si>
  <si>
    <t>H28</t>
  </si>
  <si>
    <t>H29</t>
  </si>
  <si>
    <t>R２</t>
  </si>
  <si>
    <t>R３</t>
  </si>
  <si>
    <t>R４</t>
  </si>
  <si>
    <t>R5</t>
  </si>
  <si>
    <t>R6</t>
  </si>
  <si>
    <t>令和4年度</t>
    <rPh sb="0" eb="2">
      <t>レイワ</t>
    </rPh>
    <rPh sb="3" eb="5">
      <t>ネンド</t>
    </rPh>
    <rPh sb="4" eb="5">
      <t>ド</t>
    </rPh>
    <phoneticPr fontId="3"/>
  </si>
  <si>
    <t>令和5年度</t>
    <rPh sb="0" eb="2">
      <t>レイワ</t>
    </rPh>
    <rPh sb="3" eb="4">
      <t>ガンネン</t>
    </rPh>
    <rPh sb="4" eb="5">
      <t>ド</t>
    </rPh>
    <phoneticPr fontId="3"/>
  </si>
  <si>
    <t>令和5年度</t>
    <rPh sb="0" eb="2">
      <t>レイワ</t>
    </rPh>
    <rPh sb="3" eb="5">
      <t>ネンド</t>
    </rPh>
    <phoneticPr fontId="3"/>
  </si>
  <si>
    <t>（令和5年度）</t>
    <rPh sb="1" eb="3">
      <t>レイワ</t>
    </rPh>
    <rPh sb="4" eb="6">
      <t>ネンド</t>
    </rPh>
    <rPh sb="5" eb="6">
      <t>ガンネン</t>
    </rPh>
    <phoneticPr fontId="3"/>
  </si>
  <si>
    <t>鉄　　道　  国土交通省　「鉄道輸送統計年報 2023年度分」</t>
    <rPh sb="27" eb="30">
      <t>ネンドブン</t>
    </rPh>
    <rPh sb="28" eb="29">
      <t>ガンネン</t>
    </rPh>
    <phoneticPr fontId="3"/>
  </si>
  <si>
    <t xml:space="preserve">自 動 車　　国土交通省　「自動車輸送統計年報　2023年度版」 </t>
    <rPh sb="28" eb="30">
      <t>ネンド</t>
    </rPh>
    <rPh sb="29" eb="30">
      <t>ガンネン</t>
    </rPh>
    <rPh sb="30" eb="31">
      <t>ハン</t>
    </rPh>
    <phoneticPr fontId="3"/>
  </si>
  <si>
    <t>内航海運　　国土交通省　「内航船舶輸送統計年報　2023年度版」</t>
    <rPh sb="28" eb="30">
      <t>ネンド</t>
    </rPh>
    <rPh sb="29" eb="30">
      <t>ガンネン</t>
    </rPh>
    <rPh sb="30" eb="31">
      <t>ハン</t>
    </rPh>
    <phoneticPr fontId="3"/>
  </si>
  <si>
    <t xml:space="preserve">資料：　国土交通省 「自動車輸送統計年報　2023年度版」 </t>
    <rPh sb="0" eb="2">
      <t>シリョウ</t>
    </rPh>
    <rPh sb="4" eb="6">
      <t>コクド</t>
    </rPh>
    <rPh sb="6" eb="8">
      <t>コウツウ</t>
    </rPh>
    <rPh sb="8" eb="9">
      <t>ショウ</t>
    </rPh>
    <rPh sb="11" eb="20">
      <t>ジドウシャユソウトウケイネンポウ</t>
    </rPh>
    <rPh sb="25" eb="27">
      <t>ネンド</t>
    </rPh>
    <rPh sb="26" eb="27">
      <t>ド</t>
    </rPh>
    <rPh sb="27" eb="28">
      <t>ハン</t>
    </rPh>
    <phoneticPr fontId="3"/>
  </si>
  <si>
    <t xml:space="preserve">  （２）　県別貨物輸送量（令和5年度）</t>
    <rPh sb="6" eb="8">
      <t>ケンベツ</t>
    </rPh>
    <rPh sb="8" eb="10">
      <t>カモツ</t>
    </rPh>
    <rPh sb="10" eb="13">
      <t>ユソウリョウ</t>
    </rPh>
    <rPh sb="14" eb="16">
      <t>レイワ</t>
    </rPh>
    <rPh sb="17" eb="19">
      <t>ネンド</t>
    </rPh>
    <rPh sb="18" eb="19">
      <t>ドヘイネンド</t>
    </rPh>
    <phoneticPr fontId="3"/>
  </si>
  <si>
    <t>　　(ｱ)　貨物流動量（地域別・輸送機関別）（令和5年度）</t>
    <phoneticPr fontId="15"/>
  </si>
  <si>
    <t>　「海運」は平成30年（暦年）の値であり、フェリー（自動車航送船）により輸送された自動車及びその積荷を含まない。</t>
    <phoneticPr fontId="3"/>
  </si>
  <si>
    <t>　(イ）県別・輸送機関別（令和5年度）</t>
    <rPh sb="4" eb="6">
      <t>ケンベツ</t>
    </rPh>
    <rPh sb="7" eb="9">
      <t>ユソウ</t>
    </rPh>
    <rPh sb="9" eb="11">
      <t>キカン</t>
    </rPh>
    <rPh sb="11" eb="12">
      <t>ベツ</t>
    </rPh>
    <rPh sb="13" eb="15">
      <t>レイワ</t>
    </rPh>
    <rPh sb="16" eb="18">
      <t>ネンド</t>
    </rPh>
    <phoneticPr fontId="3"/>
  </si>
  <si>
    <t xml:space="preserve">  　(ｳ)　県別・地域別（令和5年度）</t>
    <rPh sb="7" eb="9">
      <t>ケンベツ</t>
    </rPh>
    <rPh sb="10" eb="13">
      <t>チイキベツ</t>
    </rPh>
    <rPh sb="14" eb="16">
      <t>レイワ</t>
    </rPh>
    <rPh sb="17" eb="19">
      <t>ネンド</t>
    </rPh>
    <phoneticPr fontId="3"/>
  </si>
  <si>
    <t>４．「海運」は平成30年（暦年）の値であり、フェリー（自動車航送船）により輸送された自動車及びその積荷を含まない。</t>
    <phoneticPr fontId="3"/>
  </si>
  <si>
    <t>　　(ｴ)　輸送品目別地域間貨物輸送量（令和5年度）</t>
    <rPh sb="6" eb="8">
      <t>ユソウ</t>
    </rPh>
    <rPh sb="8" eb="11">
      <t>ヒンモクベツ</t>
    </rPh>
    <rPh sb="11" eb="14">
      <t>チイキカン</t>
    </rPh>
    <rPh sb="14" eb="16">
      <t>カモツ</t>
    </rPh>
    <rPh sb="16" eb="19">
      <t>ユソウリョウ</t>
    </rPh>
    <rPh sb="20" eb="22">
      <t>レイワ</t>
    </rPh>
    <rPh sb="23" eb="25">
      <t>ネンド</t>
    </rPh>
    <phoneticPr fontId="3"/>
  </si>
  <si>
    <t>R5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</si>
</sst>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%"/>
    <numFmt numFmtId="177" formatCode="#,##0_ ;[Red]\-#,##0\ "/>
    <numFmt numFmtId="178" formatCode="#,###,"/>
    <numFmt numFmtId="179" formatCode="#,##0,"/>
    <numFmt numFmtId="180" formatCode="#,###,,"/>
    <numFmt numFmtId="181" formatCode="#,##0_ "/>
    <numFmt numFmtId="182" formatCode="\(\ 0.0%\ \)"/>
    <numFmt numFmtId="183" formatCode="0.0_);\(0.0\)"/>
    <numFmt numFmtId="184" formatCode="#,##0.0_);\(#,##0.0\)"/>
    <numFmt numFmtId="185" formatCode="#,##0.0_ "/>
    <numFmt numFmtId="186" formatCode="#,##0;[Red]#,##0"/>
    <numFmt numFmtId="187" formatCode="#,##0_);\(#,##0\)"/>
    <numFmt numFmtId="188" formatCode="#,##0.0;[Red]#,##0.0"/>
    <numFmt numFmtId="189" formatCode="0.0"/>
    <numFmt numFmtId="190" formatCode="_ * #,##0_ ;_ * \(#,##0\)_ ;_ * &quot;－&quot;_ ;_ @_ "/>
    <numFmt numFmtId="191" formatCode="0.0_ 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10.5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.5"/>
      <color rgb="FFFF0000"/>
      <name val="ＭＳ ゴシック"/>
      <family val="3"/>
      <charset val="128"/>
    </font>
    <font>
      <b/>
      <sz val="10.5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7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theme="1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otted">
        <color rgb="FFFF0000"/>
      </top>
      <bottom style="dotted">
        <color rgb="FFFF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dotted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38" fontId="2" fillId="0" borderId="0" applyFont="0" applyFill="0" applyBorder="0" applyAlignment="0" applyProtection="0"/>
    <xf numFmtId="0" fontId="4" fillId="0" borderId="0"/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812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shrinkToFit="1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 shrinkToFit="1"/>
    </xf>
    <xf numFmtId="38" fontId="8" fillId="0" borderId="0" xfId="0" applyNumberFormat="1" applyFont="1" applyFill="1" applyBorder="1" applyAlignment="1">
      <alignment vertical="center" shrinkToFit="1"/>
    </xf>
    <xf numFmtId="0" fontId="7" fillId="0" borderId="0" xfId="0" applyFont="1" applyFill="1"/>
    <xf numFmtId="0" fontId="7" fillId="0" borderId="0" xfId="0" applyFont="1" applyFill="1" applyAlignment="1">
      <alignment shrinkToFit="1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right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8" fillId="0" borderId="8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/>
    </xf>
    <xf numFmtId="177" fontId="7" fillId="0" borderId="0" xfId="0" applyNumberFormat="1" applyFont="1" applyFill="1" applyAlignment="1">
      <alignment shrinkToFit="1"/>
    </xf>
    <xf numFmtId="176" fontId="7" fillId="0" borderId="0" xfId="0" applyNumberFormat="1" applyFont="1" applyFill="1" applyAlignment="1">
      <alignment shrinkToFi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49" fontId="12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left" vertical="center"/>
    </xf>
    <xf numFmtId="49" fontId="4" fillId="3" borderId="0" xfId="3" applyNumberFormat="1" applyFont="1" applyFill="1" applyAlignment="1">
      <alignment horizontal="left" vertical="center"/>
    </xf>
    <xf numFmtId="49" fontId="13" fillId="0" borderId="0" xfId="3" applyNumberFormat="1" applyFont="1" applyAlignment="1">
      <alignment vertical="center"/>
    </xf>
    <xf numFmtId="49" fontId="13" fillId="3" borderId="0" xfId="3" applyNumberFormat="1" applyFont="1" applyFill="1" applyAlignment="1">
      <alignment vertical="center"/>
    </xf>
    <xf numFmtId="49" fontId="13" fillId="4" borderId="0" xfId="3" applyNumberFormat="1" applyFont="1" applyFill="1" applyAlignment="1">
      <alignment vertical="center"/>
    </xf>
    <xf numFmtId="49" fontId="14" fillId="3" borderId="0" xfId="3" applyNumberFormat="1" applyFont="1" applyFill="1" applyAlignment="1">
      <alignment horizontal="center"/>
    </xf>
    <xf numFmtId="49" fontId="14" fillId="0" borderId="0" xfId="3" applyNumberFormat="1" applyFont="1" applyAlignment="1">
      <alignment horizontal="left" vertical="center" wrapText="1"/>
    </xf>
    <xf numFmtId="49" fontId="14" fillId="0" borderId="0" xfId="3" applyNumberFormat="1" applyFont="1" applyAlignment="1">
      <alignment horizontal="left" vertical="center"/>
    </xf>
    <xf numFmtId="49" fontId="14" fillId="3" borderId="0" xfId="3" applyNumberFormat="1" applyFont="1" applyFill="1" applyAlignment="1">
      <alignment horizontal="left" vertical="center"/>
    </xf>
    <xf numFmtId="49" fontId="8" fillId="0" borderId="0" xfId="3" applyNumberFormat="1" applyFont="1" applyAlignment="1">
      <alignment vertical="center"/>
    </xf>
    <xf numFmtId="49" fontId="8" fillId="0" borderId="20" xfId="3" applyNumberFormat="1" applyFont="1" applyBorder="1" applyAlignment="1">
      <alignment horizontal="center" vertical="center" shrinkToFit="1"/>
    </xf>
    <xf numFmtId="49" fontId="8" fillId="3" borderId="0" xfId="3" applyNumberFormat="1" applyFont="1" applyFill="1" applyAlignment="1">
      <alignment vertical="center"/>
    </xf>
    <xf numFmtId="179" fontId="7" fillId="0" borderId="22" xfId="3" applyNumberFormat="1" applyFont="1" applyBorder="1" applyAlignment="1">
      <alignment vertical="center"/>
    </xf>
    <xf numFmtId="178" fontId="8" fillId="0" borderId="0" xfId="3" applyNumberFormat="1" applyFont="1" applyAlignment="1">
      <alignment vertical="center"/>
    </xf>
    <xf numFmtId="179" fontId="8" fillId="0" borderId="27" xfId="3" applyNumberFormat="1" applyFont="1" applyBorder="1" applyAlignment="1">
      <alignment vertical="center"/>
    </xf>
    <xf numFmtId="49" fontId="8" fillId="0" borderId="0" xfId="3" applyNumberFormat="1" applyFont="1" applyAlignment="1">
      <alignment horizontal="left" vertical="center"/>
    </xf>
    <xf numFmtId="178" fontId="8" fillId="0" borderId="0" xfId="3" applyNumberFormat="1" applyFont="1" applyAlignment="1">
      <alignment horizontal="left"/>
    </xf>
    <xf numFmtId="178" fontId="8" fillId="0" borderId="0" xfId="3" applyNumberFormat="1" applyFont="1" applyAlignment="1">
      <alignment horizontal="left" vertical="center"/>
    </xf>
    <xf numFmtId="179" fontId="8" fillId="0" borderId="22" xfId="3" applyNumberFormat="1" applyFont="1" applyBorder="1" applyAlignment="1">
      <alignment vertical="center"/>
    </xf>
    <xf numFmtId="179" fontId="7" fillId="0" borderId="27" xfId="3" applyNumberFormat="1" applyFont="1" applyBorder="1" applyAlignment="1">
      <alignment vertical="center"/>
    </xf>
    <xf numFmtId="49" fontId="7" fillId="0" borderId="0" xfId="3" applyNumberFormat="1" applyFont="1" applyAlignment="1">
      <alignment vertical="center"/>
    </xf>
    <xf numFmtId="49" fontId="8" fillId="4" borderId="0" xfId="3" applyNumberFormat="1" applyFont="1" applyFill="1" applyAlignment="1">
      <alignment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3" applyNumberFormat="1" applyFont="1" applyAlignment="1">
      <alignment vertical="center"/>
    </xf>
    <xf numFmtId="49" fontId="6" fillId="0" borderId="0" xfId="3" applyNumberFormat="1" applyFont="1" applyAlignment="1">
      <alignment horizontal="left" vertical="center" indent="1"/>
    </xf>
    <xf numFmtId="49" fontId="6" fillId="3" borderId="0" xfId="3" applyNumberFormat="1" applyFont="1" applyFill="1" applyAlignment="1">
      <alignment vertical="center"/>
    </xf>
    <xf numFmtId="49" fontId="6" fillId="4" borderId="0" xfId="3" applyNumberFormat="1" applyFont="1" applyFill="1" applyAlignment="1">
      <alignment vertical="center"/>
    </xf>
    <xf numFmtId="49" fontId="6" fillId="0" borderId="0" xfId="3" applyNumberFormat="1" applyFont="1" applyAlignment="1">
      <alignment horizontal="left" vertical="center"/>
    </xf>
    <xf numFmtId="49" fontId="6" fillId="3" borderId="0" xfId="3" applyNumberFormat="1" applyFont="1" applyFill="1" applyAlignment="1">
      <alignment horizontal="left" vertical="center"/>
    </xf>
    <xf numFmtId="49" fontId="6" fillId="4" borderId="0" xfId="3" applyNumberFormat="1" applyFont="1" applyFill="1" applyAlignment="1">
      <alignment horizontal="left" vertical="center"/>
    </xf>
    <xf numFmtId="49" fontId="6" fillId="0" borderId="0" xfId="3" applyNumberFormat="1" applyFont="1" applyAlignment="1">
      <alignment horizontal="left" vertical="top"/>
    </xf>
    <xf numFmtId="49" fontId="13" fillId="0" borderId="0" xfId="3" applyNumberFormat="1" applyFont="1" applyAlignment="1">
      <alignment horizontal="left" vertical="center"/>
    </xf>
    <xf numFmtId="49" fontId="13" fillId="3" borderId="0" xfId="3" applyNumberFormat="1" applyFont="1" applyFill="1" applyAlignment="1">
      <alignment horizontal="left" vertical="center"/>
    </xf>
    <xf numFmtId="49" fontId="13" fillId="4" borderId="0" xfId="3" applyNumberFormat="1" applyFont="1" applyFill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8" fillId="0" borderId="0" xfId="3" applyFont="1" applyAlignment="1">
      <alignment horizontal="right"/>
    </xf>
    <xf numFmtId="0" fontId="18" fillId="0" borderId="0" xfId="3" applyFont="1" applyAlignment="1">
      <alignment horizontal="center" vertical="center"/>
    </xf>
    <xf numFmtId="0" fontId="18" fillId="0" borderId="0" xfId="3" applyFont="1" applyAlignment="1">
      <alignment vertical="center"/>
    </xf>
    <xf numFmtId="0" fontId="8" fillId="0" borderId="19" xfId="3" applyFont="1" applyBorder="1" applyAlignment="1">
      <alignment horizontal="center" vertical="center" shrinkToFit="1"/>
    </xf>
    <xf numFmtId="0" fontId="6" fillId="0" borderId="0" xfId="3" applyFont="1" applyAlignment="1">
      <alignment vertical="center"/>
    </xf>
    <xf numFmtId="0" fontId="8" fillId="0" borderId="0" xfId="3" applyFont="1" applyAlignment="1">
      <alignment horizontal="center" vertical="center" shrinkToFit="1"/>
    </xf>
    <xf numFmtId="0" fontId="8" fillId="0" borderId="21" xfId="3" applyFont="1" applyBorder="1" applyAlignment="1">
      <alignment horizontal="center" vertical="center" shrinkToFit="1"/>
    </xf>
    <xf numFmtId="182" fontId="7" fillId="0" borderId="3" xfId="3" applyNumberFormat="1" applyFont="1" applyBorder="1" applyAlignment="1">
      <alignment horizontal="right"/>
    </xf>
    <xf numFmtId="178" fontId="7" fillId="0" borderId="35" xfId="3" applyNumberFormat="1" applyFont="1" applyBorder="1" applyAlignment="1">
      <alignment horizontal="right" vertical="top"/>
    </xf>
    <xf numFmtId="182" fontId="7" fillId="0" borderId="28" xfId="3" applyNumberFormat="1" applyFont="1" applyBorder="1" applyAlignment="1">
      <alignment horizontal="right"/>
    </xf>
    <xf numFmtId="178" fontId="7" fillId="0" borderId="10" xfId="3" applyNumberFormat="1" applyFont="1" applyBorder="1" applyAlignment="1">
      <alignment horizontal="right" vertical="top"/>
    </xf>
    <xf numFmtId="178" fontId="7" fillId="0" borderId="3" xfId="3" applyNumberFormat="1" applyFont="1" applyBorder="1" applyAlignment="1">
      <alignment horizontal="right" vertical="top"/>
    </xf>
    <xf numFmtId="182" fontId="7" fillId="0" borderId="2" xfId="3" applyNumberFormat="1" applyFont="1" applyBorder="1" applyAlignment="1">
      <alignment horizontal="right"/>
    </xf>
    <xf numFmtId="178" fontId="7" fillId="0" borderId="43" xfId="3" applyNumberFormat="1" applyFont="1" applyBorder="1" applyAlignment="1">
      <alignment horizontal="right" vertical="top"/>
    </xf>
    <xf numFmtId="0" fontId="18" fillId="0" borderId="19" xfId="3" applyFont="1" applyBorder="1" applyAlignment="1">
      <alignment vertical="center"/>
    </xf>
    <xf numFmtId="49" fontId="7" fillId="0" borderId="0" xfId="3" applyNumberFormat="1" applyFont="1" applyAlignment="1">
      <alignment horizontal="left" vertical="center"/>
    </xf>
    <xf numFmtId="49" fontId="14" fillId="0" borderId="0" xfId="3" applyNumberFormat="1" applyFont="1" applyAlignment="1">
      <alignment vertical="center"/>
    </xf>
    <xf numFmtId="49" fontId="14" fillId="0" borderId="0" xfId="3" applyNumberFormat="1" applyFont="1" applyAlignment="1">
      <alignment horizontal="center" vertical="center"/>
    </xf>
    <xf numFmtId="49" fontId="8" fillId="0" borderId="0" xfId="3" applyNumberFormat="1" applyFont="1" applyAlignment="1">
      <alignment horizontal="center" vertical="center"/>
    </xf>
    <xf numFmtId="49" fontId="8" fillId="0" borderId="21" xfId="3" applyNumberFormat="1" applyFont="1" applyBorder="1" applyAlignment="1">
      <alignment horizontal="center" vertical="center"/>
    </xf>
    <xf numFmtId="49" fontId="8" fillId="0" borderId="46" xfId="3" applyNumberFormat="1" applyFont="1" applyBorder="1" applyAlignment="1">
      <alignment horizontal="center" vertical="center"/>
    </xf>
    <xf numFmtId="49" fontId="8" fillId="0" borderId="47" xfId="3" applyNumberFormat="1" applyFont="1" applyBorder="1" applyAlignment="1">
      <alignment horizontal="center" vertical="center"/>
    </xf>
    <xf numFmtId="179" fontId="8" fillId="0" borderId="10" xfId="3" applyNumberFormat="1" applyFont="1" applyBorder="1" applyAlignment="1">
      <alignment vertical="center"/>
    </xf>
    <xf numFmtId="179" fontId="7" fillId="0" borderId="10" xfId="3" applyNumberFormat="1" applyFont="1" applyBorder="1" applyAlignment="1">
      <alignment vertical="center"/>
    </xf>
    <xf numFmtId="179" fontId="8" fillId="0" borderId="48" xfId="3" applyNumberFormat="1" applyFont="1" applyBorder="1" applyAlignment="1">
      <alignment vertical="center"/>
    </xf>
    <xf numFmtId="179" fontId="8" fillId="0" borderId="35" xfId="3" applyNumberFormat="1" applyFont="1" applyBorder="1" applyAlignment="1">
      <alignment vertical="center"/>
    </xf>
    <xf numFmtId="179" fontId="8" fillId="0" borderId="49" xfId="3" applyNumberFormat="1" applyFont="1" applyBorder="1" applyAlignment="1">
      <alignment vertical="center"/>
    </xf>
    <xf numFmtId="49" fontId="7" fillId="0" borderId="50" xfId="3" applyNumberFormat="1" applyFont="1" applyBorder="1" applyAlignment="1">
      <alignment horizontal="center" vertical="center"/>
    </xf>
    <xf numFmtId="178" fontId="7" fillId="0" borderId="2" xfId="3" applyNumberFormat="1" applyFont="1" applyBorder="1" applyAlignment="1">
      <alignment vertical="center"/>
    </xf>
    <xf numFmtId="178" fontId="7" fillId="0" borderId="22" xfId="3" applyNumberFormat="1" applyFont="1" applyBorder="1" applyAlignment="1">
      <alignment vertical="center"/>
    </xf>
    <xf numFmtId="49" fontId="7" fillId="0" borderId="46" xfId="3" applyNumberFormat="1" applyFont="1" applyBorder="1" applyAlignment="1">
      <alignment horizontal="center" vertical="center"/>
    </xf>
    <xf numFmtId="49" fontId="7" fillId="0" borderId="47" xfId="3" applyNumberFormat="1" applyFont="1" applyBorder="1" applyAlignment="1">
      <alignment horizontal="center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right" vertical="center"/>
    </xf>
    <xf numFmtId="49" fontId="19" fillId="0" borderId="0" xfId="3" applyNumberFormat="1" applyFont="1" applyAlignment="1">
      <alignment horizontal="left" vertical="center"/>
    </xf>
    <xf numFmtId="49" fontId="20" fillId="0" borderId="0" xfId="3" applyNumberFormat="1" applyFont="1" applyAlignment="1">
      <alignment vertical="center"/>
    </xf>
    <xf numFmtId="49" fontId="18" fillId="0" borderId="0" xfId="3" applyNumberFormat="1" applyFont="1" applyAlignment="1">
      <alignment vertical="center"/>
    </xf>
    <xf numFmtId="49" fontId="8" fillId="0" borderId="31" xfId="3" applyNumberFormat="1" applyFont="1" applyBorder="1" applyAlignment="1">
      <alignment horizontal="center" vertical="center" shrinkToFit="1"/>
    </xf>
    <xf numFmtId="49" fontId="8" fillId="0" borderId="0" xfId="3" applyNumberFormat="1" applyFont="1" applyAlignment="1">
      <alignment horizontal="center" vertical="center" shrinkToFit="1"/>
    </xf>
    <xf numFmtId="49" fontId="8" fillId="0" borderId="21" xfId="3" applyNumberFormat="1" applyFont="1" applyBorder="1" applyAlignment="1">
      <alignment horizontal="center" vertical="center" shrinkToFit="1"/>
    </xf>
    <xf numFmtId="179" fontId="8" fillId="0" borderId="2" xfId="3" applyNumberFormat="1" applyFont="1" applyBorder="1" applyAlignment="1">
      <alignment vertical="center"/>
    </xf>
    <xf numFmtId="181" fontId="8" fillId="0" borderId="0" xfId="3" applyNumberFormat="1" applyFont="1" applyAlignment="1">
      <alignment vertical="center"/>
    </xf>
    <xf numFmtId="179" fontId="7" fillId="0" borderId="35" xfId="3" applyNumberFormat="1" applyFont="1" applyBorder="1" applyAlignment="1">
      <alignment vertical="center"/>
    </xf>
    <xf numFmtId="179" fontId="7" fillId="0" borderId="3" xfId="3" applyNumberFormat="1" applyFont="1" applyBorder="1" applyAlignment="1">
      <alignment vertical="center"/>
    </xf>
    <xf numFmtId="49" fontId="6" fillId="0" borderId="19" xfId="3" applyNumberFormat="1" applyFont="1" applyBorder="1" applyAlignment="1">
      <alignment vertical="center"/>
    </xf>
    <xf numFmtId="49" fontId="21" fillId="0" borderId="0" xfId="3" applyNumberFormat="1" applyFont="1" applyAlignment="1">
      <alignment vertical="center"/>
    </xf>
    <xf numFmtId="178" fontId="8" fillId="0" borderId="4" xfId="5" applyNumberFormat="1" applyFont="1" applyBorder="1">
      <alignment vertical="center"/>
    </xf>
    <xf numFmtId="178" fontId="8" fillId="0" borderId="7" xfId="5" applyNumberFormat="1" applyFont="1" applyBorder="1">
      <alignment vertical="center"/>
    </xf>
    <xf numFmtId="178" fontId="8" fillId="0" borderId="9" xfId="5" applyNumberFormat="1" applyFont="1" applyBorder="1">
      <alignment vertical="center"/>
    </xf>
    <xf numFmtId="178" fontId="8" fillId="0" borderId="22" xfId="5" applyNumberFormat="1" applyFont="1" applyBorder="1">
      <alignment vertical="center"/>
    </xf>
    <xf numFmtId="178" fontId="8" fillId="0" borderId="2" xfId="5" applyNumberFormat="1" applyFont="1" applyBorder="1">
      <alignment vertical="center"/>
    </xf>
    <xf numFmtId="178" fontId="8" fillId="0" borderId="19" xfId="5" applyNumberFormat="1" applyFont="1" applyBorder="1">
      <alignment vertical="center"/>
    </xf>
    <xf numFmtId="178" fontId="8" fillId="0" borderId="62" xfId="5" applyNumberFormat="1" applyFont="1" applyBorder="1">
      <alignment vertical="center"/>
    </xf>
    <xf numFmtId="178" fontId="8" fillId="0" borderId="63" xfId="5" applyNumberFormat="1" applyFont="1" applyBorder="1">
      <alignment vertical="center"/>
    </xf>
    <xf numFmtId="178" fontId="8" fillId="0" borderId="23" xfId="5" applyNumberFormat="1" applyFont="1" applyBorder="1">
      <alignment vertical="center"/>
    </xf>
    <xf numFmtId="178" fontId="8" fillId="0" borderId="66" xfId="5" applyNumberFormat="1" applyFont="1" applyBorder="1">
      <alignment vertical="center"/>
    </xf>
    <xf numFmtId="178" fontId="8" fillId="0" borderId="67" xfId="5" applyNumberFormat="1" applyFont="1" applyBorder="1">
      <alignment vertical="center"/>
    </xf>
    <xf numFmtId="178" fontId="8" fillId="0" borderId="64" xfId="5" applyNumberFormat="1" applyFont="1" applyBorder="1">
      <alignment vertical="center"/>
    </xf>
    <xf numFmtId="178" fontId="8" fillId="0" borderId="10" xfId="5" applyNumberFormat="1" applyFont="1" applyBorder="1">
      <alignment vertical="center"/>
    </xf>
    <xf numFmtId="178" fontId="8" fillId="0" borderId="20" xfId="5" applyNumberFormat="1" applyFont="1" applyBorder="1">
      <alignment vertical="center"/>
    </xf>
    <xf numFmtId="178" fontId="8" fillId="0" borderId="8" xfId="5" applyNumberFormat="1" applyFont="1" applyBorder="1">
      <alignment vertical="center"/>
    </xf>
    <xf numFmtId="178" fontId="8" fillId="0" borderId="70" xfId="5" applyNumberFormat="1" applyFont="1" applyBorder="1">
      <alignment vertical="center"/>
    </xf>
    <xf numFmtId="178" fontId="8" fillId="0" borderId="71" xfId="5" applyNumberFormat="1" applyFont="1" applyBorder="1">
      <alignment vertical="center"/>
    </xf>
    <xf numFmtId="178" fontId="8" fillId="0" borderId="75" xfId="5" applyNumberFormat="1" applyFont="1" applyBorder="1">
      <alignment vertical="center"/>
    </xf>
    <xf numFmtId="178" fontId="8" fillId="0" borderId="64" xfId="5" quotePrefix="1" applyNumberFormat="1" applyFont="1" applyBorder="1" applyAlignment="1">
      <alignment horizontal="right" vertical="center"/>
    </xf>
    <xf numFmtId="178" fontId="8" fillId="0" borderId="75" xfId="5" quotePrefix="1" applyNumberFormat="1" applyFont="1" applyBorder="1" applyAlignment="1">
      <alignment horizontal="right" vertical="center"/>
    </xf>
    <xf numFmtId="178" fontId="8" fillId="0" borderId="66" xfId="5" applyNumberFormat="1" applyFont="1" applyBorder="1" applyAlignment="1">
      <alignment horizontal="right" vertical="center"/>
    </xf>
    <xf numFmtId="178" fontId="8" fillId="0" borderId="67" xfId="5" applyNumberFormat="1" applyFont="1" applyBorder="1" applyAlignment="1">
      <alignment horizontal="right" vertical="center"/>
    </xf>
    <xf numFmtId="178" fontId="8" fillId="0" borderId="64" xfId="5" applyNumberFormat="1" applyFont="1" applyBorder="1" applyAlignment="1">
      <alignment horizontal="right" vertical="center"/>
    </xf>
    <xf numFmtId="178" fontId="8" fillId="0" borderId="10" xfId="5" applyNumberFormat="1" applyFont="1" applyBorder="1" applyAlignment="1">
      <alignment horizontal="right" vertical="center"/>
    </xf>
    <xf numFmtId="178" fontId="8" fillId="0" borderId="8" xfId="5" applyNumberFormat="1" applyFont="1" applyBorder="1" applyAlignment="1">
      <alignment horizontal="right" vertical="center"/>
    </xf>
    <xf numFmtId="178" fontId="8" fillId="0" borderId="75" xfId="5" applyNumberFormat="1" applyFont="1" applyBorder="1" applyAlignment="1">
      <alignment horizontal="right" vertical="center"/>
    </xf>
    <xf numFmtId="178" fontId="8" fillId="0" borderId="70" xfId="5" applyNumberFormat="1" applyFont="1" applyBorder="1" applyAlignment="1">
      <alignment horizontal="right" vertical="center"/>
    </xf>
    <xf numFmtId="178" fontId="8" fillId="0" borderId="10" xfId="5" quotePrefix="1" applyNumberFormat="1" applyFont="1" applyBorder="1" applyAlignment="1">
      <alignment horizontal="right" vertical="center"/>
    </xf>
    <xf numFmtId="178" fontId="8" fillId="0" borderId="70" xfId="5" quotePrefix="1" applyNumberFormat="1" applyFont="1" applyBorder="1" applyAlignment="1">
      <alignment horizontal="right" vertical="center"/>
    </xf>
    <xf numFmtId="178" fontId="8" fillId="0" borderId="8" xfId="5" quotePrefix="1" applyNumberFormat="1" applyFont="1" applyBorder="1" applyAlignment="1">
      <alignment horizontal="right" vertical="center"/>
    </xf>
    <xf numFmtId="178" fontId="8" fillId="0" borderId="2" xfId="5" quotePrefix="1" applyNumberFormat="1" applyFont="1" applyBorder="1" applyAlignment="1">
      <alignment horizontal="right" vertical="center"/>
    </xf>
    <xf numFmtId="178" fontId="8" fillId="0" borderId="19" xfId="5" quotePrefix="1" applyNumberFormat="1" applyFont="1" applyBorder="1" applyAlignment="1">
      <alignment horizontal="right" vertical="center"/>
    </xf>
    <xf numFmtId="178" fontId="8" fillId="0" borderId="62" xfId="5" quotePrefix="1" applyNumberFormat="1" applyFont="1" applyBorder="1" applyAlignment="1">
      <alignment horizontal="right" vertical="center"/>
    </xf>
    <xf numFmtId="178" fontId="8" fillId="0" borderId="63" xfId="5" quotePrefix="1" applyNumberFormat="1" applyFont="1" applyBorder="1" applyAlignment="1">
      <alignment horizontal="right" vertical="center"/>
    </xf>
    <xf numFmtId="178" fontId="8" fillId="0" borderId="66" xfId="5" quotePrefix="1" applyNumberFormat="1" applyFont="1" applyBorder="1" applyAlignment="1">
      <alignment horizontal="right" vertical="center"/>
    </xf>
    <xf numFmtId="178" fontId="8" fillId="0" borderId="78" xfId="5" applyNumberFormat="1" applyFont="1" applyBorder="1">
      <alignment vertical="center"/>
    </xf>
    <xf numFmtId="181" fontId="7" fillId="0" borderId="4" xfId="5" applyNumberFormat="1" applyFont="1" applyBorder="1">
      <alignment vertical="center"/>
    </xf>
    <xf numFmtId="178" fontId="7" fillId="0" borderId="4" xfId="5" applyNumberFormat="1" applyFont="1" applyBorder="1">
      <alignment vertical="center"/>
    </xf>
    <xf numFmtId="178" fontId="7" fillId="0" borderId="9" xfId="5" applyNumberFormat="1" applyFont="1" applyBorder="1">
      <alignment vertical="center"/>
    </xf>
    <xf numFmtId="181" fontId="7" fillId="0" borderId="7" xfId="5" applyNumberFormat="1" applyFont="1" applyBorder="1">
      <alignment vertical="center"/>
    </xf>
    <xf numFmtId="181" fontId="7" fillId="0" borderId="9" xfId="5" applyNumberFormat="1" applyFont="1" applyBorder="1">
      <alignment vertical="center"/>
    </xf>
    <xf numFmtId="178" fontId="7" fillId="0" borderId="4" xfId="5" applyNumberFormat="1" applyFont="1" applyBorder="1" applyAlignment="1">
      <alignment horizontal="right" vertical="center"/>
    </xf>
    <xf numFmtId="178" fontId="7" fillId="0" borderId="9" xfId="5" applyNumberFormat="1" applyFont="1" applyBorder="1" applyAlignment="1">
      <alignment horizontal="right" vertical="center"/>
    </xf>
    <xf numFmtId="185" fontId="8" fillId="0" borderId="4" xfId="5" applyNumberFormat="1" applyFont="1" applyBorder="1">
      <alignment vertical="center"/>
    </xf>
    <xf numFmtId="185" fontId="8" fillId="0" borderId="81" xfId="5" applyNumberFormat="1" applyFont="1" applyBorder="1">
      <alignment vertical="center"/>
    </xf>
    <xf numFmtId="185" fontId="8" fillId="0" borderId="82" xfId="5" applyNumberFormat="1" applyFont="1" applyBorder="1">
      <alignment vertical="center"/>
    </xf>
    <xf numFmtId="185" fontId="8" fillId="0" borderId="83" xfId="5" applyNumberFormat="1" applyFont="1" applyBorder="1">
      <alignment vertical="center"/>
    </xf>
    <xf numFmtId="178" fontId="8" fillId="0" borderId="4" xfId="5" applyNumberFormat="1" applyFont="1" applyBorder="1" applyAlignment="1">
      <alignment vertical="center" shrinkToFit="1"/>
    </xf>
    <xf numFmtId="178" fontId="7" fillId="0" borderId="4" xfId="4" applyNumberFormat="1" applyFont="1" applyFill="1" applyBorder="1" applyAlignment="1">
      <alignment vertical="center" shrinkToFit="1"/>
    </xf>
    <xf numFmtId="178" fontId="7" fillId="0" borderId="4" xfId="5" applyNumberFormat="1" applyFont="1" applyBorder="1" applyAlignment="1">
      <alignment vertical="center" shrinkToFit="1"/>
    </xf>
    <xf numFmtId="179" fontId="8" fillId="0" borderId="1" xfId="5" applyNumberFormat="1" applyFont="1" applyBorder="1" applyAlignment="1">
      <alignment vertical="center" shrinkToFit="1"/>
    </xf>
    <xf numFmtId="179" fontId="7" fillId="0" borderId="4" xfId="5" applyNumberFormat="1" applyFont="1" applyBorder="1" applyAlignment="1">
      <alignment vertical="center" shrinkToFit="1"/>
    </xf>
    <xf numFmtId="178" fontId="8" fillId="0" borderId="22" xfId="5" applyNumberFormat="1" applyFont="1" applyBorder="1" applyAlignment="1">
      <alignment vertical="center" shrinkToFit="1"/>
    </xf>
    <xf numFmtId="178" fontId="7" fillId="0" borderId="22" xfId="4" applyNumberFormat="1" applyFont="1" applyFill="1" applyBorder="1" applyAlignment="1">
      <alignment vertical="center" shrinkToFit="1"/>
    </xf>
    <xf numFmtId="178" fontId="7" fillId="0" borderId="22" xfId="5" applyNumberFormat="1" applyFont="1" applyBorder="1" applyAlignment="1">
      <alignment vertical="center" shrinkToFit="1"/>
    </xf>
    <xf numFmtId="179" fontId="7" fillId="0" borderId="3" xfId="5" applyNumberFormat="1" applyFont="1" applyBorder="1" applyAlignment="1">
      <alignment vertical="center" shrinkToFit="1"/>
    </xf>
    <xf numFmtId="178" fontId="8" fillId="0" borderId="23" xfId="5" applyNumberFormat="1" applyFont="1" applyBorder="1" applyAlignment="1">
      <alignment vertical="center" shrinkToFit="1"/>
    </xf>
    <xf numFmtId="178" fontId="7" fillId="0" borderId="23" xfId="4" applyNumberFormat="1" applyFont="1" applyFill="1" applyBorder="1" applyAlignment="1">
      <alignment vertical="center" shrinkToFit="1"/>
    </xf>
    <xf numFmtId="178" fontId="7" fillId="0" borderId="23" xfId="5" applyNumberFormat="1" applyFont="1" applyBorder="1" applyAlignment="1">
      <alignment vertical="center" shrinkToFit="1"/>
    </xf>
    <xf numFmtId="179" fontId="7" fillId="0" borderId="23" xfId="5" applyNumberFormat="1" applyFont="1" applyBorder="1" applyAlignment="1">
      <alignment vertical="center" shrinkToFit="1"/>
    </xf>
    <xf numFmtId="179" fontId="8" fillId="0" borderId="35" xfId="4" applyNumberFormat="1" applyFont="1" applyFill="1" applyBorder="1" applyAlignment="1">
      <alignment horizontal="right" vertical="center"/>
    </xf>
    <xf numFmtId="179" fontId="7" fillId="0" borderId="35" xfId="5" applyNumberFormat="1" applyFont="1" applyBorder="1" applyAlignment="1">
      <alignment vertical="center" shrinkToFit="1"/>
    </xf>
    <xf numFmtId="178" fontId="8" fillId="0" borderId="27" xfId="5" applyNumberFormat="1" applyFont="1" applyBorder="1" applyAlignment="1">
      <alignment vertical="center" shrinkToFit="1"/>
    </xf>
    <xf numFmtId="178" fontId="7" fillId="0" borderId="27" xfId="4" applyNumberFormat="1" applyFont="1" applyFill="1" applyBorder="1" applyAlignment="1">
      <alignment vertical="center" shrinkToFit="1"/>
    </xf>
    <xf numFmtId="178" fontId="7" fillId="0" borderId="27" xfId="5" applyNumberFormat="1" applyFont="1" applyBorder="1" applyAlignment="1">
      <alignment vertical="center" shrinkToFit="1"/>
    </xf>
    <xf numFmtId="179" fontId="8" fillId="0" borderId="4" xfId="5" applyNumberFormat="1" applyFont="1" applyBorder="1" applyAlignment="1">
      <alignment vertical="center" shrinkToFit="1"/>
    </xf>
    <xf numFmtId="178" fontId="8" fillId="0" borderId="85" xfId="5" applyNumberFormat="1" applyFont="1" applyBorder="1">
      <alignment vertical="center"/>
    </xf>
    <xf numFmtId="179" fontId="7" fillId="0" borderId="22" xfId="5" applyNumberFormat="1" applyFont="1" applyBorder="1" applyAlignment="1">
      <alignment vertical="center" shrinkToFit="1"/>
    </xf>
    <xf numFmtId="178" fontId="8" fillId="0" borderId="38" xfId="5" applyNumberFormat="1" applyFont="1" applyBorder="1">
      <alignment vertical="center"/>
    </xf>
    <xf numFmtId="179" fontId="8" fillId="0" borderId="78" xfId="5" quotePrefix="1" applyNumberFormat="1" applyFont="1" applyBorder="1" applyAlignment="1">
      <alignment horizontal="right" vertical="center"/>
    </xf>
    <xf numFmtId="179" fontId="8" fillId="0" borderId="89" xfId="5" quotePrefix="1" applyNumberFormat="1" applyFont="1" applyBorder="1" applyAlignment="1">
      <alignment horizontal="right" vertical="center"/>
    </xf>
    <xf numFmtId="178" fontId="8" fillId="0" borderId="87" xfId="5" applyNumberFormat="1" applyFont="1" applyBorder="1">
      <alignment vertical="center"/>
    </xf>
    <xf numFmtId="178" fontId="7" fillId="0" borderId="28" xfId="4" applyNumberFormat="1" applyFont="1" applyFill="1" applyBorder="1" applyAlignment="1">
      <alignment vertical="center" shrinkToFit="1"/>
    </xf>
    <xf numFmtId="178" fontId="8" fillId="0" borderId="38" xfId="5" applyNumberFormat="1" applyFont="1" applyBorder="1" applyAlignment="1">
      <alignment horizontal="right" vertical="center"/>
    </xf>
    <xf numFmtId="179" fontId="7" fillId="0" borderId="3" xfId="5" applyNumberFormat="1" applyFont="1" applyBorder="1" applyAlignment="1">
      <alignment horizontal="right" vertical="center" shrinkToFit="1"/>
    </xf>
    <xf numFmtId="178" fontId="8" fillId="0" borderId="10" xfId="5" applyNumberFormat="1" applyFont="1" applyBorder="1" applyAlignment="1">
      <alignment vertical="center" shrinkToFit="1"/>
    </xf>
    <xf numFmtId="178" fontId="7" fillId="0" borderId="10" xfId="4" applyNumberFormat="1" applyFont="1" applyFill="1" applyBorder="1" applyAlignment="1">
      <alignment vertical="center" shrinkToFit="1"/>
    </xf>
    <xf numFmtId="178" fontId="7" fillId="0" borderId="10" xfId="5" applyNumberFormat="1" applyFont="1" applyBorder="1" applyAlignment="1">
      <alignment vertical="center" shrinkToFit="1"/>
    </xf>
    <xf numFmtId="178" fontId="8" fillId="0" borderId="38" xfId="5" quotePrefix="1" applyNumberFormat="1" applyFont="1" applyBorder="1" applyAlignment="1">
      <alignment horizontal="right" vertical="center"/>
    </xf>
    <xf numFmtId="178" fontId="8" fillId="0" borderId="28" xfId="5" applyNumberFormat="1" applyFont="1" applyBorder="1" applyAlignment="1">
      <alignment vertical="center" shrinkToFit="1"/>
    </xf>
    <xf numFmtId="178" fontId="7" fillId="0" borderId="28" xfId="5" applyNumberFormat="1" applyFont="1" applyBorder="1" applyAlignment="1">
      <alignment vertical="center" shrinkToFit="1"/>
    </xf>
    <xf numFmtId="178" fontId="8" fillId="0" borderId="22" xfId="4" applyNumberFormat="1" applyFont="1" applyFill="1" applyBorder="1" applyAlignment="1">
      <alignment vertical="center" shrinkToFit="1"/>
    </xf>
    <xf numFmtId="178" fontId="8" fillId="0" borderId="22" xfId="5" quotePrefix="1" applyNumberFormat="1" applyFont="1" applyBorder="1" applyAlignment="1">
      <alignment horizontal="right" vertical="center"/>
    </xf>
    <xf numFmtId="178" fontId="8" fillId="0" borderId="85" xfId="5" quotePrefix="1" applyNumberFormat="1" applyFont="1" applyBorder="1" applyAlignment="1">
      <alignment horizontal="right" vertical="center"/>
    </xf>
    <xf numFmtId="179" fontId="7" fillId="0" borderId="22" xfId="4" applyNumberFormat="1" applyFont="1" applyFill="1" applyBorder="1" applyAlignment="1">
      <alignment vertical="center" shrinkToFit="1"/>
    </xf>
    <xf numFmtId="178" fontId="8" fillId="0" borderId="23" xfId="4" applyNumberFormat="1" applyFont="1" applyFill="1" applyBorder="1" applyAlignment="1">
      <alignment vertical="center" shrinkToFit="1"/>
    </xf>
    <xf numFmtId="178" fontId="8" fillId="0" borderId="23" xfId="5" quotePrefix="1" applyNumberFormat="1" applyFont="1" applyBorder="1" applyAlignment="1">
      <alignment horizontal="right" vertical="center"/>
    </xf>
    <xf numFmtId="178" fontId="8" fillId="0" borderId="87" xfId="5" quotePrefix="1" applyNumberFormat="1" applyFont="1" applyBorder="1" applyAlignment="1">
      <alignment horizontal="right" vertical="center"/>
    </xf>
    <xf numFmtId="179" fontId="7" fillId="0" borderId="23" xfId="4" applyNumberFormat="1" applyFont="1" applyFill="1" applyBorder="1" applyAlignment="1">
      <alignment vertical="center" shrinkToFit="1"/>
    </xf>
    <xf numFmtId="178" fontId="8" fillId="0" borderId="28" xfId="4" applyNumberFormat="1" applyFont="1" applyFill="1" applyBorder="1" applyAlignment="1">
      <alignment vertical="center" shrinkToFit="1"/>
    </xf>
    <xf numFmtId="178" fontId="8" fillId="0" borderId="93" xfId="4" applyNumberFormat="1" applyFont="1" applyFill="1" applyBorder="1" applyAlignment="1">
      <alignment vertical="center" shrinkToFit="1"/>
    </xf>
    <xf numFmtId="178" fontId="7" fillId="0" borderId="93" xfId="4" applyNumberFormat="1" applyFont="1" applyFill="1" applyBorder="1" applyAlignment="1">
      <alignment vertical="center" shrinkToFit="1"/>
    </xf>
    <xf numFmtId="178" fontId="8" fillId="0" borderId="10" xfId="4" applyNumberFormat="1" applyFont="1" applyFill="1" applyBorder="1" applyAlignment="1">
      <alignment vertical="center" shrinkToFit="1"/>
    </xf>
    <xf numFmtId="179" fontId="7" fillId="0" borderId="3" xfId="4" applyNumberFormat="1" applyFont="1" applyFill="1" applyBorder="1" applyAlignment="1">
      <alignment vertical="center" shrinkToFit="1"/>
    </xf>
    <xf numFmtId="178" fontId="8" fillId="0" borderId="27" xfId="5" applyNumberFormat="1" applyFont="1" applyBorder="1" applyAlignment="1">
      <alignment horizontal="right" vertical="center" shrinkToFit="1"/>
    </xf>
    <xf numFmtId="178" fontId="7" fillId="0" borderId="27" xfId="5" applyNumberFormat="1" applyFont="1" applyBorder="1" applyAlignment="1">
      <alignment horizontal="right" vertical="center" shrinkToFit="1"/>
    </xf>
    <xf numFmtId="178" fontId="7" fillId="0" borderId="1" xfId="5" applyNumberFormat="1" applyFont="1" applyBorder="1" applyAlignment="1">
      <alignment vertical="center" shrinkToFit="1"/>
    </xf>
    <xf numFmtId="181" fontId="7" fillId="0" borderId="1" xfId="5" applyNumberFormat="1" applyFont="1" applyBorder="1" applyAlignment="1">
      <alignment vertical="center" shrinkToFit="1"/>
    </xf>
    <xf numFmtId="181" fontId="7" fillId="0" borderId="4" xfId="5" applyNumberFormat="1" applyFont="1" applyBorder="1" applyAlignment="1">
      <alignment vertical="center" shrinkToFit="1"/>
    </xf>
    <xf numFmtId="181" fontId="7" fillId="0" borderId="4" xfId="4" applyNumberFormat="1" applyFont="1" applyFill="1" applyBorder="1" applyAlignment="1">
      <alignment vertical="center" shrinkToFit="1"/>
    </xf>
    <xf numFmtId="181" fontId="7" fillId="0" borderId="3" xfId="5" applyNumberFormat="1" applyFont="1" applyBorder="1" applyAlignment="1">
      <alignment vertical="center" shrinkToFit="1"/>
    </xf>
    <xf numFmtId="181" fontId="7" fillId="0" borderId="32" xfId="5" applyNumberFormat="1" applyFont="1" applyBorder="1" applyAlignment="1">
      <alignment vertical="center" shrinkToFit="1"/>
    </xf>
    <xf numFmtId="178" fontId="7" fillId="0" borderId="1" xfId="5" applyNumberFormat="1" applyFont="1" applyBorder="1" applyAlignment="1">
      <alignment horizontal="right" vertical="center" shrinkToFit="1"/>
    </xf>
    <xf numFmtId="178" fontId="7" fillId="0" borderId="4" xfId="5" applyNumberFormat="1" applyFont="1" applyBorder="1" applyAlignment="1">
      <alignment horizontal="right" vertical="center" shrinkToFit="1"/>
    </xf>
    <xf numFmtId="185" fontId="8" fillId="0" borderId="4" xfId="5" applyNumberFormat="1" applyFont="1" applyBorder="1" applyAlignment="1">
      <alignment vertical="center" shrinkToFit="1"/>
    </xf>
    <xf numFmtId="185" fontId="7" fillId="0" borderId="4" xfId="5" applyNumberFormat="1" applyFont="1" applyBorder="1" applyAlignment="1">
      <alignment vertical="center" shrinkToFit="1"/>
    </xf>
    <xf numFmtId="178" fontId="8" fillId="3" borderId="0" xfId="3" applyNumberFormat="1" applyFont="1" applyFill="1" applyAlignment="1">
      <alignment vertical="center"/>
    </xf>
    <xf numFmtId="0" fontId="8" fillId="3" borderId="0" xfId="3" applyFont="1" applyFill="1" applyAlignment="1">
      <alignment vertical="center"/>
    </xf>
    <xf numFmtId="179" fontId="8" fillId="0" borderId="0" xfId="3" applyNumberFormat="1" applyFont="1" applyAlignment="1">
      <alignment vertical="center"/>
    </xf>
    <xf numFmtId="179" fontId="8" fillId="3" borderId="0" xfId="3" applyNumberFormat="1" applyFont="1" applyFill="1" applyAlignment="1">
      <alignment vertical="center"/>
    </xf>
    <xf numFmtId="0" fontId="6" fillId="3" borderId="0" xfId="0" applyFont="1" applyFill="1" applyAlignment="1">
      <alignment vertical="top" wrapText="1"/>
    </xf>
    <xf numFmtId="176" fontId="6" fillId="0" borderId="0" xfId="3" applyNumberFormat="1" applyFont="1" applyAlignment="1">
      <alignment vertical="center"/>
    </xf>
    <xf numFmtId="178" fontId="6" fillId="0" borderId="0" xfId="3" applyNumberFormat="1" applyFont="1" applyAlignment="1">
      <alignment vertical="center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top"/>
    </xf>
    <xf numFmtId="49" fontId="22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49" fontId="23" fillId="0" borderId="8" xfId="0" applyNumberFormat="1" applyFont="1" applyBorder="1" applyAlignment="1">
      <alignment vertical="center"/>
    </xf>
    <xf numFmtId="49" fontId="8" fillId="0" borderId="8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25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right" vertical="center"/>
    </xf>
    <xf numFmtId="49" fontId="8" fillId="0" borderId="32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181" fontId="8" fillId="0" borderId="4" xfId="0" applyNumberFormat="1" applyFont="1" applyBorder="1" applyAlignment="1">
      <alignment vertical="center"/>
    </xf>
    <xf numFmtId="178" fontId="8" fillId="0" borderId="4" xfId="0" applyNumberFormat="1" applyFont="1" applyBorder="1" applyAlignment="1">
      <alignment vertical="center"/>
    </xf>
    <xf numFmtId="178" fontId="8" fillId="0" borderId="7" xfId="0" applyNumberFormat="1" applyFont="1" applyBorder="1" applyAlignment="1">
      <alignment vertical="center"/>
    </xf>
    <xf numFmtId="178" fontId="8" fillId="0" borderId="58" xfId="0" applyNumberFormat="1" applyFont="1" applyBorder="1" applyAlignment="1">
      <alignment vertical="center"/>
    </xf>
    <xf numFmtId="178" fontId="8" fillId="0" borderId="59" xfId="0" applyNumberFormat="1" applyFont="1" applyBorder="1" applyAlignment="1">
      <alignment vertical="center"/>
    </xf>
    <xf numFmtId="181" fontId="8" fillId="0" borderId="53" xfId="0" applyNumberFormat="1" applyFont="1" applyBorder="1" applyAlignment="1">
      <alignment vertical="center"/>
    </xf>
    <xf numFmtId="49" fontId="8" fillId="0" borderId="31" xfId="0" applyNumberFormat="1" applyFont="1" applyBorder="1" applyAlignment="1">
      <alignment vertical="center"/>
    </xf>
    <xf numFmtId="181" fontId="8" fillId="0" borderId="22" xfId="0" applyNumberFormat="1" applyFont="1" applyBorder="1" applyAlignment="1">
      <alignment vertical="center"/>
    </xf>
    <xf numFmtId="178" fontId="8" fillId="0" borderId="2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8" fontId="8" fillId="0" borderId="5" xfId="0" applyNumberFormat="1" applyFont="1" applyBorder="1" applyAlignment="1">
      <alignment vertical="center"/>
    </xf>
    <xf numFmtId="178" fontId="8" fillId="0" borderId="60" xfId="0" applyNumberFormat="1" applyFont="1" applyBorder="1" applyAlignment="1">
      <alignment vertical="center"/>
    </xf>
    <xf numFmtId="178" fontId="8" fillId="0" borderId="61" xfId="0" applyNumberFormat="1" applyFont="1" applyBorder="1" applyAlignment="1">
      <alignment vertical="center"/>
    </xf>
    <xf numFmtId="178" fontId="8" fillId="0" borderId="63" xfId="0" applyNumberFormat="1" applyFont="1" applyBorder="1" applyAlignment="1">
      <alignment vertical="center"/>
    </xf>
    <xf numFmtId="181" fontId="8" fillId="0" borderId="23" xfId="0" applyNumberFormat="1" applyFont="1" applyBorder="1" applyAlignment="1">
      <alignment vertical="center"/>
    </xf>
    <xf numFmtId="178" fontId="8" fillId="0" borderId="23" xfId="0" applyNumberFormat="1" applyFont="1" applyBorder="1" applyAlignment="1">
      <alignment vertical="center"/>
    </xf>
    <xf numFmtId="178" fontId="8" fillId="0" borderId="66" xfId="0" applyNumberFormat="1" applyFont="1" applyBorder="1" applyAlignment="1">
      <alignment vertical="center"/>
    </xf>
    <xf numFmtId="178" fontId="8" fillId="0" borderId="67" xfId="0" applyNumberFormat="1" applyFont="1" applyBorder="1" applyAlignment="1">
      <alignment vertical="center"/>
    </xf>
    <xf numFmtId="178" fontId="8" fillId="0" borderId="68" xfId="0" applyNumberFormat="1" applyFont="1" applyBorder="1" applyAlignment="1">
      <alignment vertical="center"/>
    </xf>
    <xf numFmtId="178" fontId="8" fillId="0" borderId="69" xfId="0" applyNumberFormat="1" applyFont="1" applyBorder="1" applyAlignment="1">
      <alignment vertical="center"/>
    </xf>
    <xf numFmtId="179" fontId="8" fillId="0" borderId="66" xfId="4" applyNumberFormat="1" applyFont="1" applyBorder="1" applyAlignment="1">
      <alignment horizontal="right" vertical="center"/>
    </xf>
    <xf numFmtId="181" fontId="8" fillId="0" borderId="27" xfId="0" applyNumberFormat="1" applyFont="1" applyBorder="1" applyAlignment="1">
      <alignment vertical="center"/>
    </xf>
    <xf numFmtId="178" fontId="8" fillId="0" borderId="27" xfId="0" applyNumberFormat="1" applyFont="1" applyBorder="1" applyAlignment="1">
      <alignment vertical="center"/>
    </xf>
    <xf numFmtId="178" fontId="8" fillId="0" borderId="10" xfId="0" applyNumberFormat="1" applyFont="1" applyBorder="1" applyAlignment="1">
      <alignment vertical="center"/>
    </xf>
    <xf numFmtId="178" fontId="8" fillId="0" borderId="20" xfId="0" applyNumberFormat="1" applyFont="1" applyBorder="1" applyAlignment="1">
      <alignment vertical="center"/>
    </xf>
    <xf numFmtId="178" fontId="8" fillId="0" borderId="56" xfId="0" applyNumberFormat="1" applyFont="1" applyBorder="1" applyAlignment="1">
      <alignment vertical="center"/>
    </xf>
    <xf numFmtId="178" fontId="8" fillId="0" borderId="57" xfId="0" applyNumberFormat="1" applyFont="1" applyBorder="1" applyAlignment="1">
      <alignment vertical="center"/>
    </xf>
    <xf numFmtId="178" fontId="8" fillId="0" borderId="70" xfId="0" applyNumberFormat="1" applyFont="1" applyBorder="1" applyAlignment="1">
      <alignment vertical="center"/>
    </xf>
    <xf numFmtId="178" fontId="8" fillId="0" borderId="4" xfId="4" applyNumberFormat="1" applyFont="1" applyBorder="1" applyAlignment="1">
      <alignment vertical="center"/>
    </xf>
    <xf numFmtId="181" fontId="8" fillId="0" borderId="22" xfId="0" applyNumberFormat="1" applyFont="1" applyBorder="1" applyAlignment="1">
      <alignment horizontal="center" vertical="center"/>
    </xf>
    <xf numFmtId="178" fontId="8" fillId="0" borderId="62" xfId="0" applyNumberFormat="1" applyFont="1" applyBorder="1" applyAlignment="1">
      <alignment vertical="center"/>
    </xf>
    <xf numFmtId="178" fontId="8" fillId="0" borderId="73" xfId="0" applyNumberFormat="1" applyFont="1" applyBorder="1" applyAlignment="1">
      <alignment vertical="center"/>
    </xf>
    <xf numFmtId="178" fontId="8" fillId="0" borderId="74" xfId="0" applyNumberFormat="1" applyFont="1" applyBorder="1" applyAlignment="1">
      <alignment vertical="center"/>
    </xf>
    <xf numFmtId="181" fontId="8" fillId="0" borderId="28" xfId="0" applyNumberFormat="1" applyFont="1" applyBorder="1" applyAlignment="1">
      <alignment vertical="center"/>
    </xf>
    <xf numFmtId="181" fontId="8" fillId="0" borderId="28" xfId="0" applyNumberFormat="1" applyFont="1" applyBorder="1" applyAlignment="1">
      <alignment horizontal="center" vertical="center"/>
    </xf>
    <xf numFmtId="181" fontId="8" fillId="0" borderId="28" xfId="0" applyNumberFormat="1" applyFont="1" applyBorder="1" applyAlignment="1">
      <alignment horizontal="right" vertical="center"/>
    </xf>
    <xf numFmtId="178" fontId="8" fillId="0" borderId="28" xfId="0" applyNumberFormat="1" applyFont="1" applyBorder="1" applyAlignment="1">
      <alignment horizontal="right" vertical="center"/>
    </xf>
    <xf numFmtId="178" fontId="8" fillId="0" borderId="66" xfId="0" applyNumberFormat="1" applyFont="1" applyBorder="1" applyAlignment="1">
      <alignment horizontal="right" vertical="center"/>
    </xf>
    <xf numFmtId="178" fontId="8" fillId="0" borderId="67" xfId="0" applyNumberFormat="1" applyFont="1" applyBorder="1" applyAlignment="1">
      <alignment horizontal="right" vertical="center"/>
    </xf>
    <xf numFmtId="178" fontId="8" fillId="0" borderId="68" xfId="0" applyNumberFormat="1" applyFont="1" applyBorder="1" applyAlignment="1">
      <alignment horizontal="right" vertical="center"/>
    </xf>
    <xf numFmtId="178" fontId="8" fillId="0" borderId="69" xfId="0" applyNumberFormat="1" applyFont="1" applyBorder="1" applyAlignment="1">
      <alignment horizontal="right" vertical="center"/>
    </xf>
    <xf numFmtId="178" fontId="8" fillId="0" borderId="4" xfId="0" applyNumberFormat="1" applyFont="1" applyBorder="1" applyAlignment="1">
      <alignment horizontal="right" vertical="center"/>
    </xf>
    <xf numFmtId="49" fontId="25" fillId="0" borderId="20" xfId="0" applyNumberFormat="1" applyFont="1" applyBorder="1" applyAlignment="1">
      <alignment vertical="center"/>
    </xf>
    <xf numFmtId="181" fontId="25" fillId="0" borderId="76" xfId="0" applyNumberFormat="1" applyFont="1" applyBorder="1" applyAlignment="1">
      <alignment vertical="center"/>
    </xf>
    <xf numFmtId="181" fontId="25" fillId="0" borderId="76" xfId="0" applyNumberFormat="1" applyFont="1" applyBorder="1" applyAlignment="1">
      <alignment horizontal="center" vertical="center"/>
    </xf>
    <xf numFmtId="181" fontId="25" fillId="0" borderId="76" xfId="0" applyNumberFormat="1" applyFont="1" applyBorder="1" applyAlignment="1">
      <alignment horizontal="right" vertical="center"/>
    </xf>
    <xf numFmtId="178" fontId="25" fillId="0" borderId="76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8" fontId="8" fillId="0" borderId="56" xfId="0" applyNumberFormat="1" applyFont="1" applyBorder="1" applyAlignment="1">
      <alignment horizontal="right" vertical="center"/>
    </xf>
    <xf numFmtId="178" fontId="8" fillId="0" borderId="57" xfId="0" applyNumberFormat="1" applyFont="1" applyBorder="1" applyAlignment="1">
      <alignment horizontal="right" vertical="center"/>
    </xf>
    <xf numFmtId="178" fontId="8" fillId="0" borderId="70" xfId="0" applyNumberFormat="1" applyFont="1" applyBorder="1" applyAlignment="1">
      <alignment horizontal="right" vertical="center"/>
    </xf>
    <xf numFmtId="181" fontId="8" fillId="0" borderId="10" xfId="0" applyNumberFormat="1" applyFont="1" applyBorder="1" applyAlignment="1">
      <alignment vertical="center"/>
    </xf>
    <xf numFmtId="178" fontId="8" fillId="0" borderId="78" xfId="0" applyNumberFormat="1" applyFont="1" applyBorder="1" applyAlignment="1">
      <alignment vertical="center"/>
    </xf>
    <xf numFmtId="178" fontId="8" fillId="0" borderId="10" xfId="0" quotePrefix="1" applyNumberFormat="1" applyFont="1" applyBorder="1" applyAlignment="1">
      <alignment horizontal="right" vertical="center"/>
    </xf>
    <xf numFmtId="178" fontId="8" fillId="0" borderId="57" xfId="0" quotePrefix="1" applyNumberFormat="1" applyFont="1" applyBorder="1" applyAlignment="1">
      <alignment horizontal="right" vertical="center"/>
    </xf>
    <xf numFmtId="178" fontId="8" fillId="0" borderId="56" xfId="0" quotePrefix="1" applyNumberFormat="1" applyFont="1" applyBorder="1" applyAlignment="1">
      <alignment horizontal="right" vertical="center"/>
    </xf>
    <xf numFmtId="178" fontId="8" fillId="0" borderId="4" xfId="0" quotePrefix="1" applyNumberFormat="1" applyFont="1" applyBorder="1" applyAlignment="1">
      <alignment horizontal="right" vertical="center"/>
    </xf>
    <xf numFmtId="178" fontId="8" fillId="0" borderId="70" xfId="0" quotePrefix="1" applyNumberFormat="1" applyFont="1" applyBorder="1" applyAlignment="1">
      <alignment horizontal="right" vertical="center"/>
    </xf>
    <xf numFmtId="178" fontId="8" fillId="0" borderId="28" xfId="0" applyNumberFormat="1" applyFont="1" applyBorder="1" applyAlignment="1">
      <alignment vertical="center"/>
    </xf>
    <xf numFmtId="178" fontId="25" fillId="0" borderId="76" xfId="0" applyNumberFormat="1" applyFont="1" applyBorder="1" applyAlignment="1">
      <alignment vertical="center"/>
    </xf>
    <xf numFmtId="178" fontId="8" fillId="0" borderId="60" xfId="0" applyNumberFormat="1" applyFont="1" applyBorder="1" applyAlignment="1">
      <alignment horizontal="right" vertical="center"/>
    </xf>
    <xf numFmtId="178" fontId="8" fillId="0" borderId="2" xfId="0" quotePrefix="1" applyNumberFormat="1" applyFont="1" applyBorder="1" applyAlignment="1">
      <alignment horizontal="right" vertical="center"/>
    </xf>
    <xf numFmtId="178" fontId="8" fillId="0" borderId="61" xfId="0" quotePrefix="1" applyNumberFormat="1" applyFont="1" applyBorder="1" applyAlignment="1">
      <alignment horizontal="right" vertical="center"/>
    </xf>
    <xf numFmtId="178" fontId="8" fillId="0" borderId="60" xfId="0" quotePrefix="1" applyNumberFormat="1" applyFont="1" applyBorder="1" applyAlignment="1">
      <alignment horizontal="right" vertical="center"/>
    </xf>
    <xf numFmtId="178" fontId="8" fillId="0" borderId="63" xfId="0" quotePrefix="1" applyNumberFormat="1" applyFont="1" applyBorder="1" applyAlignment="1">
      <alignment horizontal="right" vertical="center"/>
    </xf>
    <xf numFmtId="181" fontId="8" fillId="0" borderId="23" xfId="0" applyNumberFormat="1" applyFont="1" applyBorder="1" applyAlignment="1">
      <alignment horizontal="center" vertical="center"/>
    </xf>
    <xf numFmtId="181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1" fontId="8" fillId="0" borderId="66" xfId="0" applyNumberFormat="1" applyFont="1" applyBorder="1" applyAlignment="1">
      <alignment horizontal="right" vertical="center"/>
    </xf>
    <xf numFmtId="178" fontId="8" fillId="0" borderId="66" xfId="0" quotePrefix="1" applyNumberFormat="1" applyFont="1" applyBorder="1" applyAlignment="1">
      <alignment horizontal="right" vertical="center"/>
    </xf>
    <xf numFmtId="178" fontId="8" fillId="0" borderId="69" xfId="0" quotePrefix="1" applyNumberFormat="1" applyFont="1" applyBorder="1" applyAlignment="1">
      <alignment horizontal="right" vertical="center"/>
    </xf>
    <xf numFmtId="178" fontId="8" fillId="0" borderId="68" xfId="0" quotePrefix="1" applyNumberFormat="1" applyFont="1" applyBorder="1" applyAlignment="1">
      <alignment horizontal="right" vertical="center"/>
    </xf>
    <xf numFmtId="49" fontId="25" fillId="0" borderId="31" xfId="0" applyNumberFormat="1" applyFont="1" applyBorder="1" applyAlignment="1">
      <alignment vertical="center"/>
    </xf>
    <xf numFmtId="181" fontId="25" fillId="0" borderId="77" xfId="0" applyNumberFormat="1" applyFont="1" applyBorder="1" applyAlignment="1">
      <alignment horizontal="center" vertical="center"/>
    </xf>
    <xf numFmtId="181" fontId="25" fillId="0" borderId="77" xfId="0" applyNumberFormat="1" applyFont="1" applyBorder="1" applyAlignment="1">
      <alignment vertical="center"/>
    </xf>
    <xf numFmtId="178" fontId="25" fillId="0" borderId="77" xfId="0" applyNumberFormat="1" applyFont="1" applyBorder="1" applyAlignment="1">
      <alignment vertical="center"/>
    </xf>
    <xf numFmtId="181" fontId="8" fillId="0" borderId="10" xfId="0" applyNumberFormat="1" applyFont="1" applyBorder="1" applyAlignment="1">
      <alignment horizontal="center" vertical="center"/>
    </xf>
    <xf numFmtId="181" fontId="8" fillId="0" borderId="35" xfId="0" applyNumberFormat="1" applyFont="1" applyBorder="1" applyAlignment="1">
      <alignment horizontal="center" vertical="center"/>
    </xf>
    <xf numFmtId="181" fontId="8" fillId="0" borderId="10" xfId="0" applyNumberFormat="1" applyFont="1" applyBorder="1" applyAlignment="1">
      <alignment horizontal="right" vertical="center"/>
    </xf>
    <xf numFmtId="181" fontId="8" fillId="0" borderId="20" xfId="0" applyNumberFormat="1" applyFont="1" applyBorder="1" applyAlignment="1">
      <alignment horizontal="right" vertical="center"/>
    </xf>
    <xf numFmtId="181" fontId="8" fillId="0" borderId="56" xfId="0" applyNumberFormat="1" applyFont="1" applyBorder="1" applyAlignment="1">
      <alignment horizontal="right" vertical="center"/>
    </xf>
    <xf numFmtId="181" fontId="8" fillId="0" borderId="53" xfId="0" applyNumberFormat="1" applyFont="1" applyBorder="1" applyAlignment="1">
      <alignment horizontal="right" vertical="center"/>
    </xf>
    <xf numFmtId="181" fontId="8" fillId="0" borderId="4" xfId="0" applyNumberFormat="1" applyFont="1" applyBorder="1" applyAlignment="1">
      <alignment horizontal="right" vertical="center"/>
    </xf>
    <xf numFmtId="181" fontId="8" fillId="0" borderId="2" xfId="0" applyNumberFormat="1" applyFont="1" applyBorder="1" applyAlignment="1">
      <alignment vertical="center"/>
    </xf>
    <xf numFmtId="181" fontId="8" fillId="0" borderId="66" xfId="0" applyNumberFormat="1" applyFont="1" applyBorder="1" applyAlignment="1">
      <alignment vertical="center"/>
    </xf>
    <xf numFmtId="181" fontId="8" fillId="0" borderId="53" xfId="0" applyNumberFormat="1" applyFont="1" applyBorder="1" applyAlignment="1">
      <alignment horizontal="center" vertical="center"/>
    </xf>
    <xf numFmtId="181" fontId="8" fillId="0" borderId="4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vertical="center"/>
    </xf>
    <xf numFmtId="178" fontId="7" fillId="0" borderId="4" xfId="0" applyNumberFormat="1" applyFont="1" applyBorder="1" applyAlignment="1">
      <alignment vertical="center"/>
    </xf>
    <xf numFmtId="178" fontId="7" fillId="0" borderId="7" xfId="0" applyNumberFormat="1" applyFont="1" applyBorder="1" applyAlignment="1">
      <alignment vertical="center"/>
    </xf>
    <xf numFmtId="178" fontId="7" fillId="0" borderId="58" xfId="0" applyNumberFormat="1" applyFont="1" applyBorder="1" applyAlignment="1">
      <alignment vertical="center"/>
    </xf>
    <xf numFmtId="178" fontId="7" fillId="0" borderId="59" xfId="0" applyNumberFormat="1" applyFont="1" applyBorder="1" applyAlignment="1">
      <alignment vertical="center"/>
    </xf>
    <xf numFmtId="181" fontId="7" fillId="0" borderId="53" xfId="0" applyNumberFormat="1" applyFont="1" applyBorder="1" applyAlignment="1">
      <alignment vertical="center"/>
    </xf>
    <xf numFmtId="181" fontId="7" fillId="0" borderId="7" xfId="0" applyNumberFormat="1" applyFont="1" applyBorder="1" applyAlignment="1">
      <alignment vertical="center"/>
    </xf>
    <xf numFmtId="181" fontId="7" fillId="0" borderId="58" xfId="0" applyNumberFormat="1" applyFont="1" applyBorder="1" applyAlignment="1">
      <alignment vertical="center"/>
    </xf>
    <xf numFmtId="181" fontId="7" fillId="0" borderId="59" xfId="0" applyNumberFormat="1" applyFont="1" applyBorder="1" applyAlignment="1">
      <alignment vertical="center"/>
    </xf>
    <xf numFmtId="181" fontId="7" fillId="0" borderId="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8" fontId="7" fillId="0" borderId="7" xfId="0" applyNumberFormat="1" applyFont="1" applyBorder="1" applyAlignment="1">
      <alignment horizontal="right" vertical="center"/>
    </xf>
    <xf numFmtId="178" fontId="7" fillId="0" borderId="58" xfId="0" applyNumberFormat="1" applyFont="1" applyBorder="1" applyAlignment="1">
      <alignment horizontal="right" vertical="center"/>
    </xf>
    <xf numFmtId="178" fontId="7" fillId="0" borderId="59" xfId="0" applyNumberFormat="1" applyFont="1" applyBorder="1" applyAlignment="1">
      <alignment horizontal="right" vertical="center"/>
    </xf>
    <xf numFmtId="185" fontId="8" fillId="0" borderId="4" xfId="0" applyNumberFormat="1" applyFont="1" applyBorder="1" applyAlignment="1">
      <alignment vertical="center"/>
    </xf>
    <xf numFmtId="185" fontId="8" fillId="0" borderId="7" xfId="0" applyNumberFormat="1" applyFont="1" applyBorder="1" applyAlignment="1">
      <alignment vertical="center"/>
    </xf>
    <xf numFmtId="185" fontId="8" fillId="0" borderId="79" xfId="0" applyNumberFormat="1" applyFont="1" applyBorder="1" applyAlignment="1">
      <alignment vertical="center"/>
    </xf>
    <xf numFmtId="185" fontId="8" fillId="0" borderId="80" xfId="0" applyNumberFormat="1" applyFont="1" applyBorder="1" applyAlignment="1">
      <alignment vertical="center"/>
    </xf>
    <xf numFmtId="185" fontId="8" fillId="0" borderId="53" xfId="0" applyNumberFormat="1" applyFont="1" applyBorder="1" applyAlignment="1">
      <alignment vertical="center"/>
    </xf>
    <xf numFmtId="185" fontId="8" fillId="0" borderId="19" xfId="0" applyNumberFormat="1" applyFont="1" applyBorder="1" applyAlignment="1">
      <alignment vertical="center"/>
    </xf>
    <xf numFmtId="185" fontId="8" fillId="0" borderId="0" xfId="0" applyNumberFormat="1" applyFont="1" applyAlignment="1">
      <alignment vertical="center"/>
    </xf>
    <xf numFmtId="185" fontId="2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 shrinkToFit="1"/>
    </xf>
    <xf numFmtId="49" fontId="14" fillId="0" borderId="0" xfId="0" applyNumberFormat="1" applyFont="1" applyAlignment="1">
      <alignment vertical="center" shrinkToFit="1"/>
    </xf>
    <xf numFmtId="49" fontId="25" fillId="0" borderId="0" xfId="0" applyNumberFormat="1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49" fontId="8" fillId="0" borderId="0" xfId="0" applyNumberFormat="1" applyFont="1" applyAlignment="1">
      <alignment vertical="center" shrinkToFit="1"/>
    </xf>
    <xf numFmtId="49" fontId="8" fillId="0" borderId="0" xfId="0" applyNumberFormat="1" applyFont="1" applyAlignment="1">
      <alignment horizontal="right" vertical="center" shrinkToFit="1"/>
    </xf>
    <xf numFmtId="49" fontId="8" fillId="0" borderId="9" xfId="0" applyNumberFormat="1" applyFont="1" applyBorder="1" applyAlignment="1">
      <alignment horizontal="left" vertical="center"/>
    </xf>
    <xf numFmtId="179" fontId="8" fillId="0" borderId="1" xfId="0" applyNumberFormat="1" applyFont="1" applyBorder="1" applyAlignment="1">
      <alignment vertical="center" shrinkToFit="1"/>
    </xf>
    <xf numFmtId="179" fontId="7" fillId="0" borderId="4" xfId="0" applyNumberFormat="1" applyFont="1" applyBorder="1" applyAlignment="1">
      <alignment vertical="center" shrinkToFit="1"/>
    </xf>
    <xf numFmtId="179" fontId="7" fillId="0" borderId="3" xfId="0" applyNumberFormat="1" applyFont="1" applyBorder="1" applyAlignment="1">
      <alignment vertical="center" shrinkToFit="1"/>
    </xf>
    <xf numFmtId="179" fontId="7" fillId="0" borderId="23" xfId="0" applyNumberFormat="1" applyFont="1" applyBorder="1" applyAlignment="1">
      <alignment vertical="center" shrinkToFit="1"/>
    </xf>
    <xf numFmtId="179" fontId="8" fillId="0" borderId="35" xfId="1" applyNumberFormat="1" applyFont="1" applyFill="1" applyBorder="1" applyAlignment="1">
      <alignment horizontal="right" vertical="center"/>
    </xf>
    <xf numFmtId="179" fontId="7" fillId="0" borderId="35" xfId="0" applyNumberFormat="1" applyFont="1" applyBorder="1" applyAlignment="1">
      <alignment vertical="center" shrinkToFit="1"/>
    </xf>
    <xf numFmtId="179" fontId="8" fillId="0" borderId="4" xfId="0" applyNumberFormat="1" applyFont="1" applyBorder="1" applyAlignment="1">
      <alignment vertical="center" shrinkToFit="1"/>
    </xf>
    <xf numFmtId="178" fontId="8" fillId="0" borderId="85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 shrinkToFit="1"/>
    </xf>
    <xf numFmtId="178" fontId="8" fillId="0" borderId="38" xfId="0" applyNumberFormat="1" applyFont="1" applyBorder="1" applyAlignment="1">
      <alignment vertical="center"/>
    </xf>
    <xf numFmtId="179" fontId="8" fillId="0" borderId="78" xfId="0" quotePrefix="1" applyNumberFormat="1" applyFont="1" applyBorder="1" applyAlignment="1">
      <alignment horizontal="right" vertical="center"/>
    </xf>
    <xf numFmtId="179" fontId="8" fillId="0" borderId="89" xfId="0" quotePrefix="1" applyNumberFormat="1" applyFont="1" applyBorder="1" applyAlignment="1">
      <alignment horizontal="right" vertical="center"/>
    </xf>
    <xf numFmtId="178" fontId="8" fillId="0" borderId="87" xfId="0" applyNumberFormat="1" applyFont="1" applyBorder="1" applyAlignment="1">
      <alignment vertical="center"/>
    </xf>
    <xf numFmtId="178" fontId="8" fillId="0" borderId="23" xfId="5" applyNumberFormat="1" applyFont="1" applyBorder="1" applyAlignment="1">
      <alignment horizontal="right" vertical="center" shrinkToFit="1"/>
    </xf>
    <xf numFmtId="178" fontId="7" fillId="0" borderId="23" xfId="5" applyNumberFormat="1" applyFont="1" applyBorder="1" applyAlignment="1">
      <alignment horizontal="right" vertical="center" shrinkToFit="1"/>
    </xf>
    <xf numFmtId="178" fontId="8" fillId="0" borderId="23" xfId="5" applyNumberFormat="1" applyFont="1" applyBorder="1" applyAlignment="1">
      <alignment horizontal="right" vertical="center"/>
    </xf>
    <xf numFmtId="178" fontId="8" fillId="0" borderId="87" xfId="5" applyNumberFormat="1" applyFont="1" applyBorder="1" applyAlignment="1">
      <alignment horizontal="right" vertical="center"/>
    </xf>
    <xf numFmtId="179" fontId="7" fillId="0" borderId="23" xfId="5" applyNumberFormat="1" applyFont="1" applyBorder="1" applyAlignment="1">
      <alignment horizontal="right" vertical="center" shrinkToFit="1"/>
    </xf>
    <xf numFmtId="178" fontId="8" fillId="0" borderId="23" xfId="0" applyNumberFormat="1" applyFont="1" applyBorder="1" applyAlignment="1">
      <alignment horizontal="right" vertical="center"/>
    </xf>
    <xf numFmtId="178" fontId="8" fillId="0" borderId="87" xfId="0" applyNumberFormat="1" applyFont="1" applyBorder="1" applyAlignment="1">
      <alignment horizontal="right" vertical="center"/>
    </xf>
    <xf numFmtId="179" fontId="7" fillId="0" borderId="23" xfId="0" applyNumberFormat="1" applyFont="1" applyBorder="1" applyAlignment="1">
      <alignment horizontal="right" vertical="center" shrinkToFit="1"/>
    </xf>
    <xf numFmtId="178" fontId="8" fillId="0" borderId="10" xfId="5" applyNumberFormat="1" applyFont="1" applyBorder="1" applyAlignment="1">
      <alignment horizontal="right" vertical="center" shrinkToFit="1"/>
    </xf>
    <xf numFmtId="178" fontId="7" fillId="0" borderId="10" xfId="5" applyNumberFormat="1" applyFont="1" applyBorder="1" applyAlignment="1">
      <alignment horizontal="right" vertical="center" shrinkToFit="1"/>
    </xf>
    <xf numFmtId="178" fontId="8" fillId="0" borderId="38" xfId="0" applyNumberFormat="1" applyFont="1" applyBorder="1" applyAlignment="1">
      <alignment horizontal="right" vertical="center"/>
    </xf>
    <xf numFmtId="179" fontId="7" fillId="0" borderId="3" xfId="0" applyNumberFormat="1" applyFont="1" applyBorder="1" applyAlignment="1">
      <alignment horizontal="right" vertical="center" shrinkToFit="1"/>
    </xf>
    <xf numFmtId="178" fontId="8" fillId="0" borderId="38" xfId="0" quotePrefix="1" applyNumberFormat="1" applyFont="1" applyBorder="1" applyAlignment="1">
      <alignment horizontal="right" vertical="center"/>
    </xf>
    <xf numFmtId="49" fontId="25" fillId="0" borderId="56" xfId="0" applyNumberFormat="1" applyFont="1" applyBorder="1" applyAlignment="1">
      <alignment vertical="center"/>
    </xf>
    <xf numFmtId="49" fontId="8" fillId="0" borderId="54" xfId="0" applyNumberFormat="1" applyFont="1" applyBorder="1" applyAlignment="1">
      <alignment vertical="center"/>
    </xf>
    <xf numFmtId="178" fontId="8" fillId="0" borderId="22" xfId="0" quotePrefix="1" applyNumberFormat="1" applyFont="1" applyBorder="1" applyAlignment="1">
      <alignment horizontal="right" vertical="center"/>
    </xf>
    <xf numFmtId="178" fontId="8" fillId="0" borderId="85" xfId="0" quotePrefix="1" applyNumberFormat="1" applyFont="1" applyBorder="1" applyAlignment="1">
      <alignment horizontal="right" vertical="center"/>
    </xf>
    <xf numFmtId="179" fontId="7" fillId="0" borderId="22" xfId="1" applyNumberFormat="1" applyFont="1" applyFill="1" applyBorder="1" applyAlignment="1">
      <alignment vertical="center" shrinkToFit="1"/>
    </xf>
    <xf numFmtId="178" fontId="8" fillId="0" borderId="23" xfId="0" quotePrefix="1" applyNumberFormat="1" applyFont="1" applyBorder="1" applyAlignment="1">
      <alignment horizontal="right" vertical="center"/>
    </xf>
    <xf numFmtId="178" fontId="8" fillId="0" borderId="87" xfId="0" quotePrefix="1" applyNumberFormat="1" applyFont="1" applyBorder="1" applyAlignment="1">
      <alignment horizontal="right" vertical="center"/>
    </xf>
    <xf numFmtId="179" fontId="7" fillId="0" borderId="23" xfId="1" applyNumberFormat="1" applyFont="1" applyFill="1" applyBorder="1" applyAlignment="1">
      <alignment vertical="center" shrinkToFit="1"/>
    </xf>
    <xf numFmtId="49" fontId="25" fillId="0" borderId="90" xfId="0" applyNumberFormat="1" applyFont="1" applyBorder="1" applyAlignment="1">
      <alignment vertical="center"/>
    </xf>
    <xf numFmtId="179" fontId="7" fillId="0" borderId="3" xfId="1" applyNumberFormat="1" applyFont="1" applyFill="1" applyBorder="1" applyAlignment="1">
      <alignment vertical="center" shrinkToFit="1"/>
    </xf>
    <xf numFmtId="178" fontId="7" fillId="0" borderId="4" xfId="0" applyNumberFormat="1" applyFont="1" applyBorder="1" applyAlignment="1">
      <alignment vertical="center" shrinkToFit="1"/>
    </xf>
    <xf numFmtId="178" fontId="7" fillId="0" borderId="1" xfId="0" applyNumberFormat="1" applyFont="1" applyBorder="1" applyAlignment="1">
      <alignment vertical="center" shrinkToFit="1"/>
    </xf>
    <xf numFmtId="181" fontId="7" fillId="0" borderId="3" xfId="0" applyNumberFormat="1" applyFont="1" applyBorder="1" applyAlignment="1">
      <alignment vertical="center" shrinkToFit="1"/>
    </xf>
    <xf numFmtId="181" fontId="7" fillId="0" borderId="32" xfId="0" applyNumberFormat="1" applyFont="1" applyBorder="1" applyAlignment="1">
      <alignment vertical="center" shrinkToFit="1"/>
    </xf>
    <xf numFmtId="178" fontId="7" fillId="0" borderId="4" xfId="0" applyNumberFormat="1" applyFont="1" applyBorder="1" applyAlignment="1">
      <alignment horizontal="right" vertical="center" shrinkToFit="1"/>
    </xf>
    <xf numFmtId="178" fontId="7" fillId="0" borderId="1" xfId="0" applyNumberFormat="1" applyFont="1" applyBorder="1" applyAlignment="1">
      <alignment horizontal="right" vertical="center" shrinkToFit="1"/>
    </xf>
    <xf numFmtId="181" fontId="7" fillId="0" borderId="4" xfId="0" applyNumberFormat="1" applyFont="1" applyBorder="1" applyAlignment="1">
      <alignment vertical="center" shrinkToFit="1"/>
    </xf>
    <xf numFmtId="181" fontId="7" fillId="0" borderId="1" xfId="0" applyNumberFormat="1" applyFont="1" applyBorder="1" applyAlignment="1">
      <alignment vertical="center" shrinkToFit="1"/>
    </xf>
    <xf numFmtId="185" fontId="25" fillId="0" borderId="0" xfId="0" applyNumberFormat="1" applyFont="1" applyAlignment="1">
      <alignment vertical="center" shrinkToFit="1"/>
    </xf>
    <xf numFmtId="49" fontId="26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49" fontId="26" fillId="0" borderId="0" xfId="0" applyNumberFormat="1" applyFont="1" applyAlignment="1">
      <alignment horizontal="left" vertical="center" shrinkToFit="1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0" fontId="2" fillId="0" borderId="0" xfId="10">
      <alignment vertical="center"/>
    </xf>
    <xf numFmtId="0" fontId="2" fillId="0" borderId="2" xfId="10" applyBorder="1" applyAlignment="1">
      <alignment horizontal="right" vertical="center"/>
    </xf>
    <xf numFmtId="0" fontId="2" fillId="0" borderId="3" xfId="10" applyBorder="1" applyAlignment="1">
      <alignment horizontal="right" vertical="center"/>
    </xf>
    <xf numFmtId="0" fontId="2" fillId="0" borderId="10" xfId="10" applyBorder="1">
      <alignment vertical="center"/>
    </xf>
    <xf numFmtId="0" fontId="2" fillId="0" borderId="4" xfId="10" applyBorder="1" applyAlignment="1">
      <alignment horizontal="center" vertical="center"/>
    </xf>
    <xf numFmtId="181" fontId="2" fillId="0" borderId="4" xfId="10" applyNumberFormat="1" applyBorder="1" applyAlignment="1">
      <alignment horizontal="center" vertical="center"/>
    </xf>
    <xf numFmtId="183" fontId="2" fillId="0" borderId="4" xfId="10" applyNumberFormat="1" applyBorder="1" applyAlignment="1">
      <alignment horizontal="center" vertical="center"/>
    </xf>
    <xf numFmtId="184" fontId="2" fillId="0" borderId="4" xfId="10" applyNumberFormat="1" applyBorder="1" applyAlignment="1">
      <alignment horizontal="center" vertical="center"/>
    </xf>
    <xf numFmtId="181" fontId="0" fillId="0" borderId="4" xfId="10" applyNumberFormat="1" applyFont="1" applyBorder="1" applyAlignment="1">
      <alignment horizontal="center" vertical="center"/>
    </xf>
    <xf numFmtId="183" fontId="0" fillId="0" borderId="4" xfId="10" applyNumberFormat="1" applyFont="1" applyBorder="1" applyAlignment="1">
      <alignment horizontal="center" vertical="center"/>
    </xf>
    <xf numFmtId="184" fontId="0" fillId="0" borderId="4" xfId="10" applyNumberFormat="1" applyFont="1" applyBorder="1" applyAlignment="1">
      <alignment horizontal="center" vertical="center"/>
    </xf>
    <xf numFmtId="0" fontId="0" fillId="0" borderId="0" xfId="10" applyFont="1">
      <alignment vertical="center"/>
    </xf>
    <xf numFmtId="38" fontId="0" fillId="0" borderId="4" xfId="7" applyFont="1" applyFill="1" applyBorder="1" applyAlignment="1">
      <alignment horizontal="center" vertical="center"/>
    </xf>
    <xf numFmtId="38" fontId="2" fillId="0" borderId="4" xfId="7" applyFont="1" applyFill="1" applyBorder="1" applyAlignment="1">
      <alignment horizontal="center" vertical="center"/>
    </xf>
    <xf numFmtId="0" fontId="2" fillId="4" borderId="0" xfId="10" applyFill="1">
      <alignment vertical="center"/>
    </xf>
    <xf numFmtId="181" fontId="0" fillId="0" borderId="4" xfId="10" applyNumberFormat="1" applyFont="1" applyFill="1" applyBorder="1" applyAlignment="1">
      <alignment horizontal="center" vertical="center"/>
    </xf>
    <xf numFmtId="183" fontId="0" fillId="0" borderId="4" xfId="10" applyNumberFormat="1" applyFont="1" applyFill="1" applyBorder="1" applyAlignment="1">
      <alignment horizontal="center" vertical="center"/>
    </xf>
    <xf numFmtId="184" fontId="0" fillId="0" borderId="4" xfId="10" applyNumberFormat="1" applyFont="1" applyFill="1" applyBorder="1" applyAlignment="1">
      <alignment horizontal="center" vertical="center"/>
    </xf>
    <xf numFmtId="186" fontId="0" fillId="0" borderId="4" xfId="10" applyNumberFormat="1" applyFont="1" applyFill="1" applyBorder="1" applyAlignment="1">
      <alignment horizontal="center" vertical="center"/>
    </xf>
    <xf numFmtId="187" fontId="0" fillId="0" borderId="4" xfId="10" applyNumberFormat="1" applyFont="1" applyFill="1" applyBorder="1" applyAlignment="1">
      <alignment horizontal="center" vertical="center"/>
    </xf>
    <xf numFmtId="177" fontId="9" fillId="0" borderId="4" xfId="1" applyNumberFormat="1" applyFont="1" applyFill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177" fontId="10" fillId="0" borderId="4" xfId="1" applyNumberFormat="1" applyFont="1" applyFill="1" applyBorder="1" applyAlignment="1">
      <alignment vertical="center"/>
    </xf>
    <xf numFmtId="176" fontId="10" fillId="0" borderId="4" xfId="0" applyNumberFormat="1" applyFont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38" fontId="9" fillId="0" borderId="4" xfId="0" applyNumberFormat="1" applyFont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38" fontId="10" fillId="0" borderId="4" xfId="0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shrinkToFit="1"/>
    </xf>
    <xf numFmtId="49" fontId="13" fillId="0" borderId="0" xfId="3" applyNumberFormat="1" applyFont="1" applyAlignment="1">
      <alignment horizontal="center" vertical="center"/>
    </xf>
    <xf numFmtId="49" fontId="14" fillId="0" borderId="0" xfId="3" applyNumberFormat="1" applyFont="1" applyAlignment="1">
      <alignment horizontal="center"/>
    </xf>
    <xf numFmtId="49" fontId="8" fillId="0" borderId="6" xfId="3" applyNumberFormat="1" applyFont="1" applyBorder="1" applyAlignment="1">
      <alignment horizontal="center" vertical="center" shrinkToFit="1"/>
    </xf>
    <xf numFmtId="0" fontId="6" fillId="0" borderId="0" xfId="0" applyFont="1" applyAlignment="1">
      <alignment vertical="top" wrapText="1"/>
    </xf>
    <xf numFmtId="0" fontId="8" fillId="0" borderId="6" xfId="3" applyFont="1" applyBorder="1" applyAlignment="1">
      <alignment horizontal="center" vertical="center" shrinkToFit="1"/>
    </xf>
    <xf numFmtId="0" fontId="8" fillId="0" borderId="20" xfId="3" applyFont="1" applyBorder="1" applyAlignment="1">
      <alignment horizontal="center" vertical="center" shrinkToFit="1"/>
    </xf>
    <xf numFmtId="49" fontId="8" fillId="0" borderId="31" xfId="3" applyNumberFormat="1" applyFont="1" applyBorder="1" applyAlignment="1">
      <alignment horizontal="center" vertical="center"/>
    </xf>
    <xf numFmtId="49" fontId="7" fillId="0" borderId="20" xfId="3" applyNumberFormat="1" applyFont="1" applyBorder="1" applyAlignment="1">
      <alignment horizontal="center" vertical="center"/>
    </xf>
    <xf numFmtId="49" fontId="8" fillId="0" borderId="6" xfId="3" applyNumberFormat="1" applyFont="1" applyBorder="1" applyAlignment="1">
      <alignment horizontal="center" vertical="center"/>
    </xf>
    <xf numFmtId="49" fontId="8" fillId="0" borderId="20" xfId="3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178" fontId="13" fillId="0" borderId="0" xfId="3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top"/>
    </xf>
    <xf numFmtId="189" fontId="8" fillId="0" borderId="22" xfId="9" applyNumberFormat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176" fontId="8" fillId="0" borderId="0" xfId="3" applyNumberFormat="1" applyFont="1" applyAlignment="1">
      <alignment vertical="center"/>
    </xf>
    <xf numFmtId="189" fontId="8" fillId="0" borderId="27" xfId="9" applyNumberFormat="1" applyFont="1" applyFill="1" applyBorder="1" applyAlignment="1">
      <alignment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179" fontId="22" fillId="0" borderId="0" xfId="0" applyNumberFormat="1" applyFont="1" applyAlignment="1">
      <alignment vertical="center" wrapText="1"/>
    </xf>
    <xf numFmtId="179" fontId="22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vertical="center"/>
    </xf>
    <xf numFmtId="178" fontId="8" fillId="0" borderId="9" xfId="0" applyNumberFormat="1" applyFont="1" applyBorder="1" applyAlignment="1">
      <alignment vertical="center"/>
    </xf>
    <xf numFmtId="178" fontId="8" fillId="0" borderId="98" xfId="0" applyNumberFormat="1" applyFont="1" applyBorder="1" applyAlignment="1">
      <alignment vertical="center"/>
    </xf>
    <xf numFmtId="178" fontId="8" fillId="0" borderId="0" xfId="0" applyNumberFormat="1" applyFont="1" applyAlignment="1">
      <alignment vertical="center"/>
    </xf>
    <xf numFmtId="178" fontId="8" fillId="0" borderId="19" xfId="0" applyNumberFormat="1" applyFont="1" applyBorder="1" applyAlignment="1">
      <alignment vertical="center"/>
    </xf>
    <xf numFmtId="178" fontId="8" fillId="0" borderId="95" xfId="0" applyNumberFormat="1" applyFont="1" applyBorder="1" applyAlignment="1">
      <alignment vertical="center"/>
    </xf>
    <xf numFmtId="178" fontId="8" fillId="0" borderId="64" xfId="0" applyNumberFormat="1" applyFont="1" applyBorder="1" applyAlignment="1">
      <alignment vertical="center"/>
    </xf>
    <xf numFmtId="178" fontId="8" fillId="0" borderId="99" xfId="0" applyNumberFormat="1" applyFont="1" applyBorder="1" applyAlignment="1">
      <alignment vertical="center"/>
    </xf>
    <xf numFmtId="179" fontId="8" fillId="0" borderId="64" xfId="1" applyNumberFormat="1" applyFont="1" applyBorder="1" applyAlignment="1">
      <alignment horizontal="right" vertical="center"/>
    </xf>
    <xf numFmtId="179" fontId="8" fillId="0" borderId="99" xfId="1" applyNumberFormat="1" applyFont="1" applyBorder="1" applyAlignment="1">
      <alignment horizontal="right" vertical="center"/>
    </xf>
    <xf numFmtId="178" fontId="8" fillId="0" borderId="8" xfId="0" applyNumberFormat="1" applyFont="1" applyBorder="1" applyAlignment="1">
      <alignment vertical="center"/>
    </xf>
    <xf numFmtId="178" fontId="8" fillId="0" borderId="97" xfId="0" applyNumberFormat="1" applyFont="1" applyBorder="1" applyAlignment="1">
      <alignment vertical="center"/>
    </xf>
    <xf numFmtId="178" fontId="8" fillId="0" borderId="9" xfId="1" applyNumberFormat="1" applyFont="1" applyBorder="1" applyAlignment="1">
      <alignment vertical="center"/>
    </xf>
    <xf numFmtId="178" fontId="8" fillId="0" borderId="98" xfId="1" applyNumberFormat="1" applyFont="1" applyBorder="1" applyAlignment="1">
      <alignment vertical="center"/>
    </xf>
    <xf numFmtId="178" fontId="8" fillId="0" borderId="71" xfId="0" applyNumberFormat="1" applyFont="1" applyBorder="1" applyAlignment="1">
      <alignment vertical="center"/>
    </xf>
    <xf numFmtId="178" fontId="8" fillId="0" borderId="100" xfId="0" applyNumberFormat="1" applyFont="1" applyBorder="1" applyAlignment="1">
      <alignment vertical="center"/>
    </xf>
    <xf numFmtId="179" fontId="8" fillId="0" borderId="101" xfId="0" quotePrefix="1" applyNumberFormat="1" applyFont="1" applyBorder="1" applyAlignment="1">
      <alignment horizontal="right" vertical="center"/>
    </xf>
    <xf numFmtId="179" fontId="8" fillId="0" borderId="102" xfId="0" quotePrefix="1" applyNumberFormat="1" applyFont="1" applyBorder="1" applyAlignment="1">
      <alignment horizontal="right" vertical="center"/>
    </xf>
    <xf numFmtId="178" fontId="8" fillId="0" borderId="0" xfId="0" quotePrefix="1" applyNumberFormat="1" applyFont="1" applyAlignment="1">
      <alignment horizontal="right" vertical="center"/>
    </xf>
    <xf numFmtId="178" fontId="8" fillId="0" borderId="64" xfId="0" applyNumberFormat="1" applyFont="1" applyBorder="1" applyAlignment="1">
      <alignment horizontal="right" vertical="center"/>
    </xf>
    <xf numFmtId="178" fontId="8" fillId="0" borderId="99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8" fontId="8" fillId="0" borderId="8" xfId="0" applyNumberFormat="1" applyFont="1" applyBorder="1" applyAlignment="1">
      <alignment horizontal="right" vertical="center"/>
    </xf>
    <xf numFmtId="178" fontId="8" fillId="0" borderId="97" xfId="0" applyNumberFormat="1" applyFont="1" applyBorder="1" applyAlignment="1">
      <alignment horizontal="right" vertical="center"/>
    </xf>
    <xf numFmtId="178" fontId="8" fillId="0" borderId="8" xfId="0" quotePrefix="1" applyNumberFormat="1" applyFont="1" applyBorder="1" applyAlignment="1">
      <alignment horizontal="right" vertical="center"/>
    </xf>
    <xf numFmtId="178" fontId="8" fillId="0" borderId="97" xfId="0" quotePrefix="1" applyNumberFormat="1" applyFont="1" applyBorder="1" applyAlignment="1">
      <alignment horizontal="right" vertical="center"/>
    </xf>
    <xf numFmtId="178" fontId="8" fillId="0" borderId="19" xfId="0" quotePrefix="1" applyNumberFormat="1" applyFont="1" applyBorder="1" applyAlignment="1">
      <alignment horizontal="right" vertical="center"/>
    </xf>
    <xf numFmtId="178" fontId="8" fillId="0" borderId="95" xfId="0" quotePrefix="1" applyNumberFormat="1" applyFont="1" applyBorder="1" applyAlignment="1">
      <alignment horizontal="right" vertical="center"/>
    </xf>
    <xf numFmtId="178" fontId="8" fillId="0" borderId="64" xfId="0" quotePrefix="1" applyNumberFormat="1" applyFont="1" applyBorder="1" applyAlignment="1">
      <alignment horizontal="right" vertical="center"/>
    </xf>
    <xf numFmtId="178" fontId="8" fillId="0" borderId="99" xfId="0" quotePrefix="1" applyNumberFormat="1" applyFont="1" applyBorder="1" applyAlignment="1">
      <alignment horizontal="right" vertical="center"/>
    </xf>
    <xf numFmtId="178" fontId="7" fillId="0" borderId="9" xfId="0" applyNumberFormat="1" applyFont="1" applyBorder="1" applyAlignment="1">
      <alignment vertical="center"/>
    </xf>
    <xf numFmtId="178" fontId="7" fillId="0" borderId="98" xfId="0" applyNumberFormat="1" applyFont="1" applyBorder="1" applyAlignment="1">
      <alignment vertical="center"/>
    </xf>
    <xf numFmtId="181" fontId="7" fillId="0" borderId="9" xfId="0" applyNumberFormat="1" applyFont="1" applyBorder="1" applyAlignment="1">
      <alignment vertical="center"/>
    </xf>
    <xf numFmtId="181" fontId="7" fillId="0" borderId="98" xfId="0" applyNumberFormat="1" applyFont="1" applyBorder="1" applyAlignment="1">
      <alignment vertical="center"/>
    </xf>
    <xf numFmtId="181" fontId="7" fillId="0" borderId="0" xfId="0" applyNumberFormat="1" applyFont="1" applyAlignment="1">
      <alignment vertical="center"/>
    </xf>
    <xf numFmtId="178" fontId="7" fillId="0" borderId="9" xfId="0" applyNumberFormat="1" applyFont="1" applyBorder="1" applyAlignment="1">
      <alignment horizontal="right" vertical="center"/>
    </xf>
    <xf numFmtId="178" fontId="7" fillId="0" borderId="98" xfId="0" applyNumberFormat="1" applyFont="1" applyBorder="1" applyAlignment="1">
      <alignment horizontal="right" vertical="center"/>
    </xf>
    <xf numFmtId="190" fontId="30" fillId="0" borderId="0" xfId="1" applyNumberFormat="1" applyFont="1" applyFill="1" applyBorder="1" applyAlignment="1">
      <alignment horizontal="right" vertical="center" shrinkToFit="1"/>
    </xf>
    <xf numFmtId="181" fontId="8" fillId="0" borderId="0" xfId="0" applyNumberFormat="1" applyFont="1" applyAlignment="1">
      <alignment vertical="center"/>
    </xf>
    <xf numFmtId="185" fontId="8" fillId="0" borderId="9" xfId="0" applyNumberFormat="1" applyFont="1" applyBorder="1" applyAlignment="1">
      <alignment vertical="center"/>
    </xf>
    <xf numFmtId="185" fontId="8" fillId="0" borderId="98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191" fontId="8" fillId="0" borderId="4" xfId="8" applyNumberFormat="1" applyFont="1" applyFill="1" applyBorder="1" applyAlignment="1">
      <alignment vertical="center" shrinkToFit="1"/>
    </xf>
    <xf numFmtId="191" fontId="8" fillId="0" borderId="1" xfId="8" applyNumberFormat="1" applyFont="1" applyFill="1" applyBorder="1" applyAlignment="1">
      <alignment vertical="center" shrinkToFit="1"/>
    </xf>
    <xf numFmtId="191" fontId="7" fillId="0" borderId="4" xfId="8" applyNumberFormat="1" applyFont="1" applyFill="1" applyBorder="1" applyAlignment="1">
      <alignment vertical="center" shrinkToFit="1"/>
    </xf>
    <xf numFmtId="191" fontId="8" fillId="0" borderId="4" xfId="9" applyNumberFormat="1" applyFont="1" applyFill="1" applyBorder="1" applyAlignment="1">
      <alignment vertical="center" shrinkToFit="1"/>
    </xf>
    <xf numFmtId="191" fontId="8" fillId="0" borderId="1" xfId="9" applyNumberFormat="1" applyFont="1" applyFill="1" applyBorder="1" applyAlignment="1">
      <alignment vertical="center" shrinkToFit="1"/>
    </xf>
    <xf numFmtId="191" fontId="7" fillId="0" borderId="4" xfId="9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178" fontId="8" fillId="0" borderId="0" xfId="1" applyNumberFormat="1" applyFont="1" applyFill="1" applyBorder="1" applyAlignment="1">
      <alignment vertical="center" shrinkToFit="1"/>
    </xf>
    <xf numFmtId="178" fontId="8" fillId="0" borderId="0" xfId="0" applyNumberFormat="1" applyFont="1" applyAlignment="1">
      <alignment vertical="center" shrinkToFit="1"/>
    </xf>
    <xf numFmtId="178" fontId="8" fillId="0" borderId="0" xfId="0" applyNumberFormat="1" applyFont="1" applyAlignment="1">
      <alignment horizontal="right" vertical="center" shrinkToFit="1"/>
    </xf>
    <xf numFmtId="181" fontId="8" fillId="0" borderId="0" xfId="0" applyNumberFormat="1" applyFont="1" applyAlignment="1">
      <alignment vertical="center" shrinkToFit="1"/>
    </xf>
    <xf numFmtId="181" fontId="8" fillId="0" borderId="0" xfId="1" applyNumberFormat="1" applyFont="1" applyFill="1" applyBorder="1" applyAlignment="1">
      <alignment vertical="center" shrinkToFit="1"/>
    </xf>
    <xf numFmtId="49" fontId="18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 shrinkToFit="1"/>
    </xf>
    <xf numFmtId="49" fontId="18" fillId="0" borderId="0" xfId="0" applyNumberFormat="1" applyFont="1" applyAlignment="1">
      <alignment vertical="center" shrinkToFit="1"/>
    </xf>
    <xf numFmtId="178" fontId="13" fillId="0" borderId="0" xfId="0" applyNumberFormat="1" applyFont="1" applyAlignment="1">
      <alignment vertical="center" shrinkToFit="1"/>
    </xf>
    <xf numFmtId="186" fontId="13" fillId="0" borderId="0" xfId="0" applyNumberFormat="1" applyFont="1" applyAlignment="1">
      <alignment vertical="center" shrinkToFit="1"/>
    </xf>
    <xf numFmtId="49" fontId="27" fillId="0" borderId="0" xfId="0" applyNumberFormat="1" applyFont="1" applyAlignment="1">
      <alignment vertical="center" shrinkToFit="1"/>
    </xf>
    <xf numFmtId="49" fontId="13" fillId="0" borderId="0" xfId="0" applyNumberFormat="1" applyFont="1" applyAlignment="1">
      <alignment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49" fontId="8" fillId="0" borderId="27" xfId="3" applyNumberFormat="1" applyFont="1" applyBorder="1" applyAlignment="1">
      <alignment horizontal="center" vertical="center" shrinkToFit="1"/>
    </xf>
    <xf numFmtId="49" fontId="7" fillId="0" borderId="4" xfId="3" applyNumberFormat="1" applyFont="1" applyBorder="1" applyAlignment="1">
      <alignment horizontal="center" vertical="center" shrinkToFit="1"/>
    </xf>
    <xf numFmtId="49" fontId="6" fillId="0" borderId="0" xfId="3" applyNumberFormat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49" fontId="6" fillId="0" borderId="0" xfId="0" applyNumberFormat="1" applyFont="1" applyAlignment="1">
      <alignment horizontal="left" vertical="center" wrapText="1"/>
    </xf>
    <xf numFmtId="49" fontId="8" fillId="3" borderId="23" xfId="3" applyNumberFormat="1" applyFont="1" applyFill="1" applyBorder="1" applyAlignment="1">
      <alignment horizontal="center" vertical="center" shrinkToFit="1"/>
    </xf>
    <xf numFmtId="49" fontId="8" fillId="0" borderId="21" xfId="3" applyNumberFormat="1" applyFont="1" applyBorder="1" applyAlignment="1">
      <alignment vertical="center" shrinkToFit="1"/>
    </xf>
    <xf numFmtId="0" fontId="8" fillId="0" borderId="16" xfId="3" applyFont="1" applyBorder="1" applyAlignment="1">
      <alignment vertical="center" shrinkToFit="1"/>
    </xf>
    <xf numFmtId="49" fontId="8" fillId="0" borderId="22" xfId="3" applyNumberFormat="1" applyFont="1" applyBorder="1" applyAlignment="1">
      <alignment horizontal="center" vertical="center" shrinkToFit="1"/>
    </xf>
    <xf numFmtId="49" fontId="8" fillId="0" borderId="23" xfId="3" applyNumberFormat="1" applyFont="1" applyBorder="1" applyAlignment="1">
      <alignment horizontal="center" vertical="center" shrinkToFit="1"/>
    </xf>
    <xf numFmtId="49" fontId="8" fillId="0" borderId="24" xfId="3" applyNumberFormat="1" applyFont="1" applyBorder="1" applyAlignment="1">
      <alignment horizontal="center" vertical="center" shrinkToFit="1"/>
    </xf>
    <xf numFmtId="49" fontId="8" fillId="0" borderId="25" xfId="3" applyNumberFormat="1" applyFont="1" applyBorder="1" applyAlignment="1">
      <alignment horizontal="center" vertical="center" shrinkToFit="1"/>
    </xf>
    <xf numFmtId="49" fontId="8" fillId="0" borderId="26" xfId="3" applyNumberFormat="1" applyFont="1" applyBorder="1" applyAlignment="1">
      <alignment horizontal="center" vertical="center" shrinkToFit="1"/>
    </xf>
    <xf numFmtId="49" fontId="8" fillId="0" borderId="4" xfId="3" applyNumberFormat="1" applyFont="1" applyBorder="1" applyAlignment="1">
      <alignment horizontal="center" vertical="center"/>
    </xf>
    <xf numFmtId="49" fontId="7" fillId="0" borderId="4" xfId="3" applyNumberFormat="1" applyFont="1" applyBorder="1" applyAlignment="1">
      <alignment horizontal="center" vertical="center"/>
    </xf>
    <xf numFmtId="49" fontId="8" fillId="0" borderId="11" xfId="3" applyNumberFormat="1" applyFont="1" applyBorder="1" applyAlignment="1">
      <alignment horizontal="center" vertical="center" shrinkToFit="1"/>
    </xf>
    <xf numFmtId="49" fontId="8" fillId="0" borderId="13" xfId="3" applyNumberFormat="1" applyFont="1" applyBorder="1" applyAlignment="1">
      <alignment horizontal="center" vertical="center" shrinkToFit="1"/>
    </xf>
    <xf numFmtId="49" fontId="8" fillId="0" borderId="9" xfId="3" applyNumberFormat="1" applyFont="1" applyBorder="1" applyAlignment="1">
      <alignment horizontal="center" vertical="center" shrinkToFit="1"/>
    </xf>
    <xf numFmtId="49" fontId="8" fillId="0" borderId="1" xfId="3" applyNumberFormat="1" applyFont="1" applyBorder="1" applyAlignment="1">
      <alignment horizontal="center" vertical="center" shrinkToFit="1"/>
    </xf>
    <xf numFmtId="49" fontId="8" fillId="0" borderId="19" xfId="3" applyNumberFormat="1" applyFont="1" applyBorder="1" applyAlignment="1">
      <alignment horizontal="center" vertical="center" shrinkToFit="1"/>
    </xf>
    <xf numFmtId="49" fontId="8" fillId="0" borderId="6" xfId="3" applyNumberFormat="1" applyFont="1" applyBorder="1" applyAlignment="1">
      <alignment horizontal="center" vertical="center" shrinkToFit="1"/>
    </xf>
    <xf numFmtId="178" fontId="8" fillId="0" borderId="0" xfId="3" applyNumberFormat="1" applyFont="1" applyAlignment="1">
      <alignment horizontal="center" vertical="center"/>
    </xf>
    <xf numFmtId="49" fontId="8" fillId="0" borderId="0" xfId="3" applyNumberFormat="1" applyFont="1" applyAlignment="1">
      <alignment horizontal="center"/>
    </xf>
    <xf numFmtId="49" fontId="8" fillId="3" borderId="22" xfId="3" applyNumberFormat="1" applyFont="1" applyFill="1" applyBorder="1" applyAlignment="1">
      <alignment horizontal="center" vertical="center" shrinkToFit="1"/>
    </xf>
    <xf numFmtId="49" fontId="8" fillId="3" borderId="24" xfId="3" applyNumberFormat="1" applyFont="1" applyFill="1" applyBorder="1" applyAlignment="1">
      <alignment horizontal="center" vertical="center" shrinkToFit="1"/>
    </xf>
    <xf numFmtId="49" fontId="8" fillId="3" borderId="25" xfId="3" applyNumberFormat="1" applyFont="1" applyFill="1" applyBorder="1" applyAlignment="1">
      <alignment horizontal="center" vertical="center" shrinkToFit="1"/>
    </xf>
    <xf numFmtId="49" fontId="8" fillId="3" borderId="26" xfId="3" applyNumberFormat="1" applyFont="1" applyFill="1" applyBorder="1" applyAlignment="1">
      <alignment horizontal="center" vertical="center" shrinkToFit="1"/>
    </xf>
    <xf numFmtId="49" fontId="8" fillId="3" borderId="4" xfId="3" applyNumberFormat="1" applyFont="1" applyFill="1" applyBorder="1" applyAlignment="1">
      <alignment horizontal="center" vertical="center"/>
    </xf>
    <xf numFmtId="49" fontId="8" fillId="4" borderId="4" xfId="3" applyNumberFormat="1" applyFont="1" applyFill="1" applyBorder="1" applyAlignment="1">
      <alignment horizontal="center" vertical="center"/>
    </xf>
    <xf numFmtId="49" fontId="13" fillId="0" borderId="0" xfId="3" applyNumberFormat="1" applyFont="1" applyAlignment="1">
      <alignment horizontal="center" vertical="center"/>
    </xf>
    <xf numFmtId="49" fontId="14" fillId="0" borderId="0" xfId="3" applyNumberFormat="1" applyFont="1" applyAlignment="1">
      <alignment horizontal="center"/>
    </xf>
    <xf numFmtId="49" fontId="14" fillId="0" borderId="8" xfId="3" applyNumberFormat="1" applyFont="1" applyBorder="1" applyAlignment="1">
      <alignment horizontal="center"/>
    </xf>
    <xf numFmtId="178" fontId="7" fillId="0" borderId="30" xfId="3" applyNumberFormat="1" applyFont="1" applyBorder="1" applyAlignment="1">
      <alignment horizontal="right" vertical="center"/>
    </xf>
    <xf numFmtId="0" fontId="7" fillId="0" borderId="36" xfId="3" applyFont="1" applyBorder="1" applyAlignment="1">
      <alignment vertical="center"/>
    </xf>
    <xf numFmtId="0" fontId="7" fillId="0" borderId="44" xfId="3" applyFont="1" applyBorder="1" applyAlignment="1">
      <alignment vertical="center"/>
    </xf>
    <xf numFmtId="0" fontId="7" fillId="0" borderId="31" xfId="3" applyFont="1" applyBorder="1" applyAlignment="1">
      <alignment horizontal="center" vertical="center"/>
    </xf>
    <xf numFmtId="0" fontId="7" fillId="0" borderId="20" xfId="3" applyFont="1" applyBorder="1" applyAlignment="1">
      <alignment vertical="center"/>
    </xf>
    <xf numFmtId="178" fontId="7" fillId="0" borderId="41" xfId="3" applyNumberFormat="1" applyFont="1" applyBorder="1" applyAlignment="1">
      <alignment horizontal="right" vertical="center"/>
    </xf>
    <xf numFmtId="0" fontId="7" fillId="0" borderId="42" xfId="3" applyFont="1" applyBorder="1" applyAlignment="1">
      <alignment vertical="center"/>
    </xf>
    <xf numFmtId="178" fontId="7" fillId="0" borderId="3" xfId="3" applyNumberFormat="1" applyFont="1" applyBorder="1" applyAlignment="1">
      <alignment horizontal="right" vertical="center"/>
    </xf>
    <xf numFmtId="0" fontId="7" fillId="0" borderId="43" xfId="3" applyFont="1" applyBorder="1" applyAlignment="1">
      <alignment vertical="center"/>
    </xf>
    <xf numFmtId="178" fontId="7" fillId="0" borderId="2" xfId="3" applyNumberFormat="1" applyFont="1" applyBorder="1" applyAlignment="1">
      <alignment horizontal="right" vertical="center"/>
    </xf>
    <xf numFmtId="0" fontId="7" fillId="0" borderId="35" xfId="3" applyFont="1" applyBorder="1" applyAlignment="1">
      <alignment vertical="center"/>
    </xf>
    <xf numFmtId="0" fontId="8" fillId="0" borderId="24" xfId="3" applyFont="1" applyBorder="1" applyAlignment="1">
      <alignment horizontal="center" vertical="center" shrinkToFit="1"/>
    </xf>
    <xf numFmtId="0" fontId="8" fillId="0" borderId="20" xfId="3" applyFont="1" applyBorder="1" applyAlignment="1">
      <alignment vertical="center"/>
    </xf>
    <xf numFmtId="178" fontId="8" fillId="0" borderId="37" xfId="3" applyNumberFormat="1" applyFont="1" applyBorder="1" applyAlignment="1">
      <alignment horizontal="right" vertical="center"/>
    </xf>
    <xf numFmtId="0" fontId="8" fillId="0" borderId="39" xfId="3" applyFont="1" applyBorder="1" applyAlignment="1">
      <alignment vertical="center"/>
    </xf>
    <xf numFmtId="178" fontId="8" fillId="0" borderId="28" xfId="3" applyNumberFormat="1" applyFont="1" applyBorder="1" applyAlignment="1">
      <alignment horizontal="right" vertical="center"/>
    </xf>
    <xf numFmtId="0" fontId="8" fillId="0" borderId="10" xfId="3" applyFont="1" applyBorder="1" applyAlignment="1">
      <alignment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0" fontId="7" fillId="0" borderId="33" xfId="3" applyFont="1" applyBorder="1" applyAlignment="1">
      <alignment vertical="center"/>
    </xf>
    <xf numFmtId="178" fontId="7" fillId="0" borderId="29" xfId="3" applyNumberFormat="1" applyFont="1" applyBorder="1" applyAlignment="1">
      <alignment horizontal="right" vertical="center"/>
    </xf>
    <xf numFmtId="0" fontId="7" fillId="0" borderId="34" xfId="3" applyFont="1" applyBorder="1" applyAlignment="1">
      <alignment vertical="center"/>
    </xf>
    <xf numFmtId="0" fontId="7" fillId="0" borderId="40" xfId="3" applyFont="1" applyBorder="1" applyAlignment="1">
      <alignment vertical="center"/>
    </xf>
    <xf numFmtId="0" fontId="8" fillId="0" borderId="5" xfId="3" applyFont="1" applyBorder="1" applyAlignment="1">
      <alignment horizontal="center" vertical="center" shrinkToFit="1"/>
    </xf>
    <xf numFmtId="0" fontId="8" fillId="0" borderId="6" xfId="3" applyFont="1" applyBorder="1" applyAlignment="1">
      <alignment horizontal="center" vertical="center" shrinkToFit="1"/>
    </xf>
    <xf numFmtId="0" fontId="8" fillId="0" borderId="31" xfId="3" applyFont="1" applyBorder="1" applyAlignment="1">
      <alignment horizontal="center" vertical="center" shrinkToFit="1"/>
    </xf>
    <xf numFmtId="0" fontId="8" fillId="0" borderId="32" xfId="3" applyFont="1" applyBorder="1" applyAlignment="1">
      <alignment horizontal="center" vertical="center" shrinkToFit="1"/>
    </xf>
    <xf numFmtId="0" fontId="8" fillId="0" borderId="20" xfId="3" applyFont="1" applyBorder="1" applyAlignment="1">
      <alignment horizontal="center" vertical="center" shrinkToFit="1"/>
    </xf>
    <xf numFmtId="0" fontId="8" fillId="0" borderId="38" xfId="3" applyFont="1" applyBorder="1" applyAlignment="1">
      <alignment horizontal="center" vertical="center" shrinkToFit="1"/>
    </xf>
    <xf numFmtId="178" fontId="8" fillId="0" borderId="2" xfId="3" applyNumberFormat="1" applyFont="1" applyBorder="1" applyAlignment="1">
      <alignment horizontal="right" vertical="center"/>
    </xf>
    <xf numFmtId="0" fontId="8" fillId="0" borderId="35" xfId="3" applyFont="1" applyBorder="1" applyAlignment="1">
      <alignment vertical="center"/>
    </xf>
    <xf numFmtId="178" fontId="8" fillId="0" borderId="41" xfId="3" applyNumberFormat="1" applyFont="1" applyBorder="1" applyAlignment="1">
      <alignment horizontal="right" vertical="center"/>
    </xf>
    <xf numFmtId="178" fontId="8" fillId="0" borderId="3" xfId="3" applyNumberFormat="1" applyFont="1" applyBorder="1" applyAlignment="1">
      <alignment horizontal="right" vertical="center"/>
    </xf>
    <xf numFmtId="0" fontId="8" fillId="0" borderId="33" xfId="3" applyFont="1" applyBorder="1" applyAlignment="1">
      <alignment vertical="center"/>
    </xf>
    <xf numFmtId="178" fontId="8" fillId="0" borderId="29" xfId="3" applyNumberFormat="1" applyFont="1" applyBorder="1" applyAlignment="1">
      <alignment horizontal="right" vertical="center"/>
    </xf>
    <xf numFmtId="0" fontId="8" fillId="0" borderId="34" xfId="3" applyFont="1" applyBorder="1" applyAlignment="1">
      <alignment vertical="center"/>
    </xf>
    <xf numFmtId="178" fontId="8" fillId="0" borderId="35" xfId="3" applyNumberFormat="1" applyFont="1" applyBorder="1" applyAlignment="1">
      <alignment horizontal="right" vertical="center"/>
    </xf>
    <xf numFmtId="178" fontId="8" fillId="0" borderId="34" xfId="3" applyNumberFormat="1" applyFont="1" applyBorder="1" applyAlignment="1">
      <alignment horizontal="right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 shrinkToFit="1"/>
    </xf>
    <xf numFmtId="0" fontId="8" fillId="0" borderId="16" xfId="3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/>
    </xf>
    <xf numFmtId="0" fontId="8" fillId="0" borderId="11" xfId="3" applyFont="1" applyBorder="1" applyAlignment="1">
      <alignment horizontal="center" vertical="center" shrinkToFit="1"/>
    </xf>
    <xf numFmtId="0" fontId="8" fillId="0" borderId="13" xfId="3" applyFont="1" applyBorder="1" applyAlignment="1">
      <alignment horizontal="center" vertical="center" shrinkToFit="1"/>
    </xf>
    <xf numFmtId="49" fontId="7" fillId="0" borderId="5" xfId="3" applyNumberFormat="1" applyFont="1" applyBorder="1" applyAlignment="1">
      <alignment horizontal="center" vertical="center"/>
    </xf>
    <xf numFmtId="49" fontId="7" fillId="0" borderId="6" xfId="3" applyNumberFormat="1" applyFont="1" applyBorder="1" applyAlignment="1">
      <alignment horizontal="center" vertical="center"/>
    </xf>
    <xf numFmtId="49" fontId="7" fillId="0" borderId="20" xfId="3" applyNumberFormat="1" applyFont="1" applyBorder="1" applyAlignment="1">
      <alignment horizontal="center" vertical="center"/>
    </xf>
    <xf numFmtId="49" fontId="7" fillId="0" borderId="38" xfId="3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9" fontId="8" fillId="0" borderId="22" xfId="3" applyNumberFormat="1" applyFont="1" applyBorder="1" applyAlignment="1">
      <alignment horizontal="center" vertical="center" wrapText="1"/>
    </xf>
    <xf numFmtId="49" fontId="8" fillId="0" borderId="22" xfId="3" applyNumberFormat="1" applyFont="1" applyBorder="1" applyAlignment="1">
      <alignment horizontal="center" vertical="center"/>
    </xf>
    <xf numFmtId="49" fontId="8" fillId="0" borderId="27" xfId="3" applyNumberFormat="1" applyFont="1" applyBorder="1" applyAlignment="1">
      <alignment horizontal="center" vertical="center"/>
    </xf>
    <xf numFmtId="49" fontId="8" fillId="0" borderId="5" xfId="3" applyNumberFormat="1" applyFont="1" applyBorder="1" applyAlignment="1">
      <alignment horizontal="center" vertical="center"/>
    </xf>
    <xf numFmtId="49" fontId="8" fillId="0" borderId="6" xfId="3" applyNumberFormat="1" applyFont="1" applyBorder="1" applyAlignment="1">
      <alignment horizontal="center" vertical="center"/>
    </xf>
    <xf numFmtId="49" fontId="8" fillId="0" borderId="20" xfId="3" applyNumberFormat="1" applyFont="1" applyBorder="1" applyAlignment="1">
      <alignment horizontal="center" vertical="center"/>
    </xf>
    <xf numFmtId="49" fontId="8" fillId="0" borderId="38" xfId="3" applyNumberFormat="1" applyFont="1" applyBorder="1" applyAlignment="1">
      <alignment horizontal="center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45" xfId="3" applyNumberFormat="1" applyFont="1" applyBorder="1" applyAlignment="1">
      <alignment horizontal="center" vertical="center"/>
    </xf>
    <xf numFmtId="49" fontId="8" fillId="0" borderId="31" xfId="3" applyNumberFormat="1" applyFont="1" applyBorder="1" applyAlignment="1">
      <alignment horizontal="center" vertical="center"/>
    </xf>
    <xf numFmtId="49" fontId="8" fillId="0" borderId="5" xfId="3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/>
    </xf>
    <xf numFmtId="49" fontId="8" fillId="0" borderId="3" xfId="3" applyNumberFormat="1" applyFont="1" applyBorder="1" applyAlignment="1">
      <alignment horizontal="center" vertical="center"/>
    </xf>
    <xf numFmtId="49" fontId="7" fillId="0" borderId="2" xfId="3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/>
    </xf>
    <xf numFmtId="49" fontId="8" fillId="0" borderId="14" xfId="3" applyNumberFormat="1" applyFont="1" applyBorder="1" applyAlignment="1">
      <alignment horizontal="center" vertical="center"/>
    </xf>
    <xf numFmtId="49" fontId="8" fillId="0" borderId="16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0" borderId="2" xfId="3" applyNumberFormat="1" applyFont="1" applyBorder="1" applyAlignment="1">
      <alignment horizontal="center" vertical="center" wrapText="1"/>
    </xf>
    <xf numFmtId="49" fontId="7" fillId="0" borderId="2" xfId="3" applyNumberFormat="1" applyFont="1" applyBorder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 wrapText="1"/>
    </xf>
    <xf numFmtId="49" fontId="8" fillId="0" borderId="14" xfId="3" applyNumberFormat="1" applyFont="1" applyBorder="1" applyAlignment="1">
      <alignment horizontal="center" vertical="center" shrinkToFit="1"/>
    </xf>
    <xf numFmtId="49" fontId="8" fillId="0" borderId="16" xfId="3" applyNumberFormat="1" applyFont="1" applyBorder="1" applyAlignment="1">
      <alignment horizontal="center" vertical="center" shrinkToFit="1"/>
    </xf>
    <xf numFmtId="49" fontId="7" fillId="0" borderId="8" xfId="3" applyNumberFormat="1" applyFont="1" applyBorder="1" applyAlignment="1">
      <alignment horizontal="left" vertical="center"/>
    </xf>
    <xf numFmtId="49" fontId="8" fillId="0" borderId="45" xfId="3" applyNumberFormat="1" applyFont="1" applyBorder="1" applyAlignment="1">
      <alignment horizontal="center" vertical="center" shrinkToFit="1"/>
    </xf>
    <xf numFmtId="0" fontId="2" fillId="0" borderId="4" xfId="10" applyBorder="1" applyAlignment="1">
      <alignment horizontal="center" vertical="center"/>
    </xf>
    <xf numFmtId="0" fontId="2" fillId="0" borderId="2" xfId="10" applyBorder="1" applyAlignment="1">
      <alignment horizontal="center" vertical="center"/>
    </xf>
    <xf numFmtId="181" fontId="2" fillId="0" borderId="4" xfId="10" applyNumberFormat="1" applyBorder="1" applyAlignment="1">
      <alignment horizontal="center" vertical="center"/>
    </xf>
    <xf numFmtId="185" fontId="2" fillId="0" borderId="4" xfId="10" applyNumberFormat="1" applyBorder="1" applyAlignment="1">
      <alignment horizontal="center" vertical="center"/>
    </xf>
    <xf numFmtId="181" fontId="2" fillId="0" borderId="2" xfId="10" applyNumberFormat="1" applyBorder="1" applyAlignment="1">
      <alignment horizontal="center" vertical="center"/>
    </xf>
    <xf numFmtId="0" fontId="2" fillId="0" borderId="10" xfId="10" applyBorder="1" applyAlignment="1">
      <alignment horizontal="center" vertical="center"/>
    </xf>
    <xf numFmtId="185" fontId="2" fillId="0" borderId="2" xfId="10" applyNumberFormat="1" applyBorder="1" applyAlignment="1">
      <alignment horizontal="center" vertical="center"/>
    </xf>
    <xf numFmtId="185" fontId="2" fillId="0" borderId="10" xfId="10" applyNumberFormat="1" applyBorder="1" applyAlignment="1">
      <alignment horizontal="center" vertical="center"/>
    </xf>
    <xf numFmtId="0" fontId="0" fillId="0" borderId="2" xfId="10" applyFont="1" applyBorder="1" applyAlignment="1">
      <alignment horizontal="center" vertical="center"/>
    </xf>
    <xf numFmtId="181" fontId="2" fillId="0" borderId="10" xfId="10" applyNumberFormat="1" applyBorder="1" applyAlignment="1">
      <alignment horizontal="center" vertical="center"/>
    </xf>
    <xf numFmtId="185" fontId="0" fillId="0" borderId="2" xfId="10" applyNumberFormat="1" applyFont="1" applyBorder="1" applyAlignment="1">
      <alignment horizontal="center" vertical="center"/>
    </xf>
    <xf numFmtId="185" fontId="0" fillId="0" borderId="10" xfId="10" applyNumberFormat="1" applyFont="1" applyBorder="1" applyAlignment="1">
      <alignment horizontal="center" vertical="center"/>
    </xf>
    <xf numFmtId="0" fontId="0" fillId="0" borderId="2" xfId="10" applyFont="1" applyFill="1" applyBorder="1" applyAlignment="1">
      <alignment horizontal="center" vertical="center"/>
    </xf>
    <xf numFmtId="0" fontId="0" fillId="0" borderId="10" xfId="10" applyFont="1" applyFill="1" applyBorder="1" applyAlignment="1">
      <alignment horizontal="center" vertical="center"/>
    </xf>
    <xf numFmtId="185" fontId="0" fillId="0" borderId="2" xfId="10" applyNumberFormat="1" applyFont="1" applyFill="1" applyBorder="1" applyAlignment="1">
      <alignment horizontal="center" vertical="center"/>
    </xf>
    <xf numFmtId="185" fontId="0" fillId="0" borderId="10" xfId="10" applyNumberFormat="1" applyFont="1" applyFill="1" applyBorder="1" applyAlignment="1">
      <alignment horizontal="center" vertical="center"/>
    </xf>
    <xf numFmtId="181" fontId="0" fillId="0" borderId="2" xfId="10" applyNumberFormat="1" applyFont="1" applyFill="1" applyBorder="1" applyAlignment="1">
      <alignment horizontal="center" vertical="center"/>
    </xf>
    <xf numFmtId="181" fontId="0" fillId="0" borderId="10" xfId="10" applyNumberFormat="1" applyFont="1" applyFill="1" applyBorder="1" applyAlignment="1">
      <alignment horizontal="center" vertical="center"/>
    </xf>
    <xf numFmtId="0" fontId="0" fillId="0" borderId="10" xfId="10" applyFont="1" applyBorder="1" applyAlignment="1">
      <alignment horizontal="center" vertical="center"/>
    </xf>
    <xf numFmtId="181" fontId="0" fillId="0" borderId="2" xfId="10" applyNumberFormat="1" applyFont="1" applyBorder="1" applyAlignment="1">
      <alignment horizontal="center" vertical="center"/>
    </xf>
    <xf numFmtId="181" fontId="0" fillId="0" borderId="10" xfId="10" applyNumberFormat="1" applyFont="1" applyBorder="1" applyAlignment="1">
      <alignment horizontal="center" vertical="center"/>
    </xf>
    <xf numFmtId="185" fontId="2" fillId="0" borderId="2" xfId="10" applyNumberFormat="1" applyFill="1" applyBorder="1" applyAlignment="1">
      <alignment horizontal="center" vertical="center"/>
    </xf>
    <xf numFmtId="185" fontId="2" fillId="0" borderId="10" xfId="10" applyNumberFormat="1" applyFill="1" applyBorder="1" applyAlignment="1">
      <alignment horizontal="center" vertical="center"/>
    </xf>
    <xf numFmtId="186" fontId="0" fillId="0" borderId="2" xfId="10" applyNumberFormat="1" applyFont="1" applyFill="1" applyBorder="1" applyAlignment="1">
      <alignment horizontal="center" vertical="center"/>
    </xf>
    <xf numFmtId="186" fontId="0" fillId="0" borderId="10" xfId="10" applyNumberFormat="1" applyFont="1" applyFill="1" applyBorder="1" applyAlignment="1">
      <alignment horizontal="center" vertical="center"/>
    </xf>
    <xf numFmtId="185" fontId="0" fillId="0" borderId="4" xfId="10" applyNumberFormat="1" applyFont="1" applyFill="1" applyBorder="1" applyAlignment="1">
      <alignment horizontal="center" vertical="center"/>
    </xf>
    <xf numFmtId="188" fontId="0" fillId="0" borderId="2" xfId="10" applyNumberFormat="1" applyFont="1" applyFill="1" applyBorder="1" applyAlignment="1">
      <alignment horizontal="center" vertical="center"/>
    </xf>
    <xf numFmtId="188" fontId="0" fillId="0" borderId="10" xfId="10" applyNumberFormat="1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5" applyNumberFormat="1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49" fontId="8" fillId="0" borderId="3" xfId="5" applyNumberFormat="1" applyFont="1" applyBorder="1" applyAlignment="1">
      <alignment horizontal="center" vertical="center"/>
    </xf>
    <xf numFmtId="49" fontId="8" fillId="0" borderId="4" xfId="5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71" xfId="0" applyNumberFormat="1" applyFont="1" applyBorder="1" applyAlignment="1">
      <alignment horizontal="center" vertical="center"/>
    </xf>
    <xf numFmtId="49" fontId="8" fillId="0" borderId="72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95" xfId="0" applyNumberFormat="1" applyFont="1" applyBorder="1" applyAlignment="1">
      <alignment horizontal="center" vertical="center"/>
    </xf>
    <xf numFmtId="49" fontId="8" fillId="0" borderId="97" xfId="0" applyNumberFormat="1" applyFont="1" applyBorder="1" applyAlignment="1">
      <alignment horizontal="center" vertical="center"/>
    </xf>
    <xf numFmtId="49" fontId="8" fillId="0" borderId="96" xfId="0" applyNumberFormat="1" applyFont="1" applyBorder="1" applyAlignment="1">
      <alignment horizontal="center" vertical="center"/>
    </xf>
    <xf numFmtId="49" fontId="8" fillId="0" borderId="5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49" fontId="8" fillId="0" borderId="57" xfId="0" applyNumberFormat="1" applyFont="1" applyBorder="1" applyAlignment="1">
      <alignment horizontal="center" vertical="center"/>
    </xf>
    <xf numFmtId="49" fontId="8" fillId="0" borderId="55" xfId="5" applyNumberFormat="1" applyFont="1" applyBorder="1" applyAlignment="1">
      <alignment horizontal="center" vertical="center"/>
    </xf>
    <xf numFmtId="49" fontId="8" fillId="0" borderId="57" xfId="5" applyNumberFormat="1" applyFont="1" applyBorder="1" applyAlignment="1">
      <alignment horizontal="center" vertical="center"/>
    </xf>
    <xf numFmtId="49" fontId="8" fillId="0" borderId="54" xfId="5" applyNumberFormat="1" applyFont="1" applyBorder="1" applyAlignment="1">
      <alignment horizontal="center" vertical="center"/>
    </xf>
    <xf numFmtId="49" fontId="8" fillId="0" borderId="56" xfId="5" applyNumberFormat="1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8" fillId="0" borderId="52" xfId="0" applyNumberFormat="1" applyFont="1" applyBorder="1" applyAlignment="1">
      <alignment horizontal="center" vertical="center"/>
    </xf>
    <xf numFmtId="49" fontId="8" fillId="0" borderId="94" xfId="0" applyNumberFormat="1" applyFont="1" applyBorder="1" applyAlignment="1">
      <alignment horizontal="center" vertical="center"/>
    </xf>
    <xf numFmtId="49" fontId="8" fillId="0" borderId="84" xfId="0" applyNumberFormat="1" applyFont="1" applyBorder="1" applyAlignment="1">
      <alignment horizontal="center" vertical="center"/>
    </xf>
    <xf numFmtId="49" fontId="8" fillId="0" borderId="85" xfId="0" applyNumberFormat="1" applyFont="1" applyBorder="1" applyAlignment="1">
      <alignment horizontal="center" vertical="center"/>
    </xf>
    <xf numFmtId="49" fontId="8" fillId="0" borderId="86" xfId="0" applyNumberFormat="1" applyFont="1" applyBorder="1" applyAlignment="1">
      <alignment horizontal="center" vertical="center"/>
    </xf>
    <xf numFmtId="49" fontId="8" fillId="0" borderId="87" xfId="0" applyNumberFormat="1" applyFont="1" applyBorder="1" applyAlignment="1">
      <alignment horizontal="center" vertical="center"/>
    </xf>
    <xf numFmtId="49" fontId="8" fillId="0" borderId="88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91" xfId="0" applyNumberFormat="1" applyFont="1" applyBorder="1" applyAlignment="1">
      <alignment horizontal="center" vertical="center"/>
    </xf>
    <xf numFmtId="49" fontId="8" fillId="0" borderId="92" xfId="0" applyNumberFormat="1" applyFont="1" applyBorder="1" applyAlignment="1">
      <alignment horizontal="center" vertical="center"/>
    </xf>
    <xf numFmtId="49" fontId="28" fillId="0" borderId="4" xfId="5" applyNumberFormat="1" applyFont="1" applyBorder="1" applyAlignment="1">
      <alignment horizontal="center" vertical="center" shrinkToFit="1"/>
    </xf>
    <xf numFmtId="49" fontId="8" fillId="0" borderId="2" xfId="5" applyNumberFormat="1" applyFont="1" applyBorder="1" applyAlignment="1">
      <alignment horizontal="center" vertical="center" shrinkToFit="1"/>
    </xf>
    <xf numFmtId="49" fontId="8" fillId="0" borderId="10" xfId="5" applyNumberFormat="1" applyFont="1" applyBorder="1" applyAlignment="1">
      <alignment horizontal="center" vertical="center" shrinkToFit="1"/>
    </xf>
    <xf numFmtId="49" fontId="7" fillId="0" borderId="2" xfId="5" applyNumberFormat="1" applyFont="1" applyBorder="1" applyAlignment="1">
      <alignment horizontal="center" vertical="center" shrinkToFit="1"/>
    </xf>
    <xf numFmtId="49" fontId="7" fillId="0" borderId="10" xfId="5" applyNumberFormat="1" applyFont="1" applyBorder="1" applyAlignment="1">
      <alignment horizontal="center" vertical="center" shrinkToFit="1"/>
    </xf>
    <xf numFmtId="49" fontId="8" fillId="0" borderId="3" xfId="5" applyNumberFormat="1" applyFont="1" applyBorder="1" applyAlignment="1">
      <alignment horizontal="center" vertical="center" shrinkToFit="1"/>
    </xf>
    <xf numFmtId="0" fontId="8" fillId="0" borderId="10" xfId="5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shrinkToFit="1"/>
    </xf>
    <xf numFmtId="49" fontId="28" fillId="0" borderId="4" xfId="0" applyNumberFormat="1" applyFont="1" applyBorder="1" applyAlignment="1">
      <alignment horizontal="center" vertical="center" shrinkToFit="1"/>
    </xf>
    <xf numFmtId="0" fontId="8" fillId="0" borderId="4" xfId="5" applyFont="1" applyBorder="1" applyAlignment="1">
      <alignment horizontal="center" vertical="center" shrinkToFit="1"/>
    </xf>
    <xf numFmtId="49" fontId="14" fillId="0" borderId="4" xfId="5" applyNumberFormat="1" applyFont="1" applyBorder="1" applyAlignment="1">
      <alignment horizontal="center" vertical="center" shrinkToFit="1"/>
    </xf>
    <xf numFmtId="49" fontId="14" fillId="0" borderId="1" xfId="5" applyNumberFormat="1" applyFont="1" applyBorder="1" applyAlignment="1">
      <alignment horizontal="center" vertical="center" shrinkToFit="1"/>
    </xf>
    <xf numFmtId="0" fontId="8" fillId="0" borderId="7" xfId="5" applyFont="1" applyBorder="1" applyAlignment="1">
      <alignment horizontal="center" vertical="center" shrinkToFit="1"/>
    </xf>
    <xf numFmtId="0" fontId="8" fillId="0" borderId="9" xfId="5" applyFont="1" applyBorder="1" applyAlignment="1">
      <alignment horizontal="center" vertical="center" shrinkToFit="1"/>
    </xf>
    <xf numFmtId="0" fontId="8" fillId="0" borderId="1" xfId="5" applyFont="1" applyBorder="1" applyAlignment="1">
      <alignment horizontal="center" vertical="center" shrinkToFit="1"/>
    </xf>
    <xf numFmtId="0" fontId="8" fillId="0" borderId="4" xfId="5" applyFont="1" applyBorder="1" applyAlignment="1">
      <alignment vertical="center" shrinkToFit="1"/>
    </xf>
    <xf numFmtId="179" fontId="9" fillId="0" borderId="22" xfId="1" applyNumberFormat="1" applyFont="1" applyFill="1" applyBorder="1" applyAlignment="1">
      <alignment vertical="center"/>
    </xf>
    <xf numFmtId="178" fontId="9" fillId="0" borderId="22" xfId="3" applyNumberFormat="1" applyFont="1" applyFill="1" applyBorder="1" applyAlignment="1">
      <alignment vertical="center"/>
    </xf>
    <xf numFmtId="179" fontId="9" fillId="0" borderId="22" xfId="3" applyNumberFormat="1" applyFont="1" applyFill="1" applyBorder="1" applyAlignment="1">
      <alignment vertical="center"/>
    </xf>
    <xf numFmtId="180" fontId="9" fillId="0" borderId="22" xfId="3" applyNumberFormat="1" applyFont="1" applyFill="1" applyBorder="1" applyAlignment="1">
      <alignment vertical="center"/>
    </xf>
    <xf numFmtId="178" fontId="10" fillId="0" borderId="22" xfId="3" applyNumberFormat="1" applyFont="1" applyFill="1" applyBorder="1" applyAlignment="1">
      <alignment horizontal="right" vertical="center"/>
    </xf>
    <xf numFmtId="178" fontId="31" fillId="0" borderId="22" xfId="3" applyNumberFormat="1" applyFont="1" applyFill="1" applyBorder="1" applyAlignment="1">
      <alignment horizontal="right" vertical="center"/>
    </xf>
    <xf numFmtId="178" fontId="10" fillId="0" borderId="22" xfId="3" applyNumberFormat="1" applyFont="1" applyFill="1" applyBorder="1" applyAlignment="1">
      <alignment vertical="center"/>
    </xf>
    <xf numFmtId="178" fontId="9" fillId="0" borderId="23" xfId="3" applyNumberFormat="1" applyFont="1" applyFill="1" applyBorder="1" applyAlignment="1">
      <alignment vertical="center"/>
    </xf>
    <xf numFmtId="179" fontId="9" fillId="0" borderId="23" xfId="3" applyNumberFormat="1" applyFont="1" applyFill="1" applyBorder="1" applyAlignment="1">
      <alignment vertical="center"/>
    </xf>
    <xf numFmtId="180" fontId="9" fillId="0" borderId="23" xfId="3" applyNumberFormat="1" applyFont="1" applyFill="1" applyBorder="1" applyAlignment="1">
      <alignment vertical="center"/>
    </xf>
    <xf numFmtId="178" fontId="10" fillId="0" borderId="23" xfId="3" applyNumberFormat="1" applyFont="1" applyFill="1" applyBorder="1" applyAlignment="1">
      <alignment horizontal="right" vertical="center"/>
    </xf>
    <xf numFmtId="179" fontId="31" fillId="0" borderId="23" xfId="3" applyNumberFormat="1" applyFont="1" applyFill="1" applyBorder="1" applyAlignment="1">
      <alignment vertical="center"/>
    </xf>
    <xf numFmtId="178" fontId="10" fillId="0" borderId="23" xfId="3" applyNumberFormat="1" applyFont="1" applyFill="1" applyBorder="1" applyAlignment="1">
      <alignment vertical="center"/>
    </xf>
    <xf numFmtId="178" fontId="9" fillId="0" borderId="27" xfId="3" applyNumberFormat="1" applyFont="1" applyFill="1" applyBorder="1" applyAlignment="1">
      <alignment vertical="center"/>
    </xf>
    <xf numFmtId="179" fontId="9" fillId="0" borderId="27" xfId="3" applyNumberFormat="1" applyFont="1" applyFill="1" applyBorder="1" applyAlignment="1">
      <alignment vertical="center"/>
    </xf>
    <xf numFmtId="180" fontId="9" fillId="0" borderId="27" xfId="3" applyNumberFormat="1" applyFont="1" applyFill="1" applyBorder="1" applyAlignment="1">
      <alignment vertical="center"/>
    </xf>
    <xf numFmtId="178" fontId="10" fillId="0" borderId="27" xfId="3" applyNumberFormat="1" applyFont="1" applyFill="1" applyBorder="1" applyAlignment="1">
      <alignment horizontal="right" vertical="center"/>
    </xf>
    <xf numFmtId="179" fontId="31" fillId="0" borderId="27" xfId="3" applyNumberFormat="1" applyFont="1" applyFill="1" applyBorder="1" applyAlignment="1">
      <alignment vertical="center"/>
    </xf>
    <xf numFmtId="178" fontId="10" fillId="0" borderId="27" xfId="3" applyNumberFormat="1" applyFont="1" applyFill="1" applyBorder="1" applyAlignment="1">
      <alignment vertical="center"/>
    </xf>
    <xf numFmtId="178" fontId="10" fillId="0" borderId="4" xfId="3" applyNumberFormat="1" applyFont="1" applyFill="1" applyBorder="1" applyAlignment="1">
      <alignment horizontal="right" vertical="center"/>
    </xf>
    <xf numFmtId="179" fontId="10" fillId="0" borderId="4" xfId="3" applyNumberFormat="1" applyFont="1" applyFill="1" applyBorder="1" applyAlignment="1">
      <alignment horizontal="right" vertical="center"/>
    </xf>
    <xf numFmtId="180" fontId="10" fillId="0" borderId="22" xfId="3" applyNumberFormat="1" applyFont="1" applyFill="1" applyBorder="1" applyAlignment="1">
      <alignment vertical="center"/>
    </xf>
    <xf numFmtId="178" fontId="10" fillId="0" borderId="4" xfId="3" applyNumberFormat="1" applyFont="1" applyFill="1" applyBorder="1" applyAlignment="1">
      <alignment vertical="center"/>
    </xf>
    <xf numFmtId="179" fontId="10" fillId="0" borderId="23" xfId="3" applyNumberFormat="1" applyFont="1" applyFill="1" applyBorder="1" applyAlignment="1">
      <alignment vertical="center"/>
    </xf>
    <xf numFmtId="179" fontId="10" fillId="0" borderId="22" xfId="3" applyNumberFormat="1" applyFont="1" applyFill="1" applyBorder="1" applyAlignment="1">
      <alignment vertical="center"/>
    </xf>
    <xf numFmtId="181" fontId="9" fillId="0" borderId="22" xfId="3" applyNumberFormat="1" applyFont="1" applyFill="1" applyBorder="1" applyAlignment="1">
      <alignment vertical="center"/>
    </xf>
    <xf numFmtId="179" fontId="9" fillId="0" borderId="10" xfId="3" applyNumberFormat="1" applyFont="1" applyFill="1" applyBorder="1" applyAlignment="1">
      <alignment vertical="center"/>
    </xf>
    <xf numFmtId="178" fontId="31" fillId="0" borderId="35" xfId="3" applyNumberFormat="1" applyFont="1" applyFill="1" applyBorder="1" applyAlignment="1">
      <alignment horizontal="right" vertical="center"/>
    </xf>
    <xf numFmtId="180" fontId="10" fillId="0" borderId="4" xfId="3" applyNumberFormat="1" applyFont="1" applyFill="1" applyBorder="1" applyAlignment="1">
      <alignment vertical="center"/>
    </xf>
    <xf numFmtId="178" fontId="31" fillId="0" borderId="4" xfId="3" applyNumberFormat="1" applyFont="1" applyFill="1" applyBorder="1" applyAlignment="1">
      <alignment horizontal="right" vertical="center"/>
    </xf>
    <xf numFmtId="179" fontId="10" fillId="0" borderId="4" xfId="3" applyNumberFormat="1" applyFont="1" applyFill="1" applyBorder="1" applyAlignment="1">
      <alignment vertical="center"/>
    </xf>
    <xf numFmtId="179" fontId="10" fillId="0" borderId="27" xfId="3" applyNumberFormat="1" applyFont="1" applyFill="1" applyBorder="1" applyAlignment="1">
      <alignment vertical="center"/>
    </xf>
    <xf numFmtId="0" fontId="9" fillId="0" borderId="22" xfId="3" applyFont="1" applyFill="1" applyBorder="1" applyAlignment="1">
      <alignment vertical="center"/>
    </xf>
  </cellXfs>
  <cellStyles count="11">
    <cellStyle name="パーセント" xfId="9" builtinId="5"/>
    <cellStyle name="パーセント 2" xfId="8" xr:uid="{602E928D-A4C4-4DBC-B101-6125A49681CA}"/>
    <cellStyle name="桁区切り" xfId="1" builtinId="6"/>
    <cellStyle name="桁区切り 2" xfId="4" xr:uid="{84EBE838-74B3-4DAA-BB24-84856E7DBDD2}"/>
    <cellStyle name="桁区切り 3" xfId="7" xr:uid="{F60C4832-738E-4D0E-A2C1-3A01DE735A2E}"/>
    <cellStyle name="標準" xfId="0" builtinId="0"/>
    <cellStyle name="標準 2" xfId="3" xr:uid="{E057BFB7-82B5-45D7-BDAB-A6264670CF72}"/>
    <cellStyle name="標準 3" xfId="5" xr:uid="{8D39BC2B-1D36-4321-8850-7EDC71628B3E}"/>
    <cellStyle name="標準 4" xfId="6" xr:uid="{42B56773-290C-43FD-AB69-90796FEAEE2E}"/>
    <cellStyle name="標準 5" xfId="10" xr:uid="{56D7EED5-5586-49F0-A50E-735C6C9CD33D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計</a:t>
            </a:r>
          </a:p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590,253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千トン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EC-49EC-89E5-004335B6423A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5AEC-49EC-89E5-004335B6423A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AEC-49EC-89E5-004335B6423A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5AEC-49EC-89E5-004335B6423A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AEC-49EC-89E5-004335B6423A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AEC-49EC-89E5-004335B6423A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5AEC-49EC-89E5-004335B6423A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5AEC-49EC-89E5-004335B642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5AEC-49EC-89E5-004335B6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営  業  用</a:t>
            </a:r>
          </a:p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321,572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千トン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64-4FB8-8919-645B90B2BB38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3B64-4FB8-8919-645B90B2BB38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64-4FB8-8919-645B90B2BB38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3B64-4FB8-8919-645B90B2BB38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64-4FB8-8919-645B90B2BB38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3B64-4FB8-8919-645B90B2BB38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64-4FB8-8919-645B90B2BB38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3B64-4FB8-8919-645B90B2BB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3B64-4FB8-8919-645B90B2B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自  家  用</a:t>
            </a:r>
          </a:p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 268,681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千トン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00-4A14-B77A-8C24601B3166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3200-4A14-B77A-8C24601B3166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200-4A14-B77A-8C24601B3166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3200-4A14-B77A-8C24601B3166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200-4A14-B77A-8C24601B3166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3200-4A14-B77A-8C24601B3166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200-4A14-B77A-8C24601B3166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3200-4A14-B77A-8C24601B316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3200-4A14-B77A-8C24601B3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solidFill>
          <a:srgbClr val="FFFFFF"/>
        </a:solidFill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21</xdr:row>
      <xdr:rowOff>0</xdr:rowOff>
    </xdr:from>
    <xdr:to>
      <xdr:col>5</xdr:col>
      <xdr:colOff>352425</xdr:colOff>
      <xdr:row>21</xdr:row>
      <xdr:rowOff>0</xdr:rowOff>
    </xdr:to>
    <xdr:graphicFrame macro="">
      <xdr:nvGraphicFramePr>
        <xdr:cNvPr id="1213" name="Chart 4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3</xdr:col>
      <xdr:colOff>342900</xdr:colOff>
      <xdr:row>21</xdr:row>
      <xdr:rowOff>0</xdr:rowOff>
    </xdr:to>
    <xdr:graphicFrame macro="">
      <xdr:nvGraphicFramePr>
        <xdr:cNvPr id="1214" name="Chart 2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257175</xdr:colOff>
      <xdr:row>21</xdr:row>
      <xdr:rowOff>0</xdr:rowOff>
    </xdr:from>
    <xdr:to>
      <xdr:col>7</xdr:col>
      <xdr:colOff>523875</xdr:colOff>
      <xdr:row>21</xdr:row>
      <xdr:rowOff>0</xdr:rowOff>
    </xdr:to>
    <xdr:graphicFrame macro="">
      <xdr:nvGraphicFramePr>
        <xdr:cNvPr id="1215" name="Chart 3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134B4B1-4BDB-45AC-BA8B-0FDA4B44297B}"/>
            </a:ext>
          </a:extLst>
        </xdr:cNvPr>
        <xdr:cNvSpPr>
          <a:spLocks noChangeShapeType="1"/>
        </xdr:cNvSpPr>
      </xdr:nvSpPr>
      <xdr:spPr bwMode="auto">
        <a:xfrm flipH="1" flipV="1">
          <a:off x="0" y="762000"/>
          <a:ext cx="2762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F5337F3-9AF9-4494-A759-2DEF4951E66A}"/>
            </a:ext>
          </a:extLst>
        </xdr:cNvPr>
        <xdr:cNvSpPr>
          <a:spLocks noChangeShapeType="1"/>
        </xdr:cNvSpPr>
      </xdr:nvSpPr>
      <xdr:spPr bwMode="auto">
        <a:xfrm flipH="1" flipV="1">
          <a:off x="0" y="4876800"/>
          <a:ext cx="2762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B333B4B-1DED-4D78-818C-E9F8F92FC092}"/>
            </a:ext>
          </a:extLst>
        </xdr:cNvPr>
        <xdr:cNvSpPr>
          <a:spLocks noChangeShapeType="1"/>
        </xdr:cNvSpPr>
      </xdr:nvSpPr>
      <xdr:spPr bwMode="auto">
        <a:xfrm flipH="1" flipV="1">
          <a:off x="0" y="4876800"/>
          <a:ext cx="2762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3CA3C72-DD44-4296-BF70-250417EB3A81}"/>
            </a:ext>
          </a:extLst>
        </xdr:cNvPr>
        <xdr:cNvSpPr>
          <a:spLocks noChangeShapeType="1"/>
        </xdr:cNvSpPr>
      </xdr:nvSpPr>
      <xdr:spPr bwMode="auto">
        <a:xfrm flipH="1" flipV="1">
          <a:off x="0" y="762000"/>
          <a:ext cx="2762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C62AA00B-620A-477C-B92E-DE51F6A4417A}"/>
            </a:ext>
          </a:extLst>
        </xdr:cNvPr>
        <xdr:cNvSpPr>
          <a:spLocks noChangeShapeType="1"/>
        </xdr:cNvSpPr>
      </xdr:nvSpPr>
      <xdr:spPr bwMode="auto">
        <a:xfrm flipH="1" flipV="1">
          <a:off x="0" y="4876800"/>
          <a:ext cx="2762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DC0401FC-DC67-46E1-B232-3D519A7D189D}"/>
            </a:ext>
          </a:extLst>
        </xdr:cNvPr>
        <xdr:cNvSpPr>
          <a:spLocks noChangeShapeType="1"/>
        </xdr:cNvSpPr>
      </xdr:nvSpPr>
      <xdr:spPr bwMode="auto">
        <a:xfrm flipH="1" flipV="1">
          <a:off x="0" y="4876800"/>
          <a:ext cx="2762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2023FE23-5B06-4CCA-A084-E426E72237BE}"/>
            </a:ext>
          </a:extLst>
        </xdr:cNvPr>
        <xdr:cNvSpPr>
          <a:spLocks noChangeShapeType="1"/>
        </xdr:cNvSpPr>
      </xdr:nvSpPr>
      <xdr:spPr bwMode="auto">
        <a:xfrm flipH="1" flipV="1">
          <a:off x="0" y="762000"/>
          <a:ext cx="25146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3A1CF982-E921-416F-8FB0-7DF8E2A87753}"/>
            </a:ext>
          </a:extLst>
        </xdr:cNvPr>
        <xdr:cNvSpPr>
          <a:spLocks noChangeShapeType="1"/>
        </xdr:cNvSpPr>
      </xdr:nvSpPr>
      <xdr:spPr bwMode="auto">
        <a:xfrm flipH="1" flipV="1">
          <a:off x="0" y="4808220"/>
          <a:ext cx="25146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576EB22C-BB6B-4EDF-914F-0DD4D2EB695D}"/>
            </a:ext>
          </a:extLst>
        </xdr:cNvPr>
        <xdr:cNvSpPr>
          <a:spLocks noChangeShapeType="1"/>
        </xdr:cNvSpPr>
      </xdr:nvSpPr>
      <xdr:spPr bwMode="auto">
        <a:xfrm flipH="1" flipV="1">
          <a:off x="0" y="4808220"/>
          <a:ext cx="25146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086899EF-F5CE-4D26-BFD1-087412FF431D}"/>
            </a:ext>
          </a:extLst>
        </xdr:cNvPr>
        <xdr:cNvSpPr>
          <a:spLocks noChangeShapeType="1"/>
        </xdr:cNvSpPr>
      </xdr:nvSpPr>
      <xdr:spPr bwMode="auto">
        <a:xfrm flipH="1" flipV="1">
          <a:off x="0" y="762000"/>
          <a:ext cx="25146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4A9F3902-ECAD-494F-9DC3-8FE0F2570361}"/>
            </a:ext>
          </a:extLst>
        </xdr:cNvPr>
        <xdr:cNvSpPr>
          <a:spLocks noChangeShapeType="1"/>
        </xdr:cNvSpPr>
      </xdr:nvSpPr>
      <xdr:spPr bwMode="auto">
        <a:xfrm flipH="1" flipV="1">
          <a:off x="0" y="4808220"/>
          <a:ext cx="25146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154C5391-0DB0-44F6-829C-DCD40693B3D1}"/>
            </a:ext>
          </a:extLst>
        </xdr:cNvPr>
        <xdr:cNvSpPr>
          <a:spLocks noChangeShapeType="1"/>
        </xdr:cNvSpPr>
      </xdr:nvSpPr>
      <xdr:spPr bwMode="auto">
        <a:xfrm flipH="1" flipV="1">
          <a:off x="0" y="4808220"/>
          <a:ext cx="25146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FF00F93B-3B64-488C-9704-A70EDE39D580}"/>
            </a:ext>
          </a:extLst>
        </xdr:cNvPr>
        <xdr:cNvSpPr>
          <a:spLocks noChangeShapeType="1"/>
        </xdr:cNvSpPr>
      </xdr:nvSpPr>
      <xdr:spPr bwMode="auto">
        <a:xfrm flipH="1" flipV="1">
          <a:off x="0" y="762000"/>
          <a:ext cx="24765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F551918-E0F4-4004-B2F9-34E85B861A7A}"/>
            </a:ext>
          </a:extLst>
        </xdr:cNvPr>
        <xdr:cNvSpPr>
          <a:spLocks noChangeShapeType="1"/>
        </xdr:cNvSpPr>
      </xdr:nvSpPr>
      <xdr:spPr bwMode="auto">
        <a:xfrm flipH="1" flipV="1">
          <a:off x="0" y="4876800"/>
          <a:ext cx="2476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5734047C-F730-4789-ACD9-F4E4AF17320E}"/>
            </a:ext>
          </a:extLst>
        </xdr:cNvPr>
        <xdr:cNvSpPr>
          <a:spLocks noChangeShapeType="1"/>
        </xdr:cNvSpPr>
      </xdr:nvSpPr>
      <xdr:spPr bwMode="auto">
        <a:xfrm flipH="1" flipV="1">
          <a:off x="0" y="4876800"/>
          <a:ext cx="2476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Line 4">
          <a:extLst>
            <a:ext uri="{FF2B5EF4-FFF2-40B4-BE49-F238E27FC236}">
              <a16:creationId xmlns:a16="http://schemas.microsoft.com/office/drawing/2014/main" id="{8EA953D5-4AD9-412E-8C11-164292F7EC5C}"/>
            </a:ext>
          </a:extLst>
        </xdr:cNvPr>
        <xdr:cNvSpPr>
          <a:spLocks noChangeShapeType="1"/>
        </xdr:cNvSpPr>
      </xdr:nvSpPr>
      <xdr:spPr bwMode="auto">
        <a:xfrm flipH="1" flipV="1">
          <a:off x="0" y="762000"/>
          <a:ext cx="24765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18" name="Line 5">
          <a:extLst>
            <a:ext uri="{FF2B5EF4-FFF2-40B4-BE49-F238E27FC236}">
              <a16:creationId xmlns:a16="http://schemas.microsoft.com/office/drawing/2014/main" id="{6B7F89A2-3D65-42E6-A8F7-D50D3235B3B3}"/>
            </a:ext>
          </a:extLst>
        </xdr:cNvPr>
        <xdr:cNvSpPr>
          <a:spLocks noChangeShapeType="1"/>
        </xdr:cNvSpPr>
      </xdr:nvSpPr>
      <xdr:spPr bwMode="auto">
        <a:xfrm flipH="1" flipV="1">
          <a:off x="0" y="4876800"/>
          <a:ext cx="2476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ACC3FE6D-93C0-400B-A459-B9F3BF43E4A0}"/>
            </a:ext>
          </a:extLst>
        </xdr:cNvPr>
        <xdr:cNvSpPr>
          <a:spLocks noChangeShapeType="1"/>
        </xdr:cNvSpPr>
      </xdr:nvSpPr>
      <xdr:spPr bwMode="auto">
        <a:xfrm flipH="1" flipV="1">
          <a:off x="0" y="4876800"/>
          <a:ext cx="2476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518B36A-1DFD-4272-A190-E5F97BC4FE64}"/>
            </a:ext>
          </a:extLst>
        </xdr:cNvPr>
        <xdr:cNvSpPr>
          <a:spLocks noChangeShapeType="1"/>
        </xdr:cNvSpPr>
      </xdr:nvSpPr>
      <xdr:spPr bwMode="auto">
        <a:xfrm flipH="1" flipV="1">
          <a:off x="0" y="314325"/>
          <a:ext cx="6477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C86EF69-249B-4571-B275-E4A08FCBC956}"/>
            </a:ext>
          </a:extLst>
        </xdr:cNvPr>
        <xdr:cNvSpPr>
          <a:spLocks noChangeShapeType="1"/>
        </xdr:cNvSpPr>
      </xdr:nvSpPr>
      <xdr:spPr bwMode="auto">
        <a:xfrm flipH="1" flipV="1">
          <a:off x="0" y="314325"/>
          <a:ext cx="6477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FD6164DD-0634-48A8-9F5B-757FC6FCC454}"/>
            </a:ext>
          </a:extLst>
        </xdr:cNvPr>
        <xdr:cNvSpPr>
          <a:spLocks noChangeShapeType="1"/>
        </xdr:cNvSpPr>
      </xdr:nvSpPr>
      <xdr:spPr bwMode="auto">
        <a:xfrm flipH="1" flipV="1">
          <a:off x="0" y="320040"/>
          <a:ext cx="58674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FEEF931-AC69-4BE1-B13B-48DE9085DC51}"/>
            </a:ext>
          </a:extLst>
        </xdr:cNvPr>
        <xdr:cNvSpPr>
          <a:spLocks noChangeShapeType="1"/>
        </xdr:cNvSpPr>
      </xdr:nvSpPr>
      <xdr:spPr bwMode="auto">
        <a:xfrm flipH="1" flipV="1">
          <a:off x="0" y="320040"/>
          <a:ext cx="58674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B4A0A048-34A3-44F5-A6A3-C13590E929DC}"/>
            </a:ext>
          </a:extLst>
        </xdr:cNvPr>
        <xdr:cNvSpPr>
          <a:spLocks noChangeShapeType="1"/>
        </xdr:cNvSpPr>
      </xdr:nvSpPr>
      <xdr:spPr bwMode="auto">
        <a:xfrm flipH="1" flipV="1">
          <a:off x="0" y="323850"/>
          <a:ext cx="59055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F7CD0B5E-0B54-45EE-B56F-4C17A90BED82}"/>
            </a:ext>
          </a:extLst>
        </xdr:cNvPr>
        <xdr:cNvSpPr>
          <a:spLocks noChangeShapeType="1"/>
        </xdr:cNvSpPr>
      </xdr:nvSpPr>
      <xdr:spPr bwMode="auto">
        <a:xfrm flipH="1" flipV="1">
          <a:off x="0" y="323850"/>
          <a:ext cx="59055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540ED97-BA75-44BD-892E-8B3A71E20783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504825" cy="400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161925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E32D6B8-6B5B-4965-993E-EC03EA976DCB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457200" cy="40576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161925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47F3CAC-1724-4A34-9110-92AB4329FEDC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457200" cy="40195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2</xdr:row>
      <xdr:rowOff>133350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02664C9-391A-404C-BCE3-0CFE1F4F112D}"/>
            </a:ext>
          </a:extLst>
        </xdr:cNvPr>
        <xdr:cNvCxnSpPr/>
      </xdr:nvCxnSpPr>
      <xdr:spPr bwMode="auto">
        <a:xfrm>
          <a:off x="9525" y="381000"/>
          <a:ext cx="685800" cy="381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0</xdr:colOff>
      <xdr:row>2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120BD7A-7EE0-421A-A392-29B51AE655B9}"/>
            </a:ext>
          </a:extLst>
        </xdr:cNvPr>
        <xdr:cNvCxnSpPr/>
      </xdr:nvCxnSpPr>
      <xdr:spPr bwMode="auto">
        <a:xfrm>
          <a:off x="9525" y="381000"/>
          <a:ext cx="615315" cy="38481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0</xdr:colOff>
      <xdr:row>2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B388522-5BD7-456F-A367-7289BC325C2B}"/>
            </a:ext>
          </a:extLst>
        </xdr:cNvPr>
        <xdr:cNvCxnSpPr/>
      </xdr:nvCxnSpPr>
      <xdr:spPr bwMode="auto">
        <a:xfrm>
          <a:off x="11430" y="381000"/>
          <a:ext cx="617220" cy="37719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3</xdr:row>
      <xdr:rowOff>0</xdr:rowOff>
    </xdr:from>
    <xdr:to>
      <xdr:col>0</xdr:col>
      <xdr:colOff>289560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4A2A37C-79B8-4DD2-92E2-33D8672FB491}"/>
            </a:ext>
          </a:extLst>
        </xdr:cNvPr>
        <xdr:cNvSpPr>
          <a:spLocks noChangeShapeType="1"/>
        </xdr:cNvSpPr>
      </xdr:nvSpPr>
      <xdr:spPr bwMode="auto">
        <a:xfrm>
          <a:off x="285750" y="66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251460</xdr:colOff>
      <xdr:row>3</xdr:row>
      <xdr:rowOff>15240</xdr:rowOff>
    </xdr:from>
    <xdr:to>
      <xdr:col>1</xdr:col>
      <xdr:colOff>22860</xdr:colOff>
      <xdr:row>3</xdr:row>
      <xdr:rowOff>15240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C3DA8B4-681F-46C6-A32B-CB3C8041CA68}"/>
            </a:ext>
          </a:extLst>
        </xdr:cNvPr>
        <xdr:cNvSpPr>
          <a:spLocks noChangeShapeType="1"/>
        </xdr:cNvSpPr>
      </xdr:nvSpPr>
      <xdr:spPr bwMode="auto">
        <a:xfrm>
          <a:off x="247650" y="68580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2</xdr:row>
      <xdr:rowOff>15240</xdr:rowOff>
    </xdr:from>
    <xdr:to>
      <xdr:col>0</xdr:col>
      <xdr:colOff>259080</xdr:colOff>
      <xdr:row>3</xdr:row>
      <xdr:rowOff>15240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181BE16-F291-4318-8DCE-50C7709210F3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2381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182880</xdr:colOff>
      <xdr:row>3</xdr:row>
      <xdr:rowOff>251460</xdr:rowOff>
    </xdr:from>
    <xdr:to>
      <xdr:col>0</xdr:col>
      <xdr:colOff>601980</xdr:colOff>
      <xdr:row>5</xdr:row>
      <xdr:rowOff>15240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F6485CD9-63B0-417E-B114-8C2168470EA7}"/>
            </a:ext>
          </a:extLst>
        </xdr:cNvPr>
        <xdr:cNvSpPr>
          <a:spLocks noChangeShapeType="1"/>
        </xdr:cNvSpPr>
      </xdr:nvSpPr>
      <xdr:spPr bwMode="auto">
        <a:xfrm>
          <a:off x="180975" y="914400"/>
          <a:ext cx="4191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2</xdr:row>
      <xdr:rowOff>0</xdr:rowOff>
    </xdr:from>
    <xdr:to>
      <xdr:col>0</xdr:col>
      <xdr:colOff>182880</xdr:colOff>
      <xdr:row>4</xdr:row>
      <xdr:rowOff>15240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77531B09-FB37-436B-8C8F-986788AC977C}"/>
            </a:ext>
          </a:extLst>
        </xdr:cNvPr>
        <xdr:cNvSpPr>
          <a:spLocks noChangeShapeType="1"/>
        </xdr:cNvSpPr>
      </xdr:nvSpPr>
      <xdr:spPr bwMode="auto">
        <a:xfrm>
          <a:off x="19050" y="419100"/>
          <a:ext cx="1619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EF31AE0-F57D-40F4-BE94-916282FB60F3}"/>
            </a:ext>
          </a:extLst>
        </xdr:cNvPr>
        <xdr:cNvSpPr>
          <a:spLocks noChangeShapeType="1"/>
        </xdr:cNvSpPr>
      </xdr:nvSpPr>
      <xdr:spPr bwMode="auto">
        <a:xfrm flipH="1" flipV="1">
          <a:off x="0" y="695325"/>
          <a:ext cx="3524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9E59D2A-5079-422D-BD24-0D7828F7A668}"/>
            </a:ext>
          </a:extLst>
        </xdr:cNvPr>
        <xdr:cNvSpPr>
          <a:spLocks noChangeShapeType="1"/>
        </xdr:cNvSpPr>
      </xdr:nvSpPr>
      <xdr:spPr bwMode="auto">
        <a:xfrm flipH="1" flipV="1">
          <a:off x="0" y="693420"/>
          <a:ext cx="32004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A9A18AE5-58BF-4133-ABEA-9D2832D78AD5}"/>
            </a:ext>
          </a:extLst>
        </xdr:cNvPr>
        <xdr:cNvSpPr>
          <a:spLocks noChangeShapeType="1"/>
        </xdr:cNvSpPr>
      </xdr:nvSpPr>
      <xdr:spPr bwMode="auto">
        <a:xfrm flipH="1" flipV="1">
          <a:off x="0" y="693420"/>
          <a:ext cx="32004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195A7509-3678-4C14-9E76-5832885C9A87}"/>
            </a:ext>
          </a:extLst>
        </xdr:cNvPr>
        <xdr:cNvSpPr>
          <a:spLocks noChangeShapeType="1"/>
        </xdr:cNvSpPr>
      </xdr:nvSpPr>
      <xdr:spPr bwMode="auto">
        <a:xfrm flipH="1" flipV="1">
          <a:off x="0" y="695325"/>
          <a:ext cx="32385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37A88D4-2E1D-4B6E-B476-B239FB6AECD5}"/>
            </a:ext>
          </a:extLst>
        </xdr:cNvPr>
        <xdr:cNvSpPr>
          <a:spLocks noChangeShapeType="1"/>
        </xdr:cNvSpPr>
      </xdr:nvSpPr>
      <xdr:spPr bwMode="auto">
        <a:xfrm flipH="1" flipV="1">
          <a:off x="0" y="771525"/>
          <a:ext cx="2762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EB16FC04-E1A6-4D61-8A0B-A4BD0C13081E}"/>
            </a:ext>
          </a:extLst>
        </xdr:cNvPr>
        <xdr:cNvSpPr>
          <a:spLocks noChangeShapeType="1"/>
        </xdr:cNvSpPr>
      </xdr:nvSpPr>
      <xdr:spPr bwMode="auto">
        <a:xfrm flipH="1" flipV="1">
          <a:off x="0" y="762000"/>
          <a:ext cx="251460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1D930F6A-5A05-42FC-825F-7F8025AB0698}"/>
            </a:ext>
          </a:extLst>
        </xdr:cNvPr>
        <xdr:cNvSpPr>
          <a:spLocks noChangeShapeType="1"/>
        </xdr:cNvSpPr>
      </xdr:nvSpPr>
      <xdr:spPr bwMode="auto">
        <a:xfrm flipH="1" flipV="1">
          <a:off x="0" y="762000"/>
          <a:ext cx="24765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tabSelected="1" view="pageBreakPreview" topLeftCell="A22" zoomScale="130" zoomScaleNormal="100" zoomScaleSheetLayoutView="130" workbookViewId="0">
      <selection activeCell="E31" sqref="E31"/>
    </sheetView>
  </sheetViews>
  <sheetFormatPr defaultColWidth="9" defaultRowHeight="12.75" x14ac:dyDescent="0.15"/>
  <cols>
    <col min="1" max="1" width="9" style="16"/>
    <col min="2" max="2" width="10.125" style="16" customWidth="1"/>
    <col min="3" max="4" width="11.125" style="16" customWidth="1"/>
    <col min="5" max="9" width="11.125" style="17" customWidth="1"/>
    <col min="10" max="16384" width="9" style="16"/>
  </cols>
  <sheetData>
    <row r="1" spans="1:9" s="4" customFormat="1" ht="22.5" customHeight="1" x14ac:dyDescent="0.15">
      <c r="A1" s="4" t="s">
        <v>12</v>
      </c>
      <c r="B1" s="5"/>
      <c r="C1" s="5"/>
      <c r="D1" s="5"/>
      <c r="E1" s="6"/>
      <c r="F1" s="6"/>
      <c r="G1" s="6"/>
      <c r="H1" s="6"/>
      <c r="I1" s="6"/>
    </row>
    <row r="2" spans="1:9" s="4" customFormat="1" ht="22.5" customHeight="1" x14ac:dyDescent="0.15">
      <c r="A2" s="4" t="s">
        <v>0</v>
      </c>
      <c r="B2" s="5"/>
      <c r="C2" s="5"/>
      <c r="D2" s="5"/>
      <c r="E2" s="6"/>
      <c r="F2" s="6"/>
      <c r="G2" s="6"/>
      <c r="H2" s="24"/>
      <c r="I2" s="24"/>
    </row>
    <row r="3" spans="1:9" s="4" customFormat="1" x14ac:dyDescent="0.15">
      <c r="B3" s="5"/>
      <c r="C3" s="5"/>
      <c r="D3" s="5"/>
      <c r="E3" s="6"/>
      <c r="F3" s="6"/>
      <c r="G3" s="6"/>
      <c r="H3" s="20"/>
      <c r="I3" s="24" t="s">
        <v>25</v>
      </c>
    </row>
    <row r="4" spans="1:9" s="4" customFormat="1" ht="22.5" customHeight="1" x14ac:dyDescent="0.15">
      <c r="A4" s="543"/>
      <c r="B4" s="544"/>
      <c r="C4" s="540" t="s">
        <v>2</v>
      </c>
      <c r="D4" s="541"/>
      <c r="E4" s="542"/>
      <c r="F4" s="532" t="s">
        <v>3</v>
      </c>
      <c r="G4" s="533"/>
      <c r="H4" s="534"/>
      <c r="I4" s="8" t="s">
        <v>4</v>
      </c>
    </row>
    <row r="5" spans="1:9" s="4" customFormat="1" ht="22.5" customHeight="1" x14ac:dyDescent="0.15">
      <c r="A5" s="545"/>
      <c r="B5" s="546"/>
      <c r="C5" s="537" t="s">
        <v>225</v>
      </c>
      <c r="D5" s="535" t="s">
        <v>226</v>
      </c>
      <c r="E5" s="8" t="s">
        <v>1</v>
      </c>
      <c r="F5" s="537" t="s">
        <v>225</v>
      </c>
      <c r="G5" s="535" t="s">
        <v>227</v>
      </c>
      <c r="H5" s="8" t="s">
        <v>1</v>
      </c>
      <c r="I5" s="441" t="s">
        <v>228</v>
      </c>
    </row>
    <row r="6" spans="1:9" s="4" customFormat="1" ht="22.5" customHeight="1" x14ac:dyDescent="0.15">
      <c r="A6" s="547"/>
      <c r="B6" s="548"/>
      <c r="C6" s="536"/>
      <c r="D6" s="536"/>
      <c r="E6" s="441" t="s">
        <v>11</v>
      </c>
      <c r="F6" s="536"/>
      <c r="G6" s="536"/>
      <c r="H6" s="441" t="s">
        <v>11</v>
      </c>
      <c r="I6" s="441" t="s">
        <v>11</v>
      </c>
    </row>
    <row r="7" spans="1:9" s="4" customFormat="1" ht="22.5" customHeight="1" x14ac:dyDescent="0.15">
      <c r="A7" s="549" t="s">
        <v>5</v>
      </c>
      <c r="B7" s="549"/>
      <c r="C7" s="437">
        <v>4681</v>
      </c>
      <c r="D7" s="437">
        <v>4632</v>
      </c>
      <c r="E7" s="434">
        <f t="shared" ref="E7:E12" si="0">D7/C7</f>
        <v>0.98953215124973293</v>
      </c>
      <c r="F7" s="437">
        <v>38264</v>
      </c>
      <c r="G7" s="437">
        <v>38294</v>
      </c>
      <c r="H7" s="434">
        <f t="shared" ref="H7:H12" si="1">G7/F7</f>
        <v>1.0007840267614467</v>
      </c>
      <c r="I7" s="434">
        <f t="shared" ref="I7:I12" si="2">D7/G7</f>
        <v>0.12095889695513658</v>
      </c>
    </row>
    <row r="8" spans="1:9" s="4" customFormat="1" ht="22.5" customHeight="1" x14ac:dyDescent="0.15">
      <c r="A8" s="540" t="s">
        <v>6</v>
      </c>
      <c r="B8" s="542"/>
      <c r="C8" s="438">
        <f>SUM(C9:C10)</f>
        <v>420653</v>
      </c>
      <c r="D8" s="438">
        <f>SUM(D9:D10)</f>
        <v>413076</v>
      </c>
      <c r="E8" s="434">
        <f t="shared" si="0"/>
        <v>0.98198752891337993</v>
      </c>
      <c r="F8" s="438">
        <f>SUM(F9:F10)</f>
        <v>3825999</v>
      </c>
      <c r="G8" s="438">
        <v>3780504</v>
      </c>
      <c r="H8" s="434">
        <f t="shared" si="1"/>
        <v>0.98810898800548563</v>
      </c>
      <c r="I8" s="434">
        <f t="shared" si="2"/>
        <v>0.10926479643983977</v>
      </c>
    </row>
    <row r="9" spans="1:9" s="4" customFormat="1" ht="22.5" customHeight="1" x14ac:dyDescent="0.15">
      <c r="A9" s="9"/>
      <c r="B9" s="10" t="s">
        <v>7</v>
      </c>
      <c r="C9" s="439">
        <v>284867</v>
      </c>
      <c r="D9" s="439">
        <v>264316</v>
      </c>
      <c r="E9" s="434">
        <f t="shared" si="0"/>
        <v>0.92785756159892163</v>
      </c>
      <c r="F9" s="439">
        <v>2557548</v>
      </c>
      <c r="G9" s="439">
        <v>2512059</v>
      </c>
      <c r="H9" s="434">
        <f t="shared" si="1"/>
        <v>0.98221382355287179</v>
      </c>
      <c r="I9" s="434">
        <f t="shared" si="2"/>
        <v>0.10521886627662806</v>
      </c>
    </row>
    <row r="10" spans="1:9" s="4" customFormat="1" ht="22.5" customHeight="1" x14ac:dyDescent="0.15">
      <c r="A10" s="11"/>
      <c r="B10" s="7" t="s">
        <v>8</v>
      </c>
      <c r="C10" s="437">
        <v>135786</v>
      </c>
      <c r="D10" s="437">
        <v>148760</v>
      </c>
      <c r="E10" s="434">
        <f t="shared" si="0"/>
        <v>1.0955474054762642</v>
      </c>
      <c r="F10" s="437">
        <v>1268451</v>
      </c>
      <c r="G10" s="437">
        <v>1268446</v>
      </c>
      <c r="H10" s="434">
        <f t="shared" si="1"/>
        <v>0.99999605818435244</v>
      </c>
      <c r="I10" s="434">
        <f t="shared" si="2"/>
        <v>0.11727736143280833</v>
      </c>
    </row>
    <row r="11" spans="1:9" s="4" customFormat="1" ht="22.5" customHeight="1" x14ac:dyDescent="0.15">
      <c r="A11" s="549" t="s">
        <v>10</v>
      </c>
      <c r="B11" s="549"/>
      <c r="C11" s="437">
        <v>69420</v>
      </c>
      <c r="D11" s="437">
        <v>70476</v>
      </c>
      <c r="E11" s="434">
        <f t="shared" si="0"/>
        <v>1.0152117545375972</v>
      </c>
      <c r="F11" s="437">
        <v>319944</v>
      </c>
      <c r="G11" s="437">
        <v>303486</v>
      </c>
      <c r="H11" s="434">
        <f t="shared" si="1"/>
        <v>0.94855974795589226</v>
      </c>
      <c r="I11" s="434">
        <f t="shared" si="2"/>
        <v>0.232221585180206</v>
      </c>
    </row>
    <row r="12" spans="1:9" s="4" customFormat="1" ht="22.5" customHeight="1" x14ac:dyDescent="0.15">
      <c r="A12" s="550" t="s">
        <v>9</v>
      </c>
      <c r="B12" s="550"/>
      <c r="C12" s="440">
        <f>SUM(C7,C8,C11)</f>
        <v>494754</v>
      </c>
      <c r="D12" s="440">
        <f>SUM(D7,D8,D11)</f>
        <v>488184</v>
      </c>
      <c r="E12" s="436">
        <f t="shared" si="0"/>
        <v>0.98672067330430879</v>
      </c>
      <c r="F12" s="440">
        <f>SUM(F7,F8,F11)</f>
        <v>4184207</v>
      </c>
      <c r="G12" s="440">
        <f>SUM(G7,G8,G11)</f>
        <v>4122284</v>
      </c>
      <c r="H12" s="436">
        <f t="shared" si="1"/>
        <v>0.98520077998053157</v>
      </c>
      <c r="I12" s="436">
        <f t="shared" si="2"/>
        <v>0.11842561065661658</v>
      </c>
    </row>
    <row r="13" spans="1:9" s="4" customFormat="1" ht="8.25" customHeight="1" x14ac:dyDescent="0.15">
      <c r="A13" s="12"/>
      <c r="B13" s="12"/>
      <c r="C13" s="13"/>
      <c r="D13" s="13"/>
      <c r="E13" s="14"/>
      <c r="F13" s="15"/>
      <c r="G13" s="15"/>
      <c r="H13" s="14"/>
      <c r="I13" s="14"/>
    </row>
    <row r="14" spans="1:9" s="21" customFormat="1" ht="17.649999999999999" customHeight="1" x14ac:dyDescent="0.15">
      <c r="A14" s="29" t="s">
        <v>13</v>
      </c>
      <c r="B14" s="21" t="s">
        <v>229</v>
      </c>
      <c r="E14" s="22"/>
      <c r="F14" s="22"/>
      <c r="G14" s="22"/>
      <c r="H14" s="22"/>
      <c r="I14" s="22"/>
    </row>
    <row r="15" spans="1:9" s="21" customFormat="1" ht="17.649999999999999" customHeight="1" x14ac:dyDescent="0.15">
      <c r="A15" s="30" t="s">
        <v>14</v>
      </c>
      <c r="B15" s="30" t="s">
        <v>214</v>
      </c>
      <c r="E15" s="22"/>
      <c r="F15" s="22"/>
      <c r="G15" s="22"/>
      <c r="H15" s="22"/>
      <c r="I15" s="22"/>
    </row>
    <row r="16" spans="1:9" s="21" customFormat="1" ht="17.649999999999999" customHeight="1" x14ac:dyDescent="0.15">
      <c r="A16" s="30"/>
      <c r="B16" s="21" t="s">
        <v>230</v>
      </c>
      <c r="E16" s="22"/>
      <c r="F16" s="22"/>
      <c r="G16" s="22"/>
      <c r="H16" s="22"/>
      <c r="I16" s="22"/>
    </row>
    <row r="17" spans="1:9" s="21" customFormat="1" ht="17.649999999999999" customHeight="1" x14ac:dyDescent="0.15">
      <c r="A17" s="30"/>
      <c r="B17" s="21" t="s">
        <v>231</v>
      </c>
      <c r="E17" s="22"/>
      <c r="F17" s="22"/>
      <c r="G17" s="22"/>
      <c r="H17" s="22"/>
      <c r="I17" s="22"/>
    </row>
    <row r="18" spans="1:9" s="3" customFormat="1" ht="20.100000000000001" customHeight="1" x14ac:dyDescent="0.15">
      <c r="A18" s="1"/>
      <c r="B18" s="1"/>
      <c r="C18" s="1"/>
      <c r="D18" s="1"/>
      <c r="E18" s="2"/>
      <c r="F18" s="2"/>
      <c r="G18" s="2"/>
      <c r="H18" s="2"/>
      <c r="I18" s="2"/>
    </row>
    <row r="19" spans="1:9" s="3" customFormat="1" ht="20.100000000000001" customHeight="1" x14ac:dyDescent="0.15">
      <c r="A19" s="1"/>
      <c r="B19" s="1"/>
      <c r="C19" s="1"/>
      <c r="D19" s="1"/>
      <c r="E19" s="2"/>
      <c r="F19" s="2"/>
      <c r="G19" s="2"/>
      <c r="H19" s="2"/>
      <c r="I19" s="2"/>
    </row>
    <row r="20" spans="1:9" s="4" customFormat="1" ht="22.5" customHeight="1" x14ac:dyDescent="0.15">
      <c r="A20" s="4" t="s">
        <v>233</v>
      </c>
      <c r="C20" s="28"/>
      <c r="D20" s="25"/>
      <c r="E20" s="25"/>
      <c r="F20" s="6"/>
      <c r="G20" s="6"/>
      <c r="H20" s="6"/>
      <c r="I20" s="6"/>
    </row>
    <row r="21" spans="1:9" s="4" customFormat="1" x14ac:dyDescent="0.15">
      <c r="D21" s="23"/>
      <c r="E21" s="23" t="s">
        <v>25</v>
      </c>
      <c r="F21" s="6"/>
      <c r="G21" s="6"/>
      <c r="H21" s="6"/>
      <c r="I21" s="6"/>
    </row>
    <row r="22" spans="1:9" ht="27.6" customHeight="1" x14ac:dyDescent="0.15">
      <c r="A22" s="538"/>
      <c r="B22" s="540" t="s">
        <v>15</v>
      </c>
      <c r="C22" s="541"/>
      <c r="D22" s="541"/>
      <c r="E22" s="542"/>
    </row>
    <row r="23" spans="1:9" ht="27.6" customHeight="1" x14ac:dyDescent="0.15">
      <c r="A23" s="539"/>
      <c r="B23" s="18" t="s">
        <v>7</v>
      </c>
      <c r="C23" s="18" t="s">
        <v>8</v>
      </c>
      <c r="D23" s="18" t="s">
        <v>16</v>
      </c>
      <c r="E23" s="18" t="s">
        <v>17</v>
      </c>
    </row>
    <row r="24" spans="1:9" ht="27.6" customHeight="1" x14ac:dyDescent="0.15">
      <c r="A24" s="18" t="s">
        <v>18</v>
      </c>
      <c r="B24" s="432">
        <v>105244</v>
      </c>
      <c r="C24" s="432">
        <v>41313</v>
      </c>
      <c r="D24" s="433">
        <f t="shared" ref="D24:D30" si="3">SUM(B24:C24)</f>
        <v>146557</v>
      </c>
      <c r="E24" s="434">
        <f>D24/D31</f>
        <v>0.35479427514549383</v>
      </c>
      <c r="F24" s="26"/>
      <c r="G24" s="27"/>
    </row>
    <row r="25" spans="1:9" ht="27.6" customHeight="1" x14ac:dyDescent="0.15">
      <c r="A25" s="18" t="s">
        <v>19</v>
      </c>
      <c r="B25" s="432">
        <v>18422</v>
      </c>
      <c r="C25" s="432">
        <v>12909</v>
      </c>
      <c r="D25" s="433">
        <f t="shared" si="3"/>
        <v>31331</v>
      </c>
      <c r="E25" s="434">
        <f>D25/D31</f>
        <v>7.5848027965798065E-2</v>
      </c>
      <c r="F25" s="26"/>
      <c r="G25" s="27"/>
    </row>
    <row r="26" spans="1:9" ht="27.6" customHeight="1" x14ac:dyDescent="0.15">
      <c r="A26" s="18" t="s">
        <v>20</v>
      </c>
      <c r="B26" s="432">
        <v>15781</v>
      </c>
      <c r="C26" s="432">
        <v>14546</v>
      </c>
      <c r="D26" s="433">
        <f t="shared" si="3"/>
        <v>30327</v>
      </c>
      <c r="E26" s="434">
        <f>D26/D31</f>
        <v>7.3417482497167591E-2</v>
      </c>
      <c r="F26" s="26"/>
      <c r="G26" s="27"/>
    </row>
    <row r="27" spans="1:9" ht="27.6" customHeight="1" x14ac:dyDescent="0.15">
      <c r="A27" s="18" t="s">
        <v>21</v>
      </c>
      <c r="B27" s="432">
        <v>33962</v>
      </c>
      <c r="C27" s="432">
        <v>17855</v>
      </c>
      <c r="D27" s="433">
        <f t="shared" si="3"/>
        <v>51817</v>
      </c>
      <c r="E27" s="434">
        <f>D27/D31</f>
        <v>0.12544180731875007</v>
      </c>
      <c r="F27" s="26"/>
      <c r="G27" s="27"/>
    </row>
    <row r="28" spans="1:9" ht="27.6" customHeight="1" x14ac:dyDescent="0.15">
      <c r="A28" s="18" t="s">
        <v>22</v>
      </c>
      <c r="B28" s="432">
        <v>32051</v>
      </c>
      <c r="C28" s="432">
        <v>12811</v>
      </c>
      <c r="D28" s="433">
        <f t="shared" si="3"/>
        <v>44862</v>
      </c>
      <c r="E28" s="434">
        <f>D28/D31</f>
        <v>0.10860471196583679</v>
      </c>
      <c r="F28" s="26"/>
      <c r="G28" s="27"/>
    </row>
    <row r="29" spans="1:9" ht="27.6" customHeight="1" x14ac:dyDescent="0.15">
      <c r="A29" s="18" t="s">
        <v>23</v>
      </c>
      <c r="B29" s="432">
        <v>20741</v>
      </c>
      <c r="C29" s="432">
        <v>22262</v>
      </c>
      <c r="D29" s="433">
        <f t="shared" si="3"/>
        <v>43003</v>
      </c>
      <c r="E29" s="434">
        <f>D29/D31</f>
        <v>0.10410432946963755</v>
      </c>
      <c r="F29" s="26"/>
      <c r="G29" s="27"/>
    </row>
    <row r="30" spans="1:9" ht="27.6" customHeight="1" x14ac:dyDescent="0.15">
      <c r="A30" s="18" t="s">
        <v>24</v>
      </c>
      <c r="B30" s="432">
        <v>38115</v>
      </c>
      <c r="C30" s="432">
        <v>27064</v>
      </c>
      <c r="D30" s="433">
        <f t="shared" si="3"/>
        <v>65179</v>
      </c>
      <c r="E30" s="434">
        <f>D30/D31</f>
        <v>0.15778936563731613</v>
      </c>
      <c r="F30" s="26"/>
      <c r="G30" s="27"/>
    </row>
    <row r="31" spans="1:9" ht="27.6" customHeight="1" x14ac:dyDescent="0.15">
      <c r="A31" s="19" t="s">
        <v>16</v>
      </c>
      <c r="B31" s="435">
        <f>SUM(B24:B30)</f>
        <v>264316</v>
      </c>
      <c r="C31" s="435">
        <f>SUM(C24:C30)</f>
        <v>148760</v>
      </c>
      <c r="D31" s="435">
        <f>SUM(D24:D30)</f>
        <v>413076</v>
      </c>
      <c r="E31" s="436">
        <v>1</v>
      </c>
      <c r="F31" s="26"/>
      <c r="G31" s="27"/>
    </row>
    <row r="32" spans="1:9" ht="27.6" customHeight="1" x14ac:dyDescent="0.15">
      <c r="A32" s="21" t="s">
        <v>232</v>
      </c>
      <c r="B32" s="21"/>
      <c r="C32" s="21"/>
      <c r="D32" s="21"/>
      <c r="E32" s="21"/>
    </row>
  </sheetData>
  <mergeCells count="13">
    <mergeCell ref="A22:A23"/>
    <mergeCell ref="B22:E22"/>
    <mergeCell ref="A4:B6"/>
    <mergeCell ref="A7:B7"/>
    <mergeCell ref="A8:B8"/>
    <mergeCell ref="A11:B11"/>
    <mergeCell ref="A12:B12"/>
    <mergeCell ref="C4:E4"/>
    <mergeCell ref="F4:H4"/>
    <mergeCell ref="D5:D6"/>
    <mergeCell ref="C5:C6"/>
    <mergeCell ref="G5:G6"/>
    <mergeCell ref="F5:F6"/>
  </mergeCells>
  <phoneticPr fontId="3"/>
  <pageMargins left="0.78740157480314965" right="0.31496062992125984" top="0.98425196850393704" bottom="0.98425196850393704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E6EA-F923-49D3-90A8-43530C40FD4F}">
  <dimension ref="A1:AR56"/>
  <sheetViews>
    <sheetView view="pageBreakPreview" topLeftCell="A14" zoomScaleNormal="100" zoomScaleSheetLayoutView="100" workbookViewId="0">
      <selection activeCell="R46" sqref="R46"/>
    </sheetView>
  </sheetViews>
  <sheetFormatPr defaultRowHeight="12.75" x14ac:dyDescent="0.15"/>
  <cols>
    <col min="1" max="1" width="3.625" style="34" customWidth="1"/>
    <col min="2" max="3" width="2.875" style="34" customWidth="1"/>
    <col min="4" max="6" width="8.75" style="34" customWidth="1"/>
    <col min="7" max="7" width="8.75" style="35" customWidth="1"/>
    <col min="8" max="8" width="8.75" style="36" hidden="1" customWidth="1"/>
    <col min="9" max="9" width="8.75" style="34" hidden="1" customWidth="1"/>
    <col min="10" max="13" width="8.75" style="34" customWidth="1"/>
    <col min="14" max="14" width="8.75" style="35" customWidth="1"/>
    <col min="15" max="15" width="8.75" style="36" hidden="1" customWidth="1"/>
    <col min="16" max="16" width="8.75" style="34" hidden="1" customWidth="1"/>
    <col min="17" max="17" width="8.75" style="34" customWidth="1"/>
    <col min="18" max="20" width="8.875" style="34" customWidth="1"/>
    <col min="21" max="21" width="8.875" style="35" customWidth="1"/>
    <col min="22" max="22" width="8.875" style="36" hidden="1" customWidth="1"/>
    <col min="23" max="23" width="8.875" style="34" hidden="1" customWidth="1"/>
    <col min="24" max="24" width="8.75" style="34" customWidth="1"/>
    <col min="25" max="27" width="8.875" style="34" customWidth="1"/>
    <col min="28" max="28" width="8.875" style="35" customWidth="1"/>
    <col min="29" max="29" width="8.875" style="34" hidden="1" customWidth="1"/>
    <col min="30" max="30" width="8.875" style="34" customWidth="1"/>
    <col min="31" max="256" width="8.875" style="34"/>
    <col min="257" max="257" width="3.625" style="34" customWidth="1"/>
    <col min="258" max="259" width="2.875" style="34" customWidth="1"/>
    <col min="260" max="263" width="7.5" style="34" customWidth="1"/>
    <col min="264" max="265" width="0" style="34" hidden="1" customWidth="1"/>
    <col min="266" max="270" width="7.5" style="34" customWidth="1"/>
    <col min="271" max="272" width="0" style="34" hidden="1" customWidth="1"/>
    <col min="273" max="277" width="7.5" style="34" customWidth="1"/>
    <col min="278" max="279" width="0" style="34" hidden="1" customWidth="1"/>
    <col min="280" max="286" width="7.5" style="34" customWidth="1"/>
    <col min="287" max="512" width="8.875" style="34"/>
    <col min="513" max="513" width="3.625" style="34" customWidth="1"/>
    <col min="514" max="515" width="2.875" style="34" customWidth="1"/>
    <col min="516" max="519" width="7.5" style="34" customWidth="1"/>
    <col min="520" max="521" width="0" style="34" hidden="1" customWidth="1"/>
    <col min="522" max="526" width="7.5" style="34" customWidth="1"/>
    <col min="527" max="528" width="0" style="34" hidden="1" customWidth="1"/>
    <col min="529" max="533" width="7.5" style="34" customWidth="1"/>
    <col min="534" max="535" width="0" style="34" hidden="1" customWidth="1"/>
    <col min="536" max="542" width="7.5" style="34" customWidth="1"/>
    <col min="543" max="768" width="8.875" style="34"/>
    <col min="769" max="769" width="3.625" style="34" customWidth="1"/>
    <col min="770" max="771" width="2.875" style="34" customWidth="1"/>
    <col min="772" max="775" width="7.5" style="34" customWidth="1"/>
    <col min="776" max="777" width="0" style="34" hidden="1" customWidth="1"/>
    <col min="778" max="782" width="7.5" style="34" customWidth="1"/>
    <col min="783" max="784" width="0" style="34" hidden="1" customWidth="1"/>
    <col min="785" max="789" width="7.5" style="34" customWidth="1"/>
    <col min="790" max="791" width="0" style="34" hidden="1" customWidth="1"/>
    <col min="792" max="798" width="7.5" style="34" customWidth="1"/>
    <col min="799" max="1024" width="8.875" style="34"/>
    <col min="1025" max="1025" width="3.625" style="34" customWidth="1"/>
    <col min="1026" max="1027" width="2.875" style="34" customWidth="1"/>
    <col min="1028" max="1031" width="7.5" style="34" customWidth="1"/>
    <col min="1032" max="1033" width="0" style="34" hidden="1" customWidth="1"/>
    <col min="1034" max="1038" width="7.5" style="34" customWidth="1"/>
    <col min="1039" max="1040" width="0" style="34" hidden="1" customWidth="1"/>
    <col min="1041" max="1045" width="7.5" style="34" customWidth="1"/>
    <col min="1046" max="1047" width="0" style="34" hidden="1" customWidth="1"/>
    <col min="1048" max="1054" width="7.5" style="34" customWidth="1"/>
    <col min="1055" max="1280" width="8.875" style="34"/>
    <col min="1281" max="1281" width="3.625" style="34" customWidth="1"/>
    <col min="1282" max="1283" width="2.875" style="34" customWidth="1"/>
    <col min="1284" max="1287" width="7.5" style="34" customWidth="1"/>
    <col min="1288" max="1289" width="0" style="34" hidden="1" customWidth="1"/>
    <col min="1290" max="1294" width="7.5" style="34" customWidth="1"/>
    <col min="1295" max="1296" width="0" style="34" hidden="1" customWidth="1"/>
    <col min="1297" max="1301" width="7.5" style="34" customWidth="1"/>
    <col min="1302" max="1303" width="0" style="34" hidden="1" customWidth="1"/>
    <col min="1304" max="1310" width="7.5" style="34" customWidth="1"/>
    <col min="1311" max="1536" width="8.875" style="34"/>
    <col min="1537" max="1537" width="3.625" style="34" customWidth="1"/>
    <col min="1538" max="1539" width="2.875" style="34" customWidth="1"/>
    <col min="1540" max="1543" width="7.5" style="34" customWidth="1"/>
    <col min="1544" max="1545" width="0" style="34" hidden="1" customWidth="1"/>
    <col min="1546" max="1550" width="7.5" style="34" customWidth="1"/>
    <col min="1551" max="1552" width="0" style="34" hidden="1" customWidth="1"/>
    <col min="1553" max="1557" width="7.5" style="34" customWidth="1"/>
    <col min="1558" max="1559" width="0" style="34" hidden="1" customWidth="1"/>
    <col min="1560" max="1566" width="7.5" style="34" customWidth="1"/>
    <col min="1567" max="1792" width="8.875" style="34"/>
    <col min="1793" max="1793" width="3.625" style="34" customWidth="1"/>
    <col min="1794" max="1795" width="2.875" style="34" customWidth="1"/>
    <col min="1796" max="1799" width="7.5" style="34" customWidth="1"/>
    <col min="1800" max="1801" width="0" style="34" hidden="1" customWidth="1"/>
    <col min="1802" max="1806" width="7.5" style="34" customWidth="1"/>
    <col min="1807" max="1808" width="0" style="34" hidden="1" customWidth="1"/>
    <col min="1809" max="1813" width="7.5" style="34" customWidth="1"/>
    <col min="1814" max="1815" width="0" style="34" hidden="1" customWidth="1"/>
    <col min="1816" max="1822" width="7.5" style="34" customWidth="1"/>
    <col min="1823" max="2048" width="8.875" style="34"/>
    <col min="2049" max="2049" width="3.625" style="34" customWidth="1"/>
    <col min="2050" max="2051" width="2.875" style="34" customWidth="1"/>
    <col min="2052" max="2055" width="7.5" style="34" customWidth="1"/>
    <col min="2056" max="2057" width="0" style="34" hidden="1" customWidth="1"/>
    <col min="2058" max="2062" width="7.5" style="34" customWidth="1"/>
    <col min="2063" max="2064" width="0" style="34" hidden="1" customWidth="1"/>
    <col min="2065" max="2069" width="7.5" style="34" customWidth="1"/>
    <col min="2070" max="2071" width="0" style="34" hidden="1" customWidth="1"/>
    <col min="2072" max="2078" width="7.5" style="34" customWidth="1"/>
    <col min="2079" max="2304" width="8.875" style="34"/>
    <col min="2305" max="2305" width="3.625" style="34" customWidth="1"/>
    <col min="2306" max="2307" width="2.875" style="34" customWidth="1"/>
    <col min="2308" max="2311" width="7.5" style="34" customWidth="1"/>
    <col min="2312" max="2313" width="0" style="34" hidden="1" customWidth="1"/>
    <col min="2314" max="2318" width="7.5" style="34" customWidth="1"/>
    <col min="2319" max="2320" width="0" style="34" hidden="1" customWidth="1"/>
    <col min="2321" max="2325" width="7.5" style="34" customWidth="1"/>
    <col min="2326" max="2327" width="0" style="34" hidden="1" customWidth="1"/>
    <col min="2328" max="2334" width="7.5" style="34" customWidth="1"/>
    <col min="2335" max="2560" width="8.875" style="34"/>
    <col min="2561" max="2561" width="3.625" style="34" customWidth="1"/>
    <col min="2562" max="2563" width="2.875" style="34" customWidth="1"/>
    <col min="2564" max="2567" width="7.5" style="34" customWidth="1"/>
    <col min="2568" max="2569" width="0" style="34" hidden="1" customWidth="1"/>
    <col min="2570" max="2574" width="7.5" style="34" customWidth="1"/>
    <col min="2575" max="2576" width="0" style="34" hidden="1" customWidth="1"/>
    <col min="2577" max="2581" width="7.5" style="34" customWidth="1"/>
    <col min="2582" max="2583" width="0" style="34" hidden="1" customWidth="1"/>
    <col min="2584" max="2590" width="7.5" style="34" customWidth="1"/>
    <col min="2591" max="2816" width="8.875" style="34"/>
    <col min="2817" max="2817" width="3.625" style="34" customWidth="1"/>
    <col min="2818" max="2819" width="2.875" style="34" customWidth="1"/>
    <col min="2820" max="2823" width="7.5" style="34" customWidth="1"/>
    <col min="2824" max="2825" width="0" style="34" hidden="1" customWidth="1"/>
    <col min="2826" max="2830" width="7.5" style="34" customWidth="1"/>
    <col min="2831" max="2832" width="0" style="34" hidden="1" customWidth="1"/>
    <col min="2833" max="2837" width="7.5" style="34" customWidth="1"/>
    <col min="2838" max="2839" width="0" style="34" hidden="1" customWidth="1"/>
    <col min="2840" max="2846" width="7.5" style="34" customWidth="1"/>
    <col min="2847" max="3072" width="8.875" style="34"/>
    <col min="3073" max="3073" width="3.625" style="34" customWidth="1"/>
    <col min="3074" max="3075" width="2.875" style="34" customWidth="1"/>
    <col min="3076" max="3079" width="7.5" style="34" customWidth="1"/>
    <col min="3080" max="3081" width="0" style="34" hidden="1" customWidth="1"/>
    <col min="3082" max="3086" width="7.5" style="34" customWidth="1"/>
    <col min="3087" max="3088" width="0" style="34" hidden="1" customWidth="1"/>
    <col min="3089" max="3093" width="7.5" style="34" customWidth="1"/>
    <col min="3094" max="3095" width="0" style="34" hidden="1" customWidth="1"/>
    <col min="3096" max="3102" width="7.5" style="34" customWidth="1"/>
    <col min="3103" max="3328" width="8.875" style="34"/>
    <col min="3329" max="3329" width="3.625" style="34" customWidth="1"/>
    <col min="3330" max="3331" width="2.875" style="34" customWidth="1"/>
    <col min="3332" max="3335" width="7.5" style="34" customWidth="1"/>
    <col min="3336" max="3337" width="0" style="34" hidden="1" customWidth="1"/>
    <col min="3338" max="3342" width="7.5" style="34" customWidth="1"/>
    <col min="3343" max="3344" width="0" style="34" hidden="1" customWidth="1"/>
    <col min="3345" max="3349" width="7.5" style="34" customWidth="1"/>
    <col min="3350" max="3351" width="0" style="34" hidden="1" customWidth="1"/>
    <col min="3352" max="3358" width="7.5" style="34" customWidth="1"/>
    <col min="3359" max="3584" width="8.875" style="34"/>
    <col min="3585" max="3585" width="3.625" style="34" customWidth="1"/>
    <col min="3586" max="3587" width="2.875" style="34" customWidth="1"/>
    <col min="3588" max="3591" width="7.5" style="34" customWidth="1"/>
    <col min="3592" max="3593" width="0" style="34" hidden="1" customWidth="1"/>
    <col min="3594" max="3598" width="7.5" style="34" customWidth="1"/>
    <col min="3599" max="3600" width="0" style="34" hidden="1" customWidth="1"/>
    <col min="3601" max="3605" width="7.5" style="34" customWidth="1"/>
    <col min="3606" max="3607" width="0" style="34" hidden="1" customWidth="1"/>
    <col min="3608" max="3614" width="7.5" style="34" customWidth="1"/>
    <col min="3615" max="3840" width="8.875" style="34"/>
    <col min="3841" max="3841" width="3.625" style="34" customWidth="1"/>
    <col min="3842" max="3843" width="2.875" style="34" customWidth="1"/>
    <col min="3844" max="3847" width="7.5" style="34" customWidth="1"/>
    <col min="3848" max="3849" width="0" style="34" hidden="1" customWidth="1"/>
    <col min="3850" max="3854" width="7.5" style="34" customWidth="1"/>
    <col min="3855" max="3856" width="0" style="34" hidden="1" customWidth="1"/>
    <col min="3857" max="3861" width="7.5" style="34" customWidth="1"/>
    <col min="3862" max="3863" width="0" style="34" hidden="1" customWidth="1"/>
    <col min="3864" max="3870" width="7.5" style="34" customWidth="1"/>
    <col min="3871" max="4096" width="8.875" style="34"/>
    <col min="4097" max="4097" width="3.625" style="34" customWidth="1"/>
    <col min="4098" max="4099" width="2.875" style="34" customWidth="1"/>
    <col min="4100" max="4103" width="7.5" style="34" customWidth="1"/>
    <col min="4104" max="4105" width="0" style="34" hidden="1" customWidth="1"/>
    <col min="4106" max="4110" width="7.5" style="34" customWidth="1"/>
    <col min="4111" max="4112" width="0" style="34" hidden="1" customWidth="1"/>
    <col min="4113" max="4117" width="7.5" style="34" customWidth="1"/>
    <col min="4118" max="4119" width="0" style="34" hidden="1" customWidth="1"/>
    <col min="4120" max="4126" width="7.5" style="34" customWidth="1"/>
    <col min="4127" max="4352" width="8.875" style="34"/>
    <col min="4353" max="4353" width="3.625" style="34" customWidth="1"/>
    <col min="4354" max="4355" width="2.875" style="34" customWidth="1"/>
    <col min="4356" max="4359" width="7.5" style="34" customWidth="1"/>
    <col min="4360" max="4361" width="0" style="34" hidden="1" customWidth="1"/>
    <col min="4362" max="4366" width="7.5" style="34" customWidth="1"/>
    <col min="4367" max="4368" width="0" style="34" hidden="1" customWidth="1"/>
    <col min="4369" max="4373" width="7.5" style="34" customWidth="1"/>
    <col min="4374" max="4375" width="0" style="34" hidden="1" customWidth="1"/>
    <col min="4376" max="4382" width="7.5" style="34" customWidth="1"/>
    <col min="4383" max="4608" width="8.875" style="34"/>
    <col min="4609" max="4609" width="3.625" style="34" customWidth="1"/>
    <col min="4610" max="4611" width="2.875" style="34" customWidth="1"/>
    <col min="4612" max="4615" width="7.5" style="34" customWidth="1"/>
    <col min="4616" max="4617" width="0" style="34" hidden="1" customWidth="1"/>
    <col min="4618" max="4622" width="7.5" style="34" customWidth="1"/>
    <col min="4623" max="4624" width="0" style="34" hidden="1" customWidth="1"/>
    <col min="4625" max="4629" width="7.5" style="34" customWidth="1"/>
    <col min="4630" max="4631" width="0" style="34" hidden="1" customWidth="1"/>
    <col min="4632" max="4638" width="7.5" style="34" customWidth="1"/>
    <col min="4639" max="4864" width="8.875" style="34"/>
    <col min="4865" max="4865" width="3.625" style="34" customWidth="1"/>
    <col min="4866" max="4867" width="2.875" style="34" customWidth="1"/>
    <col min="4868" max="4871" width="7.5" style="34" customWidth="1"/>
    <col min="4872" max="4873" width="0" style="34" hidden="1" customWidth="1"/>
    <col min="4874" max="4878" width="7.5" style="34" customWidth="1"/>
    <col min="4879" max="4880" width="0" style="34" hidden="1" customWidth="1"/>
    <col min="4881" max="4885" width="7.5" style="34" customWidth="1"/>
    <col min="4886" max="4887" width="0" style="34" hidden="1" customWidth="1"/>
    <col min="4888" max="4894" width="7.5" style="34" customWidth="1"/>
    <col min="4895" max="5120" width="8.875" style="34"/>
    <col min="5121" max="5121" width="3.625" style="34" customWidth="1"/>
    <col min="5122" max="5123" width="2.875" style="34" customWidth="1"/>
    <col min="5124" max="5127" width="7.5" style="34" customWidth="1"/>
    <col min="5128" max="5129" width="0" style="34" hidden="1" customWidth="1"/>
    <col min="5130" max="5134" width="7.5" style="34" customWidth="1"/>
    <col min="5135" max="5136" width="0" style="34" hidden="1" customWidth="1"/>
    <col min="5137" max="5141" width="7.5" style="34" customWidth="1"/>
    <col min="5142" max="5143" width="0" style="34" hidden="1" customWidth="1"/>
    <col min="5144" max="5150" width="7.5" style="34" customWidth="1"/>
    <col min="5151" max="5376" width="8.875" style="34"/>
    <col min="5377" max="5377" width="3.625" style="34" customWidth="1"/>
    <col min="5378" max="5379" width="2.875" style="34" customWidth="1"/>
    <col min="5380" max="5383" width="7.5" style="34" customWidth="1"/>
    <col min="5384" max="5385" width="0" style="34" hidden="1" customWidth="1"/>
    <col min="5386" max="5390" width="7.5" style="34" customWidth="1"/>
    <col min="5391" max="5392" width="0" style="34" hidden="1" customWidth="1"/>
    <col min="5393" max="5397" width="7.5" style="34" customWidth="1"/>
    <col min="5398" max="5399" width="0" style="34" hidden="1" customWidth="1"/>
    <col min="5400" max="5406" width="7.5" style="34" customWidth="1"/>
    <col min="5407" max="5632" width="8.875" style="34"/>
    <col min="5633" max="5633" width="3.625" style="34" customWidth="1"/>
    <col min="5634" max="5635" width="2.875" style="34" customWidth="1"/>
    <col min="5636" max="5639" width="7.5" style="34" customWidth="1"/>
    <col min="5640" max="5641" width="0" style="34" hidden="1" customWidth="1"/>
    <col min="5642" max="5646" width="7.5" style="34" customWidth="1"/>
    <col min="5647" max="5648" width="0" style="34" hidden="1" customWidth="1"/>
    <col min="5649" max="5653" width="7.5" style="34" customWidth="1"/>
    <col min="5654" max="5655" width="0" style="34" hidden="1" customWidth="1"/>
    <col min="5656" max="5662" width="7.5" style="34" customWidth="1"/>
    <col min="5663" max="5888" width="8.875" style="34"/>
    <col min="5889" max="5889" width="3.625" style="34" customWidth="1"/>
    <col min="5890" max="5891" width="2.875" style="34" customWidth="1"/>
    <col min="5892" max="5895" width="7.5" style="34" customWidth="1"/>
    <col min="5896" max="5897" width="0" style="34" hidden="1" customWidth="1"/>
    <col min="5898" max="5902" width="7.5" style="34" customWidth="1"/>
    <col min="5903" max="5904" width="0" style="34" hidden="1" customWidth="1"/>
    <col min="5905" max="5909" width="7.5" style="34" customWidth="1"/>
    <col min="5910" max="5911" width="0" style="34" hidden="1" customWidth="1"/>
    <col min="5912" max="5918" width="7.5" style="34" customWidth="1"/>
    <col min="5919" max="6144" width="8.875" style="34"/>
    <col min="6145" max="6145" width="3.625" style="34" customWidth="1"/>
    <col min="6146" max="6147" width="2.875" style="34" customWidth="1"/>
    <col min="6148" max="6151" width="7.5" style="34" customWidth="1"/>
    <col min="6152" max="6153" width="0" style="34" hidden="1" customWidth="1"/>
    <col min="6154" max="6158" width="7.5" style="34" customWidth="1"/>
    <col min="6159" max="6160" width="0" style="34" hidden="1" customWidth="1"/>
    <col min="6161" max="6165" width="7.5" style="34" customWidth="1"/>
    <col min="6166" max="6167" width="0" style="34" hidden="1" customWidth="1"/>
    <col min="6168" max="6174" width="7.5" style="34" customWidth="1"/>
    <col min="6175" max="6400" width="8.875" style="34"/>
    <col min="6401" max="6401" width="3.625" style="34" customWidth="1"/>
    <col min="6402" max="6403" width="2.875" style="34" customWidth="1"/>
    <col min="6404" max="6407" width="7.5" style="34" customWidth="1"/>
    <col min="6408" max="6409" width="0" style="34" hidden="1" customWidth="1"/>
    <col min="6410" max="6414" width="7.5" style="34" customWidth="1"/>
    <col min="6415" max="6416" width="0" style="34" hidden="1" customWidth="1"/>
    <col min="6417" max="6421" width="7.5" style="34" customWidth="1"/>
    <col min="6422" max="6423" width="0" style="34" hidden="1" customWidth="1"/>
    <col min="6424" max="6430" width="7.5" style="34" customWidth="1"/>
    <col min="6431" max="6656" width="8.875" style="34"/>
    <col min="6657" max="6657" width="3.625" style="34" customWidth="1"/>
    <col min="6658" max="6659" width="2.875" style="34" customWidth="1"/>
    <col min="6660" max="6663" width="7.5" style="34" customWidth="1"/>
    <col min="6664" max="6665" width="0" style="34" hidden="1" customWidth="1"/>
    <col min="6666" max="6670" width="7.5" style="34" customWidth="1"/>
    <col min="6671" max="6672" width="0" style="34" hidden="1" customWidth="1"/>
    <col min="6673" max="6677" width="7.5" style="34" customWidth="1"/>
    <col min="6678" max="6679" width="0" style="34" hidden="1" customWidth="1"/>
    <col min="6680" max="6686" width="7.5" style="34" customWidth="1"/>
    <col min="6687" max="6912" width="8.875" style="34"/>
    <col min="6913" max="6913" width="3.625" style="34" customWidth="1"/>
    <col min="6914" max="6915" width="2.875" style="34" customWidth="1"/>
    <col min="6916" max="6919" width="7.5" style="34" customWidth="1"/>
    <col min="6920" max="6921" width="0" style="34" hidden="1" customWidth="1"/>
    <col min="6922" max="6926" width="7.5" style="34" customWidth="1"/>
    <col min="6927" max="6928" width="0" style="34" hidden="1" customWidth="1"/>
    <col min="6929" max="6933" width="7.5" style="34" customWidth="1"/>
    <col min="6934" max="6935" width="0" style="34" hidden="1" customWidth="1"/>
    <col min="6936" max="6942" width="7.5" style="34" customWidth="1"/>
    <col min="6943" max="7168" width="8.875" style="34"/>
    <col min="7169" max="7169" width="3.625" style="34" customWidth="1"/>
    <col min="7170" max="7171" width="2.875" style="34" customWidth="1"/>
    <col min="7172" max="7175" width="7.5" style="34" customWidth="1"/>
    <col min="7176" max="7177" width="0" style="34" hidden="1" customWidth="1"/>
    <col min="7178" max="7182" width="7.5" style="34" customWidth="1"/>
    <col min="7183" max="7184" width="0" style="34" hidden="1" customWidth="1"/>
    <col min="7185" max="7189" width="7.5" style="34" customWidth="1"/>
    <col min="7190" max="7191" width="0" style="34" hidden="1" customWidth="1"/>
    <col min="7192" max="7198" width="7.5" style="34" customWidth="1"/>
    <col min="7199" max="7424" width="8.875" style="34"/>
    <col min="7425" max="7425" width="3.625" style="34" customWidth="1"/>
    <col min="7426" max="7427" width="2.875" style="34" customWidth="1"/>
    <col min="7428" max="7431" width="7.5" style="34" customWidth="1"/>
    <col min="7432" max="7433" width="0" style="34" hidden="1" customWidth="1"/>
    <col min="7434" max="7438" width="7.5" style="34" customWidth="1"/>
    <col min="7439" max="7440" width="0" style="34" hidden="1" customWidth="1"/>
    <col min="7441" max="7445" width="7.5" style="34" customWidth="1"/>
    <col min="7446" max="7447" width="0" style="34" hidden="1" customWidth="1"/>
    <col min="7448" max="7454" width="7.5" style="34" customWidth="1"/>
    <col min="7455" max="7680" width="8.875" style="34"/>
    <col min="7681" max="7681" width="3.625" style="34" customWidth="1"/>
    <col min="7682" max="7683" width="2.875" style="34" customWidth="1"/>
    <col min="7684" max="7687" width="7.5" style="34" customWidth="1"/>
    <col min="7688" max="7689" width="0" style="34" hidden="1" customWidth="1"/>
    <col min="7690" max="7694" width="7.5" style="34" customWidth="1"/>
    <col min="7695" max="7696" width="0" style="34" hidden="1" customWidth="1"/>
    <col min="7697" max="7701" width="7.5" style="34" customWidth="1"/>
    <col min="7702" max="7703" width="0" style="34" hidden="1" customWidth="1"/>
    <col min="7704" max="7710" width="7.5" style="34" customWidth="1"/>
    <col min="7711" max="7936" width="8.875" style="34"/>
    <col min="7937" max="7937" width="3.625" style="34" customWidth="1"/>
    <col min="7938" max="7939" width="2.875" style="34" customWidth="1"/>
    <col min="7940" max="7943" width="7.5" style="34" customWidth="1"/>
    <col min="7944" max="7945" width="0" style="34" hidden="1" customWidth="1"/>
    <col min="7946" max="7950" width="7.5" style="34" customWidth="1"/>
    <col min="7951" max="7952" width="0" style="34" hidden="1" customWidth="1"/>
    <col min="7953" max="7957" width="7.5" style="34" customWidth="1"/>
    <col min="7958" max="7959" width="0" style="34" hidden="1" customWidth="1"/>
    <col min="7960" max="7966" width="7.5" style="34" customWidth="1"/>
    <col min="7967" max="8192" width="8.875" style="34"/>
    <col min="8193" max="8193" width="3.625" style="34" customWidth="1"/>
    <col min="8194" max="8195" width="2.875" style="34" customWidth="1"/>
    <col min="8196" max="8199" width="7.5" style="34" customWidth="1"/>
    <col min="8200" max="8201" width="0" style="34" hidden="1" customWidth="1"/>
    <col min="8202" max="8206" width="7.5" style="34" customWidth="1"/>
    <col min="8207" max="8208" width="0" style="34" hidden="1" customWidth="1"/>
    <col min="8209" max="8213" width="7.5" style="34" customWidth="1"/>
    <col min="8214" max="8215" width="0" style="34" hidden="1" customWidth="1"/>
    <col min="8216" max="8222" width="7.5" style="34" customWidth="1"/>
    <col min="8223" max="8448" width="8.875" style="34"/>
    <col min="8449" max="8449" width="3.625" style="34" customWidth="1"/>
    <col min="8450" max="8451" width="2.875" style="34" customWidth="1"/>
    <col min="8452" max="8455" width="7.5" style="34" customWidth="1"/>
    <col min="8456" max="8457" width="0" style="34" hidden="1" customWidth="1"/>
    <col min="8458" max="8462" width="7.5" style="34" customWidth="1"/>
    <col min="8463" max="8464" width="0" style="34" hidden="1" customWidth="1"/>
    <col min="8465" max="8469" width="7.5" style="34" customWidth="1"/>
    <col min="8470" max="8471" width="0" style="34" hidden="1" customWidth="1"/>
    <col min="8472" max="8478" width="7.5" style="34" customWidth="1"/>
    <col min="8479" max="8704" width="8.875" style="34"/>
    <col min="8705" max="8705" width="3.625" style="34" customWidth="1"/>
    <col min="8706" max="8707" width="2.875" style="34" customWidth="1"/>
    <col min="8708" max="8711" width="7.5" style="34" customWidth="1"/>
    <col min="8712" max="8713" width="0" style="34" hidden="1" customWidth="1"/>
    <col min="8714" max="8718" width="7.5" style="34" customWidth="1"/>
    <col min="8719" max="8720" width="0" style="34" hidden="1" customWidth="1"/>
    <col min="8721" max="8725" width="7.5" style="34" customWidth="1"/>
    <col min="8726" max="8727" width="0" style="34" hidden="1" customWidth="1"/>
    <col min="8728" max="8734" width="7.5" style="34" customWidth="1"/>
    <col min="8735" max="8960" width="8.875" style="34"/>
    <col min="8961" max="8961" width="3.625" style="34" customWidth="1"/>
    <col min="8962" max="8963" width="2.875" style="34" customWidth="1"/>
    <col min="8964" max="8967" width="7.5" style="34" customWidth="1"/>
    <col min="8968" max="8969" width="0" style="34" hidden="1" customWidth="1"/>
    <col min="8970" max="8974" width="7.5" style="34" customWidth="1"/>
    <col min="8975" max="8976" width="0" style="34" hidden="1" customWidth="1"/>
    <col min="8977" max="8981" width="7.5" style="34" customWidth="1"/>
    <col min="8982" max="8983" width="0" style="34" hidden="1" customWidth="1"/>
    <col min="8984" max="8990" width="7.5" style="34" customWidth="1"/>
    <col min="8991" max="9216" width="8.875" style="34"/>
    <col min="9217" max="9217" width="3.625" style="34" customWidth="1"/>
    <col min="9218" max="9219" width="2.875" style="34" customWidth="1"/>
    <col min="9220" max="9223" width="7.5" style="34" customWidth="1"/>
    <col min="9224" max="9225" width="0" style="34" hidden="1" customWidth="1"/>
    <col min="9226" max="9230" width="7.5" style="34" customWidth="1"/>
    <col min="9231" max="9232" width="0" style="34" hidden="1" customWidth="1"/>
    <col min="9233" max="9237" width="7.5" style="34" customWidth="1"/>
    <col min="9238" max="9239" width="0" style="34" hidden="1" customWidth="1"/>
    <col min="9240" max="9246" width="7.5" style="34" customWidth="1"/>
    <col min="9247" max="9472" width="8.875" style="34"/>
    <col min="9473" max="9473" width="3.625" style="34" customWidth="1"/>
    <col min="9474" max="9475" width="2.875" style="34" customWidth="1"/>
    <col min="9476" max="9479" width="7.5" style="34" customWidth="1"/>
    <col min="9480" max="9481" width="0" style="34" hidden="1" customWidth="1"/>
    <col min="9482" max="9486" width="7.5" style="34" customWidth="1"/>
    <col min="9487" max="9488" width="0" style="34" hidden="1" customWidth="1"/>
    <col min="9489" max="9493" width="7.5" style="34" customWidth="1"/>
    <col min="9494" max="9495" width="0" style="34" hidden="1" customWidth="1"/>
    <col min="9496" max="9502" width="7.5" style="34" customWidth="1"/>
    <col min="9503" max="9728" width="8.875" style="34"/>
    <col min="9729" max="9729" width="3.625" style="34" customWidth="1"/>
    <col min="9730" max="9731" width="2.875" style="34" customWidth="1"/>
    <col min="9732" max="9735" width="7.5" style="34" customWidth="1"/>
    <col min="9736" max="9737" width="0" style="34" hidden="1" customWidth="1"/>
    <col min="9738" max="9742" width="7.5" style="34" customWidth="1"/>
    <col min="9743" max="9744" width="0" style="34" hidden="1" customWidth="1"/>
    <col min="9745" max="9749" width="7.5" style="34" customWidth="1"/>
    <col min="9750" max="9751" width="0" style="34" hidden="1" customWidth="1"/>
    <col min="9752" max="9758" width="7.5" style="34" customWidth="1"/>
    <col min="9759" max="9984" width="8.875" style="34"/>
    <col min="9985" max="9985" width="3.625" style="34" customWidth="1"/>
    <col min="9986" max="9987" width="2.875" style="34" customWidth="1"/>
    <col min="9988" max="9991" width="7.5" style="34" customWidth="1"/>
    <col min="9992" max="9993" width="0" style="34" hidden="1" customWidth="1"/>
    <col min="9994" max="9998" width="7.5" style="34" customWidth="1"/>
    <col min="9999" max="10000" width="0" style="34" hidden="1" customWidth="1"/>
    <col min="10001" max="10005" width="7.5" style="34" customWidth="1"/>
    <col min="10006" max="10007" width="0" style="34" hidden="1" customWidth="1"/>
    <col min="10008" max="10014" width="7.5" style="34" customWidth="1"/>
    <col min="10015" max="10240" width="8.875" style="34"/>
    <col min="10241" max="10241" width="3.625" style="34" customWidth="1"/>
    <col min="10242" max="10243" width="2.875" style="34" customWidth="1"/>
    <col min="10244" max="10247" width="7.5" style="34" customWidth="1"/>
    <col min="10248" max="10249" width="0" style="34" hidden="1" customWidth="1"/>
    <col min="10250" max="10254" width="7.5" style="34" customWidth="1"/>
    <col min="10255" max="10256" width="0" style="34" hidden="1" customWidth="1"/>
    <col min="10257" max="10261" width="7.5" style="34" customWidth="1"/>
    <col min="10262" max="10263" width="0" style="34" hidden="1" customWidth="1"/>
    <col min="10264" max="10270" width="7.5" style="34" customWidth="1"/>
    <col min="10271" max="10496" width="8.875" style="34"/>
    <col min="10497" max="10497" width="3.625" style="34" customWidth="1"/>
    <col min="10498" max="10499" width="2.875" style="34" customWidth="1"/>
    <col min="10500" max="10503" width="7.5" style="34" customWidth="1"/>
    <col min="10504" max="10505" width="0" style="34" hidden="1" customWidth="1"/>
    <col min="10506" max="10510" width="7.5" style="34" customWidth="1"/>
    <col min="10511" max="10512" width="0" style="34" hidden="1" customWidth="1"/>
    <col min="10513" max="10517" width="7.5" style="34" customWidth="1"/>
    <col min="10518" max="10519" width="0" style="34" hidden="1" customWidth="1"/>
    <col min="10520" max="10526" width="7.5" style="34" customWidth="1"/>
    <col min="10527" max="10752" width="8.875" style="34"/>
    <col min="10753" max="10753" width="3.625" style="34" customWidth="1"/>
    <col min="10754" max="10755" width="2.875" style="34" customWidth="1"/>
    <col min="10756" max="10759" width="7.5" style="34" customWidth="1"/>
    <col min="10760" max="10761" width="0" style="34" hidden="1" customWidth="1"/>
    <col min="10762" max="10766" width="7.5" style="34" customWidth="1"/>
    <col min="10767" max="10768" width="0" style="34" hidden="1" customWidth="1"/>
    <col min="10769" max="10773" width="7.5" style="34" customWidth="1"/>
    <col min="10774" max="10775" width="0" style="34" hidden="1" customWidth="1"/>
    <col min="10776" max="10782" width="7.5" style="34" customWidth="1"/>
    <col min="10783" max="11008" width="8.875" style="34"/>
    <col min="11009" max="11009" width="3.625" style="34" customWidth="1"/>
    <col min="11010" max="11011" width="2.875" style="34" customWidth="1"/>
    <col min="11012" max="11015" width="7.5" style="34" customWidth="1"/>
    <col min="11016" max="11017" width="0" style="34" hidden="1" customWidth="1"/>
    <col min="11018" max="11022" width="7.5" style="34" customWidth="1"/>
    <col min="11023" max="11024" width="0" style="34" hidden="1" customWidth="1"/>
    <col min="11025" max="11029" width="7.5" style="34" customWidth="1"/>
    <col min="11030" max="11031" width="0" style="34" hidden="1" customWidth="1"/>
    <col min="11032" max="11038" width="7.5" style="34" customWidth="1"/>
    <col min="11039" max="11264" width="8.875" style="34"/>
    <col min="11265" max="11265" width="3.625" style="34" customWidth="1"/>
    <col min="11266" max="11267" width="2.875" style="34" customWidth="1"/>
    <col min="11268" max="11271" width="7.5" style="34" customWidth="1"/>
    <col min="11272" max="11273" width="0" style="34" hidden="1" customWidth="1"/>
    <col min="11274" max="11278" width="7.5" style="34" customWidth="1"/>
    <col min="11279" max="11280" width="0" style="34" hidden="1" customWidth="1"/>
    <col min="11281" max="11285" width="7.5" style="34" customWidth="1"/>
    <col min="11286" max="11287" width="0" style="34" hidden="1" customWidth="1"/>
    <col min="11288" max="11294" width="7.5" style="34" customWidth="1"/>
    <col min="11295" max="11520" width="8.875" style="34"/>
    <col min="11521" max="11521" width="3.625" style="34" customWidth="1"/>
    <col min="11522" max="11523" width="2.875" style="34" customWidth="1"/>
    <col min="11524" max="11527" width="7.5" style="34" customWidth="1"/>
    <col min="11528" max="11529" width="0" style="34" hidden="1" customWidth="1"/>
    <col min="11530" max="11534" width="7.5" style="34" customWidth="1"/>
    <col min="11535" max="11536" width="0" style="34" hidden="1" customWidth="1"/>
    <col min="11537" max="11541" width="7.5" style="34" customWidth="1"/>
    <col min="11542" max="11543" width="0" style="34" hidden="1" customWidth="1"/>
    <col min="11544" max="11550" width="7.5" style="34" customWidth="1"/>
    <col min="11551" max="11776" width="8.875" style="34"/>
    <col min="11777" max="11777" width="3.625" style="34" customWidth="1"/>
    <col min="11778" max="11779" width="2.875" style="34" customWidth="1"/>
    <col min="11780" max="11783" width="7.5" style="34" customWidth="1"/>
    <col min="11784" max="11785" width="0" style="34" hidden="1" customWidth="1"/>
    <col min="11786" max="11790" width="7.5" style="34" customWidth="1"/>
    <col min="11791" max="11792" width="0" style="34" hidden="1" customWidth="1"/>
    <col min="11793" max="11797" width="7.5" style="34" customWidth="1"/>
    <col min="11798" max="11799" width="0" style="34" hidden="1" customWidth="1"/>
    <col min="11800" max="11806" width="7.5" style="34" customWidth="1"/>
    <col min="11807" max="12032" width="8.875" style="34"/>
    <col min="12033" max="12033" width="3.625" style="34" customWidth="1"/>
    <col min="12034" max="12035" width="2.875" style="34" customWidth="1"/>
    <col min="12036" max="12039" width="7.5" style="34" customWidth="1"/>
    <col min="12040" max="12041" width="0" style="34" hidden="1" customWidth="1"/>
    <col min="12042" max="12046" width="7.5" style="34" customWidth="1"/>
    <col min="12047" max="12048" width="0" style="34" hidden="1" customWidth="1"/>
    <col min="12049" max="12053" width="7.5" style="34" customWidth="1"/>
    <col min="12054" max="12055" width="0" style="34" hidden="1" customWidth="1"/>
    <col min="12056" max="12062" width="7.5" style="34" customWidth="1"/>
    <col min="12063" max="12288" width="8.875" style="34"/>
    <col min="12289" max="12289" width="3.625" style="34" customWidth="1"/>
    <col min="12290" max="12291" width="2.875" style="34" customWidth="1"/>
    <col min="12292" max="12295" width="7.5" style="34" customWidth="1"/>
    <col min="12296" max="12297" width="0" style="34" hidden="1" customWidth="1"/>
    <col min="12298" max="12302" width="7.5" style="34" customWidth="1"/>
    <col min="12303" max="12304" width="0" style="34" hidden="1" customWidth="1"/>
    <col min="12305" max="12309" width="7.5" style="34" customWidth="1"/>
    <col min="12310" max="12311" width="0" style="34" hidden="1" customWidth="1"/>
    <col min="12312" max="12318" width="7.5" style="34" customWidth="1"/>
    <col min="12319" max="12544" width="8.875" style="34"/>
    <col min="12545" max="12545" width="3.625" style="34" customWidth="1"/>
    <col min="12546" max="12547" width="2.875" style="34" customWidth="1"/>
    <col min="12548" max="12551" width="7.5" style="34" customWidth="1"/>
    <col min="12552" max="12553" width="0" style="34" hidden="1" customWidth="1"/>
    <col min="12554" max="12558" width="7.5" style="34" customWidth="1"/>
    <col min="12559" max="12560" width="0" style="34" hidden="1" customWidth="1"/>
    <col min="12561" max="12565" width="7.5" style="34" customWidth="1"/>
    <col min="12566" max="12567" width="0" style="34" hidden="1" customWidth="1"/>
    <col min="12568" max="12574" width="7.5" style="34" customWidth="1"/>
    <col min="12575" max="12800" width="8.875" style="34"/>
    <col min="12801" max="12801" width="3.625" style="34" customWidth="1"/>
    <col min="12802" max="12803" width="2.875" style="34" customWidth="1"/>
    <col min="12804" max="12807" width="7.5" style="34" customWidth="1"/>
    <col min="12808" max="12809" width="0" style="34" hidden="1" customWidth="1"/>
    <col min="12810" max="12814" width="7.5" style="34" customWidth="1"/>
    <col min="12815" max="12816" width="0" style="34" hidden="1" customWidth="1"/>
    <col min="12817" max="12821" width="7.5" style="34" customWidth="1"/>
    <col min="12822" max="12823" width="0" style="34" hidden="1" customWidth="1"/>
    <col min="12824" max="12830" width="7.5" style="34" customWidth="1"/>
    <col min="12831" max="13056" width="8.875" style="34"/>
    <col min="13057" max="13057" width="3.625" style="34" customWidth="1"/>
    <col min="13058" max="13059" width="2.875" style="34" customWidth="1"/>
    <col min="13060" max="13063" width="7.5" style="34" customWidth="1"/>
    <col min="13064" max="13065" width="0" style="34" hidden="1" customWidth="1"/>
    <col min="13066" max="13070" width="7.5" style="34" customWidth="1"/>
    <col min="13071" max="13072" width="0" style="34" hidden="1" customWidth="1"/>
    <col min="13073" max="13077" width="7.5" style="34" customWidth="1"/>
    <col min="13078" max="13079" width="0" style="34" hidden="1" customWidth="1"/>
    <col min="13080" max="13086" width="7.5" style="34" customWidth="1"/>
    <col min="13087" max="13312" width="8.875" style="34"/>
    <col min="13313" max="13313" width="3.625" style="34" customWidth="1"/>
    <col min="13314" max="13315" width="2.875" style="34" customWidth="1"/>
    <col min="13316" max="13319" width="7.5" style="34" customWidth="1"/>
    <col min="13320" max="13321" width="0" style="34" hidden="1" customWidth="1"/>
    <col min="13322" max="13326" width="7.5" style="34" customWidth="1"/>
    <col min="13327" max="13328" width="0" style="34" hidden="1" customWidth="1"/>
    <col min="13329" max="13333" width="7.5" style="34" customWidth="1"/>
    <col min="13334" max="13335" width="0" style="34" hidden="1" customWidth="1"/>
    <col min="13336" max="13342" width="7.5" style="34" customWidth="1"/>
    <col min="13343" max="13568" width="8.875" style="34"/>
    <col min="13569" max="13569" width="3.625" style="34" customWidth="1"/>
    <col min="13570" max="13571" width="2.875" style="34" customWidth="1"/>
    <col min="13572" max="13575" width="7.5" style="34" customWidth="1"/>
    <col min="13576" max="13577" width="0" style="34" hidden="1" customWidth="1"/>
    <col min="13578" max="13582" width="7.5" style="34" customWidth="1"/>
    <col min="13583" max="13584" width="0" style="34" hidden="1" customWidth="1"/>
    <col min="13585" max="13589" width="7.5" style="34" customWidth="1"/>
    <col min="13590" max="13591" width="0" style="34" hidden="1" customWidth="1"/>
    <col min="13592" max="13598" width="7.5" style="34" customWidth="1"/>
    <col min="13599" max="13824" width="8.875" style="34"/>
    <col min="13825" max="13825" width="3.625" style="34" customWidth="1"/>
    <col min="13826" max="13827" width="2.875" style="34" customWidth="1"/>
    <col min="13828" max="13831" width="7.5" style="34" customWidth="1"/>
    <col min="13832" max="13833" width="0" style="34" hidden="1" customWidth="1"/>
    <col min="13834" max="13838" width="7.5" style="34" customWidth="1"/>
    <col min="13839" max="13840" width="0" style="34" hidden="1" customWidth="1"/>
    <col min="13841" max="13845" width="7.5" style="34" customWidth="1"/>
    <col min="13846" max="13847" width="0" style="34" hidden="1" customWidth="1"/>
    <col min="13848" max="13854" width="7.5" style="34" customWidth="1"/>
    <col min="13855" max="14080" width="8.875" style="34"/>
    <col min="14081" max="14081" width="3.625" style="34" customWidth="1"/>
    <col min="14082" max="14083" width="2.875" style="34" customWidth="1"/>
    <col min="14084" max="14087" width="7.5" style="34" customWidth="1"/>
    <col min="14088" max="14089" width="0" style="34" hidden="1" customWidth="1"/>
    <col min="14090" max="14094" width="7.5" style="34" customWidth="1"/>
    <col min="14095" max="14096" width="0" style="34" hidden="1" customWidth="1"/>
    <col min="14097" max="14101" width="7.5" style="34" customWidth="1"/>
    <col min="14102" max="14103" width="0" style="34" hidden="1" customWidth="1"/>
    <col min="14104" max="14110" width="7.5" style="34" customWidth="1"/>
    <col min="14111" max="14336" width="8.875" style="34"/>
    <col min="14337" max="14337" width="3.625" style="34" customWidth="1"/>
    <col min="14338" max="14339" width="2.875" style="34" customWidth="1"/>
    <col min="14340" max="14343" width="7.5" style="34" customWidth="1"/>
    <col min="14344" max="14345" width="0" style="34" hidden="1" customWidth="1"/>
    <col min="14346" max="14350" width="7.5" style="34" customWidth="1"/>
    <col min="14351" max="14352" width="0" style="34" hidden="1" customWidth="1"/>
    <col min="14353" max="14357" width="7.5" style="34" customWidth="1"/>
    <col min="14358" max="14359" width="0" style="34" hidden="1" customWidth="1"/>
    <col min="14360" max="14366" width="7.5" style="34" customWidth="1"/>
    <col min="14367" max="14592" width="8.875" style="34"/>
    <col min="14593" max="14593" width="3.625" style="34" customWidth="1"/>
    <col min="14594" max="14595" width="2.875" style="34" customWidth="1"/>
    <col min="14596" max="14599" width="7.5" style="34" customWidth="1"/>
    <col min="14600" max="14601" width="0" style="34" hidden="1" customWidth="1"/>
    <col min="14602" max="14606" width="7.5" style="34" customWidth="1"/>
    <col min="14607" max="14608" width="0" style="34" hidden="1" customWidth="1"/>
    <col min="14609" max="14613" width="7.5" style="34" customWidth="1"/>
    <col min="14614" max="14615" width="0" style="34" hidden="1" customWidth="1"/>
    <col min="14616" max="14622" width="7.5" style="34" customWidth="1"/>
    <col min="14623" max="14848" width="8.875" style="34"/>
    <col min="14849" max="14849" width="3.625" style="34" customWidth="1"/>
    <col min="14850" max="14851" width="2.875" style="34" customWidth="1"/>
    <col min="14852" max="14855" width="7.5" style="34" customWidth="1"/>
    <col min="14856" max="14857" width="0" style="34" hidden="1" customWidth="1"/>
    <col min="14858" max="14862" width="7.5" style="34" customWidth="1"/>
    <col min="14863" max="14864" width="0" style="34" hidden="1" customWidth="1"/>
    <col min="14865" max="14869" width="7.5" style="34" customWidth="1"/>
    <col min="14870" max="14871" width="0" style="34" hidden="1" customWidth="1"/>
    <col min="14872" max="14878" width="7.5" style="34" customWidth="1"/>
    <col min="14879" max="15104" width="8.875" style="34"/>
    <col min="15105" max="15105" width="3.625" style="34" customWidth="1"/>
    <col min="15106" max="15107" width="2.875" style="34" customWidth="1"/>
    <col min="15108" max="15111" width="7.5" style="34" customWidth="1"/>
    <col min="15112" max="15113" width="0" style="34" hidden="1" customWidth="1"/>
    <col min="15114" max="15118" width="7.5" style="34" customWidth="1"/>
    <col min="15119" max="15120" width="0" style="34" hidden="1" customWidth="1"/>
    <col min="15121" max="15125" width="7.5" style="34" customWidth="1"/>
    <col min="15126" max="15127" width="0" style="34" hidden="1" customWidth="1"/>
    <col min="15128" max="15134" width="7.5" style="34" customWidth="1"/>
    <col min="15135" max="15360" width="8.875" style="34"/>
    <col min="15361" max="15361" width="3.625" style="34" customWidth="1"/>
    <col min="15362" max="15363" width="2.875" style="34" customWidth="1"/>
    <col min="15364" max="15367" width="7.5" style="34" customWidth="1"/>
    <col min="15368" max="15369" width="0" style="34" hidden="1" customWidth="1"/>
    <col min="15370" max="15374" width="7.5" style="34" customWidth="1"/>
    <col min="15375" max="15376" width="0" style="34" hidden="1" customWidth="1"/>
    <col min="15377" max="15381" width="7.5" style="34" customWidth="1"/>
    <col min="15382" max="15383" width="0" style="34" hidden="1" customWidth="1"/>
    <col min="15384" max="15390" width="7.5" style="34" customWidth="1"/>
    <col min="15391" max="15616" width="8.875" style="34"/>
    <col min="15617" max="15617" width="3.625" style="34" customWidth="1"/>
    <col min="15618" max="15619" width="2.875" style="34" customWidth="1"/>
    <col min="15620" max="15623" width="7.5" style="34" customWidth="1"/>
    <col min="15624" max="15625" width="0" style="34" hidden="1" customWidth="1"/>
    <col min="15626" max="15630" width="7.5" style="34" customWidth="1"/>
    <col min="15631" max="15632" width="0" style="34" hidden="1" customWidth="1"/>
    <col min="15633" max="15637" width="7.5" style="34" customWidth="1"/>
    <col min="15638" max="15639" width="0" style="34" hidden="1" customWidth="1"/>
    <col min="15640" max="15646" width="7.5" style="34" customWidth="1"/>
    <col min="15647" max="15872" width="8.875" style="34"/>
    <col min="15873" max="15873" width="3.625" style="34" customWidth="1"/>
    <col min="15874" max="15875" width="2.875" style="34" customWidth="1"/>
    <col min="15876" max="15879" width="7.5" style="34" customWidth="1"/>
    <col min="15880" max="15881" width="0" style="34" hidden="1" customWidth="1"/>
    <col min="15882" max="15886" width="7.5" style="34" customWidth="1"/>
    <col min="15887" max="15888" width="0" style="34" hidden="1" customWidth="1"/>
    <col min="15889" max="15893" width="7.5" style="34" customWidth="1"/>
    <col min="15894" max="15895" width="0" style="34" hidden="1" customWidth="1"/>
    <col min="15896" max="15902" width="7.5" style="34" customWidth="1"/>
    <col min="15903" max="16128" width="8.875" style="34"/>
    <col min="16129" max="16129" width="3.625" style="34" customWidth="1"/>
    <col min="16130" max="16131" width="2.875" style="34" customWidth="1"/>
    <col min="16132" max="16135" width="7.5" style="34" customWidth="1"/>
    <col min="16136" max="16137" width="0" style="34" hidden="1" customWidth="1"/>
    <col min="16138" max="16142" width="7.5" style="34" customWidth="1"/>
    <col min="16143" max="16144" width="0" style="34" hidden="1" customWidth="1"/>
    <col min="16145" max="16149" width="7.5" style="34" customWidth="1"/>
    <col min="16150" max="16151" width="0" style="34" hidden="1" customWidth="1"/>
    <col min="16152" max="16158" width="7.5" style="34" customWidth="1"/>
    <col min="16159" max="16384" width="8.875" style="34"/>
  </cols>
  <sheetData>
    <row r="1" spans="1:35" ht="21" customHeight="1" x14ac:dyDescent="0.15">
      <c r="A1" s="31" t="s">
        <v>26</v>
      </c>
      <c r="B1" s="32"/>
      <c r="C1" s="32"/>
      <c r="D1" s="32"/>
      <c r="E1" s="32"/>
      <c r="F1" s="32"/>
      <c r="G1" s="33"/>
      <c r="H1" s="32"/>
      <c r="I1" s="32"/>
      <c r="J1" s="32"/>
      <c r="K1" s="32"/>
      <c r="L1" s="32"/>
      <c r="M1" s="32"/>
      <c r="N1" s="33"/>
      <c r="O1" s="32"/>
      <c r="P1" s="32"/>
      <c r="R1" s="581"/>
      <c r="S1" s="581"/>
      <c r="Y1" s="582"/>
      <c r="Z1" s="582"/>
      <c r="AA1" s="582"/>
      <c r="AB1" s="582"/>
      <c r="AC1" s="582"/>
      <c r="AD1" s="582"/>
    </row>
    <row r="2" spans="1:35" ht="21" customHeight="1" x14ac:dyDescent="0.15">
      <c r="A2" s="31" t="s">
        <v>234</v>
      </c>
      <c r="B2" s="32"/>
      <c r="C2" s="32"/>
      <c r="D2" s="32"/>
      <c r="E2" s="32"/>
      <c r="F2" s="32"/>
      <c r="G2" s="33"/>
      <c r="H2" s="32"/>
      <c r="I2" s="32"/>
      <c r="J2" s="32"/>
      <c r="K2" s="32"/>
      <c r="L2" s="32"/>
      <c r="M2" s="32"/>
      <c r="N2" s="33"/>
      <c r="O2" s="32"/>
      <c r="P2" s="32"/>
      <c r="R2" s="442"/>
      <c r="S2" s="442"/>
      <c r="Y2" s="443"/>
      <c r="Z2" s="443"/>
      <c r="AA2" s="443"/>
      <c r="AB2" s="37"/>
      <c r="AC2" s="443"/>
      <c r="AD2" s="443"/>
    </row>
    <row r="3" spans="1:35" ht="18" customHeight="1" x14ac:dyDescent="0.15">
      <c r="A3" s="38"/>
      <c r="B3" s="39"/>
      <c r="C3" s="39"/>
      <c r="D3" s="39" t="s">
        <v>27</v>
      </c>
      <c r="E3" s="39"/>
      <c r="F3" s="39"/>
      <c r="G3" s="40"/>
      <c r="H3" s="39"/>
      <c r="I3" s="39"/>
      <c r="J3" s="39"/>
      <c r="K3" s="39"/>
      <c r="L3" s="39"/>
      <c r="M3" s="39"/>
      <c r="N3" s="40"/>
      <c r="O3" s="39"/>
      <c r="P3" s="39"/>
      <c r="R3" s="442"/>
      <c r="S3" s="442"/>
      <c r="Y3" s="583"/>
      <c r="Z3" s="583"/>
      <c r="AA3" s="583" t="s">
        <v>28</v>
      </c>
      <c r="AB3" s="583"/>
      <c r="AC3" s="583"/>
      <c r="AD3" s="583"/>
    </row>
    <row r="4" spans="1:35" s="41" customFormat="1" ht="16.5" customHeight="1" x14ac:dyDescent="0.15">
      <c r="A4" s="567"/>
      <c r="B4" s="569" t="s">
        <v>29</v>
      </c>
      <c r="C4" s="570"/>
      <c r="D4" s="565" t="s">
        <v>30</v>
      </c>
      <c r="E4" s="565"/>
      <c r="F4" s="565"/>
      <c r="G4" s="565"/>
      <c r="H4" s="565"/>
      <c r="I4" s="565"/>
      <c r="J4" s="565"/>
      <c r="K4" s="565" t="s">
        <v>31</v>
      </c>
      <c r="L4" s="565"/>
      <c r="M4" s="565"/>
      <c r="N4" s="565"/>
      <c r="O4" s="565"/>
      <c r="P4" s="565"/>
      <c r="Q4" s="565"/>
      <c r="R4" s="565" t="s">
        <v>32</v>
      </c>
      <c r="S4" s="565"/>
      <c r="T4" s="565"/>
      <c r="U4" s="565"/>
      <c r="V4" s="565"/>
      <c r="W4" s="565"/>
      <c r="X4" s="565"/>
      <c r="Y4" s="565" t="s">
        <v>33</v>
      </c>
      <c r="Z4" s="565"/>
      <c r="AA4" s="565"/>
      <c r="AB4" s="565"/>
      <c r="AC4" s="565"/>
      <c r="AD4" s="565"/>
    </row>
    <row r="5" spans="1:35" s="41" customFormat="1" ht="16.5" customHeight="1" x14ac:dyDescent="0.15">
      <c r="A5" s="568"/>
      <c r="B5" s="571" t="s">
        <v>34</v>
      </c>
      <c r="C5" s="572"/>
      <c r="D5" s="565" t="s">
        <v>35</v>
      </c>
      <c r="E5" s="565" t="s">
        <v>36</v>
      </c>
      <c r="F5" s="565" t="s">
        <v>37</v>
      </c>
      <c r="G5" s="579" t="s">
        <v>38</v>
      </c>
      <c r="H5" s="580" t="s">
        <v>38</v>
      </c>
      <c r="I5" s="565" t="s">
        <v>38</v>
      </c>
      <c r="J5" s="566" t="s">
        <v>16</v>
      </c>
      <c r="K5" s="565" t="s">
        <v>35</v>
      </c>
      <c r="L5" s="565" t="s">
        <v>36</v>
      </c>
      <c r="M5" s="565" t="s">
        <v>37</v>
      </c>
      <c r="N5" s="579" t="s">
        <v>38</v>
      </c>
      <c r="O5" s="580" t="s">
        <v>38</v>
      </c>
      <c r="P5" s="565" t="s">
        <v>38</v>
      </c>
      <c r="Q5" s="566" t="s">
        <v>16</v>
      </c>
      <c r="R5" s="565" t="s">
        <v>35</v>
      </c>
      <c r="S5" s="565" t="s">
        <v>36</v>
      </c>
      <c r="T5" s="565" t="s">
        <v>37</v>
      </c>
      <c r="U5" s="579" t="s">
        <v>38</v>
      </c>
      <c r="V5" s="580" t="s">
        <v>38</v>
      </c>
      <c r="W5" s="565" t="s">
        <v>38</v>
      </c>
      <c r="X5" s="566" t="s">
        <v>16</v>
      </c>
      <c r="Y5" s="565" t="s">
        <v>35</v>
      </c>
      <c r="Z5" s="565" t="s">
        <v>36</v>
      </c>
      <c r="AA5" s="565" t="s">
        <v>37</v>
      </c>
      <c r="AB5" s="579" t="s">
        <v>38</v>
      </c>
      <c r="AC5" s="565" t="s">
        <v>38</v>
      </c>
      <c r="AD5" s="566" t="s">
        <v>16</v>
      </c>
    </row>
    <row r="6" spans="1:35" s="41" customFormat="1" ht="16.5" customHeight="1" x14ac:dyDescent="0.15">
      <c r="A6" s="42" t="s">
        <v>39</v>
      </c>
      <c r="B6" s="558"/>
      <c r="C6" s="559"/>
      <c r="D6" s="565"/>
      <c r="E6" s="565"/>
      <c r="F6" s="565"/>
      <c r="G6" s="579"/>
      <c r="H6" s="580"/>
      <c r="I6" s="565"/>
      <c r="J6" s="566"/>
      <c r="K6" s="565"/>
      <c r="L6" s="565"/>
      <c r="M6" s="565"/>
      <c r="N6" s="579"/>
      <c r="O6" s="580"/>
      <c r="P6" s="565"/>
      <c r="Q6" s="566"/>
      <c r="R6" s="565"/>
      <c r="S6" s="565"/>
      <c r="T6" s="565"/>
      <c r="U6" s="579"/>
      <c r="V6" s="580"/>
      <c r="W6" s="565"/>
      <c r="X6" s="566"/>
      <c r="Y6" s="565"/>
      <c r="Z6" s="565"/>
      <c r="AA6" s="565"/>
      <c r="AB6" s="579"/>
      <c r="AC6" s="565"/>
      <c r="AD6" s="566"/>
    </row>
    <row r="7" spans="1:35" s="43" customFormat="1" ht="16.5" customHeight="1" x14ac:dyDescent="0.15">
      <c r="A7" s="575" t="s">
        <v>40</v>
      </c>
      <c r="B7" s="575"/>
      <c r="C7" s="575"/>
      <c r="D7" s="780">
        <v>19887</v>
      </c>
      <c r="E7" s="780">
        <v>6364611</v>
      </c>
      <c r="F7" s="780">
        <v>196982655</v>
      </c>
      <c r="G7" s="781">
        <v>257.76900000000001</v>
      </c>
      <c r="H7" s="781"/>
      <c r="I7" s="782"/>
      <c r="J7" s="783">
        <f t="shared" ref="J7:J10" si="0">SUM(D7:G7)</f>
        <v>203367410.76899999</v>
      </c>
      <c r="K7" s="780">
        <v>3054</v>
      </c>
      <c r="L7" s="779">
        <v>4159176</v>
      </c>
      <c r="M7" s="780">
        <v>10337620</v>
      </c>
      <c r="N7" s="781">
        <v>6.3E-2</v>
      </c>
      <c r="O7" s="781"/>
      <c r="P7" s="782"/>
      <c r="Q7" s="783">
        <f t="shared" ref="Q7:Q17" si="1">SUM(K7:N7)</f>
        <v>14499850.062999999</v>
      </c>
      <c r="R7" s="780">
        <v>9377</v>
      </c>
      <c r="S7" s="780">
        <v>378142</v>
      </c>
      <c r="T7" s="780">
        <v>2419052</v>
      </c>
      <c r="U7" s="781">
        <v>69.557000000000002</v>
      </c>
      <c r="V7" s="781"/>
      <c r="W7" s="782"/>
      <c r="X7" s="784">
        <f>SUM(R7:U7)</f>
        <v>2806640.557</v>
      </c>
      <c r="Y7" s="780">
        <v>32318</v>
      </c>
      <c r="Z7" s="780">
        <v>10901929</v>
      </c>
      <c r="AA7" s="780">
        <v>209739327</v>
      </c>
      <c r="AB7" s="781">
        <v>327.78899999999999</v>
      </c>
      <c r="AC7" s="781"/>
      <c r="AD7" s="785">
        <f t="shared" ref="AD7:AD16" si="2">SUM(Y7:AB7)</f>
        <v>220673901.789</v>
      </c>
      <c r="AE7" s="219">
        <f>SUM(D7:G7)</f>
        <v>203367410.76899999</v>
      </c>
      <c r="AF7" s="219">
        <f>SUM(K7:N7)</f>
        <v>14499850.062999999</v>
      </c>
      <c r="AG7" s="219">
        <f>SUM(R7:U7)</f>
        <v>2806640.557</v>
      </c>
      <c r="AH7" s="219">
        <f>SUM(Y7:AB7)</f>
        <v>220673901.789</v>
      </c>
      <c r="AI7" s="220"/>
    </row>
    <row r="8" spans="1:35" s="43" customFormat="1" ht="16.5" customHeight="1" x14ac:dyDescent="0.15">
      <c r="A8" s="557" t="s">
        <v>41</v>
      </c>
      <c r="B8" s="557"/>
      <c r="C8" s="557"/>
      <c r="D8" s="786">
        <v>10123</v>
      </c>
      <c r="E8" s="786">
        <v>2926197</v>
      </c>
      <c r="F8" s="786">
        <v>11220898</v>
      </c>
      <c r="G8" s="787">
        <v>0.03</v>
      </c>
      <c r="H8" s="787"/>
      <c r="I8" s="788"/>
      <c r="J8" s="789">
        <f t="shared" si="0"/>
        <v>14157218.029999999</v>
      </c>
      <c r="K8" s="786">
        <v>938</v>
      </c>
      <c r="L8" s="786">
        <v>4491435</v>
      </c>
      <c r="M8" s="786">
        <v>109705088</v>
      </c>
      <c r="N8" s="787">
        <v>0</v>
      </c>
      <c r="O8" s="787"/>
      <c r="P8" s="788"/>
      <c r="Q8" s="789">
        <f t="shared" si="1"/>
        <v>114197461</v>
      </c>
      <c r="R8" s="786">
        <v>2826</v>
      </c>
      <c r="S8" s="786">
        <v>309554</v>
      </c>
      <c r="T8" s="786">
        <v>2144231</v>
      </c>
      <c r="U8" s="787">
        <v>0</v>
      </c>
      <c r="V8" s="787"/>
      <c r="W8" s="787"/>
      <c r="X8" s="790">
        <f t="shared" ref="X8:X9" si="3">SUM(R8:U8)</f>
        <v>2456611</v>
      </c>
      <c r="Y8" s="786">
        <v>13887</v>
      </c>
      <c r="Z8" s="786">
        <v>7727186</v>
      </c>
      <c r="AA8" s="786">
        <v>123070217</v>
      </c>
      <c r="AB8" s="787">
        <v>2.823</v>
      </c>
      <c r="AC8" s="787"/>
      <c r="AD8" s="791">
        <f t="shared" si="2"/>
        <v>130811292.823</v>
      </c>
      <c r="AE8" s="219">
        <f t="shared" ref="AE8:AE20" si="4">SUM(D8:G8)</f>
        <v>14157218.029999999</v>
      </c>
      <c r="AF8" s="219">
        <f t="shared" ref="AF8:AF20" si="5">SUM(K8:N8)</f>
        <v>114197461</v>
      </c>
      <c r="AG8" s="219">
        <f t="shared" ref="AG8:AG20" si="6">SUM(R8:U8)</f>
        <v>2456611</v>
      </c>
      <c r="AH8" s="219">
        <f t="shared" ref="AH8:AH20" si="7">SUM(Y8:AB8)</f>
        <v>130811292.823</v>
      </c>
    </row>
    <row r="9" spans="1:35" s="43" customFormat="1" ht="16.5" customHeight="1" x14ac:dyDescent="0.15">
      <c r="A9" s="576" t="s">
        <v>42</v>
      </c>
      <c r="B9" s="577"/>
      <c r="C9" s="578"/>
      <c r="D9" s="792">
        <v>17884</v>
      </c>
      <c r="E9" s="792">
        <v>1344719</v>
      </c>
      <c r="F9" s="792">
        <v>3348257</v>
      </c>
      <c r="G9" s="793">
        <v>33.786999999999999</v>
      </c>
      <c r="H9" s="793"/>
      <c r="I9" s="794"/>
      <c r="J9" s="795">
        <f t="shared" si="0"/>
        <v>4710893.7869999995</v>
      </c>
      <c r="K9" s="792">
        <v>1326</v>
      </c>
      <c r="L9" s="792">
        <v>2103592</v>
      </c>
      <c r="M9" s="792">
        <v>3821377</v>
      </c>
      <c r="N9" s="793">
        <v>0</v>
      </c>
      <c r="O9" s="793"/>
      <c r="P9" s="794"/>
      <c r="Q9" s="795">
        <f t="shared" si="1"/>
        <v>5926295</v>
      </c>
      <c r="R9" s="793">
        <v>181</v>
      </c>
      <c r="S9" s="792">
        <v>4437963</v>
      </c>
      <c r="T9" s="792">
        <v>107489300</v>
      </c>
      <c r="U9" s="793">
        <v>770.68600000000004</v>
      </c>
      <c r="V9" s="793"/>
      <c r="W9" s="793"/>
      <c r="X9" s="796">
        <f t="shared" si="3"/>
        <v>111928214.686</v>
      </c>
      <c r="Y9" s="792">
        <v>19391</v>
      </c>
      <c r="Z9" s="792">
        <v>7886274</v>
      </c>
      <c r="AA9" s="792">
        <v>114658934</v>
      </c>
      <c r="AB9" s="793">
        <v>804.47299999999996</v>
      </c>
      <c r="AC9" s="793"/>
      <c r="AD9" s="797">
        <f t="shared" si="2"/>
        <v>122565403.473</v>
      </c>
      <c r="AE9" s="219">
        <f t="shared" si="4"/>
        <v>4710893.7869999995</v>
      </c>
      <c r="AF9" s="219">
        <f t="shared" si="5"/>
        <v>5926295</v>
      </c>
      <c r="AG9" s="219">
        <f t="shared" si="6"/>
        <v>111928214.686</v>
      </c>
      <c r="AH9" s="219">
        <f t="shared" si="7"/>
        <v>122565403.473</v>
      </c>
    </row>
    <row r="10" spans="1:35" s="41" customFormat="1" ht="16.5" customHeight="1" x14ac:dyDescent="0.15">
      <c r="A10" s="553" t="s">
        <v>43</v>
      </c>
      <c r="B10" s="553"/>
      <c r="C10" s="553"/>
      <c r="D10" s="798">
        <v>47894</v>
      </c>
      <c r="E10" s="798">
        <v>10635527</v>
      </c>
      <c r="F10" s="798">
        <v>211551810</v>
      </c>
      <c r="G10" s="799">
        <v>291.58600000000001</v>
      </c>
      <c r="H10" s="799">
        <v>0</v>
      </c>
      <c r="I10" s="800">
        <v>0</v>
      </c>
      <c r="J10" s="798">
        <f t="shared" si="0"/>
        <v>222235522.586</v>
      </c>
      <c r="K10" s="801">
        <v>5318</v>
      </c>
      <c r="L10" s="801">
        <v>10754203</v>
      </c>
      <c r="M10" s="801">
        <v>123864085</v>
      </c>
      <c r="N10" s="802">
        <f>0.063</f>
        <v>6.3E-2</v>
      </c>
      <c r="O10" s="799">
        <v>0</v>
      </c>
      <c r="P10" s="800">
        <v>0</v>
      </c>
      <c r="Q10" s="798">
        <f t="shared" si="1"/>
        <v>134623606.06299999</v>
      </c>
      <c r="R10" s="801">
        <v>12384</v>
      </c>
      <c r="S10" s="801">
        <v>5125659</v>
      </c>
      <c r="T10" s="801">
        <v>112052583</v>
      </c>
      <c r="U10" s="802">
        <v>840.24300000000005</v>
      </c>
      <c r="V10" s="799">
        <v>0</v>
      </c>
      <c r="W10" s="800">
        <v>0</v>
      </c>
      <c r="X10" s="784">
        <f>SUM(R10:U10)</f>
        <v>117191466.243</v>
      </c>
      <c r="Y10" s="801">
        <v>65596</v>
      </c>
      <c r="Z10" s="801">
        <v>26515389</v>
      </c>
      <c r="AA10" s="801">
        <v>447468478</v>
      </c>
      <c r="AB10" s="802">
        <v>1131.8920000000001</v>
      </c>
      <c r="AC10" s="803">
        <v>0</v>
      </c>
      <c r="AD10" s="801">
        <f t="shared" si="2"/>
        <v>474050594.89200002</v>
      </c>
      <c r="AE10" s="45">
        <f>SUM(D10:G10)</f>
        <v>222235522.586</v>
      </c>
      <c r="AF10" s="45">
        <f t="shared" si="5"/>
        <v>134623606.06299999</v>
      </c>
      <c r="AG10" s="45">
        <f t="shared" si="6"/>
        <v>117191466.243</v>
      </c>
      <c r="AH10" s="45">
        <f t="shared" si="7"/>
        <v>474050594.89200002</v>
      </c>
    </row>
    <row r="11" spans="1:35" s="43" customFormat="1" ht="16.5" customHeight="1" x14ac:dyDescent="0.15">
      <c r="A11" s="575" t="s">
        <v>44</v>
      </c>
      <c r="B11" s="575"/>
      <c r="C11" s="575"/>
      <c r="D11" s="781">
        <v>0</v>
      </c>
      <c r="E11" s="780">
        <v>2386515</v>
      </c>
      <c r="F11" s="781">
        <v>2928</v>
      </c>
      <c r="G11" s="781">
        <v>6243.7619999999997</v>
      </c>
      <c r="H11" s="781"/>
      <c r="I11" s="782"/>
      <c r="J11" s="783">
        <f>SUM(D11:G11)</f>
        <v>2395686.7620000001</v>
      </c>
      <c r="K11" s="781">
        <v>0</v>
      </c>
      <c r="L11" s="780">
        <v>270308</v>
      </c>
      <c r="M11" s="781">
        <v>0</v>
      </c>
      <c r="N11" s="781">
        <v>126.307</v>
      </c>
      <c r="O11" s="781"/>
      <c r="P11" s="782"/>
      <c r="Q11" s="783">
        <f t="shared" si="1"/>
        <v>270434.30699999997</v>
      </c>
      <c r="R11" s="781">
        <v>0</v>
      </c>
      <c r="S11" s="780">
        <v>1029021</v>
      </c>
      <c r="T11" s="781">
        <v>0</v>
      </c>
      <c r="U11" s="781">
        <v>623.97299999999996</v>
      </c>
      <c r="V11" s="781"/>
      <c r="W11" s="782"/>
      <c r="X11" s="784">
        <f t="shared" ref="X11:X20" si="8">SUM(R11:U11)</f>
        <v>1029644.973</v>
      </c>
      <c r="Y11" s="804">
        <v>0</v>
      </c>
      <c r="Z11" s="780">
        <v>3685844</v>
      </c>
      <c r="AA11" s="780">
        <v>2928</v>
      </c>
      <c r="AB11" s="781">
        <v>7783.4539999999997</v>
      </c>
      <c r="AC11" s="781"/>
      <c r="AD11" s="785">
        <f t="shared" si="2"/>
        <v>3696555.4539999999</v>
      </c>
      <c r="AE11" s="219">
        <f t="shared" si="4"/>
        <v>2395686.7620000001</v>
      </c>
      <c r="AF11" s="219">
        <f t="shared" si="5"/>
        <v>270434.30699999997</v>
      </c>
      <c r="AG11" s="219">
        <f t="shared" si="6"/>
        <v>1029644.973</v>
      </c>
      <c r="AH11" s="219">
        <f t="shared" si="7"/>
        <v>3696555.4539999999</v>
      </c>
    </row>
    <row r="12" spans="1:35" s="43" customFormat="1" ht="16.5" customHeight="1" x14ac:dyDescent="0.15">
      <c r="A12" s="557" t="s">
        <v>45</v>
      </c>
      <c r="B12" s="557"/>
      <c r="C12" s="557"/>
      <c r="D12" s="786">
        <v>13619</v>
      </c>
      <c r="E12" s="786">
        <v>1588464</v>
      </c>
      <c r="F12" s="786">
        <v>185581</v>
      </c>
      <c r="G12" s="787">
        <v>3.0089999999999999</v>
      </c>
      <c r="H12" s="787"/>
      <c r="I12" s="788"/>
      <c r="J12" s="789">
        <f>SUM(D12:G12)</f>
        <v>1787667.0090000001</v>
      </c>
      <c r="K12" s="786">
        <v>3075</v>
      </c>
      <c r="L12" s="786">
        <v>2385551</v>
      </c>
      <c r="M12" s="786">
        <v>94570</v>
      </c>
      <c r="N12" s="787">
        <v>0</v>
      </c>
      <c r="O12" s="787"/>
      <c r="P12" s="788"/>
      <c r="Q12" s="789">
        <f t="shared" si="1"/>
        <v>2483196</v>
      </c>
      <c r="R12" s="786">
        <v>4555</v>
      </c>
      <c r="S12" s="786">
        <v>523580</v>
      </c>
      <c r="T12" s="786">
        <v>126752</v>
      </c>
      <c r="U12" s="787">
        <v>1.6199999999999999E-2</v>
      </c>
      <c r="V12" s="787"/>
      <c r="W12" s="788"/>
      <c r="X12" s="790">
        <f t="shared" si="8"/>
        <v>654887.01619999995</v>
      </c>
      <c r="Y12" s="786">
        <v>21249</v>
      </c>
      <c r="Z12" s="786">
        <v>4497595</v>
      </c>
      <c r="AA12" s="786">
        <v>406903</v>
      </c>
      <c r="AB12" s="787">
        <v>3.1709999999999998</v>
      </c>
      <c r="AC12" s="787"/>
      <c r="AD12" s="791">
        <f t="shared" si="2"/>
        <v>4925750.1710000001</v>
      </c>
      <c r="AE12" s="219">
        <f t="shared" si="4"/>
        <v>1787667.0090000001</v>
      </c>
      <c r="AF12" s="219">
        <f t="shared" si="5"/>
        <v>2483196</v>
      </c>
      <c r="AG12" s="219">
        <f t="shared" si="6"/>
        <v>654887.01619999995</v>
      </c>
      <c r="AH12" s="219">
        <f t="shared" si="7"/>
        <v>4925750.1710000001</v>
      </c>
    </row>
    <row r="13" spans="1:35" s="43" customFormat="1" ht="16.5" customHeight="1" x14ac:dyDescent="0.15">
      <c r="A13" s="557" t="s">
        <v>46</v>
      </c>
      <c r="B13" s="557"/>
      <c r="C13" s="557"/>
      <c r="D13" s="786">
        <v>56113</v>
      </c>
      <c r="E13" s="786">
        <v>3457574</v>
      </c>
      <c r="F13" s="786">
        <v>5128226</v>
      </c>
      <c r="G13" s="787">
        <v>3.5000000000000003E-2</v>
      </c>
      <c r="H13" s="787"/>
      <c r="I13" s="788"/>
      <c r="J13" s="789">
        <f t="shared" ref="J13:J17" si="9">SUM(D13:G13)</f>
        <v>8641913.0350000001</v>
      </c>
      <c r="K13" s="786">
        <v>9175</v>
      </c>
      <c r="L13" s="786">
        <v>11677433</v>
      </c>
      <c r="M13" s="786">
        <v>834134</v>
      </c>
      <c r="N13" s="787">
        <v>0</v>
      </c>
      <c r="O13" s="787"/>
      <c r="P13" s="788"/>
      <c r="Q13" s="789">
        <f t="shared" si="1"/>
        <v>12520742</v>
      </c>
      <c r="R13" s="786">
        <v>17233</v>
      </c>
      <c r="S13" s="786">
        <v>8336124</v>
      </c>
      <c r="T13" s="786">
        <v>294331</v>
      </c>
      <c r="U13" s="787">
        <v>0</v>
      </c>
      <c r="V13" s="787"/>
      <c r="W13" s="788"/>
      <c r="X13" s="790">
        <f t="shared" si="8"/>
        <v>8647688</v>
      </c>
      <c r="Y13" s="786">
        <v>82521</v>
      </c>
      <c r="Z13" s="786">
        <v>23471131</v>
      </c>
      <c r="AA13" s="786">
        <v>6256691</v>
      </c>
      <c r="AB13" s="787">
        <v>3.5000000000000003E-2</v>
      </c>
      <c r="AC13" s="787"/>
      <c r="AD13" s="791">
        <f t="shared" si="2"/>
        <v>29810343.035</v>
      </c>
      <c r="AE13" s="219">
        <f t="shared" si="4"/>
        <v>8641913.0350000001</v>
      </c>
      <c r="AF13" s="219">
        <f t="shared" si="5"/>
        <v>12520742</v>
      </c>
      <c r="AG13" s="219">
        <f t="shared" si="6"/>
        <v>8647688</v>
      </c>
      <c r="AH13" s="219">
        <f t="shared" si="7"/>
        <v>29810343.035</v>
      </c>
    </row>
    <row r="14" spans="1:35" s="43" customFormat="1" ht="16.5" customHeight="1" x14ac:dyDescent="0.15">
      <c r="A14" s="557" t="s">
        <v>47</v>
      </c>
      <c r="B14" s="557"/>
      <c r="C14" s="557"/>
      <c r="D14" s="786">
        <v>184350</v>
      </c>
      <c r="E14" s="786">
        <v>11339517</v>
      </c>
      <c r="F14" s="786">
        <v>2126253</v>
      </c>
      <c r="G14" s="787">
        <v>784.447</v>
      </c>
      <c r="H14" s="787"/>
      <c r="I14" s="788"/>
      <c r="J14" s="789">
        <f t="shared" si="9"/>
        <v>13650904.447000001</v>
      </c>
      <c r="K14" s="786">
        <v>34777</v>
      </c>
      <c r="L14" s="786">
        <v>4728751</v>
      </c>
      <c r="M14" s="786">
        <v>630081</v>
      </c>
      <c r="N14" s="787">
        <v>292.02199999999999</v>
      </c>
      <c r="O14" s="787"/>
      <c r="P14" s="788"/>
      <c r="Q14" s="789">
        <f t="shared" si="1"/>
        <v>5393901.0219999999</v>
      </c>
      <c r="R14" s="786">
        <v>42122</v>
      </c>
      <c r="S14" s="786">
        <v>5700644</v>
      </c>
      <c r="T14" s="786">
        <v>1062705</v>
      </c>
      <c r="U14" s="787">
        <v>1224.4490000000001</v>
      </c>
      <c r="V14" s="787"/>
      <c r="W14" s="788"/>
      <c r="X14" s="790">
        <f t="shared" si="8"/>
        <v>6806695.449</v>
      </c>
      <c r="Y14" s="786">
        <v>261249</v>
      </c>
      <c r="Z14" s="786">
        <v>21768912</v>
      </c>
      <c r="AA14" s="786">
        <v>3819039</v>
      </c>
      <c r="AB14" s="787">
        <v>2300.9180000000001</v>
      </c>
      <c r="AC14" s="787"/>
      <c r="AD14" s="791">
        <f t="shared" si="2"/>
        <v>25851500.918000001</v>
      </c>
      <c r="AE14" s="219">
        <f t="shared" si="4"/>
        <v>13650904.447000001</v>
      </c>
      <c r="AF14" s="219">
        <f t="shared" si="5"/>
        <v>5393901.0219999999</v>
      </c>
      <c r="AG14" s="219">
        <f t="shared" si="6"/>
        <v>6806695.449</v>
      </c>
      <c r="AH14" s="219">
        <f t="shared" si="7"/>
        <v>25851500.918000001</v>
      </c>
    </row>
    <row r="15" spans="1:35" s="43" customFormat="1" ht="16.5" customHeight="1" x14ac:dyDescent="0.15">
      <c r="A15" s="557" t="s">
        <v>48</v>
      </c>
      <c r="B15" s="557"/>
      <c r="C15" s="557"/>
      <c r="D15" s="786">
        <v>359401</v>
      </c>
      <c r="E15" s="786">
        <v>6649396</v>
      </c>
      <c r="F15" s="786">
        <v>1387566</v>
      </c>
      <c r="G15" s="787">
        <v>1127.0139999999999</v>
      </c>
      <c r="H15" s="787"/>
      <c r="I15" s="788"/>
      <c r="J15" s="789">
        <f t="shared" si="9"/>
        <v>8397490.0140000004</v>
      </c>
      <c r="K15" s="786">
        <v>102317</v>
      </c>
      <c r="L15" s="786">
        <v>4377901</v>
      </c>
      <c r="M15" s="786">
        <v>420832</v>
      </c>
      <c r="N15" s="787">
        <v>37.902000000000001</v>
      </c>
      <c r="O15" s="787"/>
      <c r="P15" s="788"/>
      <c r="Q15" s="789">
        <f t="shared" si="1"/>
        <v>4901087.9019999998</v>
      </c>
      <c r="R15" s="786">
        <v>43787</v>
      </c>
      <c r="S15" s="786">
        <v>66883</v>
      </c>
      <c r="T15" s="786">
        <v>321918</v>
      </c>
      <c r="U15" s="787">
        <v>231.30799999999999</v>
      </c>
      <c r="V15" s="787"/>
      <c r="W15" s="788"/>
      <c r="X15" s="790">
        <f t="shared" si="8"/>
        <v>432819.30800000002</v>
      </c>
      <c r="Y15" s="786">
        <v>505505</v>
      </c>
      <c r="Z15" s="786">
        <v>11094180</v>
      </c>
      <c r="AA15" s="786">
        <v>2130316</v>
      </c>
      <c r="AB15" s="787">
        <v>1396.2239999999999</v>
      </c>
      <c r="AC15" s="787"/>
      <c r="AD15" s="791">
        <f t="shared" si="2"/>
        <v>13731397.223999999</v>
      </c>
      <c r="AE15" s="219">
        <f t="shared" si="4"/>
        <v>8397490.0140000004</v>
      </c>
      <c r="AF15" s="219">
        <f t="shared" si="5"/>
        <v>4901087.9019999998</v>
      </c>
      <c r="AG15" s="219">
        <f t="shared" si="6"/>
        <v>432819.30800000002</v>
      </c>
      <c r="AH15" s="219">
        <f t="shared" si="7"/>
        <v>13731397.223999999</v>
      </c>
    </row>
    <row r="16" spans="1:35" s="43" customFormat="1" ht="16.5" customHeight="1" x14ac:dyDescent="0.15">
      <c r="A16" s="557" t="s">
        <v>49</v>
      </c>
      <c r="B16" s="557"/>
      <c r="C16" s="557"/>
      <c r="D16" s="786">
        <v>517019</v>
      </c>
      <c r="E16" s="786">
        <v>7954316</v>
      </c>
      <c r="F16" s="786">
        <v>1506295</v>
      </c>
      <c r="G16" s="787">
        <v>60972.368000000002</v>
      </c>
      <c r="H16" s="787"/>
      <c r="I16" s="788"/>
      <c r="J16" s="789">
        <f t="shared" si="9"/>
        <v>10038602.368000001</v>
      </c>
      <c r="K16" s="786">
        <v>76270</v>
      </c>
      <c r="L16" s="786">
        <v>2898757</v>
      </c>
      <c r="M16" s="786">
        <v>521553</v>
      </c>
      <c r="N16" s="787">
        <v>6905.5360000000001</v>
      </c>
      <c r="O16" s="787"/>
      <c r="P16" s="788"/>
      <c r="Q16" s="789">
        <f t="shared" si="1"/>
        <v>3503485.5359999998</v>
      </c>
      <c r="R16" s="786">
        <v>94209</v>
      </c>
      <c r="S16" s="786">
        <v>5061457</v>
      </c>
      <c r="T16" s="786">
        <v>415299</v>
      </c>
      <c r="U16" s="787">
        <v>12891.184999999999</v>
      </c>
      <c r="V16" s="787"/>
      <c r="W16" s="788"/>
      <c r="X16" s="790">
        <f t="shared" si="8"/>
        <v>5583856.1849999996</v>
      </c>
      <c r="Y16" s="786">
        <v>687498</v>
      </c>
      <c r="Z16" s="786">
        <v>15914530</v>
      </c>
      <c r="AA16" s="786">
        <v>2443147</v>
      </c>
      <c r="AB16" s="787">
        <v>80769.089000000007</v>
      </c>
      <c r="AC16" s="787"/>
      <c r="AD16" s="791">
        <f t="shared" si="2"/>
        <v>19125944.089000002</v>
      </c>
      <c r="AE16" s="219">
        <f t="shared" si="4"/>
        <v>10038602.368000001</v>
      </c>
      <c r="AF16" s="219">
        <f t="shared" si="5"/>
        <v>3503485.5359999998</v>
      </c>
      <c r="AG16" s="219">
        <f t="shared" si="6"/>
        <v>5583856.1849999996</v>
      </c>
      <c r="AH16" s="219">
        <f t="shared" si="7"/>
        <v>19125944.089000002</v>
      </c>
    </row>
    <row r="17" spans="1:34" s="43" customFormat="1" ht="16.5" customHeight="1" x14ac:dyDescent="0.15">
      <c r="A17" s="557" t="s">
        <v>50</v>
      </c>
      <c r="B17" s="557"/>
      <c r="C17" s="557"/>
      <c r="D17" s="786">
        <v>67523</v>
      </c>
      <c r="E17" s="786">
        <v>763319</v>
      </c>
      <c r="F17" s="786">
        <v>120758</v>
      </c>
      <c r="G17" s="787">
        <v>2.464</v>
      </c>
      <c r="H17" s="787"/>
      <c r="I17" s="788"/>
      <c r="J17" s="789">
        <f t="shared" si="9"/>
        <v>951602.46400000004</v>
      </c>
      <c r="K17" s="786">
        <v>16778</v>
      </c>
      <c r="L17" s="786">
        <v>131624</v>
      </c>
      <c r="M17" s="787">
        <v>74207</v>
      </c>
      <c r="N17" s="787">
        <v>0</v>
      </c>
      <c r="O17" s="787"/>
      <c r="P17" s="788"/>
      <c r="Q17" s="789">
        <f t="shared" si="1"/>
        <v>222609</v>
      </c>
      <c r="R17" s="786">
        <v>12300</v>
      </c>
      <c r="S17" s="786">
        <v>537127</v>
      </c>
      <c r="T17" s="787">
        <v>5152</v>
      </c>
      <c r="U17" s="787">
        <v>0</v>
      </c>
      <c r="V17" s="787"/>
      <c r="W17" s="788"/>
      <c r="X17" s="790">
        <f t="shared" si="8"/>
        <v>554579</v>
      </c>
      <c r="Y17" s="786">
        <v>96601</v>
      </c>
      <c r="Z17" s="786">
        <v>1432070</v>
      </c>
      <c r="AA17" s="786">
        <v>200117</v>
      </c>
      <c r="AB17" s="787">
        <v>2.464</v>
      </c>
      <c r="AC17" s="787"/>
      <c r="AD17" s="791">
        <f>SUM(Y17:AB17)</f>
        <v>1728790.4639999999</v>
      </c>
      <c r="AE17" s="219">
        <f t="shared" si="4"/>
        <v>951602.46400000004</v>
      </c>
      <c r="AF17" s="219">
        <f t="shared" si="5"/>
        <v>222609</v>
      </c>
      <c r="AG17" s="219">
        <f t="shared" si="6"/>
        <v>554579</v>
      </c>
      <c r="AH17" s="219">
        <f t="shared" si="7"/>
        <v>1728790.4639999999</v>
      </c>
    </row>
    <row r="18" spans="1:34" s="41" customFormat="1" ht="16.5" customHeight="1" x14ac:dyDescent="0.15">
      <c r="A18" s="552" t="s">
        <v>51</v>
      </c>
      <c r="B18" s="552"/>
      <c r="C18" s="552"/>
      <c r="D18" s="792">
        <v>43911</v>
      </c>
      <c r="E18" s="792">
        <v>131859</v>
      </c>
      <c r="F18" s="793">
        <v>0</v>
      </c>
      <c r="G18" s="793">
        <v>1775.827</v>
      </c>
      <c r="H18" s="793"/>
      <c r="I18" s="794"/>
      <c r="J18" s="795">
        <f>SUM(D18:G18)</f>
        <v>177545.82699999999</v>
      </c>
      <c r="K18" s="792">
        <v>14565</v>
      </c>
      <c r="L18" s="792">
        <v>104156</v>
      </c>
      <c r="M18" s="793">
        <v>0</v>
      </c>
      <c r="N18" s="793">
        <v>0</v>
      </c>
      <c r="O18" s="793"/>
      <c r="P18" s="794"/>
      <c r="Q18" s="795">
        <f>SUM(K18:N18)</f>
        <v>118721</v>
      </c>
      <c r="R18" s="792">
        <v>7075</v>
      </c>
      <c r="S18" s="792">
        <v>6067</v>
      </c>
      <c r="T18" s="805">
        <v>0</v>
      </c>
      <c r="U18" s="793">
        <v>0</v>
      </c>
      <c r="V18" s="793"/>
      <c r="W18" s="794"/>
      <c r="X18" s="806">
        <f t="shared" si="8"/>
        <v>13142</v>
      </c>
      <c r="Y18" s="792">
        <v>65551</v>
      </c>
      <c r="Z18" s="792">
        <v>242082</v>
      </c>
      <c r="AA18" s="793">
        <v>0</v>
      </c>
      <c r="AB18" s="793">
        <v>1775.827</v>
      </c>
      <c r="AC18" s="793"/>
      <c r="AD18" s="797">
        <f>SUM(Y18:AB18)</f>
        <v>309408.82699999999</v>
      </c>
      <c r="AE18" s="45">
        <f t="shared" si="4"/>
        <v>177545.82699999999</v>
      </c>
      <c r="AF18" s="45">
        <f t="shared" si="5"/>
        <v>118721</v>
      </c>
      <c r="AG18" s="45">
        <f t="shared" si="6"/>
        <v>13142</v>
      </c>
      <c r="AH18" s="45">
        <f t="shared" si="7"/>
        <v>309408.82699999999</v>
      </c>
    </row>
    <row r="19" spans="1:34" s="41" customFormat="1" ht="16.5" customHeight="1" x14ac:dyDescent="0.15">
      <c r="A19" s="553" t="s">
        <v>52</v>
      </c>
      <c r="B19" s="553"/>
      <c r="C19" s="553"/>
      <c r="D19" s="798">
        <v>1241936</v>
      </c>
      <c r="E19" s="798">
        <v>34270960</v>
      </c>
      <c r="F19" s="798">
        <v>10457607</v>
      </c>
      <c r="G19" s="798">
        <v>70908.926000000007</v>
      </c>
      <c r="H19" s="799">
        <v>0</v>
      </c>
      <c r="I19" s="800">
        <v>0</v>
      </c>
      <c r="J19" s="798">
        <f>SUM(D19:G19)</f>
        <v>46041411.925999999</v>
      </c>
      <c r="K19" s="801">
        <v>256957</v>
      </c>
      <c r="L19" s="801">
        <v>26574481</v>
      </c>
      <c r="M19" s="801">
        <v>2575377</v>
      </c>
      <c r="N19" s="801">
        <v>7361.7669999999998</v>
      </c>
      <c r="O19" s="799"/>
      <c r="P19" s="800"/>
      <c r="Q19" s="798">
        <f>SUM(K19:N19)</f>
        <v>29414176.767000001</v>
      </c>
      <c r="R19" s="801">
        <v>221281</v>
      </c>
      <c r="S19" s="801">
        <v>21260903</v>
      </c>
      <c r="T19" s="801">
        <v>2226157</v>
      </c>
      <c r="U19" s="801">
        <v>14971.076999999999</v>
      </c>
      <c r="V19" s="799"/>
      <c r="W19" s="800"/>
      <c r="X19" s="784">
        <f t="shared" si="8"/>
        <v>23723312.077</v>
      </c>
      <c r="Y19" s="801">
        <v>1720174</v>
      </c>
      <c r="Z19" s="801">
        <v>82106344</v>
      </c>
      <c r="AA19" s="801">
        <v>15259141</v>
      </c>
      <c r="AB19" s="801">
        <v>93241.77</v>
      </c>
      <c r="AC19" s="803"/>
      <c r="AD19" s="801">
        <f>SUM(Y19:AB19)</f>
        <v>99178900.769999996</v>
      </c>
      <c r="AE19" s="45">
        <f t="shared" si="4"/>
        <v>46041411.925999999</v>
      </c>
      <c r="AF19" s="45">
        <f t="shared" si="5"/>
        <v>29414176.767000001</v>
      </c>
      <c r="AG19" s="45">
        <f t="shared" si="6"/>
        <v>23723312.077</v>
      </c>
      <c r="AH19" s="45">
        <f t="shared" si="7"/>
        <v>99178900.769999996</v>
      </c>
    </row>
    <row r="20" spans="1:34" s="41" customFormat="1" ht="16.5" customHeight="1" x14ac:dyDescent="0.15">
      <c r="A20" s="553" t="s">
        <v>53</v>
      </c>
      <c r="B20" s="553"/>
      <c r="C20" s="553"/>
      <c r="D20" s="798">
        <v>1289830</v>
      </c>
      <c r="E20" s="798">
        <v>44906487</v>
      </c>
      <c r="F20" s="798">
        <v>222009417</v>
      </c>
      <c r="G20" s="798">
        <v>71200.512000000002</v>
      </c>
      <c r="H20" s="799"/>
      <c r="I20" s="807"/>
      <c r="J20" s="798">
        <f>SUM(D20:G20)</f>
        <v>268276934.51199999</v>
      </c>
      <c r="K20" s="801">
        <v>262275</v>
      </c>
      <c r="L20" s="801">
        <v>37328684</v>
      </c>
      <c r="M20" s="801">
        <v>126439762</v>
      </c>
      <c r="N20" s="801">
        <v>7361.83</v>
      </c>
      <c r="O20" s="799"/>
      <c r="P20" s="807"/>
      <c r="Q20" s="798">
        <f>SUM(K20:N20)</f>
        <v>164038082.83000001</v>
      </c>
      <c r="R20" s="801">
        <v>233665</v>
      </c>
      <c r="S20" s="801">
        <v>26386562</v>
      </c>
      <c r="T20" s="801">
        <v>114278740</v>
      </c>
      <c r="U20" s="801">
        <v>15811.32</v>
      </c>
      <c r="V20" s="799"/>
      <c r="W20" s="807"/>
      <c r="X20" s="808">
        <f t="shared" si="8"/>
        <v>140914778.31999999</v>
      </c>
      <c r="Y20" s="801">
        <v>1785770</v>
      </c>
      <c r="Z20" s="801">
        <v>108621733</v>
      </c>
      <c r="AA20" s="801">
        <v>462727619</v>
      </c>
      <c r="AB20" s="801">
        <v>94373.661999999997</v>
      </c>
      <c r="AC20" s="809"/>
      <c r="AD20" s="801">
        <f>SUM(Y20:AB20)</f>
        <v>573229495.66199994</v>
      </c>
      <c r="AE20" s="45">
        <f t="shared" si="4"/>
        <v>268276934.51199999</v>
      </c>
      <c r="AF20" s="45">
        <f t="shared" si="5"/>
        <v>164038082.83000001</v>
      </c>
      <c r="AG20" s="45">
        <f t="shared" si="6"/>
        <v>140914778.31999999</v>
      </c>
      <c r="AH20" s="45">
        <f t="shared" si="7"/>
        <v>573229495.66199994</v>
      </c>
    </row>
    <row r="21" spans="1:34" s="41" customFormat="1" ht="13.5" customHeight="1" x14ac:dyDescent="0.15"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 spans="1:34" s="41" customFormat="1" ht="30" customHeight="1" x14ac:dyDescent="0.15">
      <c r="A22" s="47"/>
      <c r="B22" s="47"/>
      <c r="C22" s="47"/>
      <c r="D22" s="48" t="s">
        <v>54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5"/>
      <c r="R22" s="573"/>
      <c r="S22" s="573"/>
      <c r="T22" s="45"/>
      <c r="U22" s="45"/>
      <c r="V22" s="45"/>
      <c r="W22" s="45"/>
      <c r="X22" s="45"/>
      <c r="Y22" s="45"/>
      <c r="Z22" s="45"/>
      <c r="AA22" s="574" t="s">
        <v>55</v>
      </c>
      <c r="AB22" s="574"/>
      <c r="AC22" s="574"/>
      <c r="AD22" s="574"/>
    </row>
    <row r="23" spans="1:34" s="41" customFormat="1" ht="15.75" customHeight="1" x14ac:dyDescent="0.15">
      <c r="A23" s="567"/>
      <c r="B23" s="569" t="s">
        <v>56</v>
      </c>
      <c r="C23" s="570"/>
      <c r="D23" s="565" t="s">
        <v>30</v>
      </c>
      <c r="E23" s="565"/>
      <c r="F23" s="565"/>
      <c r="G23" s="565"/>
      <c r="H23" s="565"/>
      <c r="I23" s="565"/>
      <c r="J23" s="565"/>
      <c r="K23" s="565" t="s">
        <v>31</v>
      </c>
      <c r="L23" s="565"/>
      <c r="M23" s="565"/>
      <c r="N23" s="565"/>
      <c r="O23" s="565"/>
      <c r="P23" s="565"/>
      <c r="Q23" s="565"/>
      <c r="R23" s="565" t="s">
        <v>32</v>
      </c>
      <c r="S23" s="565"/>
      <c r="T23" s="565"/>
      <c r="U23" s="565"/>
      <c r="V23" s="565"/>
      <c r="W23" s="565"/>
      <c r="X23" s="565"/>
      <c r="Y23" s="565" t="s">
        <v>33</v>
      </c>
      <c r="Z23" s="565"/>
      <c r="AA23" s="565"/>
      <c r="AB23" s="565"/>
      <c r="AC23" s="565"/>
      <c r="AD23" s="565"/>
    </row>
    <row r="24" spans="1:34" s="41" customFormat="1" ht="15.75" customHeight="1" x14ac:dyDescent="0.15">
      <c r="A24" s="568"/>
      <c r="B24" s="571" t="s">
        <v>34</v>
      </c>
      <c r="C24" s="572"/>
      <c r="D24" s="565" t="s">
        <v>35</v>
      </c>
      <c r="E24" s="565" t="s">
        <v>36</v>
      </c>
      <c r="F24" s="565" t="s">
        <v>37</v>
      </c>
      <c r="G24" s="565" t="s">
        <v>38</v>
      </c>
      <c r="H24" s="565" t="s">
        <v>38</v>
      </c>
      <c r="I24" s="565" t="s">
        <v>38</v>
      </c>
      <c r="J24" s="566" t="s">
        <v>16</v>
      </c>
      <c r="K24" s="565" t="s">
        <v>35</v>
      </c>
      <c r="L24" s="565" t="s">
        <v>36</v>
      </c>
      <c r="M24" s="565" t="s">
        <v>37</v>
      </c>
      <c r="N24" s="565" t="s">
        <v>38</v>
      </c>
      <c r="O24" s="565" t="s">
        <v>38</v>
      </c>
      <c r="P24" s="565" t="s">
        <v>38</v>
      </c>
      <c r="Q24" s="566" t="s">
        <v>16</v>
      </c>
      <c r="R24" s="565" t="s">
        <v>35</v>
      </c>
      <c r="S24" s="565" t="s">
        <v>36</v>
      </c>
      <c r="T24" s="565" t="s">
        <v>37</v>
      </c>
      <c r="U24" s="565" t="s">
        <v>38</v>
      </c>
      <c r="V24" s="565" t="s">
        <v>38</v>
      </c>
      <c r="W24" s="565" t="s">
        <v>38</v>
      </c>
      <c r="X24" s="566" t="s">
        <v>16</v>
      </c>
      <c r="Y24" s="565" t="s">
        <v>35</v>
      </c>
      <c r="Z24" s="565" t="s">
        <v>36</v>
      </c>
      <c r="AA24" s="565" t="s">
        <v>37</v>
      </c>
      <c r="AB24" s="565" t="s">
        <v>38</v>
      </c>
      <c r="AC24" s="565" t="s">
        <v>38</v>
      </c>
      <c r="AD24" s="566" t="s">
        <v>16</v>
      </c>
    </row>
    <row r="25" spans="1:34" s="41" customFormat="1" ht="15.75" customHeight="1" x14ac:dyDescent="0.15">
      <c r="A25" s="42" t="s">
        <v>57</v>
      </c>
      <c r="B25" s="558"/>
      <c r="C25" s="559"/>
      <c r="D25" s="565"/>
      <c r="E25" s="565"/>
      <c r="F25" s="565"/>
      <c r="G25" s="565"/>
      <c r="H25" s="565"/>
      <c r="I25" s="565"/>
      <c r="J25" s="566"/>
      <c r="K25" s="565"/>
      <c r="L25" s="565"/>
      <c r="M25" s="565"/>
      <c r="N25" s="565"/>
      <c r="O25" s="565"/>
      <c r="P25" s="565"/>
      <c r="Q25" s="566"/>
      <c r="R25" s="565"/>
      <c r="S25" s="565"/>
      <c r="T25" s="565"/>
      <c r="U25" s="565"/>
      <c r="V25" s="565"/>
      <c r="W25" s="565"/>
      <c r="X25" s="566"/>
      <c r="Y25" s="565"/>
      <c r="Z25" s="565"/>
      <c r="AA25" s="565"/>
      <c r="AB25" s="565"/>
      <c r="AC25" s="565"/>
      <c r="AD25" s="566"/>
    </row>
    <row r="26" spans="1:34" s="41" customFormat="1" ht="15.75" customHeight="1" x14ac:dyDescent="0.15">
      <c r="A26" s="560" t="s">
        <v>40</v>
      </c>
      <c r="B26" s="560"/>
      <c r="C26" s="560"/>
      <c r="D26" s="781">
        <f>D7</f>
        <v>19887</v>
      </c>
      <c r="E26" s="781">
        <f>E7</f>
        <v>6364611</v>
      </c>
      <c r="F26" s="781">
        <f>F7</f>
        <v>196982655</v>
      </c>
      <c r="G26" s="781">
        <f>G7</f>
        <v>257.76900000000001</v>
      </c>
      <c r="H26" s="781">
        <f t="shared" ref="H26:J26" si="10">H7</f>
        <v>0</v>
      </c>
      <c r="I26" s="781">
        <f t="shared" si="10"/>
        <v>0</v>
      </c>
      <c r="J26" s="803">
        <f t="shared" si="10"/>
        <v>203367410.76899999</v>
      </c>
      <c r="K26" s="781">
        <f>D8</f>
        <v>10123</v>
      </c>
      <c r="L26" s="781">
        <f>E8</f>
        <v>2926197</v>
      </c>
      <c r="M26" s="781">
        <f>F8</f>
        <v>11220898</v>
      </c>
      <c r="N26" s="781">
        <f>G8</f>
        <v>0.03</v>
      </c>
      <c r="O26" s="781"/>
      <c r="P26" s="782"/>
      <c r="Q26" s="783">
        <f>J8</f>
        <v>14157218.029999999</v>
      </c>
      <c r="R26" s="780">
        <f>D9</f>
        <v>17884</v>
      </c>
      <c r="S26" s="780">
        <f>E9</f>
        <v>1344719</v>
      </c>
      <c r="T26" s="780">
        <f>F9</f>
        <v>3348257</v>
      </c>
      <c r="U26" s="781">
        <f>G9</f>
        <v>33.786999999999999</v>
      </c>
      <c r="V26" s="781"/>
      <c r="W26" s="782"/>
      <c r="X26" s="783">
        <f>J9</f>
        <v>4710893.7869999995</v>
      </c>
      <c r="Y26" s="780">
        <f>D10</f>
        <v>47894</v>
      </c>
      <c r="Z26" s="780">
        <f>E10</f>
        <v>10635527</v>
      </c>
      <c r="AA26" s="780">
        <f>F10</f>
        <v>211551810</v>
      </c>
      <c r="AB26" s="781">
        <f>G10</f>
        <v>291.58600000000001</v>
      </c>
      <c r="AC26" s="781"/>
      <c r="AD26" s="803">
        <f>J10</f>
        <v>222235522.586</v>
      </c>
      <c r="AE26" s="221">
        <f t="shared" ref="AE26:AE39" si="11">SUM(D26:G26)</f>
        <v>203367410.76899999</v>
      </c>
      <c r="AF26" s="221">
        <f t="shared" ref="AF26:AF39" si="12">SUM(K26:N26)</f>
        <v>14157218.029999999</v>
      </c>
      <c r="AG26" s="221">
        <f t="shared" ref="AG26:AG39" si="13">SUM(R26:U26)</f>
        <v>4710893.7869999995</v>
      </c>
      <c r="AH26" s="221">
        <f t="shared" ref="AH26:AH39" si="14">SUM(Y26:AB26)</f>
        <v>222235522.586</v>
      </c>
    </row>
    <row r="27" spans="1:34" s="41" customFormat="1" ht="15.75" customHeight="1" x14ac:dyDescent="0.15">
      <c r="A27" s="561" t="s">
        <v>41</v>
      </c>
      <c r="B27" s="561"/>
      <c r="C27" s="561"/>
      <c r="D27" s="787">
        <f>K7</f>
        <v>3054</v>
      </c>
      <c r="E27" s="787">
        <f t="shared" ref="E27:G27" si="15">L7</f>
        <v>4159176</v>
      </c>
      <c r="F27" s="787">
        <f t="shared" si="15"/>
        <v>10337620</v>
      </c>
      <c r="G27" s="787">
        <f t="shared" si="15"/>
        <v>6.3E-2</v>
      </c>
      <c r="H27" s="787"/>
      <c r="I27" s="788"/>
      <c r="J27" s="789">
        <f>Q7</f>
        <v>14499850.062999999</v>
      </c>
      <c r="K27" s="787">
        <f>K8</f>
        <v>938</v>
      </c>
      <c r="L27" s="787">
        <f t="shared" ref="L27:Q27" si="16">L8</f>
        <v>4491435</v>
      </c>
      <c r="M27" s="787">
        <f t="shared" si="16"/>
        <v>109705088</v>
      </c>
      <c r="N27" s="787">
        <f t="shared" si="16"/>
        <v>0</v>
      </c>
      <c r="O27" s="787">
        <f t="shared" si="16"/>
        <v>0</v>
      </c>
      <c r="P27" s="787">
        <f t="shared" si="16"/>
        <v>0</v>
      </c>
      <c r="Q27" s="802">
        <f t="shared" si="16"/>
        <v>114197461</v>
      </c>
      <c r="R27" s="786">
        <f>K9</f>
        <v>1326</v>
      </c>
      <c r="S27" s="786">
        <f t="shared" ref="S27:X27" si="17">L9</f>
        <v>2103592</v>
      </c>
      <c r="T27" s="786">
        <f t="shared" si="17"/>
        <v>3821377</v>
      </c>
      <c r="U27" s="787">
        <f t="shared" si="17"/>
        <v>0</v>
      </c>
      <c r="V27" s="786">
        <f t="shared" si="17"/>
        <v>0</v>
      </c>
      <c r="W27" s="786">
        <f t="shared" si="17"/>
        <v>0</v>
      </c>
      <c r="X27" s="791">
        <f t="shared" si="17"/>
        <v>5926295</v>
      </c>
      <c r="Y27" s="786">
        <f>K10</f>
        <v>5318</v>
      </c>
      <c r="Z27" s="786">
        <f t="shared" ref="Z27:AC27" si="18">L10</f>
        <v>10754203</v>
      </c>
      <c r="AA27" s="786">
        <f t="shared" si="18"/>
        <v>123864085</v>
      </c>
      <c r="AB27" s="787">
        <f t="shared" si="18"/>
        <v>6.3E-2</v>
      </c>
      <c r="AC27" s="787">
        <f t="shared" si="18"/>
        <v>0</v>
      </c>
      <c r="AD27" s="802">
        <f>Q10</f>
        <v>134623606.06299999</v>
      </c>
      <c r="AE27" s="221">
        <f t="shared" si="11"/>
        <v>14499850.062999999</v>
      </c>
      <c r="AF27" s="221">
        <f t="shared" si="12"/>
        <v>114197461</v>
      </c>
      <c r="AG27" s="221">
        <f t="shared" si="13"/>
        <v>5926295</v>
      </c>
      <c r="AH27" s="221">
        <f t="shared" si="14"/>
        <v>134623606.06299999</v>
      </c>
    </row>
    <row r="28" spans="1:34" s="41" customFormat="1" ht="15.75" customHeight="1" x14ac:dyDescent="0.15">
      <c r="A28" s="562" t="s">
        <v>42</v>
      </c>
      <c r="B28" s="563"/>
      <c r="C28" s="564"/>
      <c r="D28" s="793">
        <f>R7</f>
        <v>9377</v>
      </c>
      <c r="E28" s="793">
        <f>S7</f>
        <v>378142</v>
      </c>
      <c r="F28" s="793">
        <f>T7</f>
        <v>2419052</v>
      </c>
      <c r="G28" s="793">
        <f>U7</f>
        <v>69.557000000000002</v>
      </c>
      <c r="H28" s="793"/>
      <c r="I28" s="794"/>
      <c r="J28" s="795">
        <f>X7</f>
        <v>2806640.557</v>
      </c>
      <c r="K28" s="793">
        <f>R8</f>
        <v>2826</v>
      </c>
      <c r="L28" s="793">
        <f>S8</f>
        <v>309554</v>
      </c>
      <c r="M28" s="793">
        <f>T8</f>
        <v>2144231</v>
      </c>
      <c r="N28" s="793">
        <f>U8</f>
        <v>0</v>
      </c>
      <c r="O28" s="793"/>
      <c r="P28" s="794"/>
      <c r="Q28" s="795">
        <f>X8</f>
        <v>2456611</v>
      </c>
      <c r="R28" s="793">
        <f>R9</f>
        <v>181</v>
      </c>
      <c r="S28" s="792">
        <f>S9</f>
        <v>4437963</v>
      </c>
      <c r="T28" s="792">
        <f>T9</f>
        <v>107489300</v>
      </c>
      <c r="U28" s="793">
        <f>U9</f>
        <v>770.68600000000004</v>
      </c>
      <c r="V28" s="793"/>
      <c r="W28" s="794"/>
      <c r="X28" s="795">
        <f>X9</f>
        <v>111928214.686</v>
      </c>
      <c r="Y28" s="792">
        <f>R10</f>
        <v>12384</v>
      </c>
      <c r="Z28" s="792">
        <f>S10</f>
        <v>5125659</v>
      </c>
      <c r="AA28" s="792">
        <f>T10</f>
        <v>112052583</v>
      </c>
      <c r="AB28" s="793">
        <f>U10</f>
        <v>840.24300000000005</v>
      </c>
      <c r="AC28" s="793"/>
      <c r="AD28" s="810">
        <f>X10</f>
        <v>117191466.243</v>
      </c>
      <c r="AE28" s="221">
        <f t="shared" si="11"/>
        <v>2806640.557</v>
      </c>
      <c r="AF28" s="221">
        <f t="shared" si="12"/>
        <v>2456611</v>
      </c>
      <c r="AG28" s="221">
        <f t="shared" si="13"/>
        <v>111928214.686</v>
      </c>
      <c r="AH28" s="221">
        <f t="shared" si="14"/>
        <v>117191466.243</v>
      </c>
    </row>
    <row r="29" spans="1:34" s="41" customFormat="1" ht="15.75" customHeight="1" x14ac:dyDescent="0.15">
      <c r="A29" s="553" t="s">
        <v>43</v>
      </c>
      <c r="B29" s="553"/>
      <c r="C29" s="553"/>
      <c r="D29" s="809">
        <f>Y7</f>
        <v>32318</v>
      </c>
      <c r="E29" s="809">
        <f>Z7</f>
        <v>10901929</v>
      </c>
      <c r="F29" s="809">
        <f>AA7</f>
        <v>209739327</v>
      </c>
      <c r="G29" s="799">
        <f>AB7</f>
        <v>327.78899999999999</v>
      </c>
      <c r="H29" s="799">
        <v>0</v>
      </c>
      <c r="I29" s="800">
        <v>0</v>
      </c>
      <c r="J29" s="798">
        <f>AD7</f>
        <v>220673901.789</v>
      </c>
      <c r="K29" s="809">
        <f>Y8</f>
        <v>13887</v>
      </c>
      <c r="L29" s="809">
        <f>Z8</f>
        <v>7727186</v>
      </c>
      <c r="M29" s="809">
        <f>AA8</f>
        <v>123070217</v>
      </c>
      <c r="N29" s="803">
        <f>AB8</f>
        <v>2.823</v>
      </c>
      <c r="O29" s="799"/>
      <c r="P29" s="800"/>
      <c r="Q29" s="798">
        <f>AD8</f>
        <v>130811292.823</v>
      </c>
      <c r="R29" s="801">
        <f>Y9</f>
        <v>19391</v>
      </c>
      <c r="S29" s="801">
        <f>Z9</f>
        <v>7886274</v>
      </c>
      <c r="T29" s="801">
        <f>AA9</f>
        <v>114658934</v>
      </c>
      <c r="U29" s="798">
        <f>AB9</f>
        <v>804.47299999999996</v>
      </c>
      <c r="V29" s="799"/>
      <c r="W29" s="800"/>
      <c r="X29" s="798">
        <f>AD9</f>
        <v>122565403.473</v>
      </c>
      <c r="Y29" s="801">
        <f>Y10</f>
        <v>65596</v>
      </c>
      <c r="Z29" s="801">
        <f>Z10</f>
        <v>26515389</v>
      </c>
      <c r="AA29" s="801">
        <f>AA10</f>
        <v>447468478</v>
      </c>
      <c r="AB29" s="802">
        <f>AB10</f>
        <v>1131.8920000000001</v>
      </c>
      <c r="AC29" s="802"/>
      <c r="AD29" s="802">
        <f>AD10</f>
        <v>474050594.89200002</v>
      </c>
      <c r="AE29" s="221">
        <f t="shared" si="11"/>
        <v>220673901.789</v>
      </c>
      <c r="AF29" s="221">
        <f t="shared" si="12"/>
        <v>130811292.823</v>
      </c>
      <c r="AG29" s="221">
        <f t="shared" si="13"/>
        <v>122565403.473</v>
      </c>
      <c r="AH29" s="221">
        <f t="shared" si="14"/>
        <v>474050594.89200002</v>
      </c>
    </row>
    <row r="30" spans="1:34" s="41" customFormat="1" ht="15.75" customHeight="1" x14ac:dyDescent="0.15">
      <c r="A30" s="560" t="s">
        <v>44</v>
      </c>
      <c r="B30" s="560"/>
      <c r="C30" s="560"/>
      <c r="D30" s="781">
        <v>0</v>
      </c>
      <c r="E30" s="781">
        <v>1170635</v>
      </c>
      <c r="F30" s="781">
        <v>0</v>
      </c>
      <c r="G30" s="781">
        <v>4061.08</v>
      </c>
      <c r="H30" s="781"/>
      <c r="I30" s="782"/>
      <c r="J30" s="783">
        <f>SUM(D30:G30)</f>
        <v>1174696.08</v>
      </c>
      <c r="K30" s="781">
        <v>0</v>
      </c>
      <c r="L30" s="781">
        <v>10813</v>
      </c>
      <c r="M30" s="781">
        <v>0</v>
      </c>
      <c r="N30" s="781">
        <v>2.7930000000000001</v>
      </c>
      <c r="O30" s="781"/>
      <c r="P30" s="782"/>
      <c r="Q30" s="783">
        <f>SUM(K30:N30)</f>
        <v>10815.793</v>
      </c>
      <c r="R30" s="781">
        <v>0</v>
      </c>
      <c r="S30" s="780">
        <v>65713</v>
      </c>
      <c r="T30" s="781">
        <v>0</v>
      </c>
      <c r="U30" s="781">
        <v>476.666</v>
      </c>
      <c r="V30" s="781"/>
      <c r="W30" s="782"/>
      <c r="X30" s="783">
        <f>SUM(R30:U30)</f>
        <v>66189.665999999997</v>
      </c>
      <c r="Y30" s="804">
        <v>0</v>
      </c>
      <c r="Z30" s="780">
        <v>1247161</v>
      </c>
      <c r="AA30" s="811">
        <v>0</v>
      </c>
      <c r="AB30" s="781">
        <v>4540.5389999999998</v>
      </c>
      <c r="AC30" s="781"/>
      <c r="AD30" s="803">
        <f>SUM(Y30:AB30)</f>
        <v>1251701.5390000001</v>
      </c>
      <c r="AE30" s="221">
        <f t="shared" si="11"/>
        <v>1174696.08</v>
      </c>
      <c r="AF30" s="221">
        <f t="shared" si="12"/>
        <v>10815.793</v>
      </c>
      <c r="AG30" s="221">
        <f t="shared" si="13"/>
        <v>66189.665999999997</v>
      </c>
      <c r="AH30" s="221">
        <f t="shared" si="14"/>
        <v>1251701.5390000001</v>
      </c>
    </row>
    <row r="31" spans="1:34" s="43" customFormat="1" ht="15.75" customHeight="1" x14ac:dyDescent="0.15">
      <c r="A31" s="557" t="s">
        <v>45</v>
      </c>
      <c r="B31" s="557"/>
      <c r="C31" s="557"/>
      <c r="D31" s="787">
        <v>12167</v>
      </c>
      <c r="E31" s="787">
        <v>2413029</v>
      </c>
      <c r="F31" s="787">
        <v>517738</v>
      </c>
      <c r="G31" s="787">
        <v>13.555999999999999</v>
      </c>
      <c r="H31" s="787"/>
      <c r="I31" s="788"/>
      <c r="J31" s="789">
        <f>SUM(D31:G31)</f>
        <v>2942947.5559999999</v>
      </c>
      <c r="K31" s="787">
        <v>1434</v>
      </c>
      <c r="L31" s="787">
        <v>601662</v>
      </c>
      <c r="M31" s="787">
        <v>148261</v>
      </c>
      <c r="N31" s="787">
        <v>0</v>
      </c>
      <c r="O31" s="787"/>
      <c r="P31" s="788"/>
      <c r="Q31" s="789">
        <f>SUM(K31:N31)</f>
        <v>751357</v>
      </c>
      <c r="R31" s="786">
        <v>1661</v>
      </c>
      <c r="S31" s="786">
        <v>480286</v>
      </c>
      <c r="T31" s="786">
        <v>52747</v>
      </c>
      <c r="U31" s="787">
        <v>0.16800000000000001</v>
      </c>
      <c r="V31" s="787"/>
      <c r="W31" s="788"/>
      <c r="X31" s="789">
        <f>SUM(R31:U31)</f>
        <v>534694.16799999995</v>
      </c>
      <c r="Y31" s="786">
        <v>15262</v>
      </c>
      <c r="Z31" s="786">
        <v>3494977</v>
      </c>
      <c r="AA31" s="786">
        <v>718746</v>
      </c>
      <c r="AB31" s="787">
        <v>13.724</v>
      </c>
      <c r="AC31" s="787"/>
      <c r="AD31" s="802">
        <f>SUM(Y31:AB31)</f>
        <v>4228998.7240000004</v>
      </c>
      <c r="AE31" s="222">
        <f t="shared" si="11"/>
        <v>2942947.5559999999</v>
      </c>
      <c r="AF31" s="222">
        <f t="shared" si="12"/>
        <v>751357</v>
      </c>
      <c r="AG31" s="222">
        <f t="shared" si="13"/>
        <v>534694.16799999995</v>
      </c>
      <c r="AH31" s="222">
        <f t="shared" si="14"/>
        <v>4228998.7240000004</v>
      </c>
    </row>
    <row r="32" spans="1:34" s="43" customFormat="1" ht="15.75" customHeight="1" x14ac:dyDescent="0.15">
      <c r="A32" s="557" t="s">
        <v>46</v>
      </c>
      <c r="B32" s="557"/>
      <c r="C32" s="557"/>
      <c r="D32" s="787">
        <v>68868</v>
      </c>
      <c r="E32" s="787">
        <v>9820839</v>
      </c>
      <c r="F32" s="787">
        <v>4377411</v>
      </c>
      <c r="G32" s="787">
        <v>5.8999999999999997E-2</v>
      </c>
      <c r="H32" s="787"/>
      <c r="I32" s="788"/>
      <c r="J32" s="789">
        <f>SUM(D32:G32)</f>
        <v>14267118.059</v>
      </c>
      <c r="K32" s="787">
        <v>9112</v>
      </c>
      <c r="L32" s="787">
        <v>2005998</v>
      </c>
      <c r="M32" s="787">
        <v>687610</v>
      </c>
      <c r="N32" s="787">
        <v>0</v>
      </c>
      <c r="O32" s="787"/>
      <c r="P32" s="788"/>
      <c r="Q32" s="789">
        <f t="shared" ref="Q32:Q36" si="19">SUM(K32:N32)</f>
        <v>2702720</v>
      </c>
      <c r="R32" s="786">
        <v>21767</v>
      </c>
      <c r="S32" s="786">
        <v>1789758</v>
      </c>
      <c r="T32" s="786">
        <v>148957</v>
      </c>
      <c r="U32" s="787">
        <v>0</v>
      </c>
      <c r="V32" s="787"/>
      <c r="W32" s="788"/>
      <c r="X32" s="789">
        <f t="shared" ref="X32:X36" si="20">SUM(R32:U32)</f>
        <v>1960482</v>
      </c>
      <c r="Y32" s="786">
        <v>99747</v>
      </c>
      <c r="Z32" s="786">
        <v>13616595</v>
      </c>
      <c r="AA32" s="786">
        <v>5213978</v>
      </c>
      <c r="AB32" s="787">
        <v>5.8999999999999997E-2</v>
      </c>
      <c r="AC32" s="787"/>
      <c r="AD32" s="802">
        <f t="shared" ref="AD32:AD36" si="21">SUM(Y32:AB32)</f>
        <v>18930320.059</v>
      </c>
      <c r="AE32" s="222">
        <f t="shared" si="11"/>
        <v>14267118.059</v>
      </c>
      <c r="AF32" s="222">
        <f t="shared" si="12"/>
        <v>2702720</v>
      </c>
      <c r="AG32" s="222">
        <f>SUM(R32:U32)</f>
        <v>1960482</v>
      </c>
      <c r="AH32" s="222">
        <f t="shared" si="14"/>
        <v>18930320.059</v>
      </c>
    </row>
    <row r="33" spans="1:44" s="43" customFormat="1" ht="15.75" customHeight="1" x14ac:dyDescent="0.15">
      <c r="A33" s="557" t="s">
        <v>47</v>
      </c>
      <c r="B33" s="557"/>
      <c r="C33" s="557"/>
      <c r="D33" s="787">
        <v>410728</v>
      </c>
      <c r="E33" s="787">
        <v>4493210</v>
      </c>
      <c r="F33" s="787">
        <v>3680009</v>
      </c>
      <c r="G33" s="787">
        <v>810.04899999999998</v>
      </c>
      <c r="H33" s="787"/>
      <c r="I33" s="788"/>
      <c r="J33" s="789">
        <f t="shared" ref="J33:J36" si="22">SUM(D33:G33)</f>
        <v>8584757.0490000006</v>
      </c>
      <c r="K33" s="787">
        <v>27415</v>
      </c>
      <c r="L33" s="787">
        <v>4128813</v>
      </c>
      <c r="M33" s="787">
        <v>560442</v>
      </c>
      <c r="N33" s="787">
        <v>342.11399999999998</v>
      </c>
      <c r="O33" s="787"/>
      <c r="P33" s="788"/>
      <c r="Q33" s="789">
        <f t="shared" si="19"/>
        <v>4717012.1140000001</v>
      </c>
      <c r="R33" s="786">
        <v>29373</v>
      </c>
      <c r="S33" s="786">
        <v>1037879</v>
      </c>
      <c r="T33" s="786">
        <v>483002</v>
      </c>
      <c r="U33" s="787">
        <v>532.298</v>
      </c>
      <c r="V33" s="787"/>
      <c r="W33" s="788"/>
      <c r="X33" s="789">
        <f t="shared" si="20"/>
        <v>1550786.298</v>
      </c>
      <c r="Y33" s="786">
        <v>467514</v>
      </c>
      <c r="Z33" s="786">
        <v>9659902</v>
      </c>
      <c r="AA33" s="786">
        <v>4723453</v>
      </c>
      <c r="AB33" s="787">
        <v>1684.461</v>
      </c>
      <c r="AC33" s="787"/>
      <c r="AD33" s="802">
        <f t="shared" si="21"/>
        <v>14852553.460999999</v>
      </c>
      <c r="AE33" s="222">
        <f t="shared" si="11"/>
        <v>8584757.0490000006</v>
      </c>
      <c r="AF33" s="222">
        <f t="shared" si="12"/>
        <v>4717012.1140000001</v>
      </c>
      <c r="AG33" s="222">
        <f t="shared" si="13"/>
        <v>1550786.298</v>
      </c>
      <c r="AH33" s="222">
        <f t="shared" si="14"/>
        <v>14852553.460999999</v>
      </c>
    </row>
    <row r="34" spans="1:44" s="43" customFormat="1" ht="15.75" customHeight="1" x14ac:dyDescent="0.15">
      <c r="A34" s="557" t="s">
        <v>48</v>
      </c>
      <c r="B34" s="557"/>
      <c r="C34" s="557"/>
      <c r="D34" s="787">
        <v>713016</v>
      </c>
      <c r="E34" s="787">
        <v>4918599</v>
      </c>
      <c r="F34" s="787">
        <v>2281493</v>
      </c>
      <c r="G34" s="787">
        <v>634.04399999999998</v>
      </c>
      <c r="H34" s="787"/>
      <c r="I34" s="788"/>
      <c r="J34" s="789">
        <f t="shared" si="22"/>
        <v>7913742.0439999998</v>
      </c>
      <c r="K34" s="787">
        <v>91542</v>
      </c>
      <c r="L34" s="787">
        <v>3134969</v>
      </c>
      <c r="M34" s="787">
        <v>433246</v>
      </c>
      <c r="N34" s="787">
        <v>12.443</v>
      </c>
      <c r="O34" s="787"/>
      <c r="P34" s="788"/>
      <c r="Q34" s="789">
        <f t="shared" si="19"/>
        <v>3659769.443</v>
      </c>
      <c r="R34" s="786">
        <v>41130</v>
      </c>
      <c r="S34" s="786">
        <v>982434</v>
      </c>
      <c r="T34" s="786">
        <v>222610</v>
      </c>
      <c r="U34" s="787">
        <v>130.30699999999999</v>
      </c>
      <c r="V34" s="787"/>
      <c r="W34" s="788"/>
      <c r="X34" s="789">
        <f t="shared" si="20"/>
        <v>1246304.307</v>
      </c>
      <c r="Y34" s="786">
        <v>845688</v>
      </c>
      <c r="Z34" s="786">
        <v>9036002</v>
      </c>
      <c r="AA34" s="786">
        <v>2937349</v>
      </c>
      <c r="AB34" s="787">
        <v>776.79399999999998</v>
      </c>
      <c r="AC34" s="787"/>
      <c r="AD34" s="802">
        <f t="shared" si="21"/>
        <v>12819815.794</v>
      </c>
      <c r="AE34" s="222">
        <f t="shared" si="11"/>
        <v>7913742.0439999998</v>
      </c>
      <c r="AF34" s="222">
        <f t="shared" si="12"/>
        <v>3659769.443</v>
      </c>
      <c r="AG34" s="222">
        <f t="shared" si="13"/>
        <v>1246304.307</v>
      </c>
      <c r="AH34" s="222">
        <f t="shared" si="14"/>
        <v>12819815.794</v>
      </c>
    </row>
    <row r="35" spans="1:44" s="43" customFormat="1" ht="15.75" customHeight="1" x14ac:dyDescent="0.15">
      <c r="A35" s="557" t="s">
        <v>49</v>
      </c>
      <c r="B35" s="557"/>
      <c r="C35" s="557"/>
      <c r="D35" s="787">
        <v>952339</v>
      </c>
      <c r="E35" s="787">
        <v>8428565</v>
      </c>
      <c r="F35" s="787">
        <v>1603804</v>
      </c>
      <c r="G35" s="787">
        <v>45978.040999999997</v>
      </c>
      <c r="H35" s="787"/>
      <c r="I35" s="788"/>
      <c r="J35" s="789">
        <f t="shared" si="22"/>
        <v>11030686.040999999</v>
      </c>
      <c r="K35" s="787">
        <v>67464</v>
      </c>
      <c r="L35" s="787">
        <v>949790</v>
      </c>
      <c r="M35" s="787">
        <v>323535</v>
      </c>
      <c r="N35" s="787">
        <v>4175.3530000000001</v>
      </c>
      <c r="O35" s="787"/>
      <c r="P35" s="788"/>
      <c r="Q35" s="789">
        <f t="shared" si="19"/>
        <v>1344964.3529999999</v>
      </c>
      <c r="R35" s="786">
        <v>49551</v>
      </c>
      <c r="S35" s="786">
        <v>391159</v>
      </c>
      <c r="T35" s="786">
        <v>226137</v>
      </c>
      <c r="U35" s="787">
        <v>2907.248</v>
      </c>
      <c r="V35" s="787"/>
      <c r="W35" s="788"/>
      <c r="X35" s="789">
        <f t="shared" si="20"/>
        <v>669754.24800000002</v>
      </c>
      <c r="Y35" s="786">
        <v>1069354</v>
      </c>
      <c r="Z35" s="786">
        <v>9769514</v>
      </c>
      <c r="AA35" s="786">
        <v>2153476</v>
      </c>
      <c r="AB35" s="787">
        <v>53060.642</v>
      </c>
      <c r="AC35" s="787"/>
      <c r="AD35" s="802">
        <f t="shared" si="21"/>
        <v>13045404.642000001</v>
      </c>
      <c r="AE35" s="222">
        <f t="shared" si="11"/>
        <v>11030686.040999999</v>
      </c>
      <c r="AF35" s="222">
        <f t="shared" si="12"/>
        <v>1344964.3529999999</v>
      </c>
      <c r="AG35" s="222">
        <f t="shared" si="13"/>
        <v>669754.24800000002</v>
      </c>
      <c r="AH35" s="222">
        <f t="shared" si="14"/>
        <v>13045404.642000001</v>
      </c>
    </row>
    <row r="36" spans="1:44" s="43" customFormat="1" ht="15.75" customHeight="1" x14ac:dyDescent="0.15">
      <c r="A36" s="557" t="s">
        <v>50</v>
      </c>
      <c r="B36" s="557"/>
      <c r="C36" s="557"/>
      <c r="D36" s="787">
        <v>135184</v>
      </c>
      <c r="E36" s="787">
        <v>463622</v>
      </c>
      <c r="F36" s="787">
        <v>138103</v>
      </c>
      <c r="G36" s="787">
        <v>28.091999999999999</v>
      </c>
      <c r="H36" s="787"/>
      <c r="I36" s="788"/>
      <c r="J36" s="789">
        <f t="shared" si="22"/>
        <v>736937.09199999995</v>
      </c>
      <c r="K36" s="787">
        <v>24329</v>
      </c>
      <c r="L36" s="787">
        <v>128084</v>
      </c>
      <c r="M36" s="787">
        <v>22080</v>
      </c>
      <c r="N36" s="787">
        <v>0</v>
      </c>
      <c r="O36" s="787"/>
      <c r="P36" s="788"/>
      <c r="Q36" s="789">
        <f t="shared" si="19"/>
        <v>174493</v>
      </c>
      <c r="R36" s="786">
        <v>9790</v>
      </c>
      <c r="S36" s="786">
        <v>10721</v>
      </c>
      <c r="T36" s="786">
        <v>16301</v>
      </c>
      <c r="U36" s="787">
        <v>0</v>
      </c>
      <c r="V36" s="787"/>
      <c r="W36" s="788"/>
      <c r="X36" s="789">
        <f t="shared" si="20"/>
        <v>36812</v>
      </c>
      <c r="Y36" s="786">
        <v>169303</v>
      </c>
      <c r="Z36" s="786">
        <v>602427</v>
      </c>
      <c r="AA36" s="786">
        <v>176484</v>
      </c>
      <c r="AB36" s="787">
        <v>28.091999999999999</v>
      </c>
      <c r="AC36" s="787"/>
      <c r="AD36" s="802">
        <f t="shared" si="21"/>
        <v>948242.09199999995</v>
      </c>
      <c r="AE36" s="222">
        <f t="shared" si="11"/>
        <v>736937.09199999995</v>
      </c>
      <c r="AF36" s="222">
        <f t="shared" si="12"/>
        <v>174493</v>
      </c>
      <c r="AG36" s="222">
        <f t="shared" si="13"/>
        <v>36812</v>
      </c>
      <c r="AH36" s="222">
        <f t="shared" si="14"/>
        <v>948242.09199999995</v>
      </c>
    </row>
    <row r="37" spans="1:44" s="41" customFormat="1" ht="15.75" customHeight="1" x14ac:dyDescent="0.15">
      <c r="A37" s="552" t="s">
        <v>51</v>
      </c>
      <c r="B37" s="552"/>
      <c r="C37" s="552"/>
      <c r="D37" s="793">
        <v>123628</v>
      </c>
      <c r="E37" s="793">
        <v>328845</v>
      </c>
      <c r="F37" s="793">
        <v>17160</v>
      </c>
      <c r="G37" s="793">
        <v>2130.9839999999999</v>
      </c>
      <c r="H37" s="793"/>
      <c r="I37" s="794"/>
      <c r="J37" s="795">
        <f>SUM(D37:G37)</f>
        <v>471763.984</v>
      </c>
      <c r="K37" s="793">
        <v>29220</v>
      </c>
      <c r="L37" s="793">
        <v>239358</v>
      </c>
      <c r="M37" s="793">
        <v>0</v>
      </c>
      <c r="N37" s="793">
        <v>0</v>
      </c>
      <c r="O37" s="793"/>
      <c r="P37" s="794"/>
      <c r="Q37" s="795">
        <f>SUM(K37:N37)</f>
        <v>268578</v>
      </c>
      <c r="R37" s="792">
        <v>26779</v>
      </c>
      <c r="S37" s="792">
        <v>25396</v>
      </c>
      <c r="T37" s="793">
        <v>11499</v>
      </c>
      <c r="U37" s="793">
        <v>0</v>
      </c>
      <c r="V37" s="793"/>
      <c r="W37" s="794"/>
      <c r="X37" s="795">
        <f>SUM(R37:U37)</f>
        <v>63674</v>
      </c>
      <c r="Y37" s="792">
        <v>179627</v>
      </c>
      <c r="Z37" s="792">
        <v>593599</v>
      </c>
      <c r="AA37" s="792">
        <v>28659</v>
      </c>
      <c r="AB37" s="793">
        <v>2130.9839999999999</v>
      </c>
      <c r="AC37" s="793"/>
      <c r="AD37" s="810">
        <f>SUM(Y37:AB37)</f>
        <v>804015.98400000005</v>
      </c>
      <c r="AE37" s="221">
        <f t="shared" si="11"/>
        <v>471763.984</v>
      </c>
      <c r="AF37" s="221">
        <f t="shared" si="12"/>
        <v>268578</v>
      </c>
      <c r="AG37" s="221">
        <f t="shared" si="13"/>
        <v>63674</v>
      </c>
      <c r="AH37" s="221">
        <f t="shared" si="14"/>
        <v>804015.98400000005</v>
      </c>
      <c r="AI37" s="52"/>
      <c r="AJ37" s="52"/>
      <c r="AK37" s="52"/>
      <c r="AL37" s="52"/>
      <c r="AM37" s="52"/>
      <c r="AN37" s="52"/>
      <c r="AO37" s="52"/>
      <c r="AP37" s="52"/>
      <c r="AQ37" s="52"/>
      <c r="AR37" s="52"/>
    </row>
    <row r="38" spans="1:44" s="41" customFormat="1" ht="15.75" customHeight="1" x14ac:dyDescent="0.15">
      <c r="A38" s="553" t="s">
        <v>52</v>
      </c>
      <c r="B38" s="553"/>
      <c r="C38" s="553"/>
      <c r="D38" s="809">
        <v>2415930</v>
      </c>
      <c r="E38" s="809">
        <v>32037344</v>
      </c>
      <c r="F38" s="809">
        <v>12615718</v>
      </c>
      <c r="G38" s="809">
        <v>53655.904999999999</v>
      </c>
      <c r="H38" s="799"/>
      <c r="I38" s="800"/>
      <c r="J38" s="798">
        <f>SUM(D38:G38)</f>
        <v>47122647.905000001</v>
      </c>
      <c r="K38" s="809">
        <v>250516</v>
      </c>
      <c r="L38" s="809">
        <v>11199487</v>
      </c>
      <c r="M38" s="809">
        <v>2175174</v>
      </c>
      <c r="N38" s="809">
        <v>4532.7030000000004</v>
      </c>
      <c r="O38" s="799"/>
      <c r="P38" s="800"/>
      <c r="Q38" s="798">
        <f>SUM(K38:N38)</f>
        <v>13629709.703</v>
      </c>
      <c r="R38" s="801">
        <v>180051</v>
      </c>
      <c r="S38" s="801">
        <v>4783346</v>
      </c>
      <c r="T38" s="801">
        <v>1161253</v>
      </c>
      <c r="U38" s="801">
        <v>4046.6869999999999</v>
      </c>
      <c r="V38" s="799"/>
      <c r="W38" s="800"/>
      <c r="X38" s="798">
        <f>SUM(R38:U38)</f>
        <v>6128696.6869999999</v>
      </c>
      <c r="Y38" s="801">
        <v>2846497</v>
      </c>
      <c r="Z38" s="801">
        <v>48020177</v>
      </c>
      <c r="AA38" s="801">
        <v>15952145</v>
      </c>
      <c r="AB38" s="801">
        <v>62235.294999999998</v>
      </c>
      <c r="AC38" s="801"/>
      <c r="AD38" s="801">
        <f>SUM(Y38:AB38)</f>
        <v>66881054.295000002</v>
      </c>
      <c r="AE38" s="221">
        <f t="shared" si="11"/>
        <v>47122647.905000001</v>
      </c>
      <c r="AF38" s="221">
        <f t="shared" si="12"/>
        <v>13629709.703</v>
      </c>
      <c r="AG38" s="221">
        <f t="shared" si="13"/>
        <v>6128696.6869999999</v>
      </c>
      <c r="AH38" s="221">
        <f t="shared" si="14"/>
        <v>66881054.295000002</v>
      </c>
      <c r="AI38" s="52"/>
      <c r="AJ38" s="52"/>
      <c r="AK38" s="52"/>
      <c r="AL38" s="52"/>
      <c r="AM38" s="52"/>
      <c r="AN38" s="52"/>
      <c r="AO38" s="52"/>
      <c r="AP38" s="52"/>
      <c r="AQ38" s="52"/>
      <c r="AR38" s="52"/>
    </row>
    <row r="39" spans="1:44" s="41" customFormat="1" ht="15.75" customHeight="1" x14ac:dyDescent="0.15">
      <c r="A39" s="553" t="s">
        <v>58</v>
      </c>
      <c r="B39" s="553"/>
      <c r="C39" s="553"/>
      <c r="D39" s="809">
        <v>2448248</v>
      </c>
      <c r="E39" s="809">
        <v>42939273</v>
      </c>
      <c r="F39" s="809">
        <v>222355045</v>
      </c>
      <c r="G39" s="809">
        <v>53983.294000000002</v>
      </c>
      <c r="H39" s="799"/>
      <c r="I39" s="807"/>
      <c r="J39" s="798">
        <f>SUM(D39:G39)</f>
        <v>267796549.294</v>
      </c>
      <c r="K39" s="809">
        <v>264403</v>
      </c>
      <c r="L39" s="809">
        <v>18926673</v>
      </c>
      <c r="M39" s="809">
        <v>125245391</v>
      </c>
      <c r="N39" s="809">
        <v>4532.7330000000002</v>
      </c>
      <c r="O39" s="799"/>
      <c r="P39" s="807"/>
      <c r="Q39" s="798">
        <f>SUM(K39:N39)</f>
        <v>144440999.73300001</v>
      </c>
      <c r="R39" s="801">
        <v>199442</v>
      </c>
      <c r="S39" s="801">
        <v>12669620</v>
      </c>
      <c r="T39" s="801">
        <v>115820187</v>
      </c>
      <c r="U39" s="801">
        <v>4851.16</v>
      </c>
      <c r="V39" s="799"/>
      <c r="W39" s="807"/>
      <c r="X39" s="798">
        <f>SUM(R39:U39)</f>
        <v>128694100.16</v>
      </c>
      <c r="Y39" s="801">
        <v>2912093</v>
      </c>
      <c r="Z39" s="801">
        <v>74535566</v>
      </c>
      <c r="AA39" s="801">
        <v>463420623</v>
      </c>
      <c r="AB39" s="801">
        <v>63367.186999999998</v>
      </c>
      <c r="AC39" s="801"/>
      <c r="AD39" s="801">
        <f>SUM(Y39:AB39)</f>
        <v>540931649.18700004</v>
      </c>
      <c r="AE39" s="221">
        <f t="shared" si="11"/>
        <v>267796549.294</v>
      </c>
      <c r="AF39" s="221">
        <f t="shared" si="12"/>
        <v>144440999.73300001</v>
      </c>
      <c r="AG39" s="221">
        <f t="shared" si="13"/>
        <v>128694100.16</v>
      </c>
      <c r="AH39" s="221">
        <f t="shared" si="14"/>
        <v>540931649.18700004</v>
      </c>
    </row>
    <row r="40" spans="1:44" s="41" customFormat="1" ht="9.75" customHeight="1" x14ac:dyDescent="0.15">
      <c r="G40" s="43"/>
      <c r="H40" s="53"/>
      <c r="N40" s="43"/>
      <c r="O40" s="53"/>
      <c r="U40" s="43"/>
      <c r="V40" s="53"/>
      <c r="AB40" s="43"/>
    </row>
    <row r="41" spans="1:44" s="55" customFormat="1" ht="13.5" customHeight="1" x14ac:dyDescent="0.15">
      <c r="A41" s="554" t="s">
        <v>59</v>
      </c>
      <c r="B41" s="555"/>
      <c r="C41" s="555"/>
      <c r="D41" s="555"/>
      <c r="E41" s="555"/>
      <c r="F41" s="555"/>
      <c r="G41" s="555"/>
      <c r="H41" s="555"/>
      <c r="I41" s="555"/>
      <c r="J41" s="555"/>
      <c r="K41" s="555"/>
      <c r="L41" s="555"/>
      <c r="M41" s="555"/>
      <c r="N41" s="555"/>
      <c r="O41" s="555"/>
      <c r="P41" s="555"/>
      <c r="Q41" s="555"/>
      <c r="R41" s="54"/>
      <c r="S41" s="556"/>
      <c r="T41" s="556"/>
      <c r="U41" s="556"/>
      <c r="V41" s="556"/>
      <c r="W41" s="556"/>
      <c r="X41" s="556"/>
      <c r="Y41" s="556"/>
      <c r="Z41" s="556"/>
      <c r="AA41" s="556"/>
      <c r="AB41" s="556"/>
      <c r="AC41" s="556"/>
      <c r="AD41" s="556"/>
    </row>
    <row r="42" spans="1:44" s="55" customFormat="1" ht="13.5" customHeight="1" x14ac:dyDescent="0.15">
      <c r="A42" s="55" t="s">
        <v>60</v>
      </c>
      <c r="B42" s="56"/>
      <c r="G42" s="57"/>
      <c r="H42" s="58"/>
      <c r="N42" s="57"/>
      <c r="O42" s="58"/>
      <c r="R42" s="54" t="s">
        <v>61</v>
      </c>
      <c r="S42" s="556" t="s">
        <v>62</v>
      </c>
      <c r="T42" s="556"/>
      <c r="U42" s="556"/>
      <c r="V42" s="556"/>
      <c r="W42" s="556"/>
      <c r="X42" s="556"/>
      <c r="Y42" s="556"/>
      <c r="Z42" s="556"/>
      <c r="AA42" s="556"/>
      <c r="AB42" s="556"/>
      <c r="AC42" s="556"/>
      <c r="AD42" s="556"/>
    </row>
    <row r="43" spans="1:44" s="55" customFormat="1" ht="13.5" customHeight="1" x14ac:dyDescent="0.15">
      <c r="A43" s="56"/>
      <c r="B43" s="56"/>
      <c r="E43" s="59" t="s">
        <v>63</v>
      </c>
      <c r="G43" s="57"/>
      <c r="H43" s="58"/>
      <c r="N43" s="57"/>
      <c r="O43" s="58"/>
      <c r="R43" s="54" t="s">
        <v>64</v>
      </c>
      <c r="S43" s="551" t="s">
        <v>235</v>
      </c>
      <c r="T43" s="551"/>
      <c r="U43" s="551"/>
      <c r="V43" s="551"/>
      <c r="W43" s="551"/>
      <c r="X43" s="551"/>
      <c r="Y43" s="551"/>
      <c r="Z43" s="551"/>
      <c r="AA43" s="551"/>
      <c r="AB43" s="551"/>
      <c r="AC43" s="551"/>
      <c r="AD43" s="551"/>
    </row>
    <row r="44" spans="1:44" s="55" customFormat="1" ht="15.75" customHeight="1" x14ac:dyDescent="0.15">
      <c r="A44" s="56"/>
      <c r="B44" s="56"/>
      <c r="E44" s="59" t="s">
        <v>65</v>
      </c>
      <c r="G44" s="57"/>
      <c r="H44" s="58"/>
      <c r="N44" s="57"/>
      <c r="O44" s="58"/>
      <c r="S44" s="551"/>
      <c r="T44" s="551"/>
      <c r="U44" s="551"/>
      <c r="V44" s="551"/>
      <c r="W44" s="551"/>
      <c r="X44" s="551"/>
      <c r="Y44" s="551"/>
      <c r="Z44" s="551"/>
      <c r="AA44" s="551"/>
      <c r="AB44" s="551"/>
      <c r="AC44" s="551"/>
      <c r="AD44" s="551"/>
    </row>
    <row r="45" spans="1:44" s="55" customFormat="1" ht="13.5" customHeight="1" x14ac:dyDescent="0.15">
      <c r="A45" s="56"/>
      <c r="B45" s="56"/>
      <c r="E45" s="59" t="s">
        <v>68</v>
      </c>
      <c r="G45" s="57"/>
      <c r="H45" s="58"/>
      <c r="L45" s="59"/>
      <c r="M45" s="59"/>
      <c r="N45" s="60"/>
      <c r="O45" s="61"/>
      <c r="P45" s="59"/>
      <c r="Q45" s="59"/>
      <c r="R45" s="54" t="s">
        <v>66</v>
      </c>
      <c r="S45" s="551" t="s">
        <v>67</v>
      </c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</row>
    <row r="46" spans="1:44" s="55" customFormat="1" ht="12" x14ac:dyDescent="0.15">
      <c r="A46" s="56"/>
      <c r="B46" s="56"/>
      <c r="E46" s="59" t="s">
        <v>69</v>
      </c>
      <c r="G46" s="57"/>
      <c r="H46" s="58"/>
      <c r="L46" s="59"/>
      <c r="M46" s="59"/>
      <c r="N46" s="60"/>
      <c r="O46" s="61"/>
      <c r="P46" s="59"/>
      <c r="Q46" s="59"/>
      <c r="S46" s="445"/>
      <c r="T46" s="445"/>
      <c r="U46" s="223"/>
      <c r="V46" s="445"/>
      <c r="W46" s="445"/>
      <c r="X46" s="445"/>
      <c r="Y46" s="445"/>
      <c r="Z46" s="445"/>
      <c r="AA46" s="445"/>
      <c r="AB46" s="223"/>
      <c r="AC46" s="445"/>
      <c r="AD46" s="445"/>
    </row>
    <row r="47" spans="1:44" s="55" customFormat="1" ht="15" customHeight="1" x14ac:dyDescent="0.15">
      <c r="E47" s="62" t="s">
        <v>70</v>
      </c>
      <c r="F47" s="59"/>
      <c r="G47" s="60"/>
      <c r="H47" s="61"/>
      <c r="J47" s="59"/>
      <c r="K47" s="59"/>
      <c r="L47" s="59"/>
      <c r="M47" s="59"/>
      <c r="N47" s="60"/>
      <c r="O47" s="61"/>
      <c r="P47" s="59"/>
      <c r="Q47" s="59"/>
      <c r="R47" s="54"/>
      <c r="S47" s="445"/>
      <c r="T47" s="445"/>
      <c r="U47" s="223"/>
      <c r="V47" s="445"/>
      <c r="W47" s="445"/>
      <c r="X47" s="445"/>
      <c r="Y47" s="445"/>
      <c r="Z47" s="445"/>
      <c r="AA47" s="445"/>
      <c r="AB47" s="223"/>
      <c r="AC47" s="445"/>
      <c r="AD47" s="445"/>
    </row>
    <row r="48" spans="1:44" s="55" customFormat="1" ht="12" x14ac:dyDescent="0.15">
      <c r="B48" s="55" t="s">
        <v>71</v>
      </c>
      <c r="C48" s="59"/>
      <c r="E48" s="59"/>
      <c r="F48" s="59"/>
      <c r="G48" s="60"/>
      <c r="H48" s="61"/>
      <c r="I48" s="59"/>
      <c r="J48" s="59"/>
      <c r="K48" s="59"/>
      <c r="L48" s="59"/>
      <c r="M48" s="59"/>
      <c r="N48" s="60"/>
      <c r="O48" s="61"/>
      <c r="P48" s="59"/>
      <c r="Q48" s="59"/>
      <c r="S48" s="445"/>
      <c r="T48" s="445"/>
      <c r="U48" s="223"/>
      <c r="V48" s="445"/>
      <c r="W48" s="445"/>
      <c r="X48" s="445"/>
      <c r="Y48" s="445"/>
      <c r="Z48" s="445"/>
      <c r="AA48" s="445"/>
      <c r="AB48" s="223"/>
      <c r="AC48" s="445"/>
      <c r="AD48" s="445"/>
    </row>
    <row r="49" spans="4:30" x14ac:dyDescent="0.15">
      <c r="E49" s="63"/>
      <c r="F49" s="63"/>
      <c r="G49" s="64"/>
      <c r="H49" s="65"/>
      <c r="I49" s="63"/>
      <c r="J49" s="63"/>
      <c r="K49" s="63"/>
      <c r="L49" s="63"/>
      <c r="M49" s="63"/>
      <c r="N49" s="64"/>
      <c r="O49" s="65"/>
      <c r="P49" s="63"/>
      <c r="Q49" s="63"/>
    </row>
    <row r="50" spans="4:30" x14ac:dyDescent="0.15">
      <c r="D50" s="457">
        <f>SUM(D7:D9)</f>
        <v>47894</v>
      </c>
      <c r="E50" s="457">
        <f t="shared" ref="E50:AD50" si="23">SUM(E7:E9)</f>
        <v>10635527</v>
      </c>
      <c r="F50" s="457">
        <f t="shared" si="23"/>
        <v>211551810</v>
      </c>
      <c r="G50" s="457">
        <f t="shared" si="23"/>
        <v>291.58599999999996</v>
      </c>
      <c r="H50" s="457">
        <f t="shared" si="23"/>
        <v>0</v>
      </c>
      <c r="I50" s="457">
        <f t="shared" si="23"/>
        <v>0</v>
      </c>
      <c r="J50" s="457">
        <f t="shared" si="23"/>
        <v>222235522.586</v>
      </c>
      <c r="K50" s="457">
        <f t="shared" si="23"/>
        <v>5318</v>
      </c>
      <c r="L50" s="457">
        <f t="shared" si="23"/>
        <v>10754203</v>
      </c>
      <c r="M50" s="457">
        <f t="shared" si="23"/>
        <v>123864085</v>
      </c>
      <c r="N50" s="457">
        <f t="shared" si="23"/>
        <v>6.3E-2</v>
      </c>
      <c r="O50" s="457">
        <f t="shared" si="23"/>
        <v>0</v>
      </c>
      <c r="P50" s="457">
        <f t="shared" si="23"/>
        <v>0</v>
      </c>
      <c r="Q50" s="457">
        <f t="shared" si="23"/>
        <v>134623606.06299999</v>
      </c>
      <c r="R50" s="457">
        <f t="shared" si="23"/>
        <v>12384</v>
      </c>
      <c r="S50" s="457">
        <f t="shared" si="23"/>
        <v>5125659</v>
      </c>
      <c r="T50" s="457">
        <f t="shared" si="23"/>
        <v>112052583</v>
      </c>
      <c r="U50" s="457">
        <f t="shared" si="23"/>
        <v>840.24300000000005</v>
      </c>
      <c r="V50" s="457">
        <f t="shared" si="23"/>
        <v>0</v>
      </c>
      <c r="W50" s="457">
        <f t="shared" si="23"/>
        <v>0</v>
      </c>
      <c r="X50" s="457">
        <f t="shared" si="23"/>
        <v>117191466.243</v>
      </c>
      <c r="Y50" s="457">
        <f t="shared" si="23"/>
        <v>65596</v>
      </c>
      <c r="Z50" s="457">
        <f t="shared" si="23"/>
        <v>26515389</v>
      </c>
      <c r="AA50" s="457">
        <f t="shared" si="23"/>
        <v>447468478</v>
      </c>
      <c r="AB50" s="457">
        <f t="shared" si="23"/>
        <v>1135.085</v>
      </c>
      <c r="AC50" s="457">
        <f t="shared" si="23"/>
        <v>0</v>
      </c>
      <c r="AD50" s="457">
        <f t="shared" si="23"/>
        <v>474050598.08499998</v>
      </c>
    </row>
    <row r="51" spans="4:30" x14ac:dyDescent="0.15">
      <c r="D51" s="457">
        <f>SUM(D11:D18)</f>
        <v>1241936</v>
      </c>
      <c r="E51" s="457">
        <f t="shared" ref="E51:AD51" si="24">SUM(E11:E18)</f>
        <v>34270960</v>
      </c>
      <c r="F51" s="457">
        <f t="shared" si="24"/>
        <v>10457607</v>
      </c>
      <c r="G51" s="457">
        <f t="shared" si="24"/>
        <v>70908.926000000021</v>
      </c>
      <c r="H51" s="457">
        <f t="shared" si="24"/>
        <v>0</v>
      </c>
      <c r="I51" s="457">
        <f t="shared" si="24"/>
        <v>0</v>
      </c>
      <c r="J51" s="457">
        <f t="shared" si="24"/>
        <v>46041411.925999999</v>
      </c>
      <c r="K51" s="457">
        <f t="shared" si="24"/>
        <v>256957</v>
      </c>
      <c r="L51" s="457">
        <f t="shared" si="24"/>
        <v>26574481</v>
      </c>
      <c r="M51" s="457">
        <f t="shared" si="24"/>
        <v>2575377</v>
      </c>
      <c r="N51" s="457">
        <f t="shared" si="24"/>
        <v>7361.7669999999998</v>
      </c>
      <c r="O51" s="457">
        <f t="shared" si="24"/>
        <v>0</v>
      </c>
      <c r="P51" s="457">
        <f t="shared" si="24"/>
        <v>0</v>
      </c>
      <c r="Q51" s="457">
        <f t="shared" si="24"/>
        <v>29414176.766999997</v>
      </c>
      <c r="R51" s="457">
        <f t="shared" si="24"/>
        <v>221281</v>
      </c>
      <c r="S51" s="457">
        <f t="shared" si="24"/>
        <v>21260903</v>
      </c>
      <c r="T51" s="457">
        <f t="shared" si="24"/>
        <v>2226157</v>
      </c>
      <c r="U51" s="457">
        <f t="shared" si="24"/>
        <v>14970.931199999999</v>
      </c>
      <c r="V51" s="457">
        <f t="shared" si="24"/>
        <v>0</v>
      </c>
      <c r="W51" s="457">
        <f t="shared" si="24"/>
        <v>0</v>
      </c>
      <c r="X51" s="457">
        <f t="shared" si="24"/>
        <v>23723311.931199998</v>
      </c>
      <c r="Y51" s="457">
        <f t="shared" si="24"/>
        <v>1720174</v>
      </c>
      <c r="Z51" s="457">
        <f t="shared" si="24"/>
        <v>82106344</v>
      </c>
      <c r="AA51" s="457">
        <f t="shared" si="24"/>
        <v>15259141</v>
      </c>
      <c r="AB51" s="457">
        <f t="shared" si="24"/>
        <v>94031.182000000015</v>
      </c>
      <c r="AC51" s="457">
        <f t="shared" si="24"/>
        <v>0</v>
      </c>
      <c r="AD51" s="457">
        <f t="shared" si="24"/>
        <v>99179690.181999996</v>
      </c>
    </row>
    <row r="52" spans="4:30" x14ac:dyDescent="0.15">
      <c r="D52" s="457">
        <f>SUM(D10,D19)</f>
        <v>1289830</v>
      </c>
      <c r="E52" s="457">
        <f t="shared" ref="E52:AD52" si="25">SUM(E10,E19)</f>
        <v>44906487</v>
      </c>
      <c r="F52" s="457">
        <f t="shared" si="25"/>
        <v>222009417</v>
      </c>
      <c r="G52" s="457">
        <f t="shared" si="25"/>
        <v>71200.512000000002</v>
      </c>
      <c r="H52" s="457">
        <f t="shared" si="25"/>
        <v>0</v>
      </c>
      <c r="I52" s="457">
        <f t="shared" si="25"/>
        <v>0</v>
      </c>
      <c r="J52" s="457">
        <f t="shared" si="25"/>
        <v>268276934.51199999</v>
      </c>
      <c r="K52" s="457">
        <f t="shared" si="25"/>
        <v>262275</v>
      </c>
      <c r="L52" s="457">
        <f t="shared" si="25"/>
        <v>37328684</v>
      </c>
      <c r="M52" s="457">
        <f t="shared" si="25"/>
        <v>126439462</v>
      </c>
      <c r="N52" s="457">
        <f t="shared" si="25"/>
        <v>7361.83</v>
      </c>
      <c r="O52" s="457">
        <f t="shared" si="25"/>
        <v>0</v>
      </c>
      <c r="P52" s="457">
        <f t="shared" si="25"/>
        <v>0</v>
      </c>
      <c r="Q52" s="457">
        <f t="shared" si="25"/>
        <v>164037782.82999998</v>
      </c>
      <c r="R52" s="457">
        <f t="shared" si="25"/>
        <v>233665</v>
      </c>
      <c r="S52" s="457">
        <f t="shared" si="25"/>
        <v>26386562</v>
      </c>
      <c r="T52" s="457">
        <f t="shared" si="25"/>
        <v>114278740</v>
      </c>
      <c r="U52" s="457">
        <f t="shared" si="25"/>
        <v>15811.32</v>
      </c>
      <c r="V52" s="457">
        <f t="shared" si="25"/>
        <v>0</v>
      </c>
      <c r="W52" s="457">
        <f t="shared" si="25"/>
        <v>0</v>
      </c>
      <c r="X52" s="457">
        <f>SUM(X10,X19)</f>
        <v>140914778.31999999</v>
      </c>
      <c r="Y52" s="457">
        <f t="shared" si="25"/>
        <v>1785770</v>
      </c>
      <c r="Z52" s="457">
        <f t="shared" si="25"/>
        <v>108621733</v>
      </c>
      <c r="AA52" s="457">
        <f t="shared" si="25"/>
        <v>462727619</v>
      </c>
      <c r="AB52" s="457">
        <f t="shared" si="25"/>
        <v>94373.662000000011</v>
      </c>
      <c r="AC52" s="457">
        <f t="shared" si="25"/>
        <v>0</v>
      </c>
      <c r="AD52" s="457">
        <f t="shared" si="25"/>
        <v>573229495.66200006</v>
      </c>
    </row>
    <row r="53" spans="4:30" x14ac:dyDescent="0.15">
      <c r="D53" s="457"/>
    </row>
    <row r="54" spans="4:30" x14ac:dyDescent="0.15">
      <c r="D54" s="457">
        <f t="shared" ref="D54:AD54" si="26">SUM(D26:D28)</f>
        <v>32318</v>
      </c>
      <c r="E54" s="457">
        <f t="shared" si="26"/>
        <v>10901929</v>
      </c>
      <c r="F54" s="457">
        <f t="shared" si="26"/>
        <v>209739327</v>
      </c>
      <c r="G54" s="457">
        <f t="shared" si="26"/>
        <v>327.38900000000001</v>
      </c>
      <c r="H54" s="457">
        <f t="shared" si="26"/>
        <v>0</v>
      </c>
      <c r="I54" s="457">
        <f t="shared" si="26"/>
        <v>0</v>
      </c>
      <c r="J54" s="457">
        <f t="shared" si="26"/>
        <v>220673901.389</v>
      </c>
      <c r="K54" s="457">
        <f t="shared" si="26"/>
        <v>13887</v>
      </c>
      <c r="L54" s="457">
        <f t="shared" si="26"/>
        <v>7727186</v>
      </c>
      <c r="M54" s="457">
        <f t="shared" si="26"/>
        <v>123070217</v>
      </c>
      <c r="N54" s="457">
        <f t="shared" si="26"/>
        <v>0.03</v>
      </c>
      <c r="O54" s="457">
        <f t="shared" si="26"/>
        <v>0</v>
      </c>
      <c r="P54" s="457">
        <f t="shared" si="26"/>
        <v>0</v>
      </c>
      <c r="Q54" s="457">
        <f t="shared" si="26"/>
        <v>130811290.03</v>
      </c>
      <c r="R54" s="457">
        <f t="shared" si="26"/>
        <v>19391</v>
      </c>
      <c r="S54" s="457">
        <f t="shared" si="26"/>
        <v>7886274</v>
      </c>
      <c r="T54" s="457">
        <f t="shared" si="26"/>
        <v>114658934</v>
      </c>
      <c r="U54" s="457">
        <f t="shared" si="26"/>
        <v>804.47300000000007</v>
      </c>
      <c r="V54" s="457">
        <f t="shared" si="26"/>
        <v>0</v>
      </c>
      <c r="W54" s="457">
        <f t="shared" si="26"/>
        <v>0</v>
      </c>
      <c r="X54" s="457">
        <f t="shared" si="26"/>
        <v>122565403.473</v>
      </c>
      <c r="Y54" s="457">
        <f t="shared" si="26"/>
        <v>65596</v>
      </c>
      <c r="Z54" s="457">
        <f t="shared" si="26"/>
        <v>26515389</v>
      </c>
      <c r="AA54" s="457">
        <f t="shared" si="26"/>
        <v>447468478</v>
      </c>
      <c r="AB54" s="457">
        <f t="shared" si="26"/>
        <v>1131.8920000000001</v>
      </c>
      <c r="AC54" s="457">
        <f t="shared" si="26"/>
        <v>0</v>
      </c>
      <c r="AD54" s="457">
        <f t="shared" si="26"/>
        <v>474050594.89199996</v>
      </c>
    </row>
    <row r="55" spans="4:30" x14ac:dyDescent="0.15">
      <c r="D55" s="457">
        <f t="shared" ref="D55:AD55" si="27">SUM(D30:D37)</f>
        <v>2415930</v>
      </c>
      <c r="E55" s="457">
        <f t="shared" si="27"/>
        <v>32037344</v>
      </c>
      <c r="F55" s="457">
        <f t="shared" si="27"/>
        <v>12615718</v>
      </c>
      <c r="G55" s="457">
        <f t="shared" si="27"/>
        <v>53655.904999999992</v>
      </c>
      <c r="H55" s="457">
        <f t="shared" si="27"/>
        <v>0</v>
      </c>
      <c r="I55" s="457">
        <f t="shared" si="27"/>
        <v>0</v>
      </c>
      <c r="J55" s="457">
        <f t="shared" si="27"/>
        <v>47122647.905000001</v>
      </c>
      <c r="K55" s="457">
        <f t="shared" si="27"/>
        <v>250516</v>
      </c>
      <c r="L55" s="457">
        <f t="shared" si="27"/>
        <v>11199487</v>
      </c>
      <c r="M55" s="457">
        <f t="shared" si="27"/>
        <v>2175174</v>
      </c>
      <c r="N55" s="457">
        <f t="shared" si="27"/>
        <v>4532.7030000000004</v>
      </c>
      <c r="O55" s="457">
        <f t="shared" si="27"/>
        <v>0</v>
      </c>
      <c r="P55" s="457">
        <f t="shared" si="27"/>
        <v>0</v>
      </c>
      <c r="Q55" s="457">
        <f t="shared" si="27"/>
        <v>13629709.703</v>
      </c>
      <c r="R55" s="457">
        <f t="shared" si="27"/>
        <v>180051</v>
      </c>
      <c r="S55" s="457">
        <f t="shared" si="27"/>
        <v>4783346</v>
      </c>
      <c r="T55" s="457">
        <f t="shared" si="27"/>
        <v>1161253</v>
      </c>
      <c r="U55" s="457">
        <f t="shared" si="27"/>
        <v>4046.6869999999999</v>
      </c>
      <c r="V55" s="457">
        <f t="shared" si="27"/>
        <v>0</v>
      </c>
      <c r="W55" s="457">
        <f t="shared" si="27"/>
        <v>0</v>
      </c>
      <c r="X55" s="457">
        <f t="shared" si="27"/>
        <v>6128696.686999999</v>
      </c>
      <c r="Y55" s="457">
        <f t="shared" si="27"/>
        <v>2846495</v>
      </c>
      <c r="Z55" s="457">
        <f t="shared" si="27"/>
        <v>48020177</v>
      </c>
      <c r="AA55" s="457">
        <f t="shared" si="27"/>
        <v>15952145</v>
      </c>
      <c r="AB55" s="457">
        <f t="shared" si="27"/>
        <v>62235.294999999991</v>
      </c>
      <c r="AC55" s="457">
        <f t="shared" si="27"/>
        <v>0</v>
      </c>
      <c r="AD55" s="457">
        <f t="shared" si="27"/>
        <v>66881052.294999994</v>
      </c>
    </row>
    <row r="56" spans="4:30" x14ac:dyDescent="0.15">
      <c r="D56" s="457">
        <f t="shared" ref="D56:AD56" si="28">SUM(D29,D38)</f>
        <v>2448248</v>
      </c>
      <c r="E56" s="457">
        <f t="shared" si="28"/>
        <v>42939273</v>
      </c>
      <c r="F56" s="457">
        <f t="shared" si="28"/>
        <v>222355045</v>
      </c>
      <c r="G56" s="457">
        <f t="shared" si="28"/>
        <v>53983.693999999996</v>
      </c>
      <c r="H56" s="457">
        <f t="shared" si="28"/>
        <v>0</v>
      </c>
      <c r="I56" s="457">
        <f t="shared" si="28"/>
        <v>0</v>
      </c>
      <c r="J56" s="457">
        <f t="shared" si="28"/>
        <v>267796549.69400001</v>
      </c>
      <c r="K56" s="457">
        <f t="shared" si="28"/>
        <v>264403</v>
      </c>
      <c r="L56" s="457">
        <f t="shared" si="28"/>
        <v>18926673</v>
      </c>
      <c r="M56" s="457">
        <f t="shared" si="28"/>
        <v>125245391</v>
      </c>
      <c r="N56" s="457">
        <f t="shared" si="28"/>
        <v>4535.5260000000007</v>
      </c>
      <c r="O56" s="457">
        <f t="shared" si="28"/>
        <v>0</v>
      </c>
      <c r="P56" s="457">
        <f t="shared" si="28"/>
        <v>0</v>
      </c>
      <c r="Q56" s="457">
        <f t="shared" si="28"/>
        <v>144441002.52599999</v>
      </c>
      <c r="R56" s="457">
        <f t="shared" si="28"/>
        <v>199442</v>
      </c>
      <c r="S56" s="457">
        <f t="shared" si="28"/>
        <v>12669620</v>
      </c>
      <c r="T56" s="457">
        <f t="shared" si="28"/>
        <v>115820187</v>
      </c>
      <c r="U56" s="457">
        <f t="shared" si="28"/>
        <v>4851.16</v>
      </c>
      <c r="V56" s="457">
        <f t="shared" si="28"/>
        <v>0</v>
      </c>
      <c r="W56" s="457">
        <f t="shared" si="28"/>
        <v>0</v>
      </c>
      <c r="X56" s="457">
        <f t="shared" si="28"/>
        <v>128694100.16000001</v>
      </c>
      <c r="Y56" s="457">
        <f t="shared" si="28"/>
        <v>2912093</v>
      </c>
      <c r="Z56" s="457">
        <f t="shared" si="28"/>
        <v>74535566</v>
      </c>
      <c r="AA56" s="457">
        <f t="shared" si="28"/>
        <v>463420623</v>
      </c>
      <c r="AB56" s="457">
        <f t="shared" si="28"/>
        <v>63367.186999999998</v>
      </c>
      <c r="AC56" s="457">
        <f t="shared" si="28"/>
        <v>0</v>
      </c>
      <c r="AD56" s="457">
        <f t="shared" si="28"/>
        <v>540931649.18700004</v>
      </c>
    </row>
  </sheetData>
  <mergeCells count="110">
    <mergeCell ref="R1:S1"/>
    <mergeCell ref="Y1:Z1"/>
    <mergeCell ref="AA1:AD1"/>
    <mergeCell ref="Y3:Z3"/>
    <mergeCell ref="AA3:AD3"/>
    <mergeCell ref="A4:A5"/>
    <mergeCell ref="B4:C4"/>
    <mergeCell ref="D4:J4"/>
    <mergeCell ref="K4:Q4"/>
    <mergeCell ref="R4:X4"/>
    <mergeCell ref="Y4:AD4"/>
    <mergeCell ref="B5:C5"/>
    <mergeCell ref="D5:D6"/>
    <mergeCell ref="E5:E6"/>
    <mergeCell ref="F5:F6"/>
    <mergeCell ref="G5:G6"/>
    <mergeCell ref="H5:H6"/>
    <mergeCell ref="I5:I6"/>
    <mergeCell ref="J5:J6"/>
    <mergeCell ref="K5:K6"/>
    <mergeCell ref="AD5:AD6"/>
    <mergeCell ref="B6:C6"/>
    <mergeCell ref="AC5:AC6"/>
    <mergeCell ref="A7:C7"/>
    <mergeCell ref="A8:C8"/>
    <mergeCell ref="A9:C9"/>
    <mergeCell ref="A10:C10"/>
    <mergeCell ref="X5:X6"/>
    <mergeCell ref="Y5:Y6"/>
    <mergeCell ref="Z5:Z6"/>
    <mergeCell ref="AA5:AA6"/>
    <mergeCell ref="AB5:AB6"/>
    <mergeCell ref="R5:R6"/>
    <mergeCell ref="S5:S6"/>
    <mergeCell ref="T5:T6"/>
    <mergeCell ref="U5:U6"/>
    <mergeCell ref="V5:V6"/>
    <mergeCell ref="W5:W6"/>
    <mergeCell ref="L5:L6"/>
    <mergeCell ref="M5:M6"/>
    <mergeCell ref="N5:N6"/>
    <mergeCell ref="O5:O6"/>
    <mergeCell ref="P5:P6"/>
    <mergeCell ref="Q5:Q6"/>
    <mergeCell ref="A17:C17"/>
    <mergeCell ref="A18:C18"/>
    <mergeCell ref="A19:C19"/>
    <mergeCell ref="A20:C20"/>
    <mergeCell ref="R22:S22"/>
    <mergeCell ref="AA22:AD22"/>
    <mergeCell ref="A11:C11"/>
    <mergeCell ref="A12:C12"/>
    <mergeCell ref="A13:C13"/>
    <mergeCell ref="A14:C14"/>
    <mergeCell ref="A15:C15"/>
    <mergeCell ref="A16:C16"/>
    <mergeCell ref="AD24:AD25"/>
    <mergeCell ref="S24:S25"/>
    <mergeCell ref="T24:T25"/>
    <mergeCell ref="U24:U25"/>
    <mergeCell ref="V24:V25"/>
    <mergeCell ref="W24:W25"/>
    <mergeCell ref="X24:X25"/>
    <mergeCell ref="A23:A24"/>
    <mergeCell ref="B23:C23"/>
    <mergeCell ref="D23:J23"/>
    <mergeCell ref="K23:Q23"/>
    <mergeCell ref="R23:X23"/>
    <mergeCell ref="Y23:AD23"/>
    <mergeCell ref="B24:C24"/>
    <mergeCell ref="D24:D25"/>
    <mergeCell ref="E24:E25"/>
    <mergeCell ref="F24:F25"/>
    <mergeCell ref="M24:M25"/>
    <mergeCell ref="N24:N25"/>
    <mergeCell ref="O24:O25"/>
    <mergeCell ref="P24:P25"/>
    <mergeCell ref="Q24:Q25"/>
    <mergeCell ref="R24:R25"/>
    <mergeCell ref="G24:G25"/>
    <mergeCell ref="B25:C25"/>
    <mergeCell ref="A26:C26"/>
    <mergeCell ref="A27:C27"/>
    <mergeCell ref="A28:C28"/>
    <mergeCell ref="A29:C29"/>
    <mergeCell ref="A30:C30"/>
    <mergeCell ref="AA24:AA25"/>
    <mergeCell ref="AB24:AB25"/>
    <mergeCell ref="AC24:AC25"/>
    <mergeCell ref="H24:H25"/>
    <mergeCell ref="I24:I25"/>
    <mergeCell ref="J24:J25"/>
    <mergeCell ref="K24:K25"/>
    <mergeCell ref="L24:L25"/>
    <mergeCell ref="Y24:Y25"/>
    <mergeCell ref="Z24:Z25"/>
    <mergeCell ref="S45:AD45"/>
    <mergeCell ref="A37:C37"/>
    <mergeCell ref="A38:C38"/>
    <mergeCell ref="A39:C39"/>
    <mergeCell ref="A41:Q41"/>
    <mergeCell ref="S41:AD41"/>
    <mergeCell ref="S42:AD42"/>
    <mergeCell ref="A31:C31"/>
    <mergeCell ref="A32:C32"/>
    <mergeCell ref="A33:C33"/>
    <mergeCell ref="A34:C34"/>
    <mergeCell ref="A35:C35"/>
    <mergeCell ref="A36:C36"/>
    <mergeCell ref="S43:AD44"/>
  </mergeCells>
  <phoneticPr fontId="3"/>
  <pageMargins left="1.2204724409448819" right="0.70866141732283472" top="0.74803149606299213" bottom="0.35433070866141736" header="0.31496062992125984" footer="0.31496062992125984"/>
  <pageSetup paperSize="8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DEB5-96F9-4BD5-AC38-EF33A3122765}">
  <dimension ref="A1:R33"/>
  <sheetViews>
    <sheetView view="pageBreakPreview" zoomScale="130" zoomScaleNormal="130" zoomScaleSheetLayoutView="130" workbookViewId="0">
      <pane xSplit="3" ySplit="4" topLeftCell="D5" activePane="bottomRight" state="frozen"/>
      <selection activeCell="F15" sqref="F15"/>
      <selection pane="topRight" activeCell="F15" sqref="F15"/>
      <selection pane="bottomLeft" activeCell="F15" sqref="F15"/>
      <selection pane="bottomRight" activeCell="R7" sqref="R7"/>
    </sheetView>
  </sheetViews>
  <sheetFormatPr defaultColWidth="9" defaultRowHeight="12" x14ac:dyDescent="0.15"/>
  <cols>
    <col min="1" max="1" width="5.75" style="69" customWidth="1"/>
    <col min="2" max="2" width="2.75" style="69" customWidth="1"/>
    <col min="3" max="3" width="4.625" style="69" customWidth="1"/>
    <col min="4" max="5" width="8.625" style="68" customWidth="1"/>
    <col min="6" max="6" width="8.75" style="68" customWidth="1"/>
    <col min="7" max="10" width="8.625" style="68" customWidth="1"/>
    <col min="11" max="11" width="10.625" style="68" customWidth="1"/>
    <col min="12" max="12" width="8.625" style="68" customWidth="1"/>
    <col min="13" max="13" width="11.25" style="68" customWidth="1"/>
    <col min="14" max="14" width="10.5" style="68" customWidth="1"/>
    <col min="15" max="16" width="2.375" style="69" customWidth="1"/>
    <col min="17" max="16384" width="9" style="69"/>
  </cols>
  <sheetData>
    <row r="1" spans="1:18" ht="25.15" customHeight="1" x14ac:dyDescent="0.15">
      <c r="A1" s="633" t="s">
        <v>236</v>
      </c>
      <c r="B1" s="633"/>
      <c r="C1" s="633"/>
      <c r="D1" s="633"/>
      <c r="E1" s="633"/>
      <c r="F1" s="633"/>
      <c r="G1" s="633"/>
      <c r="H1" s="633"/>
      <c r="I1" s="633"/>
      <c r="J1" s="633"/>
      <c r="K1" s="66"/>
      <c r="L1" s="66"/>
      <c r="M1" s="66"/>
      <c r="N1" s="67" t="s">
        <v>55</v>
      </c>
      <c r="O1" s="68"/>
      <c r="P1" s="68"/>
    </row>
    <row r="2" spans="1:18" s="71" customFormat="1" ht="20.100000000000001" customHeight="1" x14ac:dyDescent="0.15">
      <c r="A2" s="634"/>
      <c r="B2" s="70"/>
      <c r="C2" s="446" t="s">
        <v>72</v>
      </c>
      <c r="D2" s="627" t="s">
        <v>73</v>
      </c>
      <c r="E2" s="627" t="s">
        <v>74</v>
      </c>
      <c r="F2" s="627" t="s">
        <v>75</v>
      </c>
      <c r="G2" s="627" t="s">
        <v>76</v>
      </c>
      <c r="H2" s="627" t="s">
        <v>77</v>
      </c>
      <c r="I2" s="627" t="s">
        <v>78</v>
      </c>
      <c r="J2" s="627" t="s">
        <v>24</v>
      </c>
      <c r="K2" s="625" t="s">
        <v>79</v>
      </c>
      <c r="L2" s="627" t="s">
        <v>80</v>
      </c>
      <c r="M2" s="629" t="s">
        <v>81</v>
      </c>
      <c r="N2" s="625" t="s">
        <v>82</v>
      </c>
    </row>
    <row r="3" spans="1:18" s="71" customFormat="1" ht="20.100000000000001" customHeight="1" x14ac:dyDescent="0.15">
      <c r="A3" s="635"/>
      <c r="B3" s="72" t="s">
        <v>83</v>
      </c>
      <c r="C3" s="631"/>
      <c r="D3" s="627"/>
      <c r="E3" s="627"/>
      <c r="F3" s="627"/>
      <c r="G3" s="627"/>
      <c r="H3" s="627"/>
      <c r="I3" s="627"/>
      <c r="J3" s="627"/>
      <c r="K3" s="626"/>
      <c r="L3" s="627"/>
      <c r="M3" s="627"/>
      <c r="N3" s="626"/>
    </row>
    <row r="4" spans="1:18" s="71" customFormat="1" ht="20.100000000000001" customHeight="1" x14ac:dyDescent="0.15">
      <c r="A4" s="447" t="s">
        <v>84</v>
      </c>
      <c r="B4" s="73"/>
      <c r="C4" s="632"/>
      <c r="D4" s="628"/>
      <c r="E4" s="628"/>
      <c r="F4" s="628"/>
      <c r="G4" s="628"/>
      <c r="H4" s="628"/>
      <c r="I4" s="628"/>
      <c r="J4" s="628"/>
      <c r="K4" s="626"/>
      <c r="L4" s="628"/>
      <c r="M4" s="627"/>
      <c r="N4" s="630"/>
    </row>
    <row r="5" spans="1:18" s="71" customFormat="1" ht="20.100000000000001" customHeight="1" x14ac:dyDescent="0.15">
      <c r="A5" s="610" t="s">
        <v>35</v>
      </c>
      <c r="B5" s="611"/>
      <c r="C5" s="610" t="s">
        <v>85</v>
      </c>
      <c r="D5" s="621">
        <v>981747</v>
      </c>
      <c r="E5" s="616">
        <v>283157</v>
      </c>
      <c r="F5" s="616">
        <v>24926</v>
      </c>
      <c r="G5" s="616">
        <v>201699</v>
      </c>
      <c r="H5" s="616">
        <v>60576</v>
      </c>
      <c r="I5" s="616">
        <v>91161</v>
      </c>
      <c r="J5" s="616">
        <v>142504</v>
      </c>
      <c r="K5" s="74">
        <f t="shared" ref="K5:K20" si="0">Q5</f>
        <v>6.789610436420207E-2</v>
      </c>
      <c r="L5" s="616">
        <v>327847</v>
      </c>
      <c r="M5" s="74">
        <f>R5</f>
        <v>8.0361054569150381E-2</v>
      </c>
      <c r="N5" s="584">
        <v>26301509</v>
      </c>
      <c r="Q5" s="224">
        <f>K6/N5</f>
        <v>6.789610436420207E-2</v>
      </c>
      <c r="R5" s="224">
        <f>M6/N5</f>
        <v>8.0361054569150381E-2</v>
      </c>
    </row>
    <row r="6" spans="1:18" s="71" customFormat="1" ht="20.100000000000001" customHeight="1" x14ac:dyDescent="0.15">
      <c r="A6" s="612"/>
      <c r="B6" s="613"/>
      <c r="C6" s="620"/>
      <c r="D6" s="622"/>
      <c r="E6" s="617"/>
      <c r="F6" s="617"/>
      <c r="G6" s="617"/>
      <c r="H6" s="617"/>
      <c r="I6" s="617"/>
      <c r="J6" s="617"/>
      <c r="K6" s="75">
        <f t="shared" si="0"/>
        <v>1785770</v>
      </c>
      <c r="L6" s="617"/>
      <c r="M6" s="75">
        <f t="shared" ref="M6:M20" si="1">R6</f>
        <v>2113617</v>
      </c>
      <c r="N6" s="585"/>
      <c r="Q6" s="225">
        <f>SUM(D5:J6)</f>
        <v>1785770</v>
      </c>
      <c r="R6" s="225">
        <f>SUM(K6,L5)</f>
        <v>2113617</v>
      </c>
    </row>
    <row r="7" spans="1:18" s="71" customFormat="1" ht="20.100000000000001" customHeight="1" x14ac:dyDescent="0.15">
      <c r="A7" s="612"/>
      <c r="B7" s="613"/>
      <c r="C7" s="595" t="s">
        <v>86</v>
      </c>
      <c r="D7" s="597">
        <v>1967923</v>
      </c>
      <c r="E7" s="599">
        <v>454592</v>
      </c>
      <c r="F7" s="599">
        <v>25733</v>
      </c>
      <c r="G7" s="599">
        <v>205631</v>
      </c>
      <c r="H7" s="599">
        <v>58772</v>
      </c>
      <c r="I7" s="599">
        <v>70129</v>
      </c>
      <c r="J7" s="599">
        <v>129313</v>
      </c>
      <c r="K7" s="76">
        <f t="shared" si="0"/>
        <v>0.11071961688586004</v>
      </c>
      <c r="L7" s="599">
        <v>216955</v>
      </c>
      <c r="M7" s="76">
        <f t="shared" si="1"/>
        <v>0.11896838314486062</v>
      </c>
      <c r="N7" s="585"/>
      <c r="Q7" s="224">
        <f>K8/N5</f>
        <v>0.11071961688586004</v>
      </c>
      <c r="R7" s="224">
        <f>M8/N5</f>
        <v>0.11896838314486062</v>
      </c>
    </row>
    <row r="8" spans="1:18" s="71" customFormat="1" ht="20.100000000000001" customHeight="1" x14ac:dyDescent="0.15">
      <c r="A8" s="614"/>
      <c r="B8" s="615"/>
      <c r="C8" s="596"/>
      <c r="D8" s="598"/>
      <c r="E8" s="600"/>
      <c r="F8" s="600"/>
      <c r="G8" s="600"/>
      <c r="H8" s="600"/>
      <c r="I8" s="600"/>
      <c r="J8" s="600"/>
      <c r="K8" s="77">
        <f t="shared" si="0"/>
        <v>2912093</v>
      </c>
      <c r="L8" s="600"/>
      <c r="M8" s="77">
        <f t="shared" si="1"/>
        <v>3129048</v>
      </c>
      <c r="N8" s="609"/>
      <c r="Q8" s="225">
        <f>SUM(D7:J8)</f>
        <v>2912093</v>
      </c>
      <c r="R8" s="225">
        <f>SUM(K8,L7)</f>
        <v>3129048</v>
      </c>
    </row>
    <row r="9" spans="1:18" s="71" customFormat="1" ht="20.100000000000001" customHeight="1" x14ac:dyDescent="0.15">
      <c r="A9" s="610" t="s">
        <v>36</v>
      </c>
      <c r="B9" s="611"/>
      <c r="C9" s="610" t="s">
        <v>85</v>
      </c>
      <c r="D9" s="621">
        <v>37520755</v>
      </c>
      <c r="E9" s="616">
        <v>1879887</v>
      </c>
      <c r="F9" s="616">
        <v>5505845</v>
      </c>
      <c r="G9" s="616">
        <v>822347</v>
      </c>
      <c r="H9" s="616">
        <v>36506337</v>
      </c>
      <c r="I9" s="616">
        <v>1872956</v>
      </c>
      <c r="J9" s="616">
        <v>24513606</v>
      </c>
      <c r="K9" s="74">
        <f t="shared" si="0"/>
        <v>0.23000833420695013</v>
      </c>
      <c r="L9" s="616">
        <v>37932857</v>
      </c>
      <c r="M9" s="74">
        <f t="shared" si="1"/>
        <v>0.31033179259147481</v>
      </c>
      <c r="N9" s="584">
        <v>472251292</v>
      </c>
      <c r="Q9" s="224">
        <f>K10/N9</f>
        <v>0.23000833420695013</v>
      </c>
      <c r="R9" s="224">
        <f>M10/N9</f>
        <v>0.31033179259147481</v>
      </c>
    </row>
    <row r="10" spans="1:18" s="71" customFormat="1" ht="20.100000000000001" customHeight="1" x14ac:dyDescent="0.15">
      <c r="A10" s="612"/>
      <c r="B10" s="613"/>
      <c r="C10" s="620"/>
      <c r="D10" s="624"/>
      <c r="E10" s="623"/>
      <c r="F10" s="623"/>
      <c r="G10" s="623"/>
      <c r="H10" s="623"/>
      <c r="I10" s="623"/>
      <c r="J10" s="623"/>
      <c r="K10" s="75">
        <f t="shared" si="0"/>
        <v>108621733</v>
      </c>
      <c r="L10" s="623"/>
      <c r="M10" s="75">
        <f t="shared" si="1"/>
        <v>146554590</v>
      </c>
      <c r="N10" s="585"/>
      <c r="Q10" s="225">
        <f>SUM(D9:J10)</f>
        <v>108621733</v>
      </c>
      <c r="R10" s="225">
        <f>SUM(K10,L9)</f>
        <v>146554590</v>
      </c>
    </row>
    <row r="11" spans="1:18" s="71" customFormat="1" ht="20.100000000000001" customHeight="1" x14ac:dyDescent="0.15">
      <c r="A11" s="612"/>
      <c r="B11" s="613"/>
      <c r="C11" s="612" t="s">
        <v>86</v>
      </c>
      <c r="D11" s="618">
        <v>34016596</v>
      </c>
      <c r="E11" s="619">
        <v>1322361</v>
      </c>
      <c r="F11" s="619">
        <v>7600316</v>
      </c>
      <c r="G11" s="619">
        <v>3417758</v>
      </c>
      <c r="H11" s="619">
        <v>15508915</v>
      </c>
      <c r="I11" s="619">
        <v>3471222</v>
      </c>
      <c r="J11" s="619">
        <v>9198398</v>
      </c>
      <c r="K11" s="74">
        <f t="shared" si="0"/>
        <v>0.15783030615827304</v>
      </c>
      <c r="L11" s="619">
        <v>22775606</v>
      </c>
      <c r="M11" s="74">
        <f t="shared" si="1"/>
        <v>0.20605803234096817</v>
      </c>
      <c r="N11" s="585"/>
      <c r="Q11" s="224">
        <f>K12/N9</f>
        <v>0.15783030615827304</v>
      </c>
      <c r="R11" s="224">
        <f>M12/N9</f>
        <v>0.20605803234096817</v>
      </c>
    </row>
    <row r="12" spans="1:18" s="71" customFormat="1" ht="20.100000000000001" customHeight="1" x14ac:dyDescent="0.15">
      <c r="A12" s="614"/>
      <c r="B12" s="615"/>
      <c r="C12" s="596"/>
      <c r="D12" s="598"/>
      <c r="E12" s="600"/>
      <c r="F12" s="600"/>
      <c r="G12" s="600"/>
      <c r="H12" s="600"/>
      <c r="I12" s="600"/>
      <c r="J12" s="600"/>
      <c r="K12" s="77">
        <f t="shared" si="0"/>
        <v>74535566</v>
      </c>
      <c r="L12" s="600"/>
      <c r="M12" s="77">
        <f t="shared" si="1"/>
        <v>97311172</v>
      </c>
      <c r="N12" s="609"/>
      <c r="Q12" s="225">
        <f>SUM(D11:J12)</f>
        <v>74535566</v>
      </c>
      <c r="R12" s="225">
        <f>SUM(K12,L11)</f>
        <v>97311172</v>
      </c>
    </row>
    <row r="13" spans="1:18" s="71" customFormat="1" ht="20.100000000000001" customHeight="1" x14ac:dyDescent="0.15">
      <c r="A13" s="610" t="s">
        <v>37</v>
      </c>
      <c r="B13" s="611"/>
      <c r="C13" s="610" t="s">
        <v>85</v>
      </c>
      <c r="D13" s="621">
        <v>151700556</v>
      </c>
      <c r="E13" s="616">
        <v>38820817</v>
      </c>
      <c r="F13" s="616">
        <v>31488044</v>
      </c>
      <c r="G13" s="616">
        <v>70827147</v>
      </c>
      <c r="H13" s="616">
        <v>55612315</v>
      </c>
      <c r="I13" s="616">
        <v>50302542</v>
      </c>
      <c r="J13" s="616">
        <v>63976198</v>
      </c>
      <c r="K13" s="74">
        <f t="shared" si="0"/>
        <v>0.12239839423526598</v>
      </c>
      <c r="L13" s="616">
        <v>55815735</v>
      </c>
      <c r="M13" s="74">
        <f t="shared" si="1"/>
        <v>0.13716249314906159</v>
      </c>
      <c r="N13" s="584">
        <v>3780504000</v>
      </c>
      <c r="Q13" s="224">
        <f>K14/N13</f>
        <v>0.12239839423526598</v>
      </c>
      <c r="R13" s="224">
        <f>M14/N13</f>
        <v>0.13716249314906159</v>
      </c>
    </row>
    <row r="14" spans="1:18" s="71" customFormat="1" ht="20.100000000000001" customHeight="1" x14ac:dyDescent="0.15">
      <c r="A14" s="612"/>
      <c r="B14" s="613"/>
      <c r="C14" s="620"/>
      <c r="D14" s="622"/>
      <c r="E14" s="617"/>
      <c r="F14" s="617"/>
      <c r="G14" s="617"/>
      <c r="H14" s="617"/>
      <c r="I14" s="617"/>
      <c r="J14" s="617"/>
      <c r="K14" s="75">
        <f t="shared" si="0"/>
        <v>462727619</v>
      </c>
      <c r="L14" s="617"/>
      <c r="M14" s="75">
        <f t="shared" si="1"/>
        <v>518543354</v>
      </c>
      <c r="N14" s="585"/>
      <c r="Q14" s="225">
        <f>SUM(D13:J14)</f>
        <v>462727619</v>
      </c>
      <c r="R14" s="225">
        <f>SUM(K14,L13)</f>
        <v>518543354</v>
      </c>
    </row>
    <row r="15" spans="1:18" s="71" customFormat="1" ht="20.100000000000001" customHeight="1" x14ac:dyDescent="0.15">
      <c r="A15" s="612"/>
      <c r="B15" s="613"/>
      <c r="C15" s="595" t="s">
        <v>86</v>
      </c>
      <c r="D15" s="597">
        <v>149233989</v>
      </c>
      <c r="E15" s="599">
        <v>39210367</v>
      </c>
      <c r="F15" s="599">
        <v>33910689</v>
      </c>
      <c r="G15" s="599">
        <v>72095430</v>
      </c>
      <c r="H15" s="599">
        <v>53149961</v>
      </c>
      <c r="I15" s="599">
        <v>52451519</v>
      </c>
      <c r="J15" s="599">
        <v>63368668</v>
      </c>
      <c r="K15" s="76">
        <f t="shared" si="0"/>
        <v>0.12258170418547368</v>
      </c>
      <c r="L15" s="599">
        <v>59055445</v>
      </c>
      <c r="M15" s="76">
        <f t="shared" si="1"/>
        <v>0.13820275497658513</v>
      </c>
      <c r="N15" s="585"/>
      <c r="Q15" s="224">
        <f>K16/N13</f>
        <v>0.12258170418547368</v>
      </c>
      <c r="R15" s="224">
        <f>M16/N13</f>
        <v>0.13820275497658513</v>
      </c>
    </row>
    <row r="16" spans="1:18" s="71" customFormat="1" ht="20.100000000000001" customHeight="1" x14ac:dyDescent="0.15">
      <c r="A16" s="614"/>
      <c r="B16" s="615"/>
      <c r="C16" s="596"/>
      <c r="D16" s="598"/>
      <c r="E16" s="600"/>
      <c r="F16" s="600"/>
      <c r="G16" s="600"/>
      <c r="H16" s="600"/>
      <c r="I16" s="600"/>
      <c r="J16" s="600"/>
      <c r="K16" s="77">
        <f t="shared" si="0"/>
        <v>463420623</v>
      </c>
      <c r="L16" s="600"/>
      <c r="M16" s="78">
        <f t="shared" si="1"/>
        <v>522476068</v>
      </c>
      <c r="N16" s="609"/>
      <c r="Q16" s="225">
        <f>SUM(D15:J16)</f>
        <v>463420623</v>
      </c>
      <c r="R16" s="225">
        <f>SUM(K16,L15)</f>
        <v>522476068</v>
      </c>
    </row>
    <row r="17" spans="1:18" s="71" customFormat="1" ht="20.100000000000001" customHeight="1" x14ac:dyDescent="0.15">
      <c r="A17" s="601" t="s">
        <v>58</v>
      </c>
      <c r="B17" s="602"/>
      <c r="C17" s="601" t="s">
        <v>85</v>
      </c>
      <c r="D17" s="607">
        <f>SUM(D5,D9,D13)</f>
        <v>190203058</v>
      </c>
      <c r="E17" s="593">
        <f>SUM(E5,E9,E13)</f>
        <v>40983861</v>
      </c>
      <c r="F17" s="593">
        <f t="shared" ref="F17:I17" si="2">SUM(F5,F9,F13)</f>
        <v>37018815</v>
      </c>
      <c r="G17" s="593">
        <f t="shared" si="2"/>
        <v>71851193</v>
      </c>
      <c r="H17" s="593">
        <f t="shared" si="2"/>
        <v>92179228</v>
      </c>
      <c r="I17" s="593">
        <f t="shared" si="2"/>
        <v>52266659</v>
      </c>
      <c r="J17" s="593">
        <f>SUM(J5,J9,J13)</f>
        <v>88632308</v>
      </c>
      <c r="K17" s="74">
        <f t="shared" si="0"/>
        <v>0.13393959198346242</v>
      </c>
      <c r="L17" s="593">
        <f>SUM(L5,L9,L13)</f>
        <v>94076439</v>
      </c>
      <c r="M17" s="79">
        <f t="shared" si="1"/>
        <v>0.15592491336971154</v>
      </c>
      <c r="N17" s="584">
        <f>SUM(N5:N16)</f>
        <v>4279056801</v>
      </c>
      <c r="Q17" s="224">
        <f>K18/N17</f>
        <v>0.13393959198346242</v>
      </c>
      <c r="R17" s="224">
        <f>M18/N17</f>
        <v>0.15592491336971154</v>
      </c>
    </row>
    <row r="18" spans="1:18" s="71" customFormat="1" ht="20.100000000000001" customHeight="1" x14ac:dyDescent="0.15">
      <c r="A18" s="587"/>
      <c r="B18" s="603"/>
      <c r="C18" s="606"/>
      <c r="D18" s="608"/>
      <c r="E18" s="594"/>
      <c r="F18" s="594"/>
      <c r="G18" s="594"/>
      <c r="H18" s="594"/>
      <c r="I18" s="594"/>
      <c r="J18" s="594"/>
      <c r="K18" s="75">
        <f t="shared" si="0"/>
        <v>573135122</v>
      </c>
      <c r="L18" s="594"/>
      <c r="M18" s="75">
        <f t="shared" si="1"/>
        <v>667211561</v>
      </c>
      <c r="N18" s="585"/>
      <c r="Q18" s="225">
        <f>SUM(D17:J18)</f>
        <v>573135122</v>
      </c>
      <c r="R18" s="225">
        <f>SUM(K18,L17)</f>
        <v>667211561</v>
      </c>
    </row>
    <row r="19" spans="1:18" s="71" customFormat="1" ht="20.100000000000001" customHeight="1" x14ac:dyDescent="0.15">
      <c r="A19" s="587"/>
      <c r="B19" s="603"/>
      <c r="C19" s="587" t="s">
        <v>86</v>
      </c>
      <c r="D19" s="589">
        <f>SUM(D7,D11,D15)</f>
        <v>185218508</v>
      </c>
      <c r="E19" s="591">
        <f>SUM(E7,E11,E15)</f>
        <v>40987320</v>
      </c>
      <c r="F19" s="591">
        <f t="shared" ref="F19:I19" si="3">SUM(F7,F11,F15)</f>
        <v>41536738</v>
      </c>
      <c r="G19" s="591">
        <f t="shared" si="3"/>
        <v>75718819</v>
      </c>
      <c r="H19" s="591">
        <f t="shared" si="3"/>
        <v>68717648</v>
      </c>
      <c r="I19" s="591">
        <f t="shared" si="3"/>
        <v>55992870</v>
      </c>
      <c r="J19" s="591">
        <f>SUM(J7,J11,J15)</f>
        <v>72696379</v>
      </c>
      <c r="K19" s="74">
        <f t="shared" si="0"/>
        <v>0.12639894891640632</v>
      </c>
      <c r="L19" s="591">
        <f>SUM(L7,L11,L15)</f>
        <v>82048006</v>
      </c>
      <c r="M19" s="74">
        <f t="shared" si="1"/>
        <v>0.14557326929019188</v>
      </c>
      <c r="N19" s="585"/>
      <c r="Q19" s="224">
        <f>K20/N17</f>
        <v>0.12639894891640632</v>
      </c>
      <c r="R19" s="224">
        <f>M20/N17</f>
        <v>0.14557326929019188</v>
      </c>
    </row>
    <row r="20" spans="1:18" s="71" customFormat="1" ht="20.100000000000001" customHeight="1" x14ac:dyDescent="0.15">
      <c r="A20" s="604"/>
      <c r="B20" s="605"/>
      <c r="C20" s="588"/>
      <c r="D20" s="590"/>
      <c r="E20" s="592"/>
      <c r="F20" s="592"/>
      <c r="G20" s="592"/>
      <c r="H20" s="592"/>
      <c r="I20" s="592"/>
      <c r="J20" s="592"/>
      <c r="K20" s="80">
        <f t="shared" si="0"/>
        <v>540868282</v>
      </c>
      <c r="L20" s="592"/>
      <c r="M20" s="80">
        <f t="shared" si="1"/>
        <v>622916288</v>
      </c>
      <c r="N20" s="586"/>
      <c r="Q20" s="225">
        <f>SUM(D19:J20)</f>
        <v>540868282</v>
      </c>
      <c r="R20" s="225">
        <f>SUM(K20,L19)</f>
        <v>622916288</v>
      </c>
    </row>
    <row r="21" spans="1:18" x14ac:dyDescent="0.15">
      <c r="A21" s="81"/>
      <c r="B21" s="81"/>
      <c r="C21" s="81"/>
      <c r="D21" s="69"/>
      <c r="E21" s="69"/>
    </row>
    <row r="23" spans="1:18" x14ac:dyDescent="0.15">
      <c r="A23" s="458"/>
      <c r="B23" s="458"/>
    </row>
    <row r="26" spans="1:18" ht="12" customHeight="1" x14ac:dyDescent="0.15"/>
    <row r="33" s="69" customFormat="1" x14ac:dyDescent="0.15"/>
  </sheetData>
  <mergeCells count="94">
    <mergeCell ref="A1:J1"/>
    <mergeCell ref="A2:A3"/>
    <mergeCell ref="D2:D4"/>
    <mergeCell ref="E2:E4"/>
    <mergeCell ref="F2:F4"/>
    <mergeCell ref="G2:G4"/>
    <mergeCell ref="H2:H4"/>
    <mergeCell ref="I2:I4"/>
    <mergeCell ref="J2:J4"/>
    <mergeCell ref="A5:B8"/>
    <mergeCell ref="C5:C6"/>
    <mergeCell ref="D5:D6"/>
    <mergeCell ref="E5:E6"/>
    <mergeCell ref="F5:F6"/>
    <mergeCell ref="C7:C8"/>
    <mergeCell ref="D7:D8"/>
    <mergeCell ref="E7:E8"/>
    <mergeCell ref="F7:F8"/>
    <mergeCell ref="K2:K4"/>
    <mergeCell ref="L2:L4"/>
    <mergeCell ref="M2:M4"/>
    <mergeCell ref="N2:N4"/>
    <mergeCell ref="C3:C4"/>
    <mergeCell ref="L5:L6"/>
    <mergeCell ref="N5:N8"/>
    <mergeCell ref="I7:I8"/>
    <mergeCell ref="J7:J8"/>
    <mergeCell ref="L7:L8"/>
    <mergeCell ref="H7:H8"/>
    <mergeCell ref="G5:G6"/>
    <mergeCell ref="H5:H6"/>
    <mergeCell ref="I5:I6"/>
    <mergeCell ref="J5:J6"/>
    <mergeCell ref="G7:G8"/>
    <mergeCell ref="C9:C10"/>
    <mergeCell ref="D9:D10"/>
    <mergeCell ref="E9:E10"/>
    <mergeCell ref="F9:F10"/>
    <mergeCell ref="G9:G10"/>
    <mergeCell ref="H9:H10"/>
    <mergeCell ref="I9:I10"/>
    <mergeCell ref="J9:J10"/>
    <mergeCell ref="L9:L10"/>
    <mergeCell ref="N9:N12"/>
    <mergeCell ref="H11:H12"/>
    <mergeCell ref="I11:I12"/>
    <mergeCell ref="J11:J12"/>
    <mergeCell ref="L11:L12"/>
    <mergeCell ref="A9:B12"/>
    <mergeCell ref="H13:H14"/>
    <mergeCell ref="I13:I14"/>
    <mergeCell ref="J13:J14"/>
    <mergeCell ref="L13:L14"/>
    <mergeCell ref="G13:G14"/>
    <mergeCell ref="C11:C12"/>
    <mergeCell ref="D11:D12"/>
    <mergeCell ref="E11:E12"/>
    <mergeCell ref="F11:F12"/>
    <mergeCell ref="G11:G12"/>
    <mergeCell ref="A13:B16"/>
    <mergeCell ref="C13:C14"/>
    <mergeCell ref="D13:D14"/>
    <mergeCell ref="E13:E14"/>
    <mergeCell ref="F13:F14"/>
    <mergeCell ref="N13:N16"/>
    <mergeCell ref="H15:H16"/>
    <mergeCell ref="I15:I16"/>
    <mergeCell ref="J15:J16"/>
    <mergeCell ref="L15:L16"/>
    <mergeCell ref="A17:B20"/>
    <mergeCell ref="C17:C18"/>
    <mergeCell ref="D17:D18"/>
    <mergeCell ref="E17:E18"/>
    <mergeCell ref="F17:F18"/>
    <mergeCell ref="C15:C16"/>
    <mergeCell ref="D15:D16"/>
    <mergeCell ref="E15:E16"/>
    <mergeCell ref="F15:F16"/>
    <mergeCell ref="G15:G16"/>
    <mergeCell ref="N17:N20"/>
    <mergeCell ref="C19:C20"/>
    <mergeCell ref="D19:D20"/>
    <mergeCell ref="E19:E20"/>
    <mergeCell ref="F19:F20"/>
    <mergeCell ref="G19:G20"/>
    <mergeCell ref="H19:H20"/>
    <mergeCell ref="I19:I20"/>
    <mergeCell ref="J19:J20"/>
    <mergeCell ref="L19:L20"/>
    <mergeCell ref="H17:H18"/>
    <mergeCell ref="I17:I18"/>
    <mergeCell ref="J17:J18"/>
    <mergeCell ref="L17:L18"/>
    <mergeCell ref="G17:G18"/>
  </mergeCells>
  <phoneticPr fontId="3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09B4-2061-48A6-88C1-E3222BC02127}">
  <sheetPr>
    <pageSetUpPr fitToPage="1"/>
  </sheetPr>
  <dimension ref="A1:N33"/>
  <sheetViews>
    <sheetView view="pageBreakPreview" zoomScaleNormal="115" zoomScaleSheetLayoutView="100" workbookViewId="0">
      <pane xSplit="3" ySplit="5" topLeftCell="D6" activePane="bottomRight" state="frozen"/>
      <selection activeCell="F15" sqref="F15"/>
      <selection pane="topRight" activeCell="F15" sqref="F15"/>
      <selection pane="bottomLeft" activeCell="F15" sqref="F15"/>
      <selection pane="bottomRight" activeCell="N25" sqref="N25"/>
    </sheetView>
  </sheetViews>
  <sheetFormatPr defaultRowHeight="12.75" x14ac:dyDescent="0.15"/>
  <cols>
    <col min="1" max="2" width="6.625" style="34" customWidth="1"/>
    <col min="3" max="3" width="7.125" style="34" customWidth="1"/>
    <col min="4" max="13" width="11.5" style="34" customWidth="1"/>
    <col min="14" max="14" width="12.75" style="34" customWidth="1"/>
    <col min="15" max="256" width="8.875" style="34"/>
    <col min="257" max="258" width="6.625" style="34" customWidth="1"/>
    <col min="259" max="259" width="5.75" style="34" customWidth="1"/>
    <col min="260" max="269" width="11.25" style="34" customWidth="1"/>
    <col min="270" max="512" width="8.875" style="34"/>
    <col min="513" max="514" width="6.625" style="34" customWidth="1"/>
    <col min="515" max="515" width="5.75" style="34" customWidth="1"/>
    <col min="516" max="525" width="11.25" style="34" customWidth="1"/>
    <col min="526" max="768" width="8.875" style="34"/>
    <col min="769" max="770" width="6.625" style="34" customWidth="1"/>
    <col min="771" max="771" width="5.75" style="34" customWidth="1"/>
    <col min="772" max="781" width="11.25" style="34" customWidth="1"/>
    <col min="782" max="1024" width="8.875" style="34"/>
    <col min="1025" max="1026" width="6.625" style="34" customWidth="1"/>
    <col min="1027" max="1027" width="5.75" style="34" customWidth="1"/>
    <col min="1028" max="1037" width="11.25" style="34" customWidth="1"/>
    <col min="1038" max="1280" width="8.875" style="34"/>
    <col min="1281" max="1282" width="6.625" style="34" customWidth="1"/>
    <col min="1283" max="1283" width="5.75" style="34" customWidth="1"/>
    <col min="1284" max="1293" width="11.25" style="34" customWidth="1"/>
    <col min="1294" max="1536" width="8.875" style="34"/>
    <col min="1537" max="1538" width="6.625" style="34" customWidth="1"/>
    <col min="1539" max="1539" width="5.75" style="34" customWidth="1"/>
    <col min="1540" max="1549" width="11.25" style="34" customWidth="1"/>
    <col min="1550" max="1792" width="8.875" style="34"/>
    <col min="1793" max="1794" width="6.625" style="34" customWidth="1"/>
    <col min="1795" max="1795" width="5.75" style="34" customWidth="1"/>
    <col min="1796" max="1805" width="11.25" style="34" customWidth="1"/>
    <col min="1806" max="2048" width="8.875" style="34"/>
    <col min="2049" max="2050" width="6.625" style="34" customWidth="1"/>
    <col min="2051" max="2051" width="5.75" style="34" customWidth="1"/>
    <col min="2052" max="2061" width="11.25" style="34" customWidth="1"/>
    <col min="2062" max="2304" width="8.875" style="34"/>
    <col min="2305" max="2306" width="6.625" style="34" customWidth="1"/>
    <col min="2307" max="2307" width="5.75" style="34" customWidth="1"/>
    <col min="2308" max="2317" width="11.25" style="34" customWidth="1"/>
    <col min="2318" max="2560" width="8.875" style="34"/>
    <col min="2561" max="2562" width="6.625" style="34" customWidth="1"/>
    <col min="2563" max="2563" width="5.75" style="34" customWidth="1"/>
    <col min="2564" max="2573" width="11.25" style="34" customWidth="1"/>
    <col min="2574" max="2816" width="8.875" style="34"/>
    <col min="2817" max="2818" width="6.625" style="34" customWidth="1"/>
    <col min="2819" max="2819" width="5.75" style="34" customWidth="1"/>
    <col min="2820" max="2829" width="11.25" style="34" customWidth="1"/>
    <col min="2830" max="3072" width="8.875" style="34"/>
    <col min="3073" max="3074" width="6.625" style="34" customWidth="1"/>
    <col min="3075" max="3075" width="5.75" style="34" customWidth="1"/>
    <col min="3076" max="3085" width="11.25" style="34" customWidth="1"/>
    <col min="3086" max="3328" width="8.875" style="34"/>
    <col min="3329" max="3330" width="6.625" style="34" customWidth="1"/>
    <col min="3331" max="3331" width="5.75" style="34" customWidth="1"/>
    <col min="3332" max="3341" width="11.25" style="34" customWidth="1"/>
    <col min="3342" max="3584" width="8.875" style="34"/>
    <col min="3585" max="3586" width="6.625" style="34" customWidth="1"/>
    <col min="3587" max="3587" width="5.75" style="34" customWidth="1"/>
    <col min="3588" max="3597" width="11.25" style="34" customWidth="1"/>
    <col min="3598" max="3840" width="8.875" style="34"/>
    <col min="3841" max="3842" width="6.625" style="34" customWidth="1"/>
    <col min="3843" max="3843" width="5.75" style="34" customWidth="1"/>
    <col min="3844" max="3853" width="11.25" style="34" customWidth="1"/>
    <col min="3854" max="4096" width="8.875" style="34"/>
    <col min="4097" max="4098" width="6.625" style="34" customWidth="1"/>
    <col min="4099" max="4099" width="5.75" style="34" customWidth="1"/>
    <col min="4100" max="4109" width="11.25" style="34" customWidth="1"/>
    <col min="4110" max="4352" width="8.875" style="34"/>
    <col min="4353" max="4354" width="6.625" style="34" customWidth="1"/>
    <col min="4355" max="4355" width="5.75" style="34" customWidth="1"/>
    <col min="4356" max="4365" width="11.25" style="34" customWidth="1"/>
    <col min="4366" max="4608" width="8.875" style="34"/>
    <col min="4609" max="4610" width="6.625" style="34" customWidth="1"/>
    <col min="4611" max="4611" width="5.75" style="34" customWidth="1"/>
    <col min="4612" max="4621" width="11.25" style="34" customWidth="1"/>
    <col min="4622" max="4864" width="8.875" style="34"/>
    <col min="4865" max="4866" width="6.625" style="34" customWidth="1"/>
    <col min="4867" max="4867" width="5.75" style="34" customWidth="1"/>
    <col min="4868" max="4877" width="11.25" style="34" customWidth="1"/>
    <col min="4878" max="5120" width="8.875" style="34"/>
    <col min="5121" max="5122" width="6.625" style="34" customWidth="1"/>
    <col min="5123" max="5123" width="5.75" style="34" customWidth="1"/>
    <col min="5124" max="5133" width="11.25" style="34" customWidth="1"/>
    <col min="5134" max="5376" width="8.875" style="34"/>
    <col min="5377" max="5378" width="6.625" style="34" customWidth="1"/>
    <col min="5379" max="5379" width="5.75" style="34" customWidth="1"/>
    <col min="5380" max="5389" width="11.25" style="34" customWidth="1"/>
    <col min="5390" max="5632" width="8.875" style="34"/>
    <col min="5633" max="5634" width="6.625" style="34" customWidth="1"/>
    <col min="5635" max="5635" width="5.75" style="34" customWidth="1"/>
    <col min="5636" max="5645" width="11.25" style="34" customWidth="1"/>
    <col min="5646" max="5888" width="8.875" style="34"/>
    <col min="5889" max="5890" width="6.625" style="34" customWidth="1"/>
    <col min="5891" max="5891" width="5.75" style="34" customWidth="1"/>
    <col min="5892" max="5901" width="11.25" style="34" customWidth="1"/>
    <col min="5902" max="6144" width="8.875" style="34"/>
    <col min="6145" max="6146" width="6.625" style="34" customWidth="1"/>
    <col min="6147" max="6147" width="5.75" style="34" customWidth="1"/>
    <col min="6148" max="6157" width="11.25" style="34" customWidth="1"/>
    <col min="6158" max="6400" width="8.875" style="34"/>
    <col min="6401" max="6402" width="6.625" style="34" customWidth="1"/>
    <col min="6403" max="6403" width="5.75" style="34" customWidth="1"/>
    <col min="6404" max="6413" width="11.25" style="34" customWidth="1"/>
    <col min="6414" max="6656" width="8.875" style="34"/>
    <col min="6657" max="6658" width="6.625" style="34" customWidth="1"/>
    <col min="6659" max="6659" width="5.75" style="34" customWidth="1"/>
    <col min="6660" max="6669" width="11.25" style="34" customWidth="1"/>
    <col min="6670" max="6912" width="8.875" style="34"/>
    <col min="6913" max="6914" width="6.625" style="34" customWidth="1"/>
    <col min="6915" max="6915" width="5.75" style="34" customWidth="1"/>
    <col min="6916" max="6925" width="11.25" style="34" customWidth="1"/>
    <col min="6926" max="7168" width="8.875" style="34"/>
    <col min="7169" max="7170" width="6.625" style="34" customWidth="1"/>
    <col min="7171" max="7171" width="5.75" style="34" customWidth="1"/>
    <col min="7172" max="7181" width="11.25" style="34" customWidth="1"/>
    <col min="7182" max="7424" width="8.875" style="34"/>
    <col min="7425" max="7426" width="6.625" style="34" customWidth="1"/>
    <col min="7427" max="7427" width="5.75" style="34" customWidth="1"/>
    <col min="7428" max="7437" width="11.25" style="34" customWidth="1"/>
    <col min="7438" max="7680" width="8.875" style="34"/>
    <col min="7681" max="7682" width="6.625" style="34" customWidth="1"/>
    <col min="7683" max="7683" width="5.75" style="34" customWidth="1"/>
    <col min="7684" max="7693" width="11.25" style="34" customWidth="1"/>
    <col min="7694" max="7936" width="8.875" style="34"/>
    <col min="7937" max="7938" width="6.625" style="34" customWidth="1"/>
    <col min="7939" max="7939" width="5.75" style="34" customWidth="1"/>
    <col min="7940" max="7949" width="11.25" style="34" customWidth="1"/>
    <col min="7950" max="8192" width="8.875" style="34"/>
    <col min="8193" max="8194" width="6.625" style="34" customWidth="1"/>
    <col min="8195" max="8195" width="5.75" style="34" customWidth="1"/>
    <col min="8196" max="8205" width="11.25" style="34" customWidth="1"/>
    <col min="8206" max="8448" width="8.875" style="34"/>
    <col min="8449" max="8450" width="6.625" style="34" customWidth="1"/>
    <col min="8451" max="8451" width="5.75" style="34" customWidth="1"/>
    <col min="8452" max="8461" width="11.25" style="34" customWidth="1"/>
    <col min="8462" max="8704" width="8.875" style="34"/>
    <col min="8705" max="8706" width="6.625" style="34" customWidth="1"/>
    <col min="8707" max="8707" width="5.75" style="34" customWidth="1"/>
    <col min="8708" max="8717" width="11.25" style="34" customWidth="1"/>
    <col min="8718" max="8960" width="8.875" style="34"/>
    <col min="8961" max="8962" width="6.625" style="34" customWidth="1"/>
    <col min="8963" max="8963" width="5.75" style="34" customWidth="1"/>
    <col min="8964" max="8973" width="11.25" style="34" customWidth="1"/>
    <col min="8974" max="9216" width="8.875" style="34"/>
    <col min="9217" max="9218" width="6.625" style="34" customWidth="1"/>
    <col min="9219" max="9219" width="5.75" style="34" customWidth="1"/>
    <col min="9220" max="9229" width="11.25" style="34" customWidth="1"/>
    <col min="9230" max="9472" width="8.875" style="34"/>
    <col min="9473" max="9474" width="6.625" style="34" customWidth="1"/>
    <col min="9475" max="9475" width="5.75" style="34" customWidth="1"/>
    <col min="9476" max="9485" width="11.25" style="34" customWidth="1"/>
    <col min="9486" max="9728" width="8.875" style="34"/>
    <col min="9729" max="9730" width="6.625" style="34" customWidth="1"/>
    <col min="9731" max="9731" width="5.75" style="34" customWidth="1"/>
    <col min="9732" max="9741" width="11.25" style="34" customWidth="1"/>
    <col min="9742" max="9984" width="8.875" style="34"/>
    <col min="9985" max="9986" width="6.625" style="34" customWidth="1"/>
    <col min="9987" max="9987" width="5.75" style="34" customWidth="1"/>
    <col min="9988" max="9997" width="11.25" style="34" customWidth="1"/>
    <col min="9998" max="10240" width="8.875" style="34"/>
    <col min="10241" max="10242" width="6.625" style="34" customWidth="1"/>
    <col min="10243" max="10243" width="5.75" style="34" customWidth="1"/>
    <col min="10244" max="10253" width="11.25" style="34" customWidth="1"/>
    <col min="10254" max="10496" width="8.875" style="34"/>
    <col min="10497" max="10498" width="6.625" style="34" customWidth="1"/>
    <col min="10499" max="10499" width="5.75" style="34" customWidth="1"/>
    <col min="10500" max="10509" width="11.25" style="34" customWidth="1"/>
    <col min="10510" max="10752" width="8.875" style="34"/>
    <col min="10753" max="10754" width="6.625" style="34" customWidth="1"/>
    <col min="10755" max="10755" width="5.75" style="34" customWidth="1"/>
    <col min="10756" max="10765" width="11.25" style="34" customWidth="1"/>
    <col min="10766" max="11008" width="8.875" style="34"/>
    <col min="11009" max="11010" width="6.625" style="34" customWidth="1"/>
    <col min="11011" max="11011" width="5.75" style="34" customWidth="1"/>
    <col min="11012" max="11021" width="11.25" style="34" customWidth="1"/>
    <col min="11022" max="11264" width="8.875" style="34"/>
    <col min="11265" max="11266" width="6.625" style="34" customWidth="1"/>
    <col min="11267" max="11267" width="5.75" style="34" customWidth="1"/>
    <col min="11268" max="11277" width="11.25" style="34" customWidth="1"/>
    <col min="11278" max="11520" width="8.875" style="34"/>
    <col min="11521" max="11522" width="6.625" style="34" customWidth="1"/>
    <col min="11523" max="11523" width="5.75" style="34" customWidth="1"/>
    <col min="11524" max="11533" width="11.25" style="34" customWidth="1"/>
    <col min="11534" max="11776" width="8.875" style="34"/>
    <col min="11777" max="11778" width="6.625" style="34" customWidth="1"/>
    <col min="11779" max="11779" width="5.75" style="34" customWidth="1"/>
    <col min="11780" max="11789" width="11.25" style="34" customWidth="1"/>
    <col min="11790" max="12032" width="8.875" style="34"/>
    <col min="12033" max="12034" width="6.625" style="34" customWidth="1"/>
    <col min="12035" max="12035" width="5.75" style="34" customWidth="1"/>
    <col min="12036" max="12045" width="11.25" style="34" customWidth="1"/>
    <col min="12046" max="12288" width="8.875" style="34"/>
    <col min="12289" max="12290" width="6.625" style="34" customWidth="1"/>
    <col min="12291" max="12291" width="5.75" style="34" customWidth="1"/>
    <col min="12292" max="12301" width="11.25" style="34" customWidth="1"/>
    <col min="12302" max="12544" width="8.875" style="34"/>
    <col min="12545" max="12546" width="6.625" style="34" customWidth="1"/>
    <col min="12547" max="12547" width="5.75" style="34" customWidth="1"/>
    <col min="12548" max="12557" width="11.25" style="34" customWidth="1"/>
    <col min="12558" max="12800" width="8.875" style="34"/>
    <col min="12801" max="12802" width="6.625" style="34" customWidth="1"/>
    <col min="12803" max="12803" width="5.75" style="34" customWidth="1"/>
    <col min="12804" max="12813" width="11.25" style="34" customWidth="1"/>
    <col min="12814" max="13056" width="8.875" style="34"/>
    <col min="13057" max="13058" width="6.625" style="34" customWidth="1"/>
    <col min="13059" max="13059" width="5.75" style="34" customWidth="1"/>
    <col min="13060" max="13069" width="11.25" style="34" customWidth="1"/>
    <col min="13070" max="13312" width="8.875" style="34"/>
    <col min="13313" max="13314" width="6.625" style="34" customWidth="1"/>
    <col min="13315" max="13315" width="5.75" style="34" customWidth="1"/>
    <col min="13316" max="13325" width="11.25" style="34" customWidth="1"/>
    <col min="13326" max="13568" width="8.875" style="34"/>
    <col min="13569" max="13570" width="6.625" style="34" customWidth="1"/>
    <col min="13571" max="13571" width="5.75" style="34" customWidth="1"/>
    <col min="13572" max="13581" width="11.25" style="34" customWidth="1"/>
    <col min="13582" max="13824" width="8.875" style="34"/>
    <col min="13825" max="13826" width="6.625" style="34" customWidth="1"/>
    <col min="13827" max="13827" width="5.75" style="34" customWidth="1"/>
    <col min="13828" max="13837" width="11.25" style="34" customWidth="1"/>
    <col min="13838" max="14080" width="8.875" style="34"/>
    <col min="14081" max="14082" width="6.625" style="34" customWidth="1"/>
    <col min="14083" max="14083" width="5.75" style="34" customWidth="1"/>
    <col min="14084" max="14093" width="11.25" style="34" customWidth="1"/>
    <col min="14094" max="14336" width="8.875" style="34"/>
    <col min="14337" max="14338" width="6.625" style="34" customWidth="1"/>
    <col min="14339" max="14339" width="5.75" style="34" customWidth="1"/>
    <col min="14340" max="14349" width="11.25" style="34" customWidth="1"/>
    <col min="14350" max="14592" width="8.875" style="34"/>
    <col min="14593" max="14594" width="6.625" style="34" customWidth="1"/>
    <col min="14595" max="14595" width="5.75" style="34" customWidth="1"/>
    <col min="14596" max="14605" width="11.25" style="34" customWidth="1"/>
    <col min="14606" max="14848" width="8.875" style="34"/>
    <col min="14849" max="14850" width="6.625" style="34" customWidth="1"/>
    <col min="14851" max="14851" width="5.75" style="34" customWidth="1"/>
    <col min="14852" max="14861" width="11.25" style="34" customWidth="1"/>
    <col min="14862" max="15104" width="8.875" style="34"/>
    <col min="15105" max="15106" width="6.625" style="34" customWidth="1"/>
    <col min="15107" max="15107" width="5.75" style="34" customWidth="1"/>
    <col min="15108" max="15117" width="11.25" style="34" customWidth="1"/>
    <col min="15118" max="15360" width="8.875" style="34"/>
    <col min="15361" max="15362" width="6.625" style="34" customWidth="1"/>
    <col min="15363" max="15363" width="5.75" style="34" customWidth="1"/>
    <col min="15364" max="15373" width="11.25" style="34" customWidth="1"/>
    <col min="15374" max="15616" width="8.875" style="34"/>
    <col min="15617" max="15618" width="6.625" style="34" customWidth="1"/>
    <col min="15619" max="15619" width="5.75" style="34" customWidth="1"/>
    <col min="15620" max="15629" width="11.25" style="34" customWidth="1"/>
    <col min="15630" max="15872" width="8.875" style="34"/>
    <col min="15873" max="15874" width="6.625" style="34" customWidth="1"/>
    <col min="15875" max="15875" width="5.75" style="34" customWidth="1"/>
    <col min="15876" max="15885" width="11.25" style="34" customWidth="1"/>
    <col min="15886" max="16128" width="8.875" style="34"/>
    <col min="16129" max="16130" width="6.625" style="34" customWidth="1"/>
    <col min="16131" max="16131" width="5.75" style="34" customWidth="1"/>
    <col min="16132" max="16141" width="11.25" style="34" customWidth="1"/>
    <col min="16142" max="16384" width="8.875" style="34"/>
  </cols>
  <sheetData>
    <row r="1" spans="1:14" ht="24.4" customHeight="1" x14ac:dyDescent="0.15">
      <c r="A1" s="82" t="s">
        <v>237</v>
      </c>
      <c r="B1" s="82"/>
      <c r="C1" s="82"/>
      <c r="D1" s="82"/>
      <c r="E1" s="82"/>
      <c r="F1" s="82"/>
      <c r="G1" s="82"/>
      <c r="H1" s="83"/>
      <c r="I1" s="83"/>
      <c r="J1" s="83"/>
      <c r="K1" s="83"/>
      <c r="L1" s="582" t="s">
        <v>55</v>
      </c>
      <c r="M1" s="582"/>
    </row>
    <row r="2" spans="1:14" ht="6" customHeight="1" x14ac:dyDescent="0.15">
      <c r="A2" s="39"/>
      <c r="B2" s="39"/>
      <c r="C2" s="39"/>
      <c r="D2" s="39"/>
      <c r="E2" s="39"/>
      <c r="F2" s="39"/>
      <c r="G2" s="39"/>
      <c r="H2" s="83"/>
      <c r="I2" s="83"/>
      <c r="J2" s="83"/>
      <c r="K2" s="83"/>
      <c r="L2" s="84"/>
      <c r="M2" s="84"/>
    </row>
    <row r="3" spans="1:14" s="41" customFormat="1" ht="20.100000000000001" customHeight="1" x14ac:dyDescent="0.15">
      <c r="A3" s="649"/>
      <c r="B3" s="650"/>
      <c r="C3" s="450" t="s">
        <v>87</v>
      </c>
      <c r="D3" s="645" t="s">
        <v>88</v>
      </c>
      <c r="E3" s="645" t="s">
        <v>45</v>
      </c>
      <c r="F3" s="645" t="s">
        <v>46</v>
      </c>
      <c r="G3" s="645" t="s">
        <v>47</v>
      </c>
      <c r="H3" s="645" t="s">
        <v>48</v>
      </c>
      <c r="I3" s="645" t="s">
        <v>49</v>
      </c>
      <c r="J3" s="652" t="s">
        <v>50</v>
      </c>
      <c r="K3" s="652" t="s">
        <v>89</v>
      </c>
      <c r="L3" s="653" t="s">
        <v>44</v>
      </c>
      <c r="M3" s="655" t="s">
        <v>58</v>
      </c>
    </row>
    <row r="4" spans="1:14" s="41" customFormat="1" ht="12" customHeight="1" x14ac:dyDescent="0.15">
      <c r="A4" s="448"/>
      <c r="B4" s="85" t="s">
        <v>83</v>
      </c>
      <c r="C4" s="657"/>
      <c r="D4" s="651"/>
      <c r="E4" s="651"/>
      <c r="F4" s="651"/>
      <c r="G4" s="651"/>
      <c r="H4" s="651"/>
      <c r="I4" s="651"/>
      <c r="J4" s="651"/>
      <c r="K4" s="651"/>
      <c r="L4" s="654"/>
      <c r="M4" s="656"/>
    </row>
    <row r="5" spans="1:14" s="41" customFormat="1" ht="12" customHeight="1" x14ac:dyDescent="0.15">
      <c r="A5" s="451" t="s">
        <v>90</v>
      </c>
      <c r="B5" s="86"/>
      <c r="C5" s="658"/>
      <c r="D5" s="651"/>
      <c r="E5" s="651"/>
      <c r="F5" s="651"/>
      <c r="G5" s="651"/>
      <c r="H5" s="651"/>
      <c r="I5" s="651"/>
      <c r="J5" s="651"/>
      <c r="K5" s="651"/>
      <c r="L5" s="654"/>
      <c r="M5" s="656"/>
    </row>
    <row r="6" spans="1:14" s="41" customFormat="1" ht="20.100000000000001" customHeight="1" x14ac:dyDescent="0.15">
      <c r="A6" s="643" t="s">
        <v>73</v>
      </c>
      <c r="B6" s="643"/>
      <c r="C6" s="87" t="s">
        <v>85</v>
      </c>
      <c r="D6" s="50">
        <v>148104775</v>
      </c>
      <c r="E6" s="50">
        <v>1494035</v>
      </c>
      <c r="F6" s="50">
        <v>7484642</v>
      </c>
      <c r="G6" s="50">
        <v>12768991</v>
      </c>
      <c r="H6" s="50">
        <v>8036917</v>
      </c>
      <c r="I6" s="50">
        <v>9162175</v>
      </c>
      <c r="J6" s="50">
        <v>826791</v>
      </c>
      <c r="K6" s="50">
        <v>111109</v>
      </c>
      <c r="L6" s="50">
        <v>2213623</v>
      </c>
      <c r="M6" s="44">
        <f>N6</f>
        <v>190203058</v>
      </c>
      <c r="N6" s="221">
        <f>SUM(D6:L6)</f>
        <v>190203058</v>
      </c>
    </row>
    <row r="7" spans="1:14" s="41" customFormat="1" ht="20.100000000000001" customHeight="1" x14ac:dyDescent="0.15">
      <c r="A7" s="644"/>
      <c r="B7" s="644"/>
      <c r="C7" s="88" t="s">
        <v>86</v>
      </c>
      <c r="D7" s="46">
        <v>144208476</v>
      </c>
      <c r="E7" s="46">
        <v>2639642</v>
      </c>
      <c r="F7" s="46">
        <v>12114731</v>
      </c>
      <c r="G7" s="46">
        <v>7370592</v>
      </c>
      <c r="H7" s="46">
        <v>6570598</v>
      </c>
      <c r="I7" s="46">
        <v>10641548</v>
      </c>
      <c r="J7" s="46">
        <v>642014</v>
      </c>
      <c r="K7" s="46">
        <v>391398</v>
      </c>
      <c r="L7" s="46">
        <v>819509</v>
      </c>
      <c r="M7" s="51">
        <f>N7</f>
        <v>185398508</v>
      </c>
      <c r="N7" s="221">
        <f>SUM(D7:L7)</f>
        <v>185398508</v>
      </c>
    </row>
    <row r="8" spans="1:14" s="41" customFormat="1" ht="20.100000000000001" customHeight="1" x14ac:dyDescent="0.15">
      <c r="A8" s="643" t="s">
        <v>74</v>
      </c>
      <c r="B8" s="643"/>
      <c r="C8" s="87" t="s">
        <v>85</v>
      </c>
      <c r="D8" s="50">
        <v>38600429</v>
      </c>
      <c r="E8" s="50">
        <v>109885</v>
      </c>
      <c r="F8" s="50">
        <v>865891</v>
      </c>
      <c r="G8" s="50">
        <v>456154</v>
      </c>
      <c r="H8" s="50">
        <v>243928</v>
      </c>
      <c r="I8" s="50">
        <v>601367</v>
      </c>
      <c r="J8" s="50">
        <v>24055</v>
      </c>
      <c r="K8" s="50">
        <v>26308</v>
      </c>
      <c r="L8" s="50">
        <v>50909</v>
      </c>
      <c r="M8" s="44">
        <f t="shared" ref="M8:M25" si="0">N8</f>
        <v>40978926</v>
      </c>
      <c r="N8" s="221">
        <f t="shared" ref="N8:N25" si="1">SUM(D8:L8)</f>
        <v>40978926</v>
      </c>
    </row>
    <row r="9" spans="1:14" s="41" customFormat="1" ht="20.100000000000001" customHeight="1" x14ac:dyDescent="0.15">
      <c r="A9" s="644"/>
      <c r="B9" s="644"/>
      <c r="C9" s="88" t="s">
        <v>86</v>
      </c>
      <c r="D9" s="46">
        <v>38299886</v>
      </c>
      <c r="E9" s="46">
        <v>117690</v>
      </c>
      <c r="F9" s="46">
        <v>803680</v>
      </c>
      <c r="G9" s="46">
        <v>682295</v>
      </c>
      <c r="H9" s="46">
        <v>506164</v>
      </c>
      <c r="I9" s="46">
        <v>361752</v>
      </c>
      <c r="J9" s="46">
        <v>51155</v>
      </c>
      <c r="K9" s="46">
        <v>64546</v>
      </c>
      <c r="L9" s="46">
        <v>100152</v>
      </c>
      <c r="M9" s="51">
        <f t="shared" si="0"/>
        <v>40987320</v>
      </c>
      <c r="N9" s="221">
        <f t="shared" si="1"/>
        <v>40987320</v>
      </c>
    </row>
    <row r="10" spans="1:14" s="41" customFormat="1" ht="20.100000000000001" customHeight="1" x14ac:dyDescent="0.15">
      <c r="A10" s="643" t="s">
        <v>75</v>
      </c>
      <c r="B10" s="643"/>
      <c r="C10" s="87" t="s">
        <v>85</v>
      </c>
      <c r="D10" s="50">
        <v>35530027</v>
      </c>
      <c r="E10" s="50">
        <v>183744</v>
      </c>
      <c r="F10" s="50">
        <v>291380</v>
      </c>
      <c r="G10" s="50">
        <v>424975</v>
      </c>
      <c r="H10" s="50">
        <v>115518</v>
      </c>
      <c r="I10" s="50">
        <v>213088</v>
      </c>
      <c r="J10" s="50">
        <v>100754</v>
      </c>
      <c r="K10" s="50">
        <v>38353</v>
      </c>
      <c r="L10" s="50">
        <v>119976</v>
      </c>
      <c r="M10" s="44">
        <f t="shared" si="0"/>
        <v>37017815</v>
      </c>
      <c r="N10" s="221">
        <f t="shared" si="1"/>
        <v>37017815</v>
      </c>
    </row>
    <row r="11" spans="1:14" s="41" customFormat="1" ht="20.100000000000001" customHeight="1" x14ac:dyDescent="0.15">
      <c r="A11" s="644"/>
      <c r="B11" s="644"/>
      <c r="C11" s="88" t="s">
        <v>86</v>
      </c>
      <c r="D11" s="46">
        <v>38165212</v>
      </c>
      <c r="E11" s="89">
        <v>185602</v>
      </c>
      <c r="F11" s="89">
        <v>1348707</v>
      </c>
      <c r="G11" s="89">
        <v>531060</v>
      </c>
      <c r="H11" s="89">
        <v>836346</v>
      </c>
      <c r="I11" s="89">
        <v>161408</v>
      </c>
      <c r="J11" s="89">
        <v>43740</v>
      </c>
      <c r="K11" s="89">
        <v>13689</v>
      </c>
      <c r="L11" s="89">
        <v>250974</v>
      </c>
      <c r="M11" s="51">
        <f t="shared" si="0"/>
        <v>41536738</v>
      </c>
      <c r="N11" s="221">
        <f t="shared" si="1"/>
        <v>41536738</v>
      </c>
    </row>
    <row r="12" spans="1:14" s="41" customFormat="1" ht="20.100000000000001" customHeight="1" x14ac:dyDescent="0.15">
      <c r="A12" s="642" t="s">
        <v>76</v>
      </c>
      <c r="B12" s="643"/>
      <c r="C12" s="87" t="s">
        <v>85</v>
      </c>
      <c r="D12" s="50">
        <v>69845759</v>
      </c>
      <c r="E12" s="50">
        <v>56342</v>
      </c>
      <c r="F12" s="50">
        <v>397364</v>
      </c>
      <c r="G12" s="50">
        <v>592409</v>
      </c>
      <c r="H12" s="50">
        <v>390564</v>
      </c>
      <c r="I12" s="50">
        <v>487345</v>
      </c>
      <c r="J12" s="50">
        <v>62149</v>
      </c>
      <c r="K12" s="50">
        <v>11977</v>
      </c>
      <c r="L12" s="50">
        <v>7284</v>
      </c>
      <c r="M12" s="44">
        <f t="shared" si="0"/>
        <v>71851193</v>
      </c>
      <c r="N12" s="221">
        <f t="shared" si="1"/>
        <v>71851193</v>
      </c>
    </row>
    <row r="13" spans="1:14" s="41" customFormat="1" ht="20.100000000000001" customHeight="1" x14ac:dyDescent="0.15">
      <c r="A13" s="644"/>
      <c r="B13" s="644"/>
      <c r="C13" s="88" t="s">
        <v>86</v>
      </c>
      <c r="D13" s="46">
        <v>72747991</v>
      </c>
      <c r="E13" s="46">
        <v>102489</v>
      </c>
      <c r="F13" s="46">
        <v>1380137</v>
      </c>
      <c r="G13" s="46">
        <v>660834</v>
      </c>
      <c r="H13" s="46">
        <v>388028</v>
      </c>
      <c r="I13" s="46">
        <v>374713</v>
      </c>
      <c r="J13" s="46">
        <v>31645</v>
      </c>
      <c r="K13" s="46">
        <v>23914</v>
      </c>
      <c r="L13" s="46">
        <v>9068</v>
      </c>
      <c r="M13" s="51">
        <f t="shared" si="0"/>
        <v>75718819</v>
      </c>
      <c r="N13" s="221">
        <f t="shared" si="1"/>
        <v>75718819</v>
      </c>
    </row>
    <row r="14" spans="1:14" s="41" customFormat="1" ht="20.100000000000001" customHeight="1" x14ac:dyDescent="0.15">
      <c r="A14" s="643" t="s">
        <v>77</v>
      </c>
      <c r="B14" s="643"/>
      <c r="C14" s="87" t="s">
        <v>85</v>
      </c>
      <c r="D14" s="50">
        <v>64777847</v>
      </c>
      <c r="E14" s="50">
        <v>2426854</v>
      </c>
      <c r="F14" s="50">
        <v>12123378</v>
      </c>
      <c r="G14" s="50">
        <v>4801200</v>
      </c>
      <c r="H14" s="50">
        <v>4510486</v>
      </c>
      <c r="I14" s="50">
        <v>3009235</v>
      </c>
      <c r="J14" s="50">
        <v>160460</v>
      </c>
      <c r="K14" s="50">
        <v>106744</v>
      </c>
      <c r="L14" s="50">
        <v>263024</v>
      </c>
      <c r="M14" s="44">
        <f t="shared" si="0"/>
        <v>92179228</v>
      </c>
      <c r="N14" s="221">
        <f t="shared" si="1"/>
        <v>92179228</v>
      </c>
    </row>
    <row r="15" spans="1:14" s="41" customFormat="1" ht="20.100000000000001" customHeight="1" x14ac:dyDescent="0.15">
      <c r="A15" s="644"/>
      <c r="B15" s="644"/>
      <c r="C15" s="88" t="s">
        <v>86</v>
      </c>
      <c r="D15" s="46">
        <v>58063299</v>
      </c>
      <c r="E15" s="46">
        <v>648868</v>
      </c>
      <c r="F15" s="46">
        <v>1322583</v>
      </c>
      <c r="G15" s="46">
        <v>4055836</v>
      </c>
      <c r="H15" s="46">
        <v>3271729</v>
      </c>
      <c r="I15" s="46">
        <v>966076</v>
      </c>
      <c r="J15" s="46">
        <v>142848</v>
      </c>
      <c r="K15" s="46">
        <v>244664</v>
      </c>
      <c r="L15" s="46">
        <v>1745</v>
      </c>
      <c r="M15" s="51">
        <f t="shared" si="0"/>
        <v>68717648</v>
      </c>
      <c r="N15" s="221">
        <f t="shared" si="1"/>
        <v>68717648</v>
      </c>
    </row>
    <row r="16" spans="1:14" s="41" customFormat="1" ht="20.100000000000001" customHeight="1" x14ac:dyDescent="0.15">
      <c r="A16" s="643" t="s">
        <v>78</v>
      </c>
      <c r="B16" s="643"/>
      <c r="C16" s="87" t="s">
        <v>85</v>
      </c>
      <c r="D16" s="50">
        <v>50231411</v>
      </c>
      <c r="E16" s="50">
        <v>213109</v>
      </c>
      <c r="F16" s="50">
        <v>448866</v>
      </c>
      <c r="G16" s="50">
        <v>874333</v>
      </c>
      <c r="H16" s="50">
        <v>195649</v>
      </c>
      <c r="I16" s="50">
        <v>286712</v>
      </c>
      <c r="J16" s="50">
        <v>6269</v>
      </c>
      <c r="K16" s="50">
        <v>5560</v>
      </c>
      <c r="L16" s="50">
        <v>4750</v>
      </c>
      <c r="M16" s="44">
        <f t="shared" si="0"/>
        <v>52266659</v>
      </c>
      <c r="N16" s="221">
        <f t="shared" si="1"/>
        <v>52266659</v>
      </c>
    </row>
    <row r="17" spans="1:14" s="41" customFormat="1" ht="20.100000000000001" customHeight="1" x14ac:dyDescent="0.15">
      <c r="A17" s="644"/>
      <c r="B17" s="644"/>
      <c r="C17" s="88" t="s">
        <v>86</v>
      </c>
      <c r="D17" s="46">
        <v>53995528</v>
      </c>
      <c r="E17" s="46">
        <v>171996</v>
      </c>
      <c r="F17" s="46">
        <v>762463</v>
      </c>
      <c r="G17" s="46">
        <v>541715</v>
      </c>
      <c r="H17" s="46">
        <v>143331</v>
      </c>
      <c r="I17" s="46">
        <v>337328</v>
      </c>
      <c r="J17" s="46">
        <v>20386</v>
      </c>
      <c r="K17" s="46">
        <v>10832</v>
      </c>
      <c r="L17" s="46">
        <v>9291</v>
      </c>
      <c r="M17" s="51">
        <f t="shared" si="0"/>
        <v>55992870</v>
      </c>
      <c r="N17" s="221">
        <f t="shared" si="1"/>
        <v>55992870</v>
      </c>
    </row>
    <row r="18" spans="1:14" s="41" customFormat="1" ht="20.100000000000001" customHeight="1" x14ac:dyDescent="0.15">
      <c r="A18" s="643" t="s">
        <v>24</v>
      </c>
      <c r="B18" s="643"/>
      <c r="C18" s="87" t="s">
        <v>85</v>
      </c>
      <c r="D18" s="91">
        <v>66959215</v>
      </c>
      <c r="E18" s="91">
        <v>441778</v>
      </c>
      <c r="F18" s="91">
        <v>8198822</v>
      </c>
      <c r="G18" s="91">
        <v>5931138</v>
      </c>
      <c r="H18" s="91">
        <v>236939</v>
      </c>
      <c r="I18" s="91">
        <v>5284253</v>
      </c>
      <c r="J18" s="91">
        <v>548310</v>
      </c>
      <c r="K18" s="91">
        <v>7582</v>
      </c>
      <c r="L18" s="91">
        <v>1024271</v>
      </c>
      <c r="M18" s="44">
        <f t="shared" si="0"/>
        <v>88632308</v>
      </c>
      <c r="N18" s="221">
        <f t="shared" si="1"/>
        <v>88632308</v>
      </c>
    </row>
    <row r="19" spans="1:14" s="41" customFormat="1" ht="20.100000000000001" customHeight="1" x14ac:dyDescent="0.15">
      <c r="A19" s="644"/>
      <c r="B19" s="644"/>
      <c r="C19" s="88" t="s">
        <v>86</v>
      </c>
      <c r="D19" s="92">
        <v>68569071</v>
      </c>
      <c r="E19" s="93">
        <v>362698</v>
      </c>
      <c r="F19" s="93">
        <v>1198019</v>
      </c>
      <c r="G19" s="93">
        <v>1008539</v>
      </c>
      <c r="H19" s="93">
        <v>1002843</v>
      </c>
      <c r="I19" s="93">
        <v>329519</v>
      </c>
      <c r="J19" s="93">
        <v>16426</v>
      </c>
      <c r="K19" s="93">
        <v>52842</v>
      </c>
      <c r="L19" s="92">
        <v>56422</v>
      </c>
      <c r="M19" s="51">
        <f t="shared" si="0"/>
        <v>72596379</v>
      </c>
      <c r="N19" s="221">
        <f t="shared" si="1"/>
        <v>72596379</v>
      </c>
    </row>
    <row r="20" spans="1:14" s="41" customFormat="1" ht="20.100000000000001" customHeight="1" x14ac:dyDescent="0.15">
      <c r="A20" s="636" t="s">
        <v>43</v>
      </c>
      <c r="B20" s="637"/>
      <c r="C20" s="94" t="s">
        <v>85</v>
      </c>
      <c r="D20" s="95">
        <f>SUM(D6,D8,D10,D12,D14,D16,D18)</f>
        <v>474049463</v>
      </c>
      <c r="E20" s="95">
        <f t="shared" ref="E20:L21" si="2">SUM(E6,E8,E10,E12,E14,E16,E18)</f>
        <v>4925747</v>
      </c>
      <c r="F20" s="95">
        <f t="shared" si="2"/>
        <v>29810343</v>
      </c>
      <c r="G20" s="95">
        <f t="shared" si="2"/>
        <v>25849200</v>
      </c>
      <c r="H20" s="95">
        <f t="shared" si="2"/>
        <v>13730001</v>
      </c>
      <c r="I20" s="95">
        <f t="shared" si="2"/>
        <v>19044175</v>
      </c>
      <c r="J20" s="95">
        <f t="shared" si="2"/>
        <v>1728788</v>
      </c>
      <c r="K20" s="95">
        <f t="shared" si="2"/>
        <v>307633</v>
      </c>
      <c r="L20" s="95">
        <f t="shared" si="2"/>
        <v>3683837</v>
      </c>
      <c r="M20" s="44">
        <f t="shared" si="0"/>
        <v>573129187</v>
      </c>
      <c r="N20" s="221">
        <f t="shared" si="1"/>
        <v>573129187</v>
      </c>
    </row>
    <row r="21" spans="1:14" s="41" customFormat="1" ht="20.100000000000001" customHeight="1" x14ac:dyDescent="0.15">
      <c r="A21" s="638"/>
      <c r="B21" s="639"/>
      <c r="C21" s="449" t="s">
        <v>86</v>
      </c>
      <c r="D21" s="51">
        <f>SUM(D7,D9,D11,D13,D15,D17,D19)</f>
        <v>474049463</v>
      </c>
      <c r="E21" s="51">
        <f t="shared" si="2"/>
        <v>4228985</v>
      </c>
      <c r="F21" s="51">
        <f t="shared" si="2"/>
        <v>18930320</v>
      </c>
      <c r="G21" s="51">
        <f t="shared" si="2"/>
        <v>14850871</v>
      </c>
      <c r="H21" s="51">
        <f t="shared" si="2"/>
        <v>12719039</v>
      </c>
      <c r="I21" s="51">
        <f t="shared" si="2"/>
        <v>13172344</v>
      </c>
      <c r="J21" s="51">
        <f t="shared" si="2"/>
        <v>948214</v>
      </c>
      <c r="K21" s="51">
        <f t="shared" si="2"/>
        <v>801885</v>
      </c>
      <c r="L21" s="51">
        <f t="shared" si="2"/>
        <v>1247161</v>
      </c>
      <c r="M21" s="51">
        <f t="shared" si="0"/>
        <v>540948282</v>
      </c>
      <c r="N21" s="221">
        <f t="shared" si="1"/>
        <v>540948282</v>
      </c>
    </row>
    <row r="22" spans="1:14" s="41" customFormat="1" ht="20.100000000000001" customHeight="1" x14ac:dyDescent="0.15">
      <c r="A22" s="645" t="s">
        <v>91</v>
      </c>
      <c r="B22" s="646"/>
      <c r="C22" s="87" t="s">
        <v>85</v>
      </c>
      <c r="D22" s="50">
        <v>10179163</v>
      </c>
      <c r="E22" s="50">
        <v>3698384</v>
      </c>
      <c r="F22" s="50">
        <v>60539010</v>
      </c>
      <c r="G22" s="50">
        <v>8847929</v>
      </c>
      <c r="H22" s="50">
        <v>4018422</v>
      </c>
      <c r="I22" s="50">
        <v>6034172</v>
      </c>
      <c r="J22" s="50">
        <v>480408</v>
      </c>
      <c r="K22" s="50">
        <v>278951</v>
      </c>
      <c r="L22" s="50">
        <v>478096</v>
      </c>
      <c r="M22" s="44">
        <f t="shared" si="0"/>
        <v>94554535</v>
      </c>
      <c r="N22" s="221">
        <f>SUM(D22:L22)</f>
        <v>94554535</v>
      </c>
    </row>
    <row r="23" spans="1:14" s="41" customFormat="1" ht="20.100000000000001" customHeight="1" x14ac:dyDescent="0.15">
      <c r="A23" s="647"/>
      <c r="B23" s="648"/>
      <c r="C23" s="88" t="s">
        <v>86</v>
      </c>
      <c r="D23" s="46">
        <v>16291189</v>
      </c>
      <c r="E23" s="46">
        <v>852616</v>
      </c>
      <c r="F23" s="46">
        <v>59027487</v>
      </c>
      <c r="G23" s="46">
        <v>2164307</v>
      </c>
      <c r="H23" s="46">
        <v>1696890</v>
      </c>
      <c r="I23" s="46">
        <v>1544226</v>
      </c>
      <c r="J23" s="46">
        <v>211118</v>
      </c>
      <c r="K23" s="46">
        <v>260173</v>
      </c>
      <c r="L23" s="46">
        <v>0</v>
      </c>
      <c r="M23" s="51">
        <f t="shared" si="0"/>
        <v>82048006</v>
      </c>
      <c r="N23" s="221">
        <f>SUM(D23:L23)</f>
        <v>82048006</v>
      </c>
    </row>
    <row r="24" spans="1:14" s="41" customFormat="1" ht="20.100000000000001" customHeight="1" x14ac:dyDescent="0.15">
      <c r="A24" s="636" t="s">
        <v>58</v>
      </c>
      <c r="B24" s="637"/>
      <c r="C24" s="97" t="s">
        <v>85</v>
      </c>
      <c r="D24" s="96">
        <f>SUM(D20,D22)</f>
        <v>484228626</v>
      </c>
      <c r="E24" s="96">
        <f t="shared" ref="E24:L25" si="3">SUM(E20,E22)</f>
        <v>8624131</v>
      </c>
      <c r="F24" s="96">
        <f t="shared" si="3"/>
        <v>90349353</v>
      </c>
      <c r="G24" s="96">
        <f t="shared" si="3"/>
        <v>34697129</v>
      </c>
      <c r="H24" s="96">
        <f t="shared" si="3"/>
        <v>17748423</v>
      </c>
      <c r="I24" s="96">
        <f t="shared" si="3"/>
        <v>25078347</v>
      </c>
      <c r="J24" s="96">
        <f t="shared" si="3"/>
        <v>2209196</v>
      </c>
      <c r="K24" s="96">
        <f t="shared" si="3"/>
        <v>586584</v>
      </c>
      <c r="L24" s="96">
        <f t="shared" si="3"/>
        <v>4161933</v>
      </c>
      <c r="M24" s="44">
        <f t="shared" si="0"/>
        <v>667683722</v>
      </c>
      <c r="N24" s="221">
        <f t="shared" si="1"/>
        <v>667683722</v>
      </c>
    </row>
    <row r="25" spans="1:14" s="41" customFormat="1" ht="20.100000000000001" customHeight="1" x14ac:dyDescent="0.15">
      <c r="A25" s="638"/>
      <c r="B25" s="639"/>
      <c r="C25" s="98" t="s">
        <v>86</v>
      </c>
      <c r="D25" s="90">
        <f>SUM(D21,D23)</f>
        <v>490340652</v>
      </c>
      <c r="E25" s="90">
        <f t="shared" si="3"/>
        <v>5081601</v>
      </c>
      <c r="F25" s="90">
        <f t="shared" si="3"/>
        <v>77957807</v>
      </c>
      <c r="G25" s="90">
        <f t="shared" si="3"/>
        <v>17015178</v>
      </c>
      <c r="H25" s="90">
        <f t="shared" si="3"/>
        <v>14415929</v>
      </c>
      <c r="I25" s="90">
        <f t="shared" si="3"/>
        <v>14716570</v>
      </c>
      <c r="J25" s="90">
        <f t="shared" si="3"/>
        <v>1159332</v>
      </c>
      <c r="K25" s="90">
        <f t="shared" si="3"/>
        <v>1062058</v>
      </c>
      <c r="L25" s="90">
        <f t="shared" si="3"/>
        <v>1247161</v>
      </c>
      <c r="M25" s="51">
        <f t="shared" si="0"/>
        <v>622996288</v>
      </c>
      <c r="N25" s="221">
        <f t="shared" si="1"/>
        <v>622996288</v>
      </c>
    </row>
    <row r="26" spans="1:14" s="55" customFormat="1" ht="15" customHeight="1" x14ac:dyDescent="0.15">
      <c r="A26" s="99" t="s">
        <v>59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</row>
    <row r="27" spans="1:14" s="55" customFormat="1" ht="15" customHeight="1" x14ac:dyDescent="0.15">
      <c r="A27" s="100" t="s">
        <v>92</v>
      </c>
      <c r="B27" s="99" t="s">
        <v>93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</row>
    <row r="28" spans="1:14" s="55" customFormat="1" ht="15" customHeight="1" x14ac:dyDescent="0.15">
      <c r="A28" s="99"/>
      <c r="B28" s="101" t="s">
        <v>94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</row>
    <row r="29" spans="1:14" s="55" customFormat="1" ht="15" customHeight="1" x14ac:dyDescent="0.15">
      <c r="A29" s="99"/>
      <c r="B29" s="640" t="s">
        <v>95</v>
      </c>
      <c r="C29" s="640"/>
      <c r="D29" s="640"/>
      <c r="E29" s="640"/>
      <c r="F29" s="640"/>
      <c r="G29" s="640"/>
      <c r="H29" s="640"/>
      <c r="I29" s="640"/>
      <c r="J29" s="640"/>
      <c r="K29" s="640"/>
      <c r="L29" s="640"/>
      <c r="M29" s="640"/>
    </row>
    <row r="30" spans="1:14" s="55" customFormat="1" ht="15" customHeight="1" x14ac:dyDescent="0.15">
      <c r="A30" s="99"/>
      <c r="B30" s="641" t="s">
        <v>238</v>
      </c>
      <c r="C30" s="641"/>
      <c r="D30" s="641"/>
      <c r="E30" s="641"/>
      <c r="F30" s="641"/>
      <c r="G30" s="641"/>
      <c r="H30" s="641"/>
      <c r="I30" s="641"/>
      <c r="J30" s="641"/>
      <c r="K30" s="641"/>
      <c r="L30" s="641"/>
      <c r="M30" s="226"/>
    </row>
    <row r="31" spans="1:14" s="55" customFormat="1" ht="15" customHeight="1" x14ac:dyDescent="0.15">
      <c r="A31" s="99"/>
      <c r="B31" s="227" t="s">
        <v>96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</row>
    <row r="32" spans="1:14" s="103" customFormat="1" ht="12" x14ac:dyDescent="0.15">
      <c r="A32" s="102"/>
      <c r="B32" s="459"/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</row>
    <row r="33" spans="1:13" x14ac:dyDescent="0.15">
      <c r="A33" s="83"/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</row>
  </sheetData>
  <mergeCells count="25">
    <mergeCell ref="A10:B11"/>
    <mergeCell ref="L1:M1"/>
    <mergeCell ref="A3:B3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C4:C5"/>
    <mergeCell ref="A6:B7"/>
    <mergeCell ref="A8:B9"/>
    <mergeCell ref="A24:B25"/>
    <mergeCell ref="B29:M29"/>
    <mergeCell ref="B30:L30"/>
    <mergeCell ref="A12:B13"/>
    <mergeCell ref="A14:B15"/>
    <mergeCell ref="A16:B17"/>
    <mergeCell ref="A18:B19"/>
    <mergeCell ref="A20:B21"/>
    <mergeCell ref="A22:B23"/>
  </mergeCells>
  <phoneticPr fontId="3"/>
  <pageMargins left="0.78740157480314965" right="0" top="0.6692913385826772" bottom="0.19685039370078741" header="0.55118110236220474" footer="0.31496062992125984"/>
  <pageSetup paperSize="9" orientation="landscape" cellComments="asDisplayed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1134-2C3C-4EBF-9916-298D284CFC2C}">
  <sheetPr>
    <pageSetUpPr fitToPage="1"/>
  </sheetPr>
  <dimension ref="A1:T33"/>
  <sheetViews>
    <sheetView view="pageBreakPreview" zoomScaleNormal="130" zoomScaleSheetLayoutView="100" workbookViewId="0">
      <pane xSplit="3" ySplit="4" topLeftCell="D5" activePane="bottomRight" state="frozen"/>
      <selection activeCell="F15" sqref="F15"/>
      <selection pane="topRight" activeCell="F15" sqref="F15"/>
      <selection pane="bottomLeft" activeCell="F15" sqref="F15"/>
      <selection pane="bottomRight" activeCell="S24" sqref="S24"/>
    </sheetView>
  </sheetViews>
  <sheetFormatPr defaultRowHeight="12.75" x14ac:dyDescent="0.15"/>
  <cols>
    <col min="1" max="1" width="9.125" style="34" customWidth="1"/>
    <col min="2" max="2" width="4.75" style="34" customWidth="1"/>
    <col min="3" max="3" width="4.625" style="34" customWidth="1"/>
    <col min="4" max="12" width="9.625" style="34" customWidth="1"/>
    <col min="13" max="13" width="11.625" style="34" customWidth="1"/>
    <col min="14" max="14" width="11.375" style="34" customWidth="1"/>
    <col min="15" max="15" width="7.625" style="34" customWidth="1"/>
    <col min="16" max="16" width="11.25" style="34" hidden="1" customWidth="1"/>
    <col min="17" max="17" width="14.125" style="34" hidden="1" customWidth="1"/>
    <col min="18" max="18" width="0" style="34" hidden="1" customWidth="1"/>
    <col min="19" max="19" width="11" style="34" bestFit="1" customWidth="1"/>
    <col min="20" max="256" width="8.875" style="34"/>
    <col min="257" max="257" width="9.125" style="34" customWidth="1"/>
    <col min="258" max="258" width="4.75" style="34" customWidth="1"/>
    <col min="259" max="259" width="4.625" style="34" customWidth="1"/>
    <col min="260" max="268" width="10.5" style="34" customWidth="1"/>
    <col min="269" max="270" width="11.25" style="34" customWidth="1"/>
    <col min="271" max="271" width="10.5" style="34" customWidth="1"/>
    <col min="272" max="272" width="8.75" style="34" customWidth="1"/>
    <col min="273" max="512" width="8.875" style="34"/>
    <col min="513" max="513" width="9.125" style="34" customWidth="1"/>
    <col min="514" max="514" width="4.75" style="34" customWidth="1"/>
    <col min="515" max="515" width="4.625" style="34" customWidth="1"/>
    <col min="516" max="524" width="10.5" style="34" customWidth="1"/>
    <col min="525" max="526" width="11.25" style="34" customWidth="1"/>
    <col min="527" max="527" width="10.5" style="34" customWidth="1"/>
    <col min="528" max="528" width="8.75" style="34" customWidth="1"/>
    <col min="529" max="768" width="8.875" style="34"/>
    <col min="769" max="769" width="9.125" style="34" customWidth="1"/>
    <col min="770" max="770" width="4.75" style="34" customWidth="1"/>
    <col min="771" max="771" width="4.625" style="34" customWidth="1"/>
    <col min="772" max="780" width="10.5" style="34" customWidth="1"/>
    <col min="781" max="782" width="11.25" style="34" customWidth="1"/>
    <col min="783" max="783" width="10.5" style="34" customWidth="1"/>
    <col min="784" max="784" width="8.75" style="34" customWidth="1"/>
    <col min="785" max="1024" width="8.875" style="34"/>
    <col min="1025" max="1025" width="9.125" style="34" customWidth="1"/>
    <col min="1026" max="1026" width="4.75" style="34" customWidth="1"/>
    <col min="1027" max="1027" width="4.625" style="34" customWidth="1"/>
    <col min="1028" max="1036" width="10.5" style="34" customWidth="1"/>
    <col min="1037" max="1038" width="11.25" style="34" customWidth="1"/>
    <col min="1039" max="1039" width="10.5" style="34" customWidth="1"/>
    <col min="1040" max="1040" width="8.75" style="34" customWidth="1"/>
    <col min="1041" max="1280" width="8.875" style="34"/>
    <col min="1281" max="1281" width="9.125" style="34" customWidth="1"/>
    <col min="1282" max="1282" width="4.75" style="34" customWidth="1"/>
    <col min="1283" max="1283" width="4.625" style="34" customWidth="1"/>
    <col min="1284" max="1292" width="10.5" style="34" customWidth="1"/>
    <col min="1293" max="1294" width="11.25" style="34" customWidth="1"/>
    <col min="1295" max="1295" width="10.5" style="34" customWidth="1"/>
    <col min="1296" max="1296" width="8.75" style="34" customWidth="1"/>
    <col min="1297" max="1536" width="8.875" style="34"/>
    <col min="1537" max="1537" width="9.125" style="34" customWidth="1"/>
    <col min="1538" max="1538" width="4.75" style="34" customWidth="1"/>
    <col min="1539" max="1539" width="4.625" style="34" customWidth="1"/>
    <col min="1540" max="1548" width="10.5" style="34" customWidth="1"/>
    <col min="1549" max="1550" width="11.25" style="34" customWidth="1"/>
    <col min="1551" max="1551" width="10.5" style="34" customWidth="1"/>
    <col min="1552" max="1552" width="8.75" style="34" customWidth="1"/>
    <col min="1553" max="1792" width="8.875" style="34"/>
    <col min="1793" max="1793" width="9.125" style="34" customWidth="1"/>
    <col min="1794" max="1794" width="4.75" style="34" customWidth="1"/>
    <col min="1795" max="1795" width="4.625" style="34" customWidth="1"/>
    <col min="1796" max="1804" width="10.5" style="34" customWidth="1"/>
    <col min="1805" max="1806" width="11.25" style="34" customWidth="1"/>
    <col min="1807" max="1807" width="10.5" style="34" customWidth="1"/>
    <col min="1808" max="1808" width="8.75" style="34" customWidth="1"/>
    <col min="1809" max="2048" width="8.875" style="34"/>
    <col min="2049" max="2049" width="9.125" style="34" customWidth="1"/>
    <col min="2050" max="2050" width="4.75" style="34" customWidth="1"/>
    <col min="2051" max="2051" width="4.625" style="34" customWidth="1"/>
    <col min="2052" max="2060" width="10.5" style="34" customWidth="1"/>
    <col min="2061" max="2062" width="11.25" style="34" customWidth="1"/>
    <col min="2063" max="2063" width="10.5" style="34" customWidth="1"/>
    <col min="2064" max="2064" width="8.75" style="34" customWidth="1"/>
    <col min="2065" max="2304" width="8.875" style="34"/>
    <col min="2305" max="2305" width="9.125" style="34" customWidth="1"/>
    <col min="2306" max="2306" width="4.75" style="34" customWidth="1"/>
    <col min="2307" max="2307" width="4.625" style="34" customWidth="1"/>
    <col min="2308" max="2316" width="10.5" style="34" customWidth="1"/>
    <col min="2317" max="2318" width="11.25" style="34" customWidth="1"/>
    <col min="2319" max="2319" width="10.5" style="34" customWidth="1"/>
    <col min="2320" max="2320" width="8.75" style="34" customWidth="1"/>
    <col min="2321" max="2560" width="8.875" style="34"/>
    <col min="2561" max="2561" width="9.125" style="34" customWidth="1"/>
    <col min="2562" max="2562" width="4.75" style="34" customWidth="1"/>
    <col min="2563" max="2563" width="4.625" style="34" customWidth="1"/>
    <col min="2564" max="2572" width="10.5" style="34" customWidth="1"/>
    <col min="2573" max="2574" width="11.25" style="34" customWidth="1"/>
    <col min="2575" max="2575" width="10.5" style="34" customWidth="1"/>
    <col min="2576" max="2576" width="8.75" style="34" customWidth="1"/>
    <col min="2577" max="2816" width="8.875" style="34"/>
    <col min="2817" max="2817" width="9.125" style="34" customWidth="1"/>
    <col min="2818" max="2818" width="4.75" style="34" customWidth="1"/>
    <col min="2819" max="2819" width="4.625" style="34" customWidth="1"/>
    <col min="2820" max="2828" width="10.5" style="34" customWidth="1"/>
    <col min="2829" max="2830" width="11.25" style="34" customWidth="1"/>
    <col min="2831" max="2831" width="10.5" style="34" customWidth="1"/>
    <col min="2832" max="2832" width="8.75" style="34" customWidth="1"/>
    <col min="2833" max="3072" width="8.875" style="34"/>
    <col min="3073" max="3073" width="9.125" style="34" customWidth="1"/>
    <col min="3074" max="3074" width="4.75" style="34" customWidth="1"/>
    <col min="3075" max="3075" width="4.625" style="34" customWidth="1"/>
    <col min="3076" max="3084" width="10.5" style="34" customWidth="1"/>
    <col min="3085" max="3086" width="11.25" style="34" customWidth="1"/>
    <col min="3087" max="3087" width="10.5" style="34" customWidth="1"/>
    <col min="3088" max="3088" width="8.75" style="34" customWidth="1"/>
    <col min="3089" max="3328" width="8.875" style="34"/>
    <col min="3329" max="3329" width="9.125" style="34" customWidth="1"/>
    <col min="3330" max="3330" width="4.75" style="34" customWidth="1"/>
    <col min="3331" max="3331" width="4.625" style="34" customWidth="1"/>
    <col min="3332" max="3340" width="10.5" style="34" customWidth="1"/>
    <col min="3341" max="3342" width="11.25" style="34" customWidth="1"/>
    <col min="3343" max="3343" width="10.5" style="34" customWidth="1"/>
    <col min="3344" max="3344" width="8.75" style="34" customWidth="1"/>
    <col min="3345" max="3584" width="8.875" style="34"/>
    <col min="3585" max="3585" width="9.125" style="34" customWidth="1"/>
    <col min="3586" max="3586" width="4.75" style="34" customWidth="1"/>
    <col min="3587" max="3587" width="4.625" style="34" customWidth="1"/>
    <col min="3588" max="3596" width="10.5" style="34" customWidth="1"/>
    <col min="3597" max="3598" width="11.25" style="34" customWidth="1"/>
    <col min="3599" max="3599" width="10.5" style="34" customWidth="1"/>
    <col min="3600" max="3600" width="8.75" style="34" customWidth="1"/>
    <col min="3601" max="3840" width="8.875" style="34"/>
    <col min="3841" max="3841" width="9.125" style="34" customWidth="1"/>
    <col min="3842" max="3842" width="4.75" style="34" customWidth="1"/>
    <col min="3843" max="3843" width="4.625" style="34" customWidth="1"/>
    <col min="3844" max="3852" width="10.5" style="34" customWidth="1"/>
    <col min="3853" max="3854" width="11.25" style="34" customWidth="1"/>
    <col min="3855" max="3855" width="10.5" style="34" customWidth="1"/>
    <col min="3856" max="3856" width="8.75" style="34" customWidth="1"/>
    <col min="3857" max="4096" width="8.875" style="34"/>
    <col min="4097" max="4097" width="9.125" style="34" customWidth="1"/>
    <col min="4098" max="4098" width="4.75" style="34" customWidth="1"/>
    <col min="4099" max="4099" width="4.625" style="34" customWidth="1"/>
    <col min="4100" max="4108" width="10.5" style="34" customWidth="1"/>
    <col min="4109" max="4110" width="11.25" style="34" customWidth="1"/>
    <col min="4111" max="4111" width="10.5" style="34" customWidth="1"/>
    <col min="4112" max="4112" width="8.75" style="34" customWidth="1"/>
    <col min="4113" max="4352" width="8.875" style="34"/>
    <col min="4353" max="4353" width="9.125" style="34" customWidth="1"/>
    <col min="4354" max="4354" width="4.75" style="34" customWidth="1"/>
    <col min="4355" max="4355" width="4.625" style="34" customWidth="1"/>
    <col min="4356" max="4364" width="10.5" style="34" customWidth="1"/>
    <col min="4365" max="4366" width="11.25" style="34" customWidth="1"/>
    <col min="4367" max="4367" width="10.5" style="34" customWidth="1"/>
    <col min="4368" max="4368" width="8.75" style="34" customWidth="1"/>
    <col min="4369" max="4608" width="8.875" style="34"/>
    <col min="4609" max="4609" width="9.125" style="34" customWidth="1"/>
    <col min="4610" max="4610" width="4.75" style="34" customWidth="1"/>
    <col min="4611" max="4611" width="4.625" style="34" customWidth="1"/>
    <col min="4612" max="4620" width="10.5" style="34" customWidth="1"/>
    <col min="4621" max="4622" width="11.25" style="34" customWidth="1"/>
    <col min="4623" max="4623" width="10.5" style="34" customWidth="1"/>
    <col min="4624" max="4624" width="8.75" style="34" customWidth="1"/>
    <col min="4625" max="4864" width="8.875" style="34"/>
    <col min="4865" max="4865" width="9.125" style="34" customWidth="1"/>
    <col min="4866" max="4866" width="4.75" style="34" customWidth="1"/>
    <col min="4867" max="4867" width="4.625" style="34" customWidth="1"/>
    <col min="4868" max="4876" width="10.5" style="34" customWidth="1"/>
    <col min="4877" max="4878" width="11.25" style="34" customWidth="1"/>
    <col min="4879" max="4879" width="10.5" style="34" customWidth="1"/>
    <col min="4880" max="4880" width="8.75" style="34" customWidth="1"/>
    <col min="4881" max="5120" width="8.875" style="34"/>
    <col min="5121" max="5121" width="9.125" style="34" customWidth="1"/>
    <col min="5122" max="5122" width="4.75" style="34" customWidth="1"/>
    <col min="5123" max="5123" width="4.625" style="34" customWidth="1"/>
    <col min="5124" max="5132" width="10.5" style="34" customWidth="1"/>
    <col min="5133" max="5134" width="11.25" style="34" customWidth="1"/>
    <col min="5135" max="5135" width="10.5" style="34" customWidth="1"/>
    <col min="5136" max="5136" width="8.75" style="34" customWidth="1"/>
    <col min="5137" max="5376" width="8.875" style="34"/>
    <col min="5377" max="5377" width="9.125" style="34" customWidth="1"/>
    <col min="5378" max="5378" width="4.75" style="34" customWidth="1"/>
    <col min="5379" max="5379" width="4.625" style="34" customWidth="1"/>
    <col min="5380" max="5388" width="10.5" style="34" customWidth="1"/>
    <col min="5389" max="5390" width="11.25" style="34" customWidth="1"/>
    <col min="5391" max="5391" width="10.5" style="34" customWidth="1"/>
    <col min="5392" max="5392" width="8.75" style="34" customWidth="1"/>
    <col min="5393" max="5632" width="8.875" style="34"/>
    <col min="5633" max="5633" width="9.125" style="34" customWidth="1"/>
    <col min="5634" max="5634" width="4.75" style="34" customWidth="1"/>
    <col min="5635" max="5635" width="4.625" style="34" customWidth="1"/>
    <col min="5636" max="5644" width="10.5" style="34" customWidth="1"/>
    <col min="5645" max="5646" width="11.25" style="34" customWidth="1"/>
    <col min="5647" max="5647" width="10.5" style="34" customWidth="1"/>
    <col min="5648" max="5648" width="8.75" style="34" customWidth="1"/>
    <col min="5649" max="5888" width="8.875" style="34"/>
    <col min="5889" max="5889" width="9.125" style="34" customWidth="1"/>
    <col min="5890" max="5890" width="4.75" style="34" customWidth="1"/>
    <col min="5891" max="5891" width="4.625" style="34" customWidth="1"/>
    <col min="5892" max="5900" width="10.5" style="34" customWidth="1"/>
    <col min="5901" max="5902" width="11.25" style="34" customWidth="1"/>
    <col min="5903" max="5903" width="10.5" style="34" customWidth="1"/>
    <col min="5904" max="5904" width="8.75" style="34" customWidth="1"/>
    <col min="5905" max="6144" width="8.875" style="34"/>
    <col min="6145" max="6145" width="9.125" style="34" customWidth="1"/>
    <col min="6146" max="6146" width="4.75" style="34" customWidth="1"/>
    <col min="6147" max="6147" width="4.625" style="34" customWidth="1"/>
    <col min="6148" max="6156" width="10.5" style="34" customWidth="1"/>
    <col min="6157" max="6158" width="11.25" style="34" customWidth="1"/>
    <col min="6159" max="6159" width="10.5" style="34" customWidth="1"/>
    <col min="6160" max="6160" width="8.75" style="34" customWidth="1"/>
    <col min="6161" max="6400" width="8.875" style="34"/>
    <col min="6401" max="6401" width="9.125" style="34" customWidth="1"/>
    <col min="6402" max="6402" width="4.75" style="34" customWidth="1"/>
    <col min="6403" max="6403" width="4.625" style="34" customWidth="1"/>
    <col min="6404" max="6412" width="10.5" style="34" customWidth="1"/>
    <col min="6413" max="6414" width="11.25" style="34" customWidth="1"/>
    <col min="6415" max="6415" width="10.5" style="34" customWidth="1"/>
    <col min="6416" max="6416" width="8.75" style="34" customWidth="1"/>
    <col min="6417" max="6656" width="8.875" style="34"/>
    <col min="6657" max="6657" width="9.125" style="34" customWidth="1"/>
    <col min="6658" max="6658" width="4.75" style="34" customWidth="1"/>
    <col min="6659" max="6659" width="4.625" style="34" customWidth="1"/>
    <col min="6660" max="6668" width="10.5" style="34" customWidth="1"/>
    <col min="6669" max="6670" width="11.25" style="34" customWidth="1"/>
    <col min="6671" max="6671" width="10.5" style="34" customWidth="1"/>
    <col min="6672" max="6672" width="8.75" style="34" customWidth="1"/>
    <col min="6673" max="6912" width="8.875" style="34"/>
    <col min="6913" max="6913" width="9.125" style="34" customWidth="1"/>
    <col min="6914" max="6914" width="4.75" style="34" customWidth="1"/>
    <col min="6915" max="6915" width="4.625" style="34" customWidth="1"/>
    <col min="6916" max="6924" width="10.5" style="34" customWidth="1"/>
    <col min="6925" max="6926" width="11.25" style="34" customWidth="1"/>
    <col min="6927" max="6927" width="10.5" style="34" customWidth="1"/>
    <col min="6928" max="6928" width="8.75" style="34" customWidth="1"/>
    <col min="6929" max="7168" width="8.875" style="34"/>
    <col min="7169" max="7169" width="9.125" style="34" customWidth="1"/>
    <col min="7170" max="7170" width="4.75" style="34" customWidth="1"/>
    <col min="7171" max="7171" width="4.625" style="34" customWidth="1"/>
    <col min="7172" max="7180" width="10.5" style="34" customWidth="1"/>
    <col min="7181" max="7182" width="11.25" style="34" customWidth="1"/>
    <col min="7183" max="7183" width="10.5" style="34" customWidth="1"/>
    <col min="7184" max="7184" width="8.75" style="34" customWidth="1"/>
    <col min="7185" max="7424" width="8.875" style="34"/>
    <col min="7425" max="7425" width="9.125" style="34" customWidth="1"/>
    <col min="7426" max="7426" width="4.75" style="34" customWidth="1"/>
    <col min="7427" max="7427" width="4.625" style="34" customWidth="1"/>
    <col min="7428" max="7436" width="10.5" style="34" customWidth="1"/>
    <col min="7437" max="7438" width="11.25" style="34" customWidth="1"/>
    <col min="7439" max="7439" width="10.5" style="34" customWidth="1"/>
    <col min="7440" max="7440" width="8.75" style="34" customWidth="1"/>
    <col min="7441" max="7680" width="8.875" style="34"/>
    <col min="7681" max="7681" width="9.125" style="34" customWidth="1"/>
    <col min="7682" max="7682" width="4.75" style="34" customWidth="1"/>
    <col min="7683" max="7683" width="4.625" style="34" customWidth="1"/>
    <col min="7684" max="7692" width="10.5" style="34" customWidth="1"/>
    <col min="7693" max="7694" width="11.25" style="34" customWidth="1"/>
    <col min="7695" max="7695" width="10.5" style="34" customWidth="1"/>
    <col min="7696" max="7696" width="8.75" style="34" customWidth="1"/>
    <col min="7697" max="7936" width="8.875" style="34"/>
    <col min="7937" max="7937" width="9.125" style="34" customWidth="1"/>
    <col min="7938" max="7938" width="4.75" style="34" customWidth="1"/>
    <col min="7939" max="7939" width="4.625" style="34" customWidth="1"/>
    <col min="7940" max="7948" width="10.5" style="34" customWidth="1"/>
    <col min="7949" max="7950" width="11.25" style="34" customWidth="1"/>
    <col min="7951" max="7951" width="10.5" style="34" customWidth="1"/>
    <col min="7952" max="7952" width="8.75" style="34" customWidth="1"/>
    <col min="7953" max="8192" width="8.875" style="34"/>
    <col min="8193" max="8193" width="9.125" style="34" customWidth="1"/>
    <col min="8194" max="8194" width="4.75" style="34" customWidth="1"/>
    <col min="8195" max="8195" width="4.625" style="34" customWidth="1"/>
    <col min="8196" max="8204" width="10.5" style="34" customWidth="1"/>
    <col min="8205" max="8206" width="11.25" style="34" customWidth="1"/>
    <col min="8207" max="8207" width="10.5" style="34" customWidth="1"/>
    <col min="8208" max="8208" width="8.75" style="34" customWidth="1"/>
    <col min="8209" max="8448" width="8.875" style="34"/>
    <col min="8449" max="8449" width="9.125" style="34" customWidth="1"/>
    <col min="8450" max="8450" width="4.75" style="34" customWidth="1"/>
    <col min="8451" max="8451" width="4.625" style="34" customWidth="1"/>
    <col min="8452" max="8460" width="10.5" style="34" customWidth="1"/>
    <col min="8461" max="8462" width="11.25" style="34" customWidth="1"/>
    <col min="8463" max="8463" width="10.5" style="34" customWidth="1"/>
    <col min="8464" max="8464" width="8.75" style="34" customWidth="1"/>
    <col min="8465" max="8704" width="8.875" style="34"/>
    <col min="8705" max="8705" width="9.125" style="34" customWidth="1"/>
    <col min="8706" max="8706" width="4.75" style="34" customWidth="1"/>
    <col min="8707" max="8707" width="4.625" style="34" customWidth="1"/>
    <col min="8708" max="8716" width="10.5" style="34" customWidth="1"/>
    <col min="8717" max="8718" width="11.25" style="34" customWidth="1"/>
    <col min="8719" max="8719" width="10.5" style="34" customWidth="1"/>
    <col min="8720" max="8720" width="8.75" style="34" customWidth="1"/>
    <col min="8721" max="8960" width="8.875" style="34"/>
    <col min="8961" max="8961" width="9.125" style="34" customWidth="1"/>
    <col min="8962" max="8962" width="4.75" style="34" customWidth="1"/>
    <col min="8963" max="8963" width="4.625" style="34" customWidth="1"/>
    <col min="8964" max="8972" width="10.5" style="34" customWidth="1"/>
    <col min="8973" max="8974" width="11.25" style="34" customWidth="1"/>
    <col min="8975" max="8975" width="10.5" style="34" customWidth="1"/>
    <col min="8976" max="8976" width="8.75" style="34" customWidth="1"/>
    <col min="8977" max="9216" width="8.875" style="34"/>
    <col min="9217" max="9217" width="9.125" style="34" customWidth="1"/>
    <col min="9218" max="9218" width="4.75" style="34" customWidth="1"/>
    <col min="9219" max="9219" width="4.625" style="34" customWidth="1"/>
    <col min="9220" max="9228" width="10.5" style="34" customWidth="1"/>
    <col min="9229" max="9230" width="11.25" style="34" customWidth="1"/>
    <col min="9231" max="9231" width="10.5" style="34" customWidth="1"/>
    <col min="9232" max="9232" width="8.75" style="34" customWidth="1"/>
    <col min="9233" max="9472" width="8.875" style="34"/>
    <col min="9473" max="9473" width="9.125" style="34" customWidth="1"/>
    <col min="9474" max="9474" width="4.75" style="34" customWidth="1"/>
    <col min="9475" max="9475" width="4.625" style="34" customWidth="1"/>
    <col min="9476" max="9484" width="10.5" style="34" customWidth="1"/>
    <col min="9485" max="9486" width="11.25" style="34" customWidth="1"/>
    <col min="9487" max="9487" width="10.5" style="34" customWidth="1"/>
    <col min="9488" max="9488" width="8.75" style="34" customWidth="1"/>
    <col min="9489" max="9728" width="8.875" style="34"/>
    <col min="9729" max="9729" width="9.125" style="34" customWidth="1"/>
    <col min="9730" max="9730" width="4.75" style="34" customWidth="1"/>
    <col min="9731" max="9731" width="4.625" style="34" customWidth="1"/>
    <col min="9732" max="9740" width="10.5" style="34" customWidth="1"/>
    <col min="9741" max="9742" width="11.25" style="34" customWidth="1"/>
    <col min="9743" max="9743" width="10.5" style="34" customWidth="1"/>
    <col min="9744" max="9744" width="8.75" style="34" customWidth="1"/>
    <col min="9745" max="9984" width="8.875" style="34"/>
    <col min="9985" max="9985" width="9.125" style="34" customWidth="1"/>
    <col min="9986" max="9986" width="4.75" style="34" customWidth="1"/>
    <col min="9987" max="9987" width="4.625" style="34" customWidth="1"/>
    <col min="9988" max="9996" width="10.5" style="34" customWidth="1"/>
    <col min="9997" max="9998" width="11.25" style="34" customWidth="1"/>
    <col min="9999" max="9999" width="10.5" style="34" customWidth="1"/>
    <col min="10000" max="10000" width="8.75" style="34" customWidth="1"/>
    <col min="10001" max="10240" width="8.875" style="34"/>
    <col min="10241" max="10241" width="9.125" style="34" customWidth="1"/>
    <col min="10242" max="10242" width="4.75" style="34" customWidth="1"/>
    <col min="10243" max="10243" width="4.625" style="34" customWidth="1"/>
    <col min="10244" max="10252" width="10.5" style="34" customWidth="1"/>
    <col min="10253" max="10254" width="11.25" style="34" customWidth="1"/>
    <col min="10255" max="10255" width="10.5" style="34" customWidth="1"/>
    <col min="10256" max="10256" width="8.75" style="34" customWidth="1"/>
    <col min="10257" max="10496" width="8.875" style="34"/>
    <col min="10497" max="10497" width="9.125" style="34" customWidth="1"/>
    <col min="10498" max="10498" width="4.75" style="34" customWidth="1"/>
    <col min="10499" max="10499" width="4.625" style="34" customWidth="1"/>
    <col min="10500" max="10508" width="10.5" style="34" customWidth="1"/>
    <col min="10509" max="10510" width="11.25" style="34" customWidth="1"/>
    <col min="10511" max="10511" width="10.5" style="34" customWidth="1"/>
    <col min="10512" max="10512" width="8.75" style="34" customWidth="1"/>
    <col min="10513" max="10752" width="8.875" style="34"/>
    <col min="10753" max="10753" width="9.125" style="34" customWidth="1"/>
    <col min="10754" max="10754" width="4.75" style="34" customWidth="1"/>
    <col min="10755" max="10755" width="4.625" style="34" customWidth="1"/>
    <col min="10756" max="10764" width="10.5" style="34" customWidth="1"/>
    <col min="10765" max="10766" width="11.25" style="34" customWidth="1"/>
    <col min="10767" max="10767" width="10.5" style="34" customWidth="1"/>
    <col min="10768" max="10768" width="8.75" style="34" customWidth="1"/>
    <col min="10769" max="11008" width="8.875" style="34"/>
    <col min="11009" max="11009" width="9.125" style="34" customWidth="1"/>
    <col min="11010" max="11010" width="4.75" style="34" customWidth="1"/>
    <col min="11011" max="11011" width="4.625" style="34" customWidth="1"/>
    <col min="11012" max="11020" width="10.5" style="34" customWidth="1"/>
    <col min="11021" max="11022" width="11.25" style="34" customWidth="1"/>
    <col min="11023" max="11023" width="10.5" style="34" customWidth="1"/>
    <col min="11024" max="11024" width="8.75" style="34" customWidth="1"/>
    <col min="11025" max="11264" width="8.875" style="34"/>
    <col min="11265" max="11265" width="9.125" style="34" customWidth="1"/>
    <col min="11266" max="11266" width="4.75" style="34" customWidth="1"/>
    <col min="11267" max="11267" width="4.625" style="34" customWidth="1"/>
    <col min="11268" max="11276" width="10.5" style="34" customWidth="1"/>
    <col min="11277" max="11278" width="11.25" style="34" customWidth="1"/>
    <col min="11279" max="11279" width="10.5" style="34" customWidth="1"/>
    <col min="11280" max="11280" width="8.75" style="34" customWidth="1"/>
    <col min="11281" max="11520" width="8.875" style="34"/>
    <col min="11521" max="11521" width="9.125" style="34" customWidth="1"/>
    <col min="11522" max="11522" width="4.75" style="34" customWidth="1"/>
    <col min="11523" max="11523" width="4.625" style="34" customWidth="1"/>
    <col min="11524" max="11532" width="10.5" style="34" customWidth="1"/>
    <col min="11533" max="11534" width="11.25" style="34" customWidth="1"/>
    <col min="11535" max="11535" width="10.5" style="34" customWidth="1"/>
    <col min="11536" max="11536" width="8.75" style="34" customWidth="1"/>
    <col min="11537" max="11776" width="8.875" style="34"/>
    <col min="11777" max="11777" width="9.125" style="34" customWidth="1"/>
    <col min="11778" max="11778" width="4.75" style="34" customWidth="1"/>
    <col min="11779" max="11779" width="4.625" style="34" customWidth="1"/>
    <col min="11780" max="11788" width="10.5" style="34" customWidth="1"/>
    <col min="11789" max="11790" width="11.25" style="34" customWidth="1"/>
    <col min="11791" max="11791" width="10.5" style="34" customWidth="1"/>
    <col min="11792" max="11792" width="8.75" style="34" customWidth="1"/>
    <col min="11793" max="12032" width="8.875" style="34"/>
    <col min="12033" max="12033" width="9.125" style="34" customWidth="1"/>
    <col min="12034" max="12034" width="4.75" style="34" customWidth="1"/>
    <col min="12035" max="12035" width="4.625" style="34" customWidth="1"/>
    <col min="12036" max="12044" width="10.5" style="34" customWidth="1"/>
    <col min="12045" max="12046" width="11.25" style="34" customWidth="1"/>
    <col min="12047" max="12047" width="10.5" style="34" customWidth="1"/>
    <col min="12048" max="12048" width="8.75" style="34" customWidth="1"/>
    <col min="12049" max="12288" width="8.875" style="34"/>
    <col min="12289" max="12289" width="9.125" style="34" customWidth="1"/>
    <col min="12290" max="12290" width="4.75" style="34" customWidth="1"/>
    <col min="12291" max="12291" width="4.625" style="34" customWidth="1"/>
    <col min="12292" max="12300" width="10.5" style="34" customWidth="1"/>
    <col min="12301" max="12302" width="11.25" style="34" customWidth="1"/>
    <col min="12303" max="12303" width="10.5" style="34" customWidth="1"/>
    <col min="12304" max="12304" width="8.75" style="34" customWidth="1"/>
    <col min="12305" max="12544" width="8.875" style="34"/>
    <col min="12545" max="12545" width="9.125" style="34" customWidth="1"/>
    <col min="12546" max="12546" width="4.75" style="34" customWidth="1"/>
    <col min="12547" max="12547" width="4.625" style="34" customWidth="1"/>
    <col min="12548" max="12556" width="10.5" style="34" customWidth="1"/>
    <col min="12557" max="12558" width="11.25" style="34" customWidth="1"/>
    <col min="12559" max="12559" width="10.5" style="34" customWidth="1"/>
    <col min="12560" max="12560" width="8.75" style="34" customWidth="1"/>
    <col min="12561" max="12800" width="8.875" style="34"/>
    <col min="12801" max="12801" width="9.125" style="34" customWidth="1"/>
    <col min="12802" max="12802" width="4.75" style="34" customWidth="1"/>
    <col min="12803" max="12803" width="4.625" style="34" customWidth="1"/>
    <col min="12804" max="12812" width="10.5" style="34" customWidth="1"/>
    <col min="12813" max="12814" width="11.25" style="34" customWidth="1"/>
    <col min="12815" max="12815" width="10.5" style="34" customWidth="1"/>
    <col min="12816" max="12816" width="8.75" style="34" customWidth="1"/>
    <col min="12817" max="13056" width="8.875" style="34"/>
    <col min="13057" max="13057" width="9.125" style="34" customWidth="1"/>
    <col min="13058" max="13058" width="4.75" style="34" customWidth="1"/>
    <col min="13059" max="13059" width="4.625" style="34" customWidth="1"/>
    <col min="13060" max="13068" width="10.5" style="34" customWidth="1"/>
    <col min="13069" max="13070" width="11.25" style="34" customWidth="1"/>
    <col min="13071" max="13071" width="10.5" style="34" customWidth="1"/>
    <col min="13072" max="13072" width="8.75" style="34" customWidth="1"/>
    <col min="13073" max="13312" width="8.875" style="34"/>
    <col min="13313" max="13313" width="9.125" style="34" customWidth="1"/>
    <col min="13314" max="13314" width="4.75" style="34" customWidth="1"/>
    <col min="13315" max="13315" width="4.625" style="34" customWidth="1"/>
    <col min="13316" max="13324" width="10.5" style="34" customWidth="1"/>
    <col min="13325" max="13326" width="11.25" style="34" customWidth="1"/>
    <col min="13327" max="13327" width="10.5" style="34" customWidth="1"/>
    <col min="13328" max="13328" width="8.75" style="34" customWidth="1"/>
    <col min="13329" max="13568" width="8.875" style="34"/>
    <col min="13569" max="13569" width="9.125" style="34" customWidth="1"/>
    <col min="13570" max="13570" width="4.75" style="34" customWidth="1"/>
    <col min="13571" max="13571" width="4.625" style="34" customWidth="1"/>
    <col min="13572" max="13580" width="10.5" style="34" customWidth="1"/>
    <col min="13581" max="13582" width="11.25" style="34" customWidth="1"/>
    <col min="13583" max="13583" width="10.5" style="34" customWidth="1"/>
    <col min="13584" max="13584" width="8.75" style="34" customWidth="1"/>
    <col min="13585" max="13824" width="8.875" style="34"/>
    <col min="13825" max="13825" width="9.125" style="34" customWidth="1"/>
    <col min="13826" max="13826" width="4.75" style="34" customWidth="1"/>
    <col min="13827" max="13827" width="4.625" style="34" customWidth="1"/>
    <col min="13828" max="13836" width="10.5" style="34" customWidth="1"/>
    <col min="13837" max="13838" width="11.25" style="34" customWidth="1"/>
    <col min="13839" max="13839" width="10.5" style="34" customWidth="1"/>
    <col min="13840" max="13840" width="8.75" style="34" customWidth="1"/>
    <col min="13841" max="14080" width="8.875" style="34"/>
    <col min="14081" max="14081" width="9.125" style="34" customWidth="1"/>
    <col min="14082" max="14082" width="4.75" style="34" customWidth="1"/>
    <col min="14083" max="14083" width="4.625" style="34" customWidth="1"/>
    <col min="14084" max="14092" width="10.5" style="34" customWidth="1"/>
    <col min="14093" max="14094" width="11.25" style="34" customWidth="1"/>
    <col min="14095" max="14095" width="10.5" style="34" customWidth="1"/>
    <col min="14096" max="14096" width="8.75" style="34" customWidth="1"/>
    <col min="14097" max="14336" width="8.875" style="34"/>
    <col min="14337" max="14337" width="9.125" style="34" customWidth="1"/>
    <col min="14338" max="14338" width="4.75" style="34" customWidth="1"/>
    <col min="14339" max="14339" width="4.625" style="34" customWidth="1"/>
    <col min="14340" max="14348" width="10.5" style="34" customWidth="1"/>
    <col min="14349" max="14350" width="11.25" style="34" customWidth="1"/>
    <col min="14351" max="14351" width="10.5" style="34" customWidth="1"/>
    <col min="14352" max="14352" width="8.75" style="34" customWidth="1"/>
    <col min="14353" max="14592" width="8.875" style="34"/>
    <col min="14593" max="14593" width="9.125" style="34" customWidth="1"/>
    <col min="14594" max="14594" width="4.75" style="34" customWidth="1"/>
    <col min="14595" max="14595" width="4.625" style="34" customWidth="1"/>
    <col min="14596" max="14604" width="10.5" style="34" customWidth="1"/>
    <col min="14605" max="14606" width="11.25" style="34" customWidth="1"/>
    <col min="14607" max="14607" width="10.5" style="34" customWidth="1"/>
    <col min="14608" max="14608" width="8.75" style="34" customWidth="1"/>
    <col min="14609" max="14848" width="8.875" style="34"/>
    <col min="14849" max="14849" width="9.125" style="34" customWidth="1"/>
    <col min="14850" max="14850" width="4.75" style="34" customWidth="1"/>
    <col min="14851" max="14851" width="4.625" style="34" customWidth="1"/>
    <col min="14852" max="14860" width="10.5" style="34" customWidth="1"/>
    <col min="14861" max="14862" width="11.25" style="34" customWidth="1"/>
    <col min="14863" max="14863" width="10.5" style="34" customWidth="1"/>
    <col min="14864" max="14864" width="8.75" style="34" customWidth="1"/>
    <col min="14865" max="15104" width="8.875" style="34"/>
    <col min="15105" max="15105" width="9.125" style="34" customWidth="1"/>
    <col min="15106" max="15106" width="4.75" style="34" customWidth="1"/>
    <col min="15107" max="15107" width="4.625" style="34" customWidth="1"/>
    <col min="15108" max="15116" width="10.5" style="34" customWidth="1"/>
    <col min="15117" max="15118" width="11.25" style="34" customWidth="1"/>
    <col min="15119" max="15119" width="10.5" style="34" customWidth="1"/>
    <col min="15120" max="15120" width="8.75" style="34" customWidth="1"/>
    <col min="15121" max="15360" width="8.875" style="34"/>
    <col min="15361" max="15361" width="9.125" style="34" customWidth="1"/>
    <col min="15362" max="15362" width="4.75" style="34" customWidth="1"/>
    <col min="15363" max="15363" width="4.625" style="34" customWidth="1"/>
    <col min="15364" max="15372" width="10.5" style="34" customWidth="1"/>
    <col min="15373" max="15374" width="11.25" style="34" customWidth="1"/>
    <col min="15375" max="15375" width="10.5" style="34" customWidth="1"/>
    <col min="15376" max="15376" width="8.75" style="34" customWidth="1"/>
    <col min="15377" max="15616" width="8.875" style="34"/>
    <col min="15617" max="15617" width="9.125" style="34" customWidth="1"/>
    <col min="15618" max="15618" width="4.75" style="34" customWidth="1"/>
    <col min="15619" max="15619" width="4.625" style="34" customWidth="1"/>
    <col min="15620" max="15628" width="10.5" style="34" customWidth="1"/>
    <col min="15629" max="15630" width="11.25" style="34" customWidth="1"/>
    <col min="15631" max="15631" width="10.5" style="34" customWidth="1"/>
    <col min="15632" max="15632" width="8.75" style="34" customWidth="1"/>
    <col min="15633" max="15872" width="8.875" style="34"/>
    <col min="15873" max="15873" width="9.125" style="34" customWidth="1"/>
    <col min="15874" max="15874" width="4.75" style="34" customWidth="1"/>
    <col min="15875" max="15875" width="4.625" style="34" customWidth="1"/>
    <col min="15876" max="15884" width="10.5" style="34" customWidth="1"/>
    <col min="15885" max="15886" width="11.25" style="34" customWidth="1"/>
    <col min="15887" max="15887" width="10.5" style="34" customWidth="1"/>
    <col min="15888" max="15888" width="8.75" style="34" customWidth="1"/>
    <col min="15889" max="16128" width="8.875" style="34"/>
    <col min="16129" max="16129" width="9.125" style="34" customWidth="1"/>
    <col min="16130" max="16130" width="4.75" style="34" customWidth="1"/>
    <col min="16131" max="16131" width="4.625" style="34" customWidth="1"/>
    <col min="16132" max="16140" width="10.5" style="34" customWidth="1"/>
    <col min="16141" max="16142" width="11.25" style="34" customWidth="1"/>
    <col min="16143" max="16143" width="10.5" style="34" customWidth="1"/>
    <col min="16144" max="16144" width="8.75" style="34" customWidth="1"/>
    <col min="16145" max="16384" width="8.875" style="34"/>
  </cols>
  <sheetData>
    <row r="1" spans="1:20" ht="30" customHeight="1" x14ac:dyDescent="0.15">
      <c r="A1" s="667" t="s">
        <v>239</v>
      </c>
      <c r="B1" s="667"/>
      <c r="C1" s="667"/>
      <c r="D1" s="667"/>
      <c r="E1" s="667"/>
      <c r="F1" s="667"/>
      <c r="G1" s="667"/>
      <c r="H1" s="667"/>
      <c r="I1" s="83"/>
      <c r="J1" s="83"/>
      <c r="K1" s="83"/>
      <c r="L1" s="83"/>
      <c r="M1" s="83"/>
      <c r="N1" s="583" t="s">
        <v>55</v>
      </c>
      <c r="O1" s="583"/>
    </row>
    <row r="2" spans="1:20" s="41" customFormat="1" ht="20.100000000000001" customHeight="1" x14ac:dyDescent="0.15">
      <c r="A2" s="567"/>
      <c r="B2" s="668"/>
      <c r="C2" s="444" t="s">
        <v>87</v>
      </c>
      <c r="D2" s="645" t="s">
        <v>88</v>
      </c>
      <c r="E2" s="645" t="s">
        <v>45</v>
      </c>
      <c r="F2" s="645" t="s">
        <v>46</v>
      </c>
      <c r="G2" s="645" t="s">
        <v>47</v>
      </c>
      <c r="H2" s="645" t="s">
        <v>48</v>
      </c>
      <c r="I2" s="645" t="s">
        <v>49</v>
      </c>
      <c r="J2" s="652" t="s">
        <v>50</v>
      </c>
      <c r="K2" s="652" t="s">
        <v>89</v>
      </c>
      <c r="L2" s="653" t="s">
        <v>44</v>
      </c>
      <c r="M2" s="655" t="s">
        <v>16</v>
      </c>
      <c r="N2" s="655" t="s">
        <v>82</v>
      </c>
      <c r="O2" s="660" t="s">
        <v>97</v>
      </c>
      <c r="P2" s="85" t="s">
        <v>98</v>
      </c>
    </row>
    <row r="3" spans="1:20" s="41" customFormat="1" ht="12" customHeight="1" x14ac:dyDescent="0.15">
      <c r="A3" s="104"/>
      <c r="B3" s="105" t="s">
        <v>83</v>
      </c>
      <c r="C3" s="665"/>
      <c r="D3" s="651"/>
      <c r="E3" s="651"/>
      <c r="F3" s="651"/>
      <c r="G3" s="651"/>
      <c r="H3" s="651"/>
      <c r="I3" s="651"/>
      <c r="J3" s="651"/>
      <c r="K3" s="651"/>
      <c r="L3" s="654"/>
      <c r="M3" s="656"/>
      <c r="N3" s="664"/>
      <c r="O3" s="654"/>
    </row>
    <row r="4" spans="1:20" s="41" customFormat="1" ht="12" customHeight="1" x14ac:dyDescent="0.15">
      <c r="A4" s="42" t="s">
        <v>99</v>
      </c>
      <c r="B4" s="106"/>
      <c r="C4" s="666"/>
      <c r="D4" s="651"/>
      <c r="E4" s="651"/>
      <c r="F4" s="651"/>
      <c r="G4" s="651"/>
      <c r="H4" s="651"/>
      <c r="I4" s="651"/>
      <c r="J4" s="651"/>
      <c r="K4" s="651"/>
      <c r="L4" s="654"/>
      <c r="M4" s="656"/>
      <c r="N4" s="664"/>
      <c r="O4" s="654"/>
    </row>
    <row r="5" spans="1:20" s="41" customFormat="1" ht="20.100000000000001" customHeight="1" x14ac:dyDescent="0.15">
      <c r="A5" s="653" t="s">
        <v>100</v>
      </c>
      <c r="B5" s="660" t="s">
        <v>101</v>
      </c>
      <c r="C5" s="87" t="s">
        <v>85</v>
      </c>
      <c r="D5" s="107">
        <v>24618449</v>
      </c>
      <c r="E5" s="107">
        <v>217274</v>
      </c>
      <c r="F5" s="50">
        <v>380422</v>
      </c>
      <c r="G5" s="50">
        <v>885032</v>
      </c>
      <c r="H5" s="50">
        <v>262779</v>
      </c>
      <c r="I5" s="50">
        <v>941730</v>
      </c>
      <c r="J5" s="50">
        <v>44331</v>
      </c>
      <c r="K5" s="50">
        <v>3000</v>
      </c>
      <c r="L5" s="50">
        <v>274613</v>
      </c>
      <c r="M5" s="44">
        <f>S5</f>
        <v>27627630</v>
      </c>
      <c r="N5" s="44">
        <v>197890863</v>
      </c>
      <c r="O5" s="461">
        <f>T5*100</f>
        <v>13.961043769868242</v>
      </c>
      <c r="P5" s="462">
        <f t="shared" ref="P5:P13" si="0">SUM(D5:O5)</f>
        <v>253146136.96104378</v>
      </c>
      <c r="Q5" s="108"/>
      <c r="R5" s="108"/>
      <c r="S5" s="221">
        <f>SUM(D5:L5)</f>
        <v>27627630</v>
      </c>
      <c r="T5" s="463">
        <f>M5/N5</f>
        <v>0.13961043769868242</v>
      </c>
    </row>
    <row r="6" spans="1:20" s="41" customFormat="1" ht="20.100000000000001" customHeight="1" x14ac:dyDescent="0.15">
      <c r="A6" s="659"/>
      <c r="B6" s="659"/>
      <c r="C6" s="88" t="s">
        <v>86</v>
      </c>
      <c r="D6" s="46">
        <v>24618449</v>
      </c>
      <c r="E6" s="46">
        <v>52912</v>
      </c>
      <c r="F6" s="46">
        <v>6308170</v>
      </c>
      <c r="G6" s="46">
        <v>461426</v>
      </c>
      <c r="H6" s="46">
        <v>281505</v>
      </c>
      <c r="I6" s="46">
        <v>673329</v>
      </c>
      <c r="J6" s="46">
        <v>53789</v>
      </c>
      <c r="K6" s="46">
        <v>45659</v>
      </c>
      <c r="L6" s="46">
        <v>10111</v>
      </c>
      <c r="M6" s="51">
        <f>S6</f>
        <v>32505350</v>
      </c>
      <c r="N6" s="110">
        <v>197890863</v>
      </c>
      <c r="O6" s="464">
        <f>T6*100</f>
        <v>16.425897339181343</v>
      </c>
      <c r="P6" s="462">
        <f t="shared" si="0"/>
        <v>262901579.42589733</v>
      </c>
      <c r="Q6" s="108"/>
      <c r="R6" s="108"/>
      <c r="S6" s="221">
        <f>SUM(D6:L6)</f>
        <v>32505350</v>
      </c>
      <c r="T6" s="463">
        <f t="shared" ref="T6:T24" si="1">M6/N6</f>
        <v>0.16425897339181345</v>
      </c>
    </row>
    <row r="7" spans="1:20" s="41" customFormat="1" ht="20.100000000000001" customHeight="1" x14ac:dyDescent="0.15">
      <c r="A7" s="653" t="s">
        <v>102</v>
      </c>
      <c r="B7" s="660" t="s">
        <v>101</v>
      </c>
      <c r="C7" s="87" t="s">
        <v>85</v>
      </c>
      <c r="D7" s="107">
        <v>20639955</v>
      </c>
      <c r="E7" s="50">
        <v>437681</v>
      </c>
      <c r="F7" s="50">
        <v>568580</v>
      </c>
      <c r="G7" s="50">
        <v>153125</v>
      </c>
      <c r="H7" s="50">
        <v>186896</v>
      </c>
      <c r="I7" s="50">
        <v>93372</v>
      </c>
      <c r="J7" s="50">
        <v>14467</v>
      </c>
      <c r="K7" s="50">
        <v>1193</v>
      </c>
      <c r="L7" s="50">
        <v>33292</v>
      </c>
      <c r="M7" s="44">
        <f t="shared" ref="M7:M22" si="2">S7</f>
        <v>22128561</v>
      </c>
      <c r="N7" s="44">
        <v>124357741</v>
      </c>
      <c r="O7" s="461">
        <f t="shared" ref="O7:O24" si="3">T7*100</f>
        <v>17.794277076808594</v>
      </c>
      <c r="P7" s="462">
        <f t="shared" si="0"/>
        <v>168614880.79427707</v>
      </c>
      <c r="Q7" s="108"/>
      <c r="R7" s="108"/>
      <c r="S7" s="221">
        <f>SUM(D7:L7)</f>
        <v>22128561</v>
      </c>
      <c r="T7" s="463">
        <f t="shared" si="1"/>
        <v>0.17794277076808593</v>
      </c>
    </row>
    <row r="8" spans="1:20" s="41" customFormat="1" ht="20.100000000000001" customHeight="1" x14ac:dyDescent="0.15">
      <c r="A8" s="659"/>
      <c r="B8" s="659"/>
      <c r="C8" s="88" t="s">
        <v>86</v>
      </c>
      <c r="D8" s="46">
        <v>20639955</v>
      </c>
      <c r="E8" s="46">
        <v>29201</v>
      </c>
      <c r="F8" s="46">
        <v>411823</v>
      </c>
      <c r="G8" s="46">
        <v>102685</v>
      </c>
      <c r="H8" s="46">
        <v>118822</v>
      </c>
      <c r="I8" s="46">
        <v>52672</v>
      </c>
      <c r="J8" s="46">
        <v>20044</v>
      </c>
      <c r="K8" s="46">
        <v>1955</v>
      </c>
      <c r="L8" s="46">
        <v>3792</v>
      </c>
      <c r="M8" s="51">
        <f t="shared" si="2"/>
        <v>21380949</v>
      </c>
      <c r="N8" s="109">
        <v>124357741</v>
      </c>
      <c r="O8" s="464">
        <f t="shared" si="3"/>
        <v>17.19309857839891</v>
      </c>
      <c r="P8" s="462">
        <f t="shared" si="0"/>
        <v>167119656.19309857</v>
      </c>
      <c r="Q8" s="108"/>
      <c r="R8" s="108"/>
      <c r="S8" s="221">
        <f t="shared" ref="S8:S24" si="4">SUM(D8:L8)</f>
        <v>21380949</v>
      </c>
      <c r="T8" s="463">
        <f t="shared" si="1"/>
        <v>0.1719309857839891</v>
      </c>
    </row>
    <row r="9" spans="1:20" s="41" customFormat="1" ht="20.100000000000001" customHeight="1" x14ac:dyDescent="0.15">
      <c r="A9" s="653" t="s">
        <v>103</v>
      </c>
      <c r="B9" s="660" t="s">
        <v>101</v>
      </c>
      <c r="C9" s="87" t="s">
        <v>85</v>
      </c>
      <c r="D9" s="50">
        <v>102775702</v>
      </c>
      <c r="E9" s="50">
        <v>2208230</v>
      </c>
      <c r="F9" s="50">
        <v>19157760</v>
      </c>
      <c r="G9" s="50">
        <v>5902166</v>
      </c>
      <c r="H9" s="50">
        <v>650804</v>
      </c>
      <c r="I9" s="50">
        <v>6717387</v>
      </c>
      <c r="J9" s="50">
        <v>594118</v>
      </c>
      <c r="K9" s="50">
        <v>86054</v>
      </c>
      <c r="L9" s="50">
        <v>148543</v>
      </c>
      <c r="M9" s="44">
        <f t="shared" si="2"/>
        <v>138240764</v>
      </c>
      <c r="N9" s="44">
        <v>766043388</v>
      </c>
      <c r="O9" s="461">
        <f t="shared" si="3"/>
        <v>18.046074956788217</v>
      </c>
      <c r="P9" s="462">
        <f t="shared" si="0"/>
        <v>1042524934.046075</v>
      </c>
      <c r="Q9" s="108"/>
      <c r="R9" s="108"/>
      <c r="S9" s="221">
        <f t="shared" si="4"/>
        <v>138240764</v>
      </c>
      <c r="T9" s="463">
        <f t="shared" si="1"/>
        <v>0.18046074956788219</v>
      </c>
    </row>
    <row r="10" spans="1:20" s="41" customFormat="1" ht="20.100000000000001" customHeight="1" x14ac:dyDescent="0.15">
      <c r="A10" s="659"/>
      <c r="B10" s="659"/>
      <c r="C10" s="88" t="s">
        <v>86</v>
      </c>
      <c r="D10" s="92">
        <v>102775702</v>
      </c>
      <c r="E10" s="46">
        <v>772492</v>
      </c>
      <c r="F10" s="46">
        <v>3252361</v>
      </c>
      <c r="G10" s="46">
        <v>557774</v>
      </c>
      <c r="H10" s="46">
        <v>397365</v>
      </c>
      <c r="I10" s="46">
        <v>497634</v>
      </c>
      <c r="J10" s="46">
        <v>58609</v>
      </c>
      <c r="K10" s="46">
        <v>159427</v>
      </c>
      <c r="L10" s="46">
        <v>351283</v>
      </c>
      <c r="M10" s="51">
        <f t="shared" si="2"/>
        <v>108822647</v>
      </c>
      <c r="N10" s="110">
        <v>766043388</v>
      </c>
      <c r="O10" s="464">
        <f t="shared" si="3"/>
        <v>14.205807230334061</v>
      </c>
      <c r="P10" s="462">
        <f t="shared" si="0"/>
        <v>983688696.20580721</v>
      </c>
      <c r="Q10" s="108"/>
      <c r="R10" s="108"/>
      <c r="S10" s="221">
        <f t="shared" si="4"/>
        <v>108822647</v>
      </c>
      <c r="T10" s="463">
        <f t="shared" si="1"/>
        <v>0.14205807230334061</v>
      </c>
    </row>
    <row r="11" spans="1:20" s="41" customFormat="1" ht="20.100000000000001" customHeight="1" x14ac:dyDescent="0.15">
      <c r="A11" s="660" t="s">
        <v>104</v>
      </c>
      <c r="B11" s="660" t="s">
        <v>101</v>
      </c>
      <c r="C11" s="87" t="s">
        <v>85</v>
      </c>
      <c r="D11" s="107">
        <v>66852384</v>
      </c>
      <c r="E11" s="50">
        <v>945922</v>
      </c>
      <c r="F11" s="50">
        <v>3119336</v>
      </c>
      <c r="G11" s="50">
        <v>10740362</v>
      </c>
      <c r="H11" s="50">
        <v>9425144</v>
      </c>
      <c r="I11" s="50">
        <v>4756661</v>
      </c>
      <c r="J11" s="50">
        <v>80192</v>
      </c>
      <c r="K11" s="50">
        <v>36413</v>
      </c>
      <c r="L11" s="50">
        <v>472163</v>
      </c>
      <c r="M11" s="44">
        <f t="shared" si="2"/>
        <v>96428577</v>
      </c>
      <c r="N11" s="44">
        <v>752568363</v>
      </c>
      <c r="O11" s="461">
        <f t="shared" si="3"/>
        <v>12.813264779773901</v>
      </c>
      <c r="P11" s="462">
        <f t="shared" si="0"/>
        <v>945425529.81326473</v>
      </c>
      <c r="Q11" s="108"/>
      <c r="R11" s="108"/>
      <c r="S11" s="221">
        <f t="shared" si="4"/>
        <v>96428577</v>
      </c>
      <c r="T11" s="463">
        <f t="shared" si="1"/>
        <v>0.128132647797739</v>
      </c>
    </row>
    <row r="12" spans="1:20" s="41" customFormat="1" ht="20.100000000000001" customHeight="1" x14ac:dyDescent="0.15">
      <c r="A12" s="663"/>
      <c r="B12" s="659"/>
      <c r="C12" s="88" t="s">
        <v>86</v>
      </c>
      <c r="D12" s="46">
        <v>66852384</v>
      </c>
      <c r="E12" s="46">
        <v>266647</v>
      </c>
      <c r="F12" s="46">
        <v>3101791</v>
      </c>
      <c r="G12" s="46">
        <v>3100054</v>
      </c>
      <c r="H12" s="46">
        <v>5281009</v>
      </c>
      <c r="I12" s="46">
        <v>7621164</v>
      </c>
      <c r="J12" s="46">
        <v>224952</v>
      </c>
      <c r="K12" s="46">
        <v>156207</v>
      </c>
      <c r="L12" s="46">
        <v>647749</v>
      </c>
      <c r="M12" s="51">
        <f t="shared" si="2"/>
        <v>87251957</v>
      </c>
      <c r="N12" s="90">
        <v>752568363</v>
      </c>
      <c r="O12" s="464">
        <f t="shared" si="3"/>
        <v>11.593891171850922</v>
      </c>
      <c r="P12" s="462">
        <f t="shared" si="0"/>
        <v>927072288.59389114</v>
      </c>
      <c r="Q12" s="108"/>
      <c r="R12" s="108"/>
      <c r="S12" s="221">
        <f t="shared" si="4"/>
        <v>87251957</v>
      </c>
      <c r="T12" s="463">
        <f t="shared" si="1"/>
        <v>0.11593891171850922</v>
      </c>
    </row>
    <row r="13" spans="1:20" s="41" customFormat="1" ht="20.100000000000001" customHeight="1" x14ac:dyDescent="0.15">
      <c r="A13" s="660" t="s">
        <v>105</v>
      </c>
      <c r="B13" s="660" t="s">
        <v>101</v>
      </c>
      <c r="C13" s="87" t="s">
        <v>85</v>
      </c>
      <c r="D13" s="50">
        <v>78175960</v>
      </c>
      <c r="E13" s="50">
        <v>810467</v>
      </c>
      <c r="F13" s="50">
        <v>2989458</v>
      </c>
      <c r="G13" s="50">
        <v>3436773</v>
      </c>
      <c r="H13" s="50">
        <v>1789669</v>
      </c>
      <c r="I13" s="50">
        <v>3417174</v>
      </c>
      <c r="J13" s="50">
        <v>749984</v>
      </c>
      <c r="K13" s="50">
        <v>104439</v>
      </c>
      <c r="L13" s="50">
        <v>580824</v>
      </c>
      <c r="M13" s="44">
        <f t="shared" si="2"/>
        <v>92054748</v>
      </c>
      <c r="N13" s="109">
        <v>778117023</v>
      </c>
      <c r="O13" s="461">
        <f t="shared" si="3"/>
        <v>11.83045034088658</v>
      </c>
      <c r="P13" s="462">
        <f t="shared" si="0"/>
        <v>962226530.8304503</v>
      </c>
      <c r="Q13" s="108"/>
      <c r="R13" s="108"/>
      <c r="S13" s="221">
        <f t="shared" si="4"/>
        <v>92054748</v>
      </c>
      <c r="T13" s="463">
        <f t="shared" si="1"/>
        <v>0.11830450340886579</v>
      </c>
    </row>
    <row r="14" spans="1:20" s="41" customFormat="1" ht="20.100000000000001" customHeight="1" x14ac:dyDescent="0.15">
      <c r="A14" s="663"/>
      <c r="B14" s="659"/>
      <c r="C14" s="88" t="s">
        <v>86</v>
      </c>
      <c r="D14" s="92">
        <v>78175960</v>
      </c>
      <c r="E14" s="46">
        <v>2063267</v>
      </c>
      <c r="F14" s="46">
        <v>8986002</v>
      </c>
      <c r="G14" s="46">
        <v>2986163</v>
      </c>
      <c r="H14" s="46">
        <v>965215</v>
      </c>
      <c r="I14" s="46">
        <v>798739</v>
      </c>
      <c r="J14" s="46">
        <v>132888</v>
      </c>
      <c r="K14" s="46">
        <v>199243</v>
      </c>
      <c r="L14" s="46">
        <v>5088</v>
      </c>
      <c r="M14" s="51">
        <f t="shared" si="2"/>
        <v>94312565</v>
      </c>
      <c r="N14" s="51">
        <v>778117023</v>
      </c>
      <c r="O14" s="464">
        <f t="shared" si="3"/>
        <v>12.12061453640759</v>
      </c>
      <c r="P14" s="462">
        <f t="shared" ref="P14:P23" si="5">SUM(D14:O14)</f>
        <v>966742165.12061453</v>
      </c>
      <c r="Q14" s="108"/>
      <c r="R14" s="108"/>
      <c r="S14" s="221">
        <f>SUM(D14:L14)</f>
        <v>94312565</v>
      </c>
      <c r="T14" s="463">
        <f t="shared" si="1"/>
        <v>0.12120614536407591</v>
      </c>
    </row>
    <row r="15" spans="1:20" s="41" customFormat="1" ht="20.100000000000001" customHeight="1" x14ac:dyDescent="0.15">
      <c r="A15" s="653" t="s">
        <v>106</v>
      </c>
      <c r="B15" s="660" t="s">
        <v>101</v>
      </c>
      <c r="C15" s="87" t="s">
        <v>85</v>
      </c>
      <c r="D15" s="107">
        <v>39520300</v>
      </c>
      <c r="E15" s="50">
        <v>95990</v>
      </c>
      <c r="F15" s="50">
        <v>1076709</v>
      </c>
      <c r="G15" s="50">
        <v>1122205</v>
      </c>
      <c r="H15" s="50">
        <v>468623</v>
      </c>
      <c r="I15" s="50">
        <v>632065</v>
      </c>
      <c r="J15" s="50">
        <v>52507</v>
      </c>
      <c r="K15" s="50">
        <v>9383</v>
      </c>
      <c r="L15" s="50">
        <v>956819</v>
      </c>
      <c r="M15" s="44">
        <f t="shared" si="2"/>
        <v>43934601</v>
      </c>
      <c r="N15" s="109">
        <v>445219499</v>
      </c>
      <c r="O15" s="461">
        <f t="shared" si="3"/>
        <v>9.8680765552004726</v>
      </c>
      <c r="P15" s="462">
        <f t="shared" si="5"/>
        <v>533088710.86807656</v>
      </c>
      <c r="Q15" s="108"/>
      <c r="R15" s="108"/>
      <c r="S15" s="221">
        <f t="shared" si="4"/>
        <v>43934601</v>
      </c>
      <c r="T15" s="463">
        <f t="shared" si="1"/>
        <v>9.8680765552004723E-2</v>
      </c>
    </row>
    <row r="16" spans="1:20" s="41" customFormat="1" ht="20.100000000000001" customHeight="1" x14ac:dyDescent="0.15">
      <c r="A16" s="659"/>
      <c r="B16" s="659"/>
      <c r="C16" s="88" t="s">
        <v>86</v>
      </c>
      <c r="D16" s="46">
        <v>39520300</v>
      </c>
      <c r="E16" s="46">
        <v>507572</v>
      </c>
      <c r="F16" s="46">
        <v>1139032</v>
      </c>
      <c r="G16" s="46">
        <v>1001933</v>
      </c>
      <c r="H16" s="46">
        <v>479271</v>
      </c>
      <c r="I16" s="46">
        <v>708188</v>
      </c>
      <c r="J16" s="46">
        <v>38437</v>
      </c>
      <c r="K16" s="46">
        <v>18160</v>
      </c>
      <c r="L16" s="46">
        <v>45194</v>
      </c>
      <c r="M16" s="51">
        <f t="shared" si="2"/>
        <v>43458087</v>
      </c>
      <c r="N16" s="109">
        <v>445219499</v>
      </c>
      <c r="O16" s="464">
        <f t="shared" si="3"/>
        <v>9.7610475501658112</v>
      </c>
      <c r="P16" s="462">
        <f t="shared" si="5"/>
        <v>532135682.76104754</v>
      </c>
      <c r="Q16" s="108"/>
      <c r="R16" s="108"/>
      <c r="S16" s="221">
        <f t="shared" si="4"/>
        <v>43458087</v>
      </c>
      <c r="T16" s="463">
        <f t="shared" si="1"/>
        <v>9.761047550165812E-2</v>
      </c>
    </row>
    <row r="17" spans="1:20" s="41" customFormat="1" ht="20.100000000000001" customHeight="1" x14ac:dyDescent="0.15">
      <c r="A17" s="653" t="s">
        <v>107</v>
      </c>
      <c r="B17" s="660" t="s">
        <v>101</v>
      </c>
      <c r="C17" s="87" t="s">
        <v>85</v>
      </c>
      <c r="D17" s="50">
        <v>22116225</v>
      </c>
      <c r="E17" s="50">
        <v>32441</v>
      </c>
      <c r="F17" s="50">
        <v>705804</v>
      </c>
      <c r="G17" s="50">
        <v>1144470</v>
      </c>
      <c r="H17" s="50">
        <v>234492</v>
      </c>
      <c r="I17" s="50">
        <v>603289</v>
      </c>
      <c r="J17" s="50">
        <v>50052</v>
      </c>
      <c r="K17" s="50">
        <v>100</v>
      </c>
      <c r="L17" s="50">
        <v>103039</v>
      </c>
      <c r="M17" s="44">
        <f t="shared" si="2"/>
        <v>24989912</v>
      </c>
      <c r="N17" s="44">
        <v>200561199</v>
      </c>
      <c r="O17" s="461">
        <f t="shared" si="3"/>
        <v>12.459993321041125</v>
      </c>
      <c r="P17" s="462">
        <f t="shared" si="5"/>
        <v>250541035.45999333</v>
      </c>
      <c r="Q17" s="108"/>
      <c r="R17" s="108"/>
      <c r="S17" s="221">
        <f t="shared" si="4"/>
        <v>24989912</v>
      </c>
      <c r="T17" s="463">
        <f t="shared" si="1"/>
        <v>0.12459993321041125</v>
      </c>
    </row>
    <row r="18" spans="1:20" s="41" customFormat="1" ht="20.100000000000001" customHeight="1" x14ac:dyDescent="0.15">
      <c r="A18" s="659"/>
      <c r="B18" s="659"/>
      <c r="C18" s="88" t="s">
        <v>86</v>
      </c>
      <c r="D18" s="92">
        <v>22116225</v>
      </c>
      <c r="E18" s="46">
        <v>57690</v>
      </c>
      <c r="F18" s="46">
        <v>361465</v>
      </c>
      <c r="G18" s="46">
        <v>1495201</v>
      </c>
      <c r="H18" s="46">
        <v>322144</v>
      </c>
      <c r="I18" s="46">
        <v>448545</v>
      </c>
      <c r="J18" s="46">
        <v>29597</v>
      </c>
      <c r="K18" s="46">
        <v>193</v>
      </c>
      <c r="L18" s="46">
        <v>26747</v>
      </c>
      <c r="M18" s="51">
        <f t="shared" si="2"/>
        <v>24857807</v>
      </c>
      <c r="N18" s="110">
        <v>200561199</v>
      </c>
      <c r="O18" s="464">
        <f t="shared" si="3"/>
        <v>12.394125645409609</v>
      </c>
      <c r="P18" s="462">
        <f t="shared" si="5"/>
        <v>250276825.39412564</v>
      </c>
      <c r="Q18" s="108"/>
      <c r="R18" s="108"/>
      <c r="S18" s="221">
        <f t="shared" si="4"/>
        <v>24857807</v>
      </c>
      <c r="T18" s="463">
        <f>M18/N18</f>
        <v>0.12394125645409609</v>
      </c>
    </row>
    <row r="19" spans="1:20" s="41" customFormat="1" ht="20.100000000000001" customHeight="1" x14ac:dyDescent="0.15">
      <c r="A19" s="653" t="s">
        <v>108</v>
      </c>
      <c r="B19" s="660" t="s">
        <v>101</v>
      </c>
      <c r="C19" s="87" t="s">
        <v>85</v>
      </c>
      <c r="D19" s="50">
        <v>119169120</v>
      </c>
      <c r="E19" s="50">
        <v>156495</v>
      </c>
      <c r="F19" s="50">
        <v>1732898</v>
      </c>
      <c r="G19" s="50">
        <v>2194160</v>
      </c>
      <c r="H19" s="50">
        <v>214889</v>
      </c>
      <c r="I19" s="50">
        <v>1200779</v>
      </c>
      <c r="J19" s="50">
        <v>47420</v>
      </c>
      <c r="K19" s="50">
        <v>1500</v>
      </c>
      <c r="L19" s="50">
        <v>1118442</v>
      </c>
      <c r="M19" s="44">
        <f t="shared" si="2"/>
        <v>125835703</v>
      </c>
      <c r="N19" s="44">
        <v>995402239</v>
      </c>
      <c r="O19" s="461">
        <f t="shared" si="3"/>
        <v>12.641693786666277</v>
      </c>
      <c r="P19" s="462">
        <f t="shared" si="5"/>
        <v>1247073657.6416938</v>
      </c>
      <c r="Q19" s="108"/>
      <c r="R19" s="108"/>
      <c r="S19" s="221">
        <f t="shared" si="4"/>
        <v>125835703</v>
      </c>
      <c r="T19" s="463">
        <f t="shared" si="1"/>
        <v>0.12641693786666278</v>
      </c>
    </row>
    <row r="20" spans="1:20" s="41" customFormat="1" ht="20.100000000000001" customHeight="1" x14ac:dyDescent="0.15">
      <c r="A20" s="659"/>
      <c r="B20" s="659"/>
      <c r="C20" s="88" t="s">
        <v>86</v>
      </c>
      <c r="D20" s="92">
        <v>119169120</v>
      </c>
      <c r="E20" s="46">
        <v>463945</v>
      </c>
      <c r="F20" s="46">
        <v>1390439</v>
      </c>
      <c r="G20" s="46">
        <v>4674528</v>
      </c>
      <c r="H20" s="46">
        <v>4126479</v>
      </c>
      <c r="I20" s="46">
        <v>1120955</v>
      </c>
      <c r="J20" s="46">
        <v>220390</v>
      </c>
      <c r="K20" s="46">
        <v>41414</v>
      </c>
      <c r="L20" s="46">
        <v>154556</v>
      </c>
      <c r="M20" s="51">
        <f t="shared" si="2"/>
        <v>131361826</v>
      </c>
      <c r="N20" s="109">
        <v>995402239</v>
      </c>
      <c r="O20" s="464">
        <f t="shared" si="3"/>
        <v>13.196858601801878</v>
      </c>
      <c r="P20" s="462">
        <f t="shared" si="5"/>
        <v>1258125904.1968586</v>
      </c>
      <c r="Q20" s="108"/>
      <c r="R20" s="108"/>
      <c r="S20" s="221">
        <f t="shared" si="4"/>
        <v>131361826</v>
      </c>
      <c r="T20" s="463">
        <f t="shared" si="1"/>
        <v>0.13196858601801878</v>
      </c>
    </row>
    <row r="21" spans="1:20" s="41" customFormat="1" ht="20.100000000000001" customHeight="1" x14ac:dyDescent="0.15">
      <c r="A21" s="653" t="s">
        <v>109</v>
      </c>
      <c r="B21" s="660" t="s">
        <v>101</v>
      </c>
      <c r="C21" s="87" t="s">
        <v>85</v>
      </c>
      <c r="D21" s="50">
        <v>181486</v>
      </c>
      <c r="E21" s="50">
        <v>21249</v>
      </c>
      <c r="F21" s="50">
        <v>79381</v>
      </c>
      <c r="G21" s="50">
        <v>270906</v>
      </c>
      <c r="H21" s="50">
        <v>496703</v>
      </c>
      <c r="I21" s="50">
        <v>682722</v>
      </c>
      <c r="J21" s="50">
        <v>95717</v>
      </c>
      <c r="K21" s="50">
        <v>65551</v>
      </c>
      <c r="L21" s="50">
        <v>1037</v>
      </c>
      <c r="M21" s="44">
        <f t="shared" si="2"/>
        <v>1894752</v>
      </c>
      <c r="N21" s="44">
        <v>18897486</v>
      </c>
      <c r="O21" s="461">
        <f t="shared" si="3"/>
        <v>10.026476537672789</v>
      </c>
      <c r="P21" s="462">
        <f t="shared" si="5"/>
        <v>22687000.026476536</v>
      </c>
      <c r="Q21" s="108"/>
      <c r="R21" s="108"/>
      <c r="S21" s="221">
        <f t="shared" si="4"/>
        <v>1894752</v>
      </c>
      <c r="T21" s="463">
        <f t="shared" si="1"/>
        <v>0.10026476537672789</v>
      </c>
    </row>
    <row r="22" spans="1:20" s="41" customFormat="1" ht="20.100000000000001" customHeight="1" x14ac:dyDescent="0.15">
      <c r="A22" s="659"/>
      <c r="B22" s="659"/>
      <c r="C22" s="88" t="s">
        <v>86</v>
      </c>
      <c r="D22" s="92">
        <v>181486</v>
      </c>
      <c r="E22" s="46">
        <v>17312</v>
      </c>
      <c r="F22" s="46">
        <v>99747</v>
      </c>
      <c r="G22" s="46">
        <v>471109</v>
      </c>
      <c r="H22" s="46">
        <v>846768</v>
      </c>
      <c r="I22" s="46">
        <v>1071118</v>
      </c>
      <c r="J22" s="46">
        <v>169507</v>
      </c>
      <c r="K22" s="46">
        <v>179627</v>
      </c>
      <c r="L22" s="46">
        <v>2623</v>
      </c>
      <c r="M22" s="51">
        <f t="shared" si="2"/>
        <v>3039297</v>
      </c>
      <c r="N22" s="109">
        <v>18897486</v>
      </c>
      <c r="O22" s="464">
        <f t="shared" si="3"/>
        <v>16.083075812306465</v>
      </c>
      <c r="P22" s="462">
        <f t="shared" si="5"/>
        <v>24976096.083075814</v>
      </c>
      <c r="Q22" s="108"/>
      <c r="R22" s="108"/>
      <c r="S22" s="221">
        <f>SUM(D22:L22)</f>
        <v>3039297</v>
      </c>
      <c r="T22" s="463">
        <f t="shared" si="1"/>
        <v>0.16083075812306463</v>
      </c>
    </row>
    <row r="23" spans="1:20" s="41" customFormat="1" ht="20.100000000000001" customHeight="1" x14ac:dyDescent="0.15">
      <c r="A23" s="661" t="s">
        <v>58</v>
      </c>
      <c r="B23" s="655" t="s">
        <v>101</v>
      </c>
      <c r="C23" s="97" t="s">
        <v>85</v>
      </c>
      <c r="D23" s="95">
        <f>SUM(D5,D7,D9,D11,D13,D15,D17,D19,D21)</f>
        <v>474049581</v>
      </c>
      <c r="E23" s="95">
        <f t="shared" ref="E23:L24" si="6">SUM(E5,E7,E9,E11,E13,E15,E17,E19,E21)</f>
        <v>4925749</v>
      </c>
      <c r="F23" s="95">
        <f t="shared" si="6"/>
        <v>29810348</v>
      </c>
      <c r="G23" s="95">
        <f>SUM(G5,G7,G9,G11,G13,G15,G17,G19,G21)</f>
        <v>25849199</v>
      </c>
      <c r="H23" s="95">
        <f t="shared" si="6"/>
        <v>13729999</v>
      </c>
      <c r="I23" s="95">
        <f t="shared" si="6"/>
        <v>19045179</v>
      </c>
      <c r="J23" s="95">
        <f t="shared" si="6"/>
        <v>1728788</v>
      </c>
      <c r="K23" s="95">
        <f t="shared" si="6"/>
        <v>307633</v>
      </c>
      <c r="L23" s="95">
        <f t="shared" si="6"/>
        <v>3688772</v>
      </c>
      <c r="M23" s="95">
        <f>SUM(M5,M7,M9,M11,M13,M15,M17,M19,M21)</f>
        <v>573135248</v>
      </c>
      <c r="N23" s="95">
        <f>SUM(N5,N7,N9,N11,N13,N15,N17,N19,N21)</f>
        <v>4279057801</v>
      </c>
      <c r="O23" s="461">
        <f t="shared" si="3"/>
        <v>13.393959012800913</v>
      </c>
      <c r="P23" s="462">
        <f t="shared" si="5"/>
        <v>5425328310.393959</v>
      </c>
      <c r="Q23" s="108">
        <f>SUM(N5,N7,N9,N11,N13,N15,N17,N19,N21)</f>
        <v>4279057801</v>
      </c>
      <c r="R23" s="108">
        <f>N23-Q23</f>
        <v>0</v>
      </c>
      <c r="S23" s="221">
        <f>SUM(D23:L23)</f>
        <v>573135248</v>
      </c>
      <c r="T23" s="463">
        <f t="shared" si="1"/>
        <v>0.13393959012800913</v>
      </c>
    </row>
    <row r="24" spans="1:20" s="41" customFormat="1" ht="20.100000000000001" customHeight="1" x14ac:dyDescent="0.15">
      <c r="A24" s="662"/>
      <c r="B24" s="662"/>
      <c r="C24" s="98" t="s">
        <v>86</v>
      </c>
      <c r="D24" s="51">
        <f>SUM(D6,D8,D10,D12,D14,D16,D18,D20,D22)</f>
        <v>474049581</v>
      </c>
      <c r="E24" s="51">
        <f t="shared" si="6"/>
        <v>4231038</v>
      </c>
      <c r="F24" s="51">
        <f t="shared" si="6"/>
        <v>25050830</v>
      </c>
      <c r="G24" s="51">
        <f t="shared" si="6"/>
        <v>14850873</v>
      </c>
      <c r="H24" s="51">
        <f t="shared" si="6"/>
        <v>12818578</v>
      </c>
      <c r="I24" s="51">
        <f t="shared" si="6"/>
        <v>12992344</v>
      </c>
      <c r="J24" s="51">
        <f t="shared" si="6"/>
        <v>948213</v>
      </c>
      <c r="K24" s="51">
        <f t="shared" si="6"/>
        <v>801885</v>
      </c>
      <c r="L24" s="51">
        <f t="shared" si="6"/>
        <v>1247143</v>
      </c>
      <c r="M24" s="51">
        <f>SUM(M6,M8,M10,M12,M14,M16,M18,M20,M22)</f>
        <v>546990485</v>
      </c>
      <c r="N24" s="51">
        <f>SUM(N6,N8,N10,N12,N14,N16,N18,N20,N22)</f>
        <v>4279057801</v>
      </c>
      <c r="O24" s="464">
        <f t="shared" si="3"/>
        <v>12.782965560132661</v>
      </c>
      <c r="P24" s="462">
        <f t="shared" ref="P24" si="7">SUM(D24:L24)</f>
        <v>546990485</v>
      </c>
      <c r="Q24" s="108"/>
      <c r="R24" s="108"/>
      <c r="S24" s="221">
        <f t="shared" si="4"/>
        <v>546990485</v>
      </c>
      <c r="T24" s="463">
        <f t="shared" si="1"/>
        <v>0.12782965560132661</v>
      </c>
    </row>
    <row r="25" spans="1:20" s="55" customFormat="1" ht="20.100000000000001" customHeight="1" x14ac:dyDescent="0.15">
      <c r="A25" s="99" t="s">
        <v>59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111"/>
    </row>
    <row r="26" spans="1:20" s="55" customFormat="1" ht="15" customHeight="1" x14ac:dyDescent="0.15">
      <c r="A26" s="100" t="s">
        <v>92</v>
      </c>
      <c r="B26" s="99" t="s">
        <v>93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</row>
    <row r="27" spans="1:20" s="55" customFormat="1" ht="15.75" customHeight="1" x14ac:dyDescent="0.15">
      <c r="A27" s="99"/>
      <c r="B27" s="101" t="s">
        <v>94</v>
      </c>
      <c r="C27" s="99"/>
      <c r="D27" s="99"/>
      <c r="E27" s="99"/>
      <c r="F27" s="99"/>
      <c r="G27" s="99"/>
      <c r="H27" s="99"/>
      <c r="J27" s="99"/>
      <c r="K27" s="99"/>
      <c r="L27" s="99"/>
      <c r="M27" s="99"/>
    </row>
    <row r="28" spans="1:20" s="103" customFormat="1" ht="15" customHeight="1" x14ac:dyDescent="0.15">
      <c r="A28" s="112"/>
      <c r="B28" s="640" t="s">
        <v>110</v>
      </c>
      <c r="C28" s="640"/>
      <c r="D28" s="640"/>
      <c r="E28" s="640"/>
      <c r="F28" s="640"/>
      <c r="G28" s="640"/>
      <c r="H28" s="640"/>
      <c r="I28" s="640"/>
      <c r="J28" s="640"/>
      <c r="K28" s="640"/>
      <c r="L28" s="640"/>
      <c r="M28" s="640"/>
    </row>
    <row r="29" spans="1:20" ht="12" customHeight="1" x14ac:dyDescent="0.15">
      <c r="B29" s="465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</row>
    <row r="30" spans="1:20" x14ac:dyDescent="0.15">
      <c r="A30" s="661" t="s">
        <v>58</v>
      </c>
      <c r="B30" s="655" t="s">
        <v>101</v>
      </c>
      <c r="C30" s="97" t="s">
        <v>85</v>
      </c>
      <c r="D30" s="467">
        <f>D5+D7+D9+D11+D13+D15+D17+D19+D21</f>
        <v>474049581</v>
      </c>
      <c r="E30" s="467">
        <f>E5+E7+E9+E11+E13+E15+E17+E19+E21</f>
        <v>4925749</v>
      </c>
      <c r="F30" s="467">
        <f t="shared" ref="F30:N31" si="8">F5+F7+F9+F11+F13+F15+F17+F19+F21</f>
        <v>29810348</v>
      </c>
      <c r="G30" s="467">
        <f t="shared" si="8"/>
        <v>25849199</v>
      </c>
      <c r="H30" s="467">
        <f t="shared" si="8"/>
        <v>13729999</v>
      </c>
      <c r="I30" s="467">
        <f t="shared" si="8"/>
        <v>19045179</v>
      </c>
      <c r="J30" s="467">
        <f t="shared" si="8"/>
        <v>1728788</v>
      </c>
      <c r="K30" s="467">
        <f t="shared" si="8"/>
        <v>307633</v>
      </c>
      <c r="L30" s="467">
        <f t="shared" si="8"/>
        <v>3688772</v>
      </c>
      <c r="M30" s="467">
        <f>M5+M7+M9+M11+M13+M15+M17+M19+M21</f>
        <v>573135248</v>
      </c>
      <c r="N30" s="467">
        <f t="shared" si="8"/>
        <v>4279057801</v>
      </c>
    </row>
    <row r="31" spans="1:20" x14ac:dyDescent="0.15">
      <c r="A31" s="662"/>
      <c r="B31" s="662"/>
      <c r="C31" s="98" t="s">
        <v>86</v>
      </c>
      <c r="D31" s="468">
        <f>D6+D8+D10+D12+D14+D16+D18+D20+D22</f>
        <v>474049581</v>
      </c>
      <c r="E31" s="468">
        <f>E6+E8+E10+E12+E14+E16+E18+E20+E22</f>
        <v>4231038</v>
      </c>
      <c r="F31" s="468">
        <f t="shared" si="8"/>
        <v>25050830</v>
      </c>
      <c r="G31" s="468">
        <f t="shared" si="8"/>
        <v>14850873</v>
      </c>
      <c r="H31" s="468">
        <f t="shared" si="8"/>
        <v>12818578</v>
      </c>
      <c r="I31" s="468">
        <f t="shared" si="8"/>
        <v>12992344</v>
      </c>
      <c r="J31" s="468">
        <f t="shared" si="8"/>
        <v>948213</v>
      </c>
      <c r="K31" s="468">
        <f t="shared" si="8"/>
        <v>801885</v>
      </c>
      <c r="L31" s="468">
        <f t="shared" si="8"/>
        <v>1247143</v>
      </c>
      <c r="M31" s="468">
        <f>M6+M8+M10+M12+M14+M16+M18+M20+M22</f>
        <v>546990485</v>
      </c>
      <c r="N31" s="468">
        <f t="shared" si="8"/>
        <v>4279057801</v>
      </c>
    </row>
    <row r="32" spans="1:20" x14ac:dyDescent="0.15"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</row>
    <row r="33" spans="2:13" x14ac:dyDescent="0.15"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</row>
  </sheetData>
  <mergeCells count="39">
    <mergeCell ref="A30:A31"/>
    <mergeCell ref="B30:B31"/>
    <mergeCell ref="C3:C4"/>
    <mergeCell ref="A1:H1"/>
    <mergeCell ref="N1:O1"/>
    <mergeCell ref="A2:B2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23:A24"/>
    <mergeCell ref="B23:B24"/>
    <mergeCell ref="B28:M28"/>
    <mergeCell ref="A17:A18"/>
    <mergeCell ref="B17:B18"/>
    <mergeCell ref="A19:A20"/>
    <mergeCell ref="B19:B20"/>
    <mergeCell ref="A21:A22"/>
    <mergeCell ref="B21:B22"/>
  </mergeCells>
  <phoneticPr fontId="3"/>
  <pageMargins left="0.70866141732283472" right="0.70866141732283472" top="0.74803149606299213" bottom="0.15748031496062992" header="0.31496062992125984" footer="0.31496062992125984"/>
  <pageSetup paperSize="9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6496-1B60-485B-9280-16F63EF682FD}">
  <sheetPr>
    <tabColor rgb="FFFFFF00"/>
  </sheetPr>
  <dimension ref="A1:K49"/>
  <sheetViews>
    <sheetView view="pageBreakPreview" zoomScaleNormal="100" workbookViewId="0">
      <pane xSplit="1" ySplit="5" topLeftCell="B6" activePane="bottomRight" state="frozen"/>
      <selection activeCell="F15" sqref="F15"/>
      <selection pane="topRight" activeCell="F15" sqref="F15"/>
      <selection pane="bottomLeft" activeCell="F15" sqref="F15"/>
      <selection pane="bottomRight" activeCell="B42" sqref="B42"/>
    </sheetView>
  </sheetViews>
  <sheetFormatPr defaultRowHeight="13.5" x14ac:dyDescent="0.15"/>
  <cols>
    <col min="1" max="1" width="8.875" style="412"/>
    <col min="2" max="2" width="10.625" style="412" customWidth="1"/>
    <col min="3" max="3" width="8.875" style="412"/>
    <col min="4" max="4" width="10.625" style="412" customWidth="1"/>
    <col min="5" max="5" width="8.875" style="412"/>
    <col min="6" max="6" width="10.625" style="412" customWidth="1"/>
    <col min="7" max="7" width="8.875" style="412"/>
    <col min="8" max="8" width="10.625" style="412" customWidth="1"/>
    <col min="9" max="256" width="8.875" style="412"/>
    <col min="257" max="257" width="10.625" style="412" customWidth="1"/>
    <col min="258" max="258" width="8.875" style="412"/>
    <col min="259" max="259" width="10.625" style="412" customWidth="1"/>
    <col min="260" max="260" width="8.875" style="412"/>
    <col min="261" max="261" width="10.625" style="412" customWidth="1"/>
    <col min="262" max="262" width="8.875" style="412"/>
    <col min="263" max="263" width="10.625" style="412" customWidth="1"/>
    <col min="264" max="512" width="8.875" style="412"/>
    <col min="513" max="513" width="10.625" style="412" customWidth="1"/>
    <col min="514" max="514" width="8.875" style="412"/>
    <col min="515" max="515" width="10.625" style="412" customWidth="1"/>
    <col min="516" max="516" width="8.875" style="412"/>
    <col min="517" max="517" width="10.625" style="412" customWidth="1"/>
    <col min="518" max="518" width="8.875" style="412"/>
    <col min="519" max="519" width="10.625" style="412" customWidth="1"/>
    <col min="520" max="768" width="8.875" style="412"/>
    <col min="769" max="769" width="10.625" style="412" customWidth="1"/>
    <col min="770" max="770" width="8.875" style="412"/>
    <col min="771" max="771" width="10.625" style="412" customWidth="1"/>
    <col min="772" max="772" width="8.875" style="412"/>
    <col min="773" max="773" width="10.625" style="412" customWidth="1"/>
    <col min="774" max="774" width="8.875" style="412"/>
    <col min="775" max="775" width="10.625" style="412" customWidth="1"/>
    <col min="776" max="1024" width="8.875" style="412"/>
    <col min="1025" max="1025" width="10.625" style="412" customWidth="1"/>
    <col min="1026" max="1026" width="8.875" style="412"/>
    <col min="1027" max="1027" width="10.625" style="412" customWidth="1"/>
    <col min="1028" max="1028" width="8.875" style="412"/>
    <col min="1029" max="1029" width="10.625" style="412" customWidth="1"/>
    <col min="1030" max="1030" width="8.875" style="412"/>
    <col min="1031" max="1031" width="10.625" style="412" customWidth="1"/>
    <col min="1032" max="1280" width="8.875" style="412"/>
    <col min="1281" max="1281" width="10.625" style="412" customWidth="1"/>
    <col min="1282" max="1282" width="8.875" style="412"/>
    <col min="1283" max="1283" width="10.625" style="412" customWidth="1"/>
    <col min="1284" max="1284" width="8.875" style="412"/>
    <col min="1285" max="1285" width="10.625" style="412" customWidth="1"/>
    <col min="1286" max="1286" width="8.875" style="412"/>
    <col min="1287" max="1287" width="10.625" style="412" customWidth="1"/>
    <col min="1288" max="1536" width="8.875" style="412"/>
    <col min="1537" max="1537" width="10.625" style="412" customWidth="1"/>
    <col min="1538" max="1538" width="8.875" style="412"/>
    <col min="1539" max="1539" width="10.625" style="412" customWidth="1"/>
    <col min="1540" max="1540" width="8.875" style="412"/>
    <col min="1541" max="1541" width="10.625" style="412" customWidth="1"/>
    <col min="1542" max="1542" width="8.875" style="412"/>
    <col min="1543" max="1543" width="10.625" style="412" customWidth="1"/>
    <col min="1544" max="1792" width="8.875" style="412"/>
    <col min="1793" max="1793" width="10.625" style="412" customWidth="1"/>
    <col min="1794" max="1794" width="8.875" style="412"/>
    <col min="1795" max="1795" width="10.625" style="412" customWidth="1"/>
    <col min="1796" max="1796" width="8.875" style="412"/>
    <col min="1797" max="1797" width="10.625" style="412" customWidth="1"/>
    <col min="1798" max="1798" width="8.875" style="412"/>
    <col min="1799" max="1799" width="10.625" style="412" customWidth="1"/>
    <col min="1800" max="2048" width="8.875" style="412"/>
    <col min="2049" max="2049" width="10.625" style="412" customWidth="1"/>
    <col min="2050" max="2050" width="8.875" style="412"/>
    <col min="2051" max="2051" width="10.625" style="412" customWidth="1"/>
    <col min="2052" max="2052" width="8.875" style="412"/>
    <col min="2053" max="2053" width="10.625" style="412" customWidth="1"/>
    <col min="2054" max="2054" width="8.875" style="412"/>
    <col min="2055" max="2055" width="10.625" style="412" customWidth="1"/>
    <col min="2056" max="2304" width="8.875" style="412"/>
    <col min="2305" max="2305" width="10.625" style="412" customWidth="1"/>
    <col min="2306" max="2306" width="8.875" style="412"/>
    <col min="2307" max="2307" width="10.625" style="412" customWidth="1"/>
    <col min="2308" max="2308" width="8.875" style="412"/>
    <col min="2309" max="2309" width="10.625" style="412" customWidth="1"/>
    <col min="2310" max="2310" width="8.875" style="412"/>
    <col min="2311" max="2311" width="10.625" style="412" customWidth="1"/>
    <col min="2312" max="2560" width="8.875" style="412"/>
    <col min="2561" max="2561" width="10.625" style="412" customWidth="1"/>
    <col min="2562" max="2562" width="8.875" style="412"/>
    <col min="2563" max="2563" width="10.625" style="412" customWidth="1"/>
    <col min="2564" max="2564" width="8.875" style="412"/>
    <col min="2565" max="2565" width="10.625" style="412" customWidth="1"/>
    <col min="2566" max="2566" width="8.875" style="412"/>
    <col min="2567" max="2567" width="10.625" style="412" customWidth="1"/>
    <col min="2568" max="2816" width="8.875" style="412"/>
    <col min="2817" max="2817" width="10.625" style="412" customWidth="1"/>
    <col min="2818" max="2818" width="8.875" style="412"/>
    <col min="2819" max="2819" width="10.625" style="412" customWidth="1"/>
    <col min="2820" max="2820" width="8.875" style="412"/>
    <col min="2821" max="2821" width="10.625" style="412" customWidth="1"/>
    <col min="2822" max="2822" width="8.875" style="412"/>
    <col min="2823" max="2823" width="10.625" style="412" customWidth="1"/>
    <col min="2824" max="3072" width="8.875" style="412"/>
    <col min="3073" max="3073" width="10.625" style="412" customWidth="1"/>
    <col min="3074" max="3074" width="8.875" style="412"/>
    <col min="3075" max="3075" width="10.625" style="412" customWidth="1"/>
    <col min="3076" max="3076" width="8.875" style="412"/>
    <col min="3077" max="3077" width="10.625" style="412" customWidth="1"/>
    <col min="3078" max="3078" width="8.875" style="412"/>
    <col min="3079" max="3079" width="10.625" style="412" customWidth="1"/>
    <col min="3080" max="3328" width="8.875" style="412"/>
    <col min="3329" max="3329" width="10.625" style="412" customWidth="1"/>
    <col min="3330" max="3330" width="8.875" style="412"/>
    <col min="3331" max="3331" width="10.625" style="412" customWidth="1"/>
    <col min="3332" max="3332" width="8.875" style="412"/>
    <col min="3333" max="3333" width="10.625" style="412" customWidth="1"/>
    <col min="3334" max="3334" width="8.875" style="412"/>
    <col min="3335" max="3335" width="10.625" style="412" customWidth="1"/>
    <col min="3336" max="3584" width="8.875" style="412"/>
    <col min="3585" max="3585" width="10.625" style="412" customWidth="1"/>
    <col min="3586" max="3586" width="8.875" style="412"/>
    <col min="3587" max="3587" width="10.625" style="412" customWidth="1"/>
    <col min="3588" max="3588" width="8.875" style="412"/>
    <col min="3589" max="3589" width="10.625" style="412" customWidth="1"/>
    <col min="3590" max="3590" width="8.875" style="412"/>
    <col min="3591" max="3591" width="10.625" style="412" customWidth="1"/>
    <col min="3592" max="3840" width="8.875" style="412"/>
    <col min="3841" max="3841" width="10.625" style="412" customWidth="1"/>
    <col min="3842" max="3842" width="8.875" style="412"/>
    <col min="3843" max="3843" width="10.625" style="412" customWidth="1"/>
    <col min="3844" max="3844" width="8.875" style="412"/>
    <col min="3845" max="3845" width="10.625" style="412" customWidth="1"/>
    <col min="3846" max="3846" width="8.875" style="412"/>
    <col min="3847" max="3847" width="10.625" style="412" customWidth="1"/>
    <col min="3848" max="4096" width="8.875" style="412"/>
    <col min="4097" max="4097" width="10.625" style="412" customWidth="1"/>
    <col min="4098" max="4098" width="8.875" style="412"/>
    <col min="4099" max="4099" width="10.625" style="412" customWidth="1"/>
    <col min="4100" max="4100" width="8.875" style="412"/>
    <col min="4101" max="4101" width="10.625" style="412" customWidth="1"/>
    <col min="4102" max="4102" width="8.875" style="412"/>
    <col min="4103" max="4103" width="10.625" style="412" customWidth="1"/>
    <col min="4104" max="4352" width="8.875" style="412"/>
    <col min="4353" max="4353" width="10.625" style="412" customWidth="1"/>
    <col min="4354" max="4354" width="8.875" style="412"/>
    <col min="4355" max="4355" width="10.625" style="412" customWidth="1"/>
    <col min="4356" max="4356" width="8.875" style="412"/>
    <col min="4357" max="4357" width="10.625" style="412" customWidth="1"/>
    <col min="4358" max="4358" width="8.875" style="412"/>
    <col min="4359" max="4359" width="10.625" style="412" customWidth="1"/>
    <col min="4360" max="4608" width="8.875" style="412"/>
    <col min="4609" max="4609" width="10.625" style="412" customWidth="1"/>
    <col min="4610" max="4610" width="8.875" style="412"/>
    <col min="4611" max="4611" width="10.625" style="412" customWidth="1"/>
    <col min="4612" max="4612" width="8.875" style="412"/>
    <col min="4613" max="4613" width="10.625" style="412" customWidth="1"/>
    <col min="4614" max="4614" width="8.875" style="412"/>
    <col min="4615" max="4615" width="10.625" style="412" customWidth="1"/>
    <col min="4616" max="4864" width="8.875" style="412"/>
    <col min="4865" max="4865" width="10.625" style="412" customWidth="1"/>
    <col min="4866" max="4866" width="8.875" style="412"/>
    <col min="4867" max="4867" width="10.625" style="412" customWidth="1"/>
    <col min="4868" max="4868" width="8.875" style="412"/>
    <col min="4869" max="4869" width="10.625" style="412" customWidth="1"/>
    <col min="4870" max="4870" width="8.875" style="412"/>
    <col min="4871" max="4871" width="10.625" style="412" customWidth="1"/>
    <col min="4872" max="5120" width="8.875" style="412"/>
    <col min="5121" max="5121" width="10.625" style="412" customWidth="1"/>
    <col min="5122" max="5122" width="8.875" style="412"/>
    <col min="5123" max="5123" width="10.625" style="412" customWidth="1"/>
    <col min="5124" max="5124" width="8.875" style="412"/>
    <col min="5125" max="5125" width="10.625" style="412" customWidth="1"/>
    <col min="5126" max="5126" width="8.875" style="412"/>
    <col min="5127" max="5127" width="10.625" style="412" customWidth="1"/>
    <col min="5128" max="5376" width="8.875" style="412"/>
    <col min="5377" max="5377" width="10.625" style="412" customWidth="1"/>
    <col min="5378" max="5378" width="8.875" style="412"/>
    <col min="5379" max="5379" width="10.625" style="412" customWidth="1"/>
    <col min="5380" max="5380" width="8.875" style="412"/>
    <col min="5381" max="5381" width="10.625" style="412" customWidth="1"/>
    <col min="5382" max="5382" width="8.875" style="412"/>
    <col min="5383" max="5383" width="10.625" style="412" customWidth="1"/>
    <col min="5384" max="5632" width="8.875" style="412"/>
    <col min="5633" max="5633" width="10.625" style="412" customWidth="1"/>
    <col min="5634" max="5634" width="8.875" style="412"/>
    <col min="5635" max="5635" width="10.625" style="412" customWidth="1"/>
    <col min="5636" max="5636" width="8.875" style="412"/>
    <col min="5637" max="5637" width="10.625" style="412" customWidth="1"/>
    <col min="5638" max="5638" width="8.875" style="412"/>
    <col min="5639" max="5639" width="10.625" style="412" customWidth="1"/>
    <col min="5640" max="5888" width="8.875" style="412"/>
    <col min="5889" max="5889" width="10.625" style="412" customWidth="1"/>
    <col min="5890" max="5890" width="8.875" style="412"/>
    <col min="5891" max="5891" width="10.625" style="412" customWidth="1"/>
    <col min="5892" max="5892" width="8.875" style="412"/>
    <col min="5893" max="5893" width="10.625" style="412" customWidth="1"/>
    <col min="5894" max="5894" width="8.875" style="412"/>
    <col min="5895" max="5895" width="10.625" style="412" customWidth="1"/>
    <col min="5896" max="6144" width="8.875" style="412"/>
    <col min="6145" max="6145" width="10.625" style="412" customWidth="1"/>
    <col min="6146" max="6146" width="8.875" style="412"/>
    <col min="6147" max="6147" width="10.625" style="412" customWidth="1"/>
    <col min="6148" max="6148" width="8.875" style="412"/>
    <col min="6149" max="6149" width="10.625" style="412" customWidth="1"/>
    <col min="6150" max="6150" width="8.875" style="412"/>
    <col min="6151" max="6151" width="10.625" style="412" customWidth="1"/>
    <col min="6152" max="6400" width="8.875" style="412"/>
    <col min="6401" max="6401" width="10.625" style="412" customWidth="1"/>
    <col min="6402" max="6402" width="8.875" style="412"/>
    <col min="6403" max="6403" width="10.625" style="412" customWidth="1"/>
    <col min="6404" max="6404" width="8.875" style="412"/>
    <col min="6405" max="6405" width="10.625" style="412" customWidth="1"/>
    <col min="6406" max="6406" width="8.875" style="412"/>
    <col min="6407" max="6407" width="10.625" style="412" customWidth="1"/>
    <col min="6408" max="6656" width="8.875" style="412"/>
    <col min="6657" max="6657" width="10.625" style="412" customWidth="1"/>
    <col min="6658" max="6658" width="8.875" style="412"/>
    <col min="6659" max="6659" width="10.625" style="412" customWidth="1"/>
    <col min="6660" max="6660" width="8.875" style="412"/>
    <col min="6661" max="6661" width="10.625" style="412" customWidth="1"/>
    <col min="6662" max="6662" width="8.875" style="412"/>
    <col min="6663" max="6663" width="10.625" style="412" customWidth="1"/>
    <col min="6664" max="6912" width="8.875" style="412"/>
    <col min="6913" max="6913" width="10.625" style="412" customWidth="1"/>
    <col min="6914" max="6914" width="8.875" style="412"/>
    <col min="6915" max="6915" width="10.625" style="412" customWidth="1"/>
    <col min="6916" max="6916" width="8.875" style="412"/>
    <col min="6917" max="6917" width="10.625" style="412" customWidth="1"/>
    <col min="6918" max="6918" width="8.875" style="412"/>
    <col min="6919" max="6919" width="10.625" style="412" customWidth="1"/>
    <col min="6920" max="7168" width="8.875" style="412"/>
    <col min="7169" max="7169" width="10.625" style="412" customWidth="1"/>
    <col min="7170" max="7170" width="8.875" style="412"/>
    <col min="7171" max="7171" width="10.625" style="412" customWidth="1"/>
    <col min="7172" max="7172" width="8.875" style="412"/>
    <col min="7173" max="7173" width="10.625" style="412" customWidth="1"/>
    <col min="7174" max="7174" width="8.875" style="412"/>
    <col min="7175" max="7175" width="10.625" style="412" customWidth="1"/>
    <col min="7176" max="7424" width="8.875" style="412"/>
    <col min="7425" max="7425" width="10.625" style="412" customWidth="1"/>
    <col min="7426" max="7426" width="8.875" style="412"/>
    <col min="7427" max="7427" width="10.625" style="412" customWidth="1"/>
    <col min="7428" max="7428" width="8.875" style="412"/>
    <col min="7429" max="7429" width="10.625" style="412" customWidth="1"/>
    <col min="7430" max="7430" width="8.875" style="412"/>
    <col min="7431" max="7431" width="10.625" style="412" customWidth="1"/>
    <col min="7432" max="7680" width="8.875" style="412"/>
    <col min="7681" max="7681" width="10.625" style="412" customWidth="1"/>
    <col min="7682" max="7682" width="8.875" style="412"/>
    <col min="7683" max="7683" width="10.625" style="412" customWidth="1"/>
    <col min="7684" max="7684" width="8.875" style="412"/>
    <col min="7685" max="7685" width="10.625" style="412" customWidth="1"/>
    <col min="7686" max="7686" width="8.875" style="412"/>
    <col min="7687" max="7687" width="10.625" style="412" customWidth="1"/>
    <col min="7688" max="7936" width="8.875" style="412"/>
    <col min="7937" max="7937" width="10.625" style="412" customWidth="1"/>
    <col min="7938" max="7938" width="8.875" style="412"/>
    <col min="7939" max="7939" width="10.625" style="412" customWidth="1"/>
    <col min="7940" max="7940" width="8.875" style="412"/>
    <col min="7941" max="7941" width="10.625" style="412" customWidth="1"/>
    <col min="7942" max="7942" width="8.875" style="412"/>
    <col min="7943" max="7943" width="10.625" style="412" customWidth="1"/>
    <col min="7944" max="8192" width="8.875" style="412"/>
    <col min="8193" max="8193" width="10.625" style="412" customWidth="1"/>
    <col min="8194" max="8194" width="8.875" style="412"/>
    <col min="8195" max="8195" width="10.625" style="412" customWidth="1"/>
    <col min="8196" max="8196" width="8.875" style="412"/>
    <col min="8197" max="8197" width="10.625" style="412" customWidth="1"/>
    <col min="8198" max="8198" width="8.875" style="412"/>
    <col min="8199" max="8199" width="10.625" style="412" customWidth="1"/>
    <col min="8200" max="8448" width="8.875" style="412"/>
    <col min="8449" max="8449" width="10.625" style="412" customWidth="1"/>
    <col min="8450" max="8450" width="8.875" style="412"/>
    <col min="8451" max="8451" width="10.625" style="412" customWidth="1"/>
    <col min="8452" max="8452" width="8.875" style="412"/>
    <col min="8453" max="8453" width="10.625" style="412" customWidth="1"/>
    <col min="8454" max="8454" width="8.875" style="412"/>
    <col min="8455" max="8455" width="10.625" style="412" customWidth="1"/>
    <col min="8456" max="8704" width="8.875" style="412"/>
    <col min="8705" max="8705" width="10.625" style="412" customWidth="1"/>
    <col min="8706" max="8706" width="8.875" style="412"/>
    <col min="8707" max="8707" width="10.625" style="412" customWidth="1"/>
    <col min="8708" max="8708" width="8.875" style="412"/>
    <col min="8709" max="8709" width="10.625" style="412" customWidth="1"/>
    <col min="8710" max="8710" width="8.875" style="412"/>
    <col min="8711" max="8711" width="10.625" style="412" customWidth="1"/>
    <col min="8712" max="8960" width="8.875" style="412"/>
    <col min="8961" max="8961" width="10.625" style="412" customWidth="1"/>
    <col min="8962" max="8962" width="8.875" style="412"/>
    <col min="8963" max="8963" width="10.625" style="412" customWidth="1"/>
    <col min="8964" max="8964" width="8.875" style="412"/>
    <col min="8965" max="8965" width="10.625" style="412" customWidth="1"/>
    <col min="8966" max="8966" width="8.875" style="412"/>
    <col min="8967" max="8967" width="10.625" style="412" customWidth="1"/>
    <col min="8968" max="9216" width="8.875" style="412"/>
    <col min="9217" max="9217" width="10.625" style="412" customWidth="1"/>
    <col min="9218" max="9218" width="8.875" style="412"/>
    <col min="9219" max="9219" width="10.625" style="412" customWidth="1"/>
    <col min="9220" max="9220" width="8.875" style="412"/>
    <col min="9221" max="9221" width="10.625" style="412" customWidth="1"/>
    <col min="9222" max="9222" width="8.875" style="412"/>
    <col min="9223" max="9223" width="10.625" style="412" customWidth="1"/>
    <col min="9224" max="9472" width="8.875" style="412"/>
    <col min="9473" max="9473" width="10.625" style="412" customWidth="1"/>
    <col min="9474" max="9474" width="8.875" style="412"/>
    <col min="9475" max="9475" width="10.625" style="412" customWidth="1"/>
    <col min="9476" max="9476" width="8.875" style="412"/>
    <col min="9477" max="9477" width="10.625" style="412" customWidth="1"/>
    <col min="9478" max="9478" width="8.875" style="412"/>
    <col min="9479" max="9479" width="10.625" style="412" customWidth="1"/>
    <col min="9480" max="9728" width="8.875" style="412"/>
    <col min="9729" max="9729" width="10.625" style="412" customWidth="1"/>
    <col min="9730" max="9730" width="8.875" style="412"/>
    <col min="9731" max="9731" width="10.625" style="412" customWidth="1"/>
    <col min="9732" max="9732" width="8.875" style="412"/>
    <col min="9733" max="9733" width="10.625" style="412" customWidth="1"/>
    <col min="9734" max="9734" width="8.875" style="412"/>
    <col min="9735" max="9735" width="10.625" style="412" customWidth="1"/>
    <col min="9736" max="9984" width="8.875" style="412"/>
    <col min="9985" max="9985" width="10.625" style="412" customWidth="1"/>
    <col min="9986" max="9986" width="8.875" style="412"/>
    <col min="9987" max="9987" width="10.625" style="412" customWidth="1"/>
    <col min="9988" max="9988" width="8.875" style="412"/>
    <col min="9989" max="9989" width="10.625" style="412" customWidth="1"/>
    <col min="9990" max="9990" width="8.875" style="412"/>
    <col min="9991" max="9991" width="10.625" style="412" customWidth="1"/>
    <col min="9992" max="10240" width="8.875" style="412"/>
    <col min="10241" max="10241" width="10.625" style="412" customWidth="1"/>
    <col min="10242" max="10242" width="8.875" style="412"/>
    <col min="10243" max="10243" width="10.625" style="412" customWidth="1"/>
    <col min="10244" max="10244" width="8.875" style="412"/>
    <col min="10245" max="10245" width="10.625" style="412" customWidth="1"/>
    <col min="10246" max="10246" width="8.875" style="412"/>
    <col min="10247" max="10247" width="10.625" style="412" customWidth="1"/>
    <col min="10248" max="10496" width="8.875" style="412"/>
    <col min="10497" max="10497" width="10.625" style="412" customWidth="1"/>
    <col min="10498" max="10498" width="8.875" style="412"/>
    <col min="10499" max="10499" width="10.625" style="412" customWidth="1"/>
    <col min="10500" max="10500" width="8.875" style="412"/>
    <col min="10501" max="10501" width="10.625" style="412" customWidth="1"/>
    <col min="10502" max="10502" width="8.875" style="412"/>
    <col min="10503" max="10503" width="10.625" style="412" customWidth="1"/>
    <col min="10504" max="10752" width="8.875" style="412"/>
    <col min="10753" max="10753" width="10.625" style="412" customWidth="1"/>
    <col min="10754" max="10754" width="8.875" style="412"/>
    <col min="10755" max="10755" width="10.625" style="412" customWidth="1"/>
    <col min="10756" max="10756" width="8.875" style="412"/>
    <col min="10757" max="10757" width="10.625" style="412" customWidth="1"/>
    <col min="10758" max="10758" width="8.875" style="412"/>
    <col min="10759" max="10759" width="10.625" style="412" customWidth="1"/>
    <col min="10760" max="11008" width="8.875" style="412"/>
    <col min="11009" max="11009" width="10.625" style="412" customWidth="1"/>
    <col min="11010" max="11010" width="8.875" style="412"/>
    <col min="11011" max="11011" width="10.625" style="412" customWidth="1"/>
    <col min="11012" max="11012" width="8.875" style="412"/>
    <col min="11013" max="11013" width="10.625" style="412" customWidth="1"/>
    <col min="11014" max="11014" width="8.875" style="412"/>
    <col min="11015" max="11015" width="10.625" style="412" customWidth="1"/>
    <col min="11016" max="11264" width="8.875" style="412"/>
    <col min="11265" max="11265" width="10.625" style="412" customWidth="1"/>
    <col min="11266" max="11266" width="8.875" style="412"/>
    <col min="11267" max="11267" width="10.625" style="412" customWidth="1"/>
    <col min="11268" max="11268" width="8.875" style="412"/>
    <col min="11269" max="11269" width="10.625" style="412" customWidth="1"/>
    <col min="11270" max="11270" width="8.875" style="412"/>
    <col min="11271" max="11271" width="10.625" style="412" customWidth="1"/>
    <col min="11272" max="11520" width="8.875" style="412"/>
    <col min="11521" max="11521" width="10.625" style="412" customWidth="1"/>
    <col min="11522" max="11522" width="8.875" style="412"/>
    <col min="11523" max="11523" width="10.625" style="412" customWidth="1"/>
    <col min="11524" max="11524" width="8.875" style="412"/>
    <col min="11525" max="11525" width="10.625" style="412" customWidth="1"/>
    <col min="11526" max="11526" width="8.875" style="412"/>
    <col min="11527" max="11527" width="10.625" style="412" customWidth="1"/>
    <col min="11528" max="11776" width="8.875" style="412"/>
    <col min="11777" max="11777" width="10.625" style="412" customWidth="1"/>
    <col min="11778" max="11778" width="8.875" style="412"/>
    <col min="11779" max="11779" width="10.625" style="412" customWidth="1"/>
    <col min="11780" max="11780" width="8.875" style="412"/>
    <col min="11781" max="11781" width="10.625" style="412" customWidth="1"/>
    <col min="11782" max="11782" width="8.875" style="412"/>
    <col min="11783" max="11783" width="10.625" style="412" customWidth="1"/>
    <col min="11784" max="12032" width="8.875" style="412"/>
    <col min="12033" max="12033" width="10.625" style="412" customWidth="1"/>
    <col min="12034" max="12034" width="8.875" style="412"/>
    <col min="12035" max="12035" width="10.625" style="412" customWidth="1"/>
    <col min="12036" max="12036" width="8.875" style="412"/>
    <col min="12037" max="12037" width="10.625" style="412" customWidth="1"/>
    <col min="12038" max="12038" width="8.875" style="412"/>
    <col min="12039" max="12039" width="10.625" style="412" customWidth="1"/>
    <col min="12040" max="12288" width="8.875" style="412"/>
    <col min="12289" max="12289" width="10.625" style="412" customWidth="1"/>
    <col min="12290" max="12290" width="8.875" style="412"/>
    <col min="12291" max="12291" width="10.625" style="412" customWidth="1"/>
    <col min="12292" max="12292" width="8.875" style="412"/>
    <col min="12293" max="12293" width="10.625" style="412" customWidth="1"/>
    <col min="12294" max="12294" width="8.875" style="412"/>
    <col min="12295" max="12295" width="10.625" style="412" customWidth="1"/>
    <col min="12296" max="12544" width="8.875" style="412"/>
    <col min="12545" max="12545" width="10.625" style="412" customWidth="1"/>
    <col min="12546" max="12546" width="8.875" style="412"/>
    <col min="12547" max="12547" width="10.625" style="412" customWidth="1"/>
    <col min="12548" max="12548" width="8.875" style="412"/>
    <col min="12549" max="12549" width="10.625" style="412" customWidth="1"/>
    <col min="12550" max="12550" width="8.875" style="412"/>
    <col min="12551" max="12551" width="10.625" style="412" customWidth="1"/>
    <col min="12552" max="12800" width="8.875" style="412"/>
    <col min="12801" max="12801" width="10.625" style="412" customWidth="1"/>
    <col min="12802" max="12802" width="8.875" style="412"/>
    <col min="12803" max="12803" width="10.625" style="412" customWidth="1"/>
    <col min="12804" max="12804" width="8.875" style="412"/>
    <col min="12805" max="12805" width="10.625" style="412" customWidth="1"/>
    <col min="12806" max="12806" width="8.875" style="412"/>
    <col min="12807" max="12807" width="10.625" style="412" customWidth="1"/>
    <col min="12808" max="13056" width="8.875" style="412"/>
    <col min="13057" max="13057" width="10.625" style="412" customWidth="1"/>
    <col min="13058" max="13058" width="8.875" style="412"/>
    <col min="13059" max="13059" width="10.625" style="412" customWidth="1"/>
    <col min="13060" max="13060" width="8.875" style="412"/>
    <col min="13061" max="13061" width="10.625" style="412" customWidth="1"/>
    <col min="13062" max="13062" width="8.875" style="412"/>
    <col min="13063" max="13063" width="10.625" style="412" customWidth="1"/>
    <col min="13064" max="13312" width="8.875" style="412"/>
    <col min="13313" max="13313" width="10.625" style="412" customWidth="1"/>
    <col min="13314" max="13314" width="8.875" style="412"/>
    <col min="13315" max="13315" width="10.625" style="412" customWidth="1"/>
    <col min="13316" max="13316" width="8.875" style="412"/>
    <col min="13317" max="13317" width="10.625" style="412" customWidth="1"/>
    <col min="13318" max="13318" width="8.875" style="412"/>
    <col min="13319" max="13319" width="10.625" style="412" customWidth="1"/>
    <col min="13320" max="13568" width="8.875" style="412"/>
    <col min="13569" max="13569" width="10.625" style="412" customWidth="1"/>
    <col min="13570" max="13570" width="8.875" style="412"/>
    <col min="13571" max="13571" width="10.625" style="412" customWidth="1"/>
    <col min="13572" max="13572" width="8.875" style="412"/>
    <col min="13573" max="13573" width="10.625" style="412" customWidth="1"/>
    <col min="13574" max="13574" width="8.875" style="412"/>
    <col min="13575" max="13575" width="10.625" style="412" customWidth="1"/>
    <col min="13576" max="13824" width="8.875" style="412"/>
    <col min="13825" max="13825" width="10.625" style="412" customWidth="1"/>
    <col min="13826" max="13826" width="8.875" style="412"/>
    <col min="13827" max="13827" width="10.625" style="412" customWidth="1"/>
    <col min="13828" max="13828" width="8.875" style="412"/>
    <col min="13829" max="13829" width="10.625" style="412" customWidth="1"/>
    <col min="13830" max="13830" width="8.875" style="412"/>
    <col min="13831" max="13831" width="10.625" style="412" customWidth="1"/>
    <col min="13832" max="14080" width="8.875" style="412"/>
    <col min="14081" max="14081" width="10.625" style="412" customWidth="1"/>
    <col min="14082" max="14082" width="8.875" style="412"/>
    <col min="14083" max="14083" width="10.625" style="412" customWidth="1"/>
    <col min="14084" max="14084" width="8.875" style="412"/>
    <col min="14085" max="14085" width="10.625" style="412" customWidth="1"/>
    <col min="14086" max="14086" width="8.875" style="412"/>
    <col min="14087" max="14087" width="10.625" style="412" customWidth="1"/>
    <col min="14088" max="14336" width="8.875" style="412"/>
    <col min="14337" max="14337" width="10.625" style="412" customWidth="1"/>
    <col min="14338" max="14338" width="8.875" style="412"/>
    <col min="14339" max="14339" width="10.625" style="412" customWidth="1"/>
    <col min="14340" max="14340" width="8.875" style="412"/>
    <col min="14341" max="14341" width="10.625" style="412" customWidth="1"/>
    <col min="14342" max="14342" width="8.875" style="412"/>
    <col min="14343" max="14343" width="10.625" style="412" customWidth="1"/>
    <col min="14344" max="14592" width="8.875" style="412"/>
    <col min="14593" max="14593" width="10.625" style="412" customWidth="1"/>
    <col min="14594" max="14594" width="8.875" style="412"/>
    <col min="14595" max="14595" width="10.625" style="412" customWidth="1"/>
    <col min="14596" max="14596" width="8.875" style="412"/>
    <col min="14597" max="14597" width="10.625" style="412" customWidth="1"/>
    <col min="14598" max="14598" width="8.875" style="412"/>
    <col min="14599" max="14599" width="10.625" style="412" customWidth="1"/>
    <col min="14600" max="14848" width="8.875" style="412"/>
    <col min="14849" max="14849" width="10.625" style="412" customWidth="1"/>
    <col min="14850" max="14850" width="8.875" style="412"/>
    <col min="14851" max="14851" width="10.625" style="412" customWidth="1"/>
    <col min="14852" max="14852" width="8.875" style="412"/>
    <col min="14853" max="14853" width="10.625" style="412" customWidth="1"/>
    <col min="14854" max="14854" width="8.875" style="412"/>
    <col min="14855" max="14855" width="10.625" style="412" customWidth="1"/>
    <col min="14856" max="15104" width="8.875" style="412"/>
    <col min="15105" max="15105" width="10.625" style="412" customWidth="1"/>
    <col min="15106" max="15106" width="8.875" style="412"/>
    <col min="15107" max="15107" width="10.625" style="412" customWidth="1"/>
    <col min="15108" max="15108" width="8.875" style="412"/>
    <col min="15109" max="15109" width="10.625" style="412" customWidth="1"/>
    <col min="15110" max="15110" width="8.875" style="412"/>
    <col min="15111" max="15111" width="10.625" style="412" customWidth="1"/>
    <col min="15112" max="15360" width="8.875" style="412"/>
    <col min="15361" max="15361" width="10.625" style="412" customWidth="1"/>
    <col min="15362" max="15362" width="8.875" style="412"/>
    <col min="15363" max="15363" width="10.625" style="412" customWidth="1"/>
    <col min="15364" max="15364" width="8.875" style="412"/>
    <col min="15365" max="15365" width="10.625" style="412" customWidth="1"/>
    <col min="15366" max="15366" width="8.875" style="412"/>
    <col min="15367" max="15367" width="10.625" style="412" customWidth="1"/>
    <col min="15368" max="15616" width="8.875" style="412"/>
    <col min="15617" max="15617" width="10.625" style="412" customWidth="1"/>
    <col min="15618" max="15618" width="8.875" style="412"/>
    <col min="15619" max="15619" width="10.625" style="412" customWidth="1"/>
    <col min="15620" max="15620" width="8.875" style="412"/>
    <col min="15621" max="15621" width="10.625" style="412" customWidth="1"/>
    <col min="15622" max="15622" width="8.875" style="412"/>
    <col min="15623" max="15623" width="10.625" style="412" customWidth="1"/>
    <col min="15624" max="15872" width="8.875" style="412"/>
    <col min="15873" max="15873" width="10.625" style="412" customWidth="1"/>
    <col min="15874" max="15874" width="8.875" style="412"/>
    <col min="15875" max="15875" width="10.625" style="412" customWidth="1"/>
    <col min="15876" max="15876" width="8.875" style="412"/>
    <col min="15877" max="15877" width="10.625" style="412" customWidth="1"/>
    <col min="15878" max="15878" width="8.875" style="412"/>
    <col min="15879" max="15879" width="10.625" style="412" customWidth="1"/>
    <col min="15880" max="16128" width="8.875" style="412"/>
    <col min="16129" max="16129" width="10.625" style="412" customWidth="1"/>
    <col min="16130" max="16130" width="8.875" style="412"/>
    <col min="16131" max="16131" width="10.625" style="412" customWidth="1"/>
    <col min="16132" max="16132" width="8.875" style="412"/>
    <col min="16133" max="16133" width="10.625" style="412" customWidth="1"/>
    <col min="16134" max="16134" width="8.875" style="412"/>
    <col min="16135" max="16135" width="10.625" style="412" customWidth="1"/>
    <col min="16136" max="16384" width="8.875" style="412"/>
  </cols>
  <sheetData>
    <row r="1" spans="1:9" x14ac:dyDescent="0.15">
      <c r="A1" s="412" t="s">
        <v>111</v>
      </c>
    </row>
    <row r="2" spans="1:9" ht="20.100000000000001" customHeight="1" x14ac:dyDescent="0.15"/>
    <row r="3" spans="1:9" ht="20.100000000000001" customHeight="1" x14ac:dyDescent="0.15">
      <c r="A3" s="413" t="s">
        <v>112</v>
      </c>
      <c r="B3" s="669" t="s">
        <v>113</v>
      </c>
      <c r="C3" s="669"/>
      <c r="D3" s="669"/>
      <c r="E3" s="669"/>
      <c r="F3" s="669" t="s">
        <v>114</v>
      </c>
      <c r="G3" s="669"/>
      <c r="H3" s="669"/>
      <c r="I3" s="669"/>
    </row>
    <row r="4" spans="1:9" ht="20.100000000000001" customHeight="1" x14ac:dyDescent="0.15">
      <c r="A4" s="414" t="s">
        <v>87</v>
      </c>
      <c r="B4" s="670" t="s">
        <v>115</v>
      </c>
      <c r="C4" s="669"/>
      <c r="D4" s="670" t="s">
        <v>116</v>
      </c>
      <c r="E4" s="669"/>
      <c r="F4" s="670" t="s">
        <v>115</v>
      </c>
      <c r="G4" s="669"/>
      <c r="H4" s="670" t="s">
        <v>116</v>
      </c>
      <c r="I4" s="669"/>
    </row>
    <row r="5" spans="1:9" ht="20.100000000000001" customHeight="1" x14ac:dyDescent="0.15">
      <c r="A5" s="415" t="s">
        <v>117</v>
      </c>
      <c r="B5" s="415"/>
      <c r="C5" s="416" t="s">
        <v>118</v>
      </c>
      <c r="D5" s="415"/>
      <c r="E5" s="416" t="s">
        <v>118</v>
      </c>
      <c r="F5" s="415"/>
      <c r="G5" s="416" t="s">
        <v>118</v>
      </c>
      <c r="H5" s="415"/>
      <c r="I5" s="416" t="s">
        <v>118</v>
      </c>
    </row>
    <row r="6" spans="1:9" ht="20.100000000000001" customHeight="1" x14ac:dyDescent="0.15">
      <c r="A6" s="669" t="s">
        <v>119</v>
      </c>
      <c r="B6" s="417">
        <v>30630</v>
      </c>
      <c r="C6" s="671">
        <v>100</v>
      </c>
      <c r="D6" s="673">
        <v>198503</v>
      </c>
      <c r="E6" s="671">
        <v>100</v>
      </c>
      <c r="F6" s="417">
        <v>3476</v>
      </c>
      <c r="G6" s="671">
        <v>100</v>
      </c>
      <c r="H6" s="673">
        <v>62435</v>
      </c>
      <c r="I6" s="671">
        <v>100</v>
      </c>
    </row>
    <row r="7" spans="1:9" ht="20.100000000000001" customHeight="1" x14ac:dyDescent="0.15">
      <c r="A7" s="669"/>
      <c r="B7" s="418">
        <v>-15.430497272081531</v>
      </c>
      <c r="C7" s="671"/>
      <c r="D7" s="674"/>
      <c r="E7" s="671"/>
      <c r="F7" s="419">
        <v>-5.5673900856891168</v>
      </c>
      <c r="G7" s="671"/>
      <c r="H7" s="674"/>
      <c r="I7" s="671"/>
    </row>
    <row r="8" spans="1:9" ht="20.100000000000001" customHeight="1" x14ac:dyDescent="0.15">
      <c r="A8" s="669" t="s">
        <v>120</v>
      </c>
      <c r="B8" s="417">
        <v>20803</v>
      </c>
      <c r="C8" s="672">
        <v>67.917074763303958</v>
      </c>
      <c r="D8" s="673">
        <v>141691</v>
      </c>
      <c r="E8" s="672">
        <v>71.37977763560248</v>
      </c>
      <c r="F8" s="417">
        <v>2437</v>
      </c>
      <c r="G8" s="672">
        <v>70.109321058688153</v>
      </c>
      <c r="H8" s="673">
        <v>46577</v>
      </c>
      <c r="I8" s="672">
        <v>74.600784816208858</v>
      </c>
    </row>
    <row r="9" spans="1:9" ht="20.100000000000001" customHeight="1" x14ac:dyDescent="0.15">
      <c r="A9" s="669"/>
      <c r="B9" s="418">
        <v>-14.681948747626878</v>
      </c>
      <c r="C9" s="672"/>
      <c r="D9" s="674"/>
      <c r="E9" s="672"/>
      <c r="F9" s="419">
        <v>-5.2321961483135455</v>
      </c>
      <c r="G9" s="672"/>
      <c r="H9" s="674"/>
      <c r="I9" s="672"/>
    </row>
    <row r="10" spans="1:9" ht="20.100000000000001" customHeight="1" x14ac:dyDescent="0.15">
      <c r="A10" s="669" t="s">
        <v>121</v>
      </c>
      <c r="B10" s="417">
        <v>18410</v>
      </c>
      <c r="C10" s="672">
        <v>60.104472739144633</v>
      </c>
      <c r="D10" s="673">
        <v>121619</v>
      </c>
      <c r="E10" s="672">
        <v>61.268091666120917</v>
      </c>
      <c r="F10" s="417">
        <v>2000</v>
      </c>
      <c r="G10" s="672">
        <v>57.537399309551205</v>
      </c>
      <c r="H10" s="673">
        <v>39961</v>
      </c>
      <c r="I10" s="672">
        <v>64.004164330904146</v>
      </c>
    </row>
    <row r="11" spans="1:9" ht="20.100000000000001" customHeight="1" x14ac:dyDescent="0.15">
      <c r="A11" s="669"/>
      <c r="B11" s="418">
        <v>-15.137437406984105</v>
      </c>
      <c r="C11" s="672"/>
      <c r="D11" s="674"/>
      <c r="E11" s="672"/>
      <c r="F11" s="419">
        <v>-5.0048797577638204</v>
      </c>
      <c r="G11" s="672"/>
      <c r="H11" s="674"/>
      <c r="I11" s="672"/>
    </row>
    <row r="12" spans="1:9" ht="20.100000000000001" customHeight="1" x14ac:dyDescent="0.15">
      <c r="A12" s="669" t="s">
        <v>122</v>
      </c>
      <c r="B12" s="417">
        <v>9981</v>
      </c>
      <c r="C12" s="672">
        <v>32.585700293829575</v>
      </c>
      <c r="D12" s="673">
        <v>68552</v>
      </c>
      <c r="E12" s="672">
        <v>34.534490662609635</v>
      </c>
      <c r="F12" s="417">
        <v>930</v>
      </c>
      <c r="G12" s="672">
        <v>26.754890678941312</v>
      </c>
      <c r="H12" s="673">
        <v>21625</v>
      </c>
      <c r="I12" s="672">
        <v>34.636021462320812</v>
      </c>
    </row>
    <row r="13" spans="1:9" ht="20.100000000000001" customHeight="1" x14ac:dyDescent="0.15">
      <c r="A13" s="669"/>
      <c r="B13" s="418">
        <v>-14.559750262574397</v>
      </c>
      <c r="C13" s="672"/>
      <c r="D13" s="674"/>
      <c r="E13" s="672"/>
      <c r="F13" s="419">
        <v>-4.300578034682081</v>
      </c>
      <c r="G13" s="672"/>
      <c r="H13" s="674"/>
      <c r="I13" s="672"/>
    </row>
    <row r="14" spans="1:9" ht="20.100000000000001" customHeight="1" x14ac:dyDescent="0.15">
      <c r="A14" s="669" t="s">
        <v>123</v>
      </c>
      <c r="B14" s="417">
        <v>7613</v>
      </c>
      <c r="C14" s="672">
        <v>24.854717597126999</v>
      </c>
      <c r="D14" s="673">
        <v>59346</v>
      </c>
      <c r="E14" s="672">
        <v>29.896777378679417</v>
      </c>
      <c r="F14" s="417">
        <v>867</v>
      </c>
      <c r="G14" s="672">
        <v>24.942462600690448</v>
      </c>
      <c r="H14" s="673">
        <v>26725</v>
      </c>
      <c r="I14" s="672">
        <v>42.804516697365258</v>
      </c>
    </row>
    <row r="15" spans="1:9" ht="20.100000000000001" customHeight="1" x14ac:dyDescent="0.15">
      <c r="A15" s="669"/>
      <c r="B15" s="418">
        <v>-12.82816028038958</v>
      </c>
      <c r="C15" s="672"/>
      <c r="D15" s="674"/>
      <c r="E15" s="672"/>
      <c r="F15" s="419">
        <v>-3.2441534144059867</v>
      </c>
      <c r="G15" s="672"/>
      <c r="H15" s="674"/>
      <c r="I15" s="672"/>
    </row>
    <row r="16" spans="1:9" ht="20.100000000000001" customHeight="1" x14ac:dyDescent="0.15">
      <c r="A16" s="669" t="s">
        <v>124</v>
      </c>
      <c r="B16" s="417">
        <v>6733</v>
      </c>
      <c r="C16" s="675">
        <v>21.981717270649689</v>
      </c>
      <c r="D16" s="673">
        <v>76932</v>
      </c>
      <c r="E16" s="672">
        <v>38.756089328624753</v>
      </c>
      <c r="F16" s="417">
        <v>759</v>
      </c>
      <c r="G16" s="672">
        <v>21.835443037974684</v>
      </c>
      <c r="H16" s="673">
        <v>25101</v>
      </c>
      <c r="I16" s="672">
        <v>40.203411548009932</v>
      </c>
    </row>
    <row r="17" spans="1:11" ht="20.100000000000001" customHeight="1" x14ac:dyDescent="0.15">
      <c r="A17" s="669"/>
      <c r="B17" s="418">
        <v>-8.7518847813653622</v>
      </c>
      <c r="C17" s="676"/>
      <c r="D17" s="674"/>
      <c r="E17" s="672"/>
      <c r="F17" s="419">
        <v>-3.0237839129915143</v>
      </c>
      <c r="G17" s="672"/>
      <c r="H17" s="674"/>
      <c r="I17" s="672"/>
    </row>
    <row r="18" spans="1:11" ht="20.100000000000001" customHeight="1" x14ac:dyDescent="0.15">
      <c r="A18" s="670" t="s">
        <v>125</v>
      </c>
      <c r="B18" s="417">
        <v>5762</v>
      </c>
      <c r="C18" s="675">
        <v>18.811622592229842</v>
      </c>
      <c r="D18" s="673">
        <v>59274</v>
      </c>
      <c r="E18" s="675">
        <v>29.860505886560908</v>
      </c>
      <c r="F18" s="417">
        <v>718</v>
      </c>
      <c r="G18" s="675">
        <v>20.655926352128883</v>
      </c>
      <c r="H18" s="673">
        <v>22136</v>
      </c>
      <c r="I18" s="675">
        <v>35.454472651557623</v>
      </c>
    </row>
    <row r="19" spans="1:11" ht="20.100000000000001" customHeight="1" x14ac:dyDescent="0.15">
      <c r="A19" s="674"/>
      <c r="B19" s="418">
        <v>-9.7209569119681483</v>
      </c>
      <c r="C19" s="676"/>
      <c r="D19" s="678"/>
      <c r="E19" s="676"/>
      <c r="F19" s="419">
        <v>-3.2435851102276834</v>
      </c>
      <c r="G19" s="676"/>
      <c r="H19" s="678"/>
      <c r="I19" s="676"/>
    </row>
    <row r="20" spans="1:11" ht="20.100000000000001" customHeight="1" x14ac:dyDescent="0.15">
      <c r="A20" s="677" t="s">
        <v>126</v>
      </c>
      <c r="B20" s="417">
        <v>5663</v>
      </c>
      <c r="C20" s="675">
        <v>18.488410055501141</v>
      </c>
      <c r="D20" s="673">
        <v>52473</v>
      </c>
      <c r="E20" s="675">
        <v>26.434361193533601</v>
      </c>
      <c r="F20" s="417">
        <v>719</v>
      </c>
      <c r="G20" s="675">
        <v>20.68469505178366</v>
      </c>
      <c r="H20" s="673">
        <v>22813</v>
      </c>
      <c r="I20" s="675">
        <v>36.538800352366465</v>
      </c>
    </row>
    <row r="21" spans="1:11" ht="20.100000000000001" customHeight="1" x14ac:dyDescent="0.15">
      <c r="A21" s="674"/>
      <c r="B21" s="418">
        <v>-10.792216949669353</v>
      </c>
      <c r="C21" s="676"/>
      <c r="D21" s="678"/>
      <c r="E21" s="676"/>
      <c r="F21" s="419">
        <v>-3.1517117433042565</v>
      </c>
      <c r="G21" s="676"/>
      <c r="H21" s="678"/>
      <c r="I21" s="676"/>
    </row>
    <row r="22" spans="1:11" ht="20.100000000000001" customHeight="1" x14ac:dyDescent="0.15">
      <c r="A22" s="677" t="s">
        <v>127</v>
      </c>
      <c r="B22" s="420">
        <v>5172</v>
      </c>
      <c r="C22" s="679">
        <v>16.885406464250735</v>
      </c>
      <c r="D22" s="688">
        <v>43647</v>
      </c>
      <c r="E22" s="679">
        <v>21.988080784673279</v>
      </c>
      <c r="F22" s="420">
        <v>623</v>
      </c>
      <c r="G22" s="679">
        <v>17.922899884925201</v>
      </c>
      <c r="H22" s="688">
        <v>20398</v>
      </c>
      <c r="I22" s="679">
        <v>32.670777608713067</v>
      </c>
    </row>
    <row r="23" spans="1:11" ht="20.100000000000001" customHeight="1" x14ac:dyDescent="0.15">
      <c r="A23" s="687"/>
      <c r="B23" s="421">
        <v>-11.849611657158569</v>
      </c>
      <c r="C23" s="680"/>
      <c r="D23" s="689"/>
      <c r="E23" s="680"/>
      <c r="F23" s="422">
        <v>-3.0542210020590255</v>
      </c>
      <c r="G23" s="680"/>
      <c r="H23" s="689"/>
      <c r="I23" s="680"/>
    </row>
    <row r="24" spans="1:11" ht="20.100000000000001" customHeight="1" x14ac:dyDescent="0.15">
      <c r="A24" s="681" t="s">
        <v>217</v>
      </c>
      <c r="B24" s="427">
        <v>5673</v>
      </c>
      <c r="C24" s="683">
        <v>18.521057786483837</v>
      </c>
      <c r="D24" s="685">
        <v>43210</v>
      </c>
      <c r="E24" s="683">
        <v>21.767932978342898</v>
      </c>
      <c r="F24" s="427">
        <v>684</v>
      </c>
      <c r="G24" s="683">
        <v>19.677790563866512</v>
      </c>
      <c r="H24" s="685">
        <v>21519</v>
      </c>
      <c r="I24" s="683">
        <v>34.466244894690476</v>
      </c>
    </row>
    <row r="25" spans="1:11" ht="20.100000000000001" customHeight="1" x14ac:dyDescent="0.15">
      <c r="A25" s="682"/>
      <c r="B25" s="428">
        <v>-13.128905345984727</v>
      </c>
      <c r="C25" s="684"/>
      <c r="D25" s="686"/>
      <c r="E25" s="684"/>
      <c r="F25" s="429">
        <v>-3.178586365537432</v>
      </c>
      <c r="G25" s="684"/>
      <c r="H25" s="686"/>
      <c r="I25" s="684"/>
    </row>
    <row r="26" spans="1:11" ht="20.100000000000001" customHeight="1" x14ac:dyDescent="0.15">
      <c r="A26" s="681" t="s">
        <v>218</v>
      </c>
      <c r="B26" s="427">
        <v>5724</v>
      </c>
      <c r="C26" s="690">
        <v>18.687561214495592</v>
      </c>
      <c r="D26" s="685">
        <v>44089</v>
      </c>
      <c r="E26" s="683">
        <v>22.210747444623003</v>
      </c>
      <c r="F26" s="427">
        <v>664</v>
      </c>
      <c r="G26" s="690">
        <v>19.102416570771002</v>
      </c>
      <c r="H26" s="685">
        <v>21265</v>
      </c>
      <c r="I26" s="683">
        <v>34.05942179867062</v>
      </c>
    </row>
    <row r="27" spans="1:11" ht="20.100000000000001" customHeight="1" x14ac:dyDescent="0.15">
      <c r="A27" s="682"/>
      <c r="B27" s="428">
        <v>-12.982830184399738</v>
      </c>
      <c r="C27" s="691"/>
      <c r="D27" s="686"/>
      <c r="E27" s="684"/>
      <c r="F27" s="429">
        <v>-3.1225017634610865</v>
      </c>
      <c r="G27" s="691"/>
      <c r="H27" s="686"/>
      <c r="I27" s="684"/>
    </row>
    <row r="28" spans="1:11" ht="20.100000000000001" customHeight="1" x14ac:dyDescent="0.15">
      <c r="A28" s="681" t="s">
        <v>219</v>
      </c>
      <c r="B28" s="427">
        <v>6004</v>
      </c>
      <c r="C28" s="683">
        <v>19.6016976820111</v>
      </c>
      <c r="D28" s="685">
        <v>45170</v>
      </c>
      <c r="E28" s="683">
        <v>22.755323597124477</v>
      </c>
      <c r="F28" s="427">
        <v>685</v>
      </c>
      <c r="G28" s="683">
        <v>19.706559263521289</v>
      </c>
      <c r="H28" s="685">
        <v>21663</v>
      </c>
      <c r="I28" s="683">
        <v>34.69688476015056</v>
      </c>
      <c r="K28" s="423"/>
    </row>
    <row r="29" spans="1:11" ht="20.100000000000001" customHeight="1" x14ac:dyDescent="0.15">
      <c r="A29" s="682"/>
      <c r="B29" s="428">
        <v>-13.29200796989152</v>
      </c>
      <c r="C29" s="684"/>
      <c r="D29" s="686"/>
      <c r="E29" s="684"/>
      <c r="F29" s="429">
        <v>-3.1620735816830536</v>
      </c>
      <c r="G29" s="684"/>
      <c r="H29" s="686"/>
      <c r="I29" s="684"/>
    </row>
    <row r="30" spans="1:11" ht="20.100000000000001" customHeight="1" x14ac:dyDescent="0.15">
      <c r="A30" s="681" t="s">
        <v>203</v>
      </c>
      <c r="B30" s="430">
        <v>4342</v>
      </c>
      <c r="C30" s="690">
        <v>14.175644792686908</v>
      </c>
      <c r="D30" s="692">
        <v>42321</v>
      </c>
      <c r="E30" s="683">
        <v>21.320080804824109</v>
      </c>
      <c r="F30" s="430">
        <v>511</v>
      </c>
      <c r="G30" s="690">
        <v>14.700805523590335</v>
      </c>
      <c r="H30" s="692">
        <v>19369</v>
      </c>
      <c r="I30" s="683">
        <v>31.022663570112918</v>
      </c>
    </row>
    <row r="31" spans="1:11" ht="20.100000000000001" customHeight="1" x14ac:dyDescent="0.15">
      <c r="A31" s="682"/>
      <c r="B31" s="428">
        <v>-10.259681954585194</v>
      </c>
      <c r="C31" s="691"/>
      <c r="D31" s="693"/>
      <c r="E31" s="684"/>
      <c r="F31" s="429">
        <v>-2.6382363570654137</v>
      </c>
      <c r="G31" s="691"/>
      <c r="H31" s="693"/>
      <c r="I31" s="684"/>
    </row>
    <row r="32" spans="1:11" ht="20.100000000000001" customHeight="1" x14ac:dyDescent="0.15">
      <c r="A32" s="681" t="s">
        <v>128</v>
      </c>
      <c r="B32" s="430">
        <v>5412</v>
      </c>
      <c r="C32" s="683">
        <v>17.668952007835458</v>
      </c>
      <c r="D32" s="692">
        <v>42660</v>
      </c>
      <c r="E32" s="683">
        <v>21.490859080215412</v>
      </c>
      <c r="F32" s="430">
        <v>617</v>
      </c>
      <c r="G32" s="683">
        <v>17.750287686996547</v>
      </c>
      <c r="H32" s="692">
        <v>19993</v>
      </c>
      <c r="I32" s="683">
        <v>32.022102987106592</v>
      </c>
    </row>
    <row r="33" spans="1:9" ht="20.100000000000001" customHeight="1" x14ac:dyDescent="0.15">
      <c r="A33" s="682"/>
      <c r="B33" s="428">
        <v>-12.686357243319268</v>
      </c>
      <c r="C33" s="684"/>
      <c r="D33" s="693"/>
      <c r="E33" s="684"/>
      <c r="F33" s="429">
        <v>-3.0860801280448156</v>
      </c>
      <c r="G33" s="684"/>
      <c r="H33" s="693"/>
      <c r="I33" s="684"/>
    </row>
    <row r="34" spans="1:9" ht="20.100000000000001" customHeight="1" x14ac:dyDescent="0.15">
      <c r="A34" s="681" t="s">
        <v>220</v>
      </c>
      <c r="B34" s="424">
        <v>4825</v>
      </c>
      <c r="C34" s="690">
        <v>15.75253019915116</v>
      </c>
      <c r="D34" s="692">
        <v>39124</v>
      </c>
      <c r="E34" s="683">
        <v>19.709525800617623</v>
      </c>
      <c r="F34" s="431">
        <v>531</v>
      </c>
      <c r="G34" s="690">
        <v>15.276179516685845</v>
      </c>
      <c r="H34" s="692">
        <v>18340</v>
      </c>
      <c r="I34" s="683">
        <v>29.374549531512773</v>
      </c>
    </row>
    <row r="35" spans="1:9" ht="20.100000000000001" customHeight="1" x14ac:dyDescent="0.15">
      <c r="A35" s="682"/>
      <c r="B35" s="428">
        <v>-12.332583580411001</v>
      </c>
      <c r="C35" s="691"/>
      <c r="D35" s="693"/>
      <c r="E35" s="684"/>
      <c r="F35" s="429">
        <v>-2.8953107960741549</v>
      </c>
      <c r="G35" s="691"/>
      <c r="H35" s="693"/>
      <c r="I35" s="684"/>
    </row>
    <row r="36" spans="1:9" ht="20.100000000000001" customHeight="1" x14ac:dyDescent="0.15">
      <c r="A36" s="681" t="s">
        <v>221</v>
      </c>
      <c r="B36" s="424">
        <v>4523</v>
      </c>
      <c r="C36" s="683">
        <v>14.76656872347372</v>
      </c>
      <c r="D36" s="692">
        <v>38912</v>
      </c>
      <c r="E36" s="683">
        <v>19.602726407157576</v>
      </c>
      <c r="F36" s="431">
        <v>524</v>
      </c>
      <c r="G36" s="683">
        <v>15.074798619102417</v>
      </c>
      <c r="H36" s="692">
        <v>18042</v>
      </c>
      <c r="I36" s="683">
        <v>28.897253143268998</v>
      </c>
    </row>
    <row r="37" spans="1:9" ht="20.100000000000001" customHeight="1" x14ac:dyDescent="0.15">
      <c r="A37" s="682"/>
      <c r="B37" s="428">
        <v>-11.623663651315789</v>
      </c>
      <c r="C37" s="684"/>
      <c r="D37" s="693"/>
      <c r="E37" s="684"/>
      <c r="F37" s="429">
        <v>-2.9043343310054319</v>
      </c>
      <c r="G37" s="684"/>
      <c r="H37" s="693"/>
      <c r="I37" s="684"/>
    </row>
    <row r="38" spans="1:9" ht="20.100000000000001" customHeight="1" x14ac:dyDescent="0.15">
      <c r="A38" s="681" t="s">
        <v>222</v>
      </c>
      <c r="B38" s="424">
        <v>4682</v>
      </c>
      <c r="C38" s="690">
        <v>15.285667646098597</v>
      </c>
      <c r="D38" s="692">
        <v>38264</v>
      </c>
      <c r="E38" s="694">
        <v>19.276282978091011</v>
      </c>
      <c r="F38" s="431">
        <v>539</v>
      </c>
      <c r="G38" s="690">
        <v>15.50632911392405</v>
      </c>
      <c r="H38" s="692">
        <v>17984</v>
      </c>
      <c r="I38" s="694">
        <v>28.804356530792024</v>
      </c>
    </row>
    <row r="39" spans="1:9" ht="20.100000000000001" customHeight="1" x14ac:dyDescent="0.15">
      <c r="A39" s="682"/>
      <c r="B39" s="428">
        <v>-12.236044323646247</v>
      </c>
      <c r="C39" s="691"/>
      <c r="D39" s="693"/>
      <c r="E39" s="694"/>
      <c r="F39" s="429">
        <v>-2.9971085409252667</v>
      </c>
      <c r="G39" s="691"/>
      <c r="H39" s="693"/>
      <c r="I39" s="694"/>
    </row>
    <row r="40" spans="1:9" ht="20.100000000000001" customHeight="1" x14ac:dyDescent="0.15">
      <c r="A40" s="681" t="s">
        <v>223</v>
      </c>
      <c r="B40" s="425">
        <v>4632</v>
      </c>
      <c r="C40" s="695">
        <v>15.1</v>
      </c>
      <c r="D40" s="692">
        <v>38294</v>
      </c>
      <c r="E40" s="694">
        <v>19.291396099807056</v>
      </c>
      <c r="F40" s="431">
        <v>523</v>
      </c>
      <c r="G40" s="694">
        <v>15</v>
      </c>
      <c r="H40" s="692">
        <v>17802</v>
      </c>
      <c r="I40" s="694">
        <v>28.512853367502199</v>
      </c>
    </row>
    <row r="41" spans="1:9" ht="20.100000000000001" customHeight="1" x14ac:dyDescent="0.15">
      <c r="A41" s="682"/>
      <c r="B41" s="428">
        <v>-12.095889695513657</v>
      </c>
      <c r="C41" s="696"/>
      <c r="D41" s="693"/>
      <c r="E41" s="694"/>
      <c r="F41" s="429">
        <v>-2.9378721491967195</v>
      </c>
      <c r="G41" s="694"/>
      <c r="H41" s="693"/>
      <c r="I41" s="694"/>
    </row>
    <row r="42" spans="1:9" ht="20.100000000000001" customHeight="1" x14ac:dyDescent="0.15">
      <c r="A42" s="681" t="s">
        <v>224</v>
      </c>
      <c r="B42" s="425">
        <v>4768</v>
      </c>
      <c r="C42" s="695">
        <v>15.6</v>
      </c>
      <c r="D42" s="692">
        <v>38475</v>
      </c>
      <c r="E42" s="694">
        <v>19.399999999999999</v>
      </c>
      <c r="F42" s="431">
        <v>534</v>
      </c>
      <c r="G42" s="694">
        <v>15.4</v>
      </c>
      <c r="H42" s="692">
        <v>17870</v>
      </c>
      <c r="I42" s="694">
        <v>28.6</v>
      </c>
    </row>
    <row r="43" spans="1:9" ht="20.100000000000001" customHeight="1" x14ac:dyDescent="0.15">
      <c r="A43" s="682"/>
      <c r="B43" s="428">
        <v>-12.4</v>
      </c>
      <c r="C43" s="696"/>
      <c r="D43" s="693"/>
      <c r="E43" s="694"/>
      <c r="F43" s="429">
        <v>-3</v>
      </c>
      <c r="G43" s="694"/>
      <c r="H43" s="693"/>
      <c r="I43" s="694"/>
    </row>
    <row r="44" spans="1:9" ht="20.100000000000001" customHeight="1" x14ac:dyDescent="0.15">
      <c r="A44" s="412" t="s">
        <v>129</v>
      </c>
    </row>
    <row r="45" spans="1:9" ht="20.100000000000001" customHeight="1" x14ac:dyDescent="0.15">
      <c r="A45" s="412" t="s">
        <v>130</v>
      </c>
    </row>
    <row r="46" spans="1:9" ht="20.100000000000001" customHeight="1" x14ac:dyDescent="0.15"/>
    <row r="47" spans="1:9" ht="30" customHeight="1" x14ac:dyDescent="0.15">
      <c r="A47" s="426"/>
    </row>
    <row r="48" spans="1:9" ht="30" customHeight="1" x14ac:dyDescent="0.15"/>
    <row r="49" ht="27" customHeight="1" x14ac:dyDescent="0.15"/>
  </sheetData>
  <mergeCells count="139">
    <mergeCell ref="I42:I43"/>
    <mergeCell ref="A42:A43"/>
    <mergeCell ref="C42:C43"/>
    <mergeCell ref="D42:D43"/>
    <mergeCell ref="E42:E43"/>
    <mergeCell ref="G42:G43"/>
    <mergeCell ref="H42:H43"/>
    <mergeCell ref="I38:I39"/>
    <mergeCell ref="A40:A41"/>
    <mergeCell ref="C40:C41"/>
    <mergeCell ref="D40:D41"/>
    <mergeCell ref="E40:E41"/>
    <mergeCell ref="G40:G41"/>
    <mergeCell ref="H40:H41"/>
    <mergeCell ref="I40:I41"/>
    <mergeCell ref="A38:A39"/>
    <mergeCell ref="C38:C39"/>
    <mergeCell ref="D38:D39"/>
    <mergeCell ref="E38:E39"/>
    <mergeCell ref="G38:G39"/>
    <mergeCell ref="H38:H39"/>
    <mergeCell ref="I34:I35"/>
    <mergeCell ref="A36:A37"/>
    <mergeCell ref="C36:C37"/>
    <mergeCell ref="D36:D37"/>
    <mergeCell ref="E36:E37"/>
    <mergeCell ref="G36:G37"/>
    <mergeCell ref="H36:H37"/>
    <mergeCell ref="I36:I37"/>
    <mergeCell ref="A34:A35"/>
    <mergeCell ref="C34:C35"/>
    <mergeCell ref="D34:D35"/>
    <mergeCell ref="E34:E35"/>
    <mergeCell ref="G34:G35"/>
    <mergeCell ref="H34:H35"/>
    <mergeCell ref="I30:I31"/>
    <mergeCell ref="A32:A33"/>
    <mergeCell ref="C32:C33"/>
    <mergeCell ref="D32:D33"/>
    <mergeCell ref="E32:E33"/>
    <mergeCell ref="G32:G33"/>
    <mergeCell ref="H32:H33"/>
    <mergeCell ref="I32:I33"/>
    <mergeCell ref="A30:A31"/>
    <mergeCell ref="C30:C31"/>
    <mergeCell ref="D30:D31"/>
    <mergeCell ref="E30:E31"/>
    <mergeCell ref="G30:G31"/>
    <mergeCell ref="H30:H31"/>
    <mergeCell ref="I26:I27"/>
    <mergeCell ref="A28:A29"/>
    <mergeCell ref="C28:C29"/>
    <mergeCell ref="D28:D29"/>
    <mergeCell ref="E28:E29"/>
    <mergeCell ref="G28:G29"/>
    <mergeCell ref="H28:H29"/>
    <mergeCell ref="I28:I29"/>
    <mergeCell ref="A26:A27"/>
    <mergeCell ref="C26:C27"/>
    <mergeCell ref="D26:D27"/>
    <mergeCell ref="E26:E27"/>
    <mergeCell ref="G26:G27"/>
    <mergeCell ref="H26:H27"/>
    <mergeCell ref="I22:I23"/>
    <mergeCell ref="A24:A25"/>
    <mergeCell ref="C24:C25"/>
    <mergeCell ref="D24:D25"/>
    <mergeCell ref="E24:E25"/>
    <mergeCell ref="G24:G25"/>
    <mergeCell ref="H24:H25"/>
    <mergeCell ref="I24:I25"/>
    <mergeCell ref="A22:A23"/>
    <mergeCell ref="C22:C23"/>
    <mergeCell ref="D22:D23"/>
    <mergeCell ref="E22:E23"/>
    <mergeCell ref="G22:G23"/>
    <mergeCell ref="H22:H23"/>
    <mergeCell ref="I18:I19"/>
    <mergeCell ref="A20:A21"/>
    <mergeCell ref="C20:C21"/>
    <mergeCell ref="D20:D21"/>
    <mergeCell ref="E20:E21"/>
    <mergeCell ref="G20:G21"/>
    <mergeCell ref="H20:H21"/>
    <mergeCell ref="I20:I21"/>
    <mergeCell ref="A18:A19"/>
    <mergeCell ref="C18:C19"/>
    <mergeCell ref="D18:D19"/>
    <mergeCell ref="E18:E19"/>
    <mergeCell ref="G18:G19"/>
    <mergeCell ref="H18:H19"/>
    <mergeCell ref="I14:I15"/>
    <mergeCell ref="A16:A17"/>
    <mergeCell ref="C16:C17"/>
    <mergeCell ref="D16:D17"/>
    <mergeCell ref="E16:E17"/>
    <mergeCell ref="G16:G17"/>
    <mergeCell ref="H16:H17"/>
    <mergeCell ref="I16:I17"/>
    <mergeCell ref="A14:A15"/>
    <mergeCell ref="C14:C15"/>
    <mergeCell ref="D14:D15"/>
    <mergeCell ref="E14:E15"/>
    <mergeCell ref="G14:G15"/>
    <mergeCell ref="H14:H15"/>
    <mergeCell ref="I10:I11"/>
    <mergeCell ref="A12:A13"/>
    <mergeCell ref="C12:C13"/>
    <mergeCell ref="D12:D13"/>
    <mergeCell ref="E12:E13"/>
    <mergeCell ref="G12:G13"/>
    <mergeCell ref="H12:H13"/>
    <mergeCell ref="I12:I13"/>
    <mergeCell ref="A10:A11"/>
    <mergeCell ref="C10:C11"/>
    <mergeCell ref="D10:D11"/>
    <mergeCell ref="E10:E11"/>
    <mergeCell ref="G10:G11"/>
    <mergeCell ref="H10:H11"/>
    <mergeCell ref="B3:E3"/>
    <mergeCell ref="F3:I3"/>
    <mergeCell ref="B4:C4"/>
    <mergeCell ref="D4:E4"/>
    <mergeCell ref="F4:G4"/>
    <mergeCell ref="H4:I4"/>
    <mergeCell ref="I6:I7"/>
    <mergeCell ref="A8:A9"/>
    <mergeCell ref="C8:C9"/>
    <mergeCell ref="D8:D9"/>
    <mergeCell ref="E8:E9"/>
    <mergeCell ref="G8:G9"/>
    <mergeCell ref="H8:H9"/>
    <mergeCell ref="I8:I9"/>
    <mergeCell ref="A6:A7"/>
    <mergeCell ref="C6:C7"/>
    <mergeCell ref="D6:D7"/>
    <mergeCell ref="E6:E7"/>
    <mergeCell ref="G6:G7"/>
    <mergeCell ref="H6:H7"/>
  </mergeCells>
  <phoneticPr fontId="3"/>
  <pageMargins left="0.98425196850393704" right="0.19685039370078741" top="0.82" bottom="0.68" header="0.51181102362204722" footer="0.51181102362204722"/>
  <pageSetup paperSize="9"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E0B0-471D-43A5-B4DE-1478D369B102}">
  <sheetPr>
    <pageSetUpPr fitToPage="1"/>
  </sheetPr>
  <dimension ref="A1:BI51"/>
  <sheetViews>
    <sheetView view="pageBreakPreview" zoomScaleNormal="145" zoomScaleSheetLayoutView="100" workbookViewId="0">
      <pane xSplit="20" ySplit="6" topLeftCell="V24" activePane="bottomRight" state="frozen"/>
      <selection activeCell="F15" sqref="F15"/>
      <selection pane="topRight" activeCell="F15" sqref="F15"/>
      <selection pane="bottomLeft" activeCell="F15" sqref="F15"/>
      <selection pane="bottomRight" activeCell="AA29" sqref="AA29:AA31"/>
    </sheetView>
  </sheetViews>
  <sheetFormatPr defaultColWidth="9" defaultRowHeight="12.75" x14ac:dyDescent="0.15"/>
  <cols>
    <col min="1" max="1" width="4.625" style="469" customWidth="1"/>
    <col min="2" max="2" width="3.625" style="469" customWidth="1"/>
    <col min="3" max="3" width="5.625" style="469" customWidth="1"/>
    <col min="4" max="18" width="9.625" style="469" hidden="1" customWidth="1"/>
    <col min="19" max="22" width="8.75" style="511" hidden="1" customWidth="1"/>
    <col min="23" max="27" width="8.75" style="511" customWidth="1"/>
    <col min="28" max="41" width="9.625" style="469" hidden="1" customWidth="1"/>
    <col min="42" max="42" width="13.5" style="469" hidden="1" customWidth="1"/>
    <col min="43" max="43" width="8.875" style="511" hidden="1" customWidth="1"/>
    <col min="44" max="46" width="8.875" style="469" hidden="1" customWidth="1"/>
    <col min="47" max="51" width="8.875" style="469" customWidth="1"/>
    <col min="52" max="53" width="9" style="469"/>
    <col min="54" max="54" width="10.875" style="469" customWidth="1"/>
    <col min="55" max="16384" width="9" style="469"/>
  </cols>
  <sheetData>
    <row r="1" spans="1:61" ht="21" customHeight="1" x14ac:dyDescent="0.15">
      <c r="A1" s="745" t="s">
        <v>131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  <c r="T1" s="745"/>
      <c r="U1" s="229"/>
      <c r="V1" s="229"/>
      <c r="W1" s="230"/>
      <c r="X1" s="230"/>
      <c r="Y1" s="230"/>
      <c r="Z1" s="230"/>
      <c r="AA1" s="230"/>
      <c r="AB1" s="231"/>
      <c r="AC1" s="231"/>
      <c r="AD1" s="231"/>
      <c r="AE1" s="231"/>
      <c r="AF1" s="231"/>
      <c r="AG1" s="231"/>
      <c r="AH1" s="746"/>
      <c r="AI1" s="746"/>
      <c r="AJ1" s="746"/>
      <c r="AK1" s="746"/>
      <c r="AL1" s="747"/>
      <c r="AM1" s="231"/>
      <c r="AN1" s="231"/>
      <c r="AO1" s="231"/>
      <c r="AP1" s="231"/>
      <c r="AQ1" s="230"/>
      <c r="AR1" s="231"/>
      <c r="AS1" s="231"/>
      <c r="AT1" s="231"/>
      <c r="AU1" s="231"/>
      <c r="AV1" s="231"/>
      <c r="AW1" s="231"/>
      <c r="AX1" s="231"/>
      <c r="AY1" s="231"/>
    </row>
    <row r="2" spans="1:61" s="235" customFormat="1" ht="21" customHeight="1" x14ac:dyDescent="0.15">
      <c r="A2" s="232" t="s">
        <v>215</v>
      </c>
      <c r="B2" s="232"/>
      <c r="C2" s="232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4"/>
      <c r="P2" s="234"/>
      <c r="S2" s="236"/>
      <c r="T2" s="236"/>
      <c r="U2" s="236"/>
      <c r="V2" s="236"/>
      <c r="W2" s="236"/>
      <c r="X2" s="236"/>
      <c r="Y2" s="236"/>
      <c r="Z2" s="236"/>
      <c r="AA2" s="236"/>
      <c r="AH2" s="454"/>
      <c r="AI2" s="454"/>
      <c r="AJ2" s="454"/>
      <c r="AK2" s="454"/>
      <c r="AM2" s="237"/>
      <c r="AN2" s="237"/>
      <c r="AO2" s="237"/>
      <c r="AQ2" s="238"/>
      <c r="AV2" s="238"/>
      <c r="AW2" s="238"/>
      <c r="AX2" s="238"/>
      <c r="AY2" s="238"/>
    </row>
    <row r="3" spans="1:61" s="235" customFormat="1" ht="12.75" customHeight="1" x14ac:dyDescent="0.15">
      <c r="A3" s="232"/>
      <c r="B3" s="233"/>
      <c r="C3" s="233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S3" s="236"/>
      <c r="T3" s="236"/>
      <c r="U3" s="236"/>
      <c r="V3" s="236"/>
      <c r="W3" s="236"/>
      <c r="X3" s="236"/>
      <c r="Y3" s="236"/>
      <c r="Z3" s="236"/>
      <c r="AA3" s="236"/>
      <c r="AH3" s="454"/>
      <c r="AI3" s="454"/>
      <c r="AJ3" s="454"/>
      <c r="AK3" s="454"/>
      <c r="AM3" s="237"/>
      <c r="AN3" s="237"/>
      <c r="AO3" s="237"/>
      <c r="AQ3" s="238"/>
      <c r="AV3" s="238"/>
      <c r="AW3" s="238"/>
      <c r="AX3" s="238"/>
      <c r="AY3" s="238" t="s">
        <v>25</v>
      </c>
    </row>
    <row r="4" spans="1:61" s="235" customFormat="1" ht="24" customHeight="1" x14ac:dyDescent="0.15">
      <c r="A4" s="697"/>
      <c r="B4" s="699" t="s">
        <v>132</v>
      </c>
      <c r="C4" s="700"/>
      <c r="D4" s="727" t="s">
        <v>133</v>
      </c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8"/>
      <c r="Q4" s="728"/>
      <c r="R4" s="728"/>
      <c r="S4" s="728"/>
      <c r="T4" s="728"/>
      <c r="U4" s="728"/>
      <c r="V4" s="728"/>
      <c r="W4" s="728"/>
      <c r="X4" s="728"/>
      <c r="Y4" s="728"/>
      <c r="Z4" s="728"/>
      <c r="AA4" s="748"/>
      <c r="AB4" s="749" t="s">
        <v>134</v>
      </c>
      <c r="AC4" s="728"/>
      <c r="AD4" s="728"/>
      <c r="AE4" s="728"/>
      <c r="AF4" s="728"/>
      <c r="AG4" s="728"/>
      <c r="AH4" s="728"/>
      <c r="AI4" s="728"/>
      <c r="AJ4" s="728"/>
      <c r="AK4" s="728"/>
      <c r="AL4" s="728"/>
      <c r="AM4" s="728"/>
      <c r="AN4" s="728"/>
      <c r="AO4" s="728"/>
      <c r="AP4" s="728"/>
      <c r="AQ4" s="728"/>
      <c r="AR4" s="728"/>
      <c r="AS4" s="728"/>
      <c r="AT4" s="728"/>
      <c r="AU4" s="728"/>
      <c r="AV4" s="728"/>
      <c r="AW4" s="728"/>
      <c r="AX4" s="728"/>
      <c r="AY4" s="729"/>
    </row>
    <row r="5" spans="1:61" s="235" customFormat="1" ht="14.1" customHeight="1" x14ac:dyDescent="0.15">
      <c r="A5" s="698"/>
      <c r="B5" s="456" t="s">
        <v>135</v>
      </c>
      <c r="C5" s="239"/>
      <c r="D5" s="701" t="s">
        <v>136</v>
      </c>
      <c r="E5" s="701" t="s">
        <v>137</v>
      </c>
      <c r="F5" s="701" t="s">
        <v>138</v>
      </c>
      <c r="G5" s="701" t="s">
        <v>139</v>
      </c>
      <c r="H5" s="712" t="s">
        <v>140</v>
      </c>
      <c r="I5" s="712" t="s">
        <v>141</v>
      </c>
      <c r="J5" s="712" t="s">
        <v>142</v>
      </c>
      <c r="K5" s="712" t="s">
        <v>143</v>
      </c>
      <c r="L5" s="712" t="s">
        <v>144</v>
      </c>
      <c r="M5" s="701" t="s">
        <v>145</v>
      </c>
      <c r="N5" s="701" t="s">
        <v>146</v>
      </c>
      <c r="O5" s="712" t="s">
        <v>147</v>
      </c>
      <c r="P5" s="712" t="s">
        <v>148</v>
      </c>
      <c r="Q5" s="708" t="s">
        <v>149</v>
      </c>
      <c r="R5" s="710" t="s">
        <v>150</v>
      </c>
      <c r="S5" s="712" t="s">
        <v>151</v>
      </c>
      <c r="T5" s="735" t="s">
        <v>152</v>
      </c>
      <c r="U5" s="737" t="s">
        <v>153</v>
      </c>
      <c r="V5" s="739" t="s">
        <v>154</v>
      </c>
      <c r="W5" s="739" t="s">
        <v>155</v>
      </c>
      <c r="X5" s="741" t="s">
        <v>156</v>
      </c>
      <c r="Y5" s="743" t="s">
        <v>157</v>
      </c>
      <c r="Z5" s="717" t="s">
        <v>216</v>
      </c>
      <c r="AA5" s="730" t="s">
        <v>240</v>
      </c>
      <c r="AB5" s="732" t="s">
        <v>136</v>
      </c>
      <c r="AC5" s="701" t="s">
        <v>137</v>
      </c>
      <c r="AD5" s="701" t="s">
        <v>138</v>
      </c>
      <c r="AE5" s="701" t="s">
        <v>139</v>
      </c>
      <c r="AF5" s="701" t="s">
        <v>140</v>
      </c>
      <c r="AG5" s="701" t="s">
        <v>141</v>
      </c>
      <c r="AH5" s="701" t="s">
        <v>142</v>
      </c>
      <c r="AI5" s="701" t="s">
        <v>143</v>
      </c>
      <c r="AJ5" s="701" t="s">
        <v>144</v>
      </c>
      <c r="AK5" s="701" t="s">
        <v>145</v>
      </c>
      <c r="AL5" s="701" t="s">
        <v>146</v>
      </c>
      <c r="AM5" s="701" t="s">
        <v>147</v>
      </c>
      <c r="AN5" s="701" t="s">
        <v>148</v>
      </c>
      <c r="AO5" s="701" t="s">
        <v>149</v>
      </c>
      <c r="AP5" s="701" t="s">
        <v>150</v>
      </c>
      <c r="AQ5" s="701" t="s">
        <v>151</v>
      </c>
      <c r="AR5" s="701" t="s">
        <v>152</v>
      </c>
      <c r="AS5" s="701" t="s">
        <v>153</v>
      </c>
      <c r="AT5" s="703" t="s">
        <v>154</v>
      </c>
      <c r="AU5" s="703" t="s">
        <v>155</v>
      </c>
      <c r="AV5" s="703" t="s">
        <v>156</v>
      </c>
      <c r="AW5" s="705" t="s">
        <v>157</v>
      </c>
      <c r="AX5" s="712" t="s">
        <v>216</v>
      </c>
      <c r="AY5" s="712" t="s">
        <v>240</v>
      </c>
    </row>
    <row r="6" spans="1:61" s="235" customFormat="1" ht="14.1" customHeight="1" x14ac:dyDescent="0.15">
      <c r="A6" s="713" t="s">
        <v>158</v>
      </c>
      <c r="B6" s="714"/>
      <c r="C6" s="240"/>
      <c r="D6" s="702"/>
      <c r="E6" s="702"/>
      <c r="F6" s="702"/>
      <c r="G6" s="702"/>
      <c r="H6" s="701"/>
      <c r="I6" s="701"/>
      <c r="J6" s="701"/>
      <c r="K6" s="701"/>
      <c r="L6" s="701"/>
      <c r="M6" s="702"/>
      <c r="N6" s="702"/>
      <c r="O6" s="734"/>
      <c r="P6" s="734"/>
      <c r="Q6" s="709"/>
      <c r="R6" s="711"/>
      <c r="S6" s="734"/>
      <c r="T6" s="736"/>
      <c r="U6" s="738"/>
      <c r="V6" s="740"/>
      <c r="W6" s="740"/>
      <c r="X6" s="742"/>
      <c r="Y6" s="703"/>
      <c r="Z6" s="715"/>
      <c r="AA6" s="731"/>
      <c r="AB6" s="733"/>
      <c r="AC6" s="702"/>
      <c r="AD6" s="702"/>
      <c r="AE6" s="702"/>
      <c r="AF6" s="702"/>
      <c r="AG6" s="702"/>
      <c r="AH6" s="702"/>
      <c r="AI6" s="702"/>
      <c r="AJ6" s="702"/>
      <c r="AK6" s="702"/>
      <c r="AL6" s="702"/>
      <c r="AM6" s="707"/>
      <c r="AN6" s="707"/>
      <c r="AO6" s="707"/>
      <c r="AP6" s="707"/>
      <c r="AQ6" s="707"/>
      <c r="AR6" s="702"/>
      <c r="AS6" s="702"/>
      <c r="AT6" s="706"/>
      <c r="AU6" s="706"/>
      <c r="AV6" s="704"/>
      <c r="AW6" s="703"/>
      <c r="AX6" s="701"/>
      <c r="AY6" s="701"/>
    </row>
    <row r="7" spans="1:61" s="235" customFormat="1" ht="18" customHeight="1" x14ac:dyDescent="0.15">
      <c r="A7" s="727" t="s">
        <v>159</v>
      </c>
      <c r="B7" s="728"/>
      <c r="C7" s="729"/>
      <c r="D7" s="241">
        <v>10280</v>
      </c>
      <c r="E7" s="241">
        <v>8073</v>
      </c>
      <c r="F7" s="241">
        <v>15321</v>
      </c>
      <c r="G7" s="241">
        <v>12811</v>
      </c>
      <c r="H7" s="241">
        <v>13484</v>
      </c>
      <c r="I7" s="241">
        <v>12794</v>
      </c>
      <c r="J7" s="241">
        <v>15424</v>
      </c>
      <c r="K7" s="241">
        <v>16517</v>
      </c>
      <c r="L7" s="241">
        <v>17706</v>
      </c>
      <c r="M7" s="241">
        <v>17126</v>
      </c>
      <c r="N7" s="242">
        <v>17663559</v>
      </c>
      <c r="O7" s="242">
        <v>18629711</v>
      </c>
      <c r="P7" s="242">
        <v>15254778</v>
      </c>
      <c r="Q7" s="243">
        <v>18817651</v>
      </c>
      <c r="R7" s="244">
        <v>20164247</v>
      </c>
      <c r="S7" s="242">
        <v>20581451</v>
      </c>
      <c r="T7" s="245">
        <v>20791319</v>
      </c>
      <c r="U7" s="244">
        <v>22612424</v>
      </c>
      <c r="V7" s="113">
        <v>21986703</v>
      </c>
      <c r="W7" s="115">
        <v>22240026</v>
      </c>
      <c r="X7" s="114">
        <v>20617277</v>
      </c>
      <c r="Y7" s="113">
        <v>21830703</v>
      </c>
      <c r="Z7" s="470">
        <v>19693580</v>
      </c>
      <c r="AA7" s="471">
        <v>19448608</v>
      </c>
      <c r="AB7" s="246"/>
      <c r="AC7" s="241"/>
      <c r="AD7" s="241"/>
      <c r="AE7" s="241"/>
      <c r="AF7" s="241"/>
      <c r="AG7" s="241"/>
      <c r="AH7" s="241"/>
      <c r="AI7" s="241"/>
      <c r="AJ7" s="241"/>
      <c r="AK7" s="241"/>
      <c r="AL7" s="242"/>
      <c r="AM7" s="242"/>
      <c r="AN7" s="242"/>
      <c r="AO7" s="242"/>
      <c r="AP7" s="242"/>
      <c r="AQ7" s="242"/>
      <c r="AR7" s="242">
        <v>37998479</v>
      </c>
      <c r="AS7" s="242">
        <v>39064901</v>
      </c>
      <c r="AT7" s="113">
        <v>39134636</v>
      </c>
      <c r="AU7" s="113">
        <v>37940093</v>
      </c>
      <c r="AV7" s="113">
        <v>32845976</v>
      </c>
      <c r="AW7" s="113">
        <v>34127771</v>
      </c>
      <c r="AX7" s="242">
        <v>35249403</v>
      </c>
      <c r="AY7" s="242">
        <v>31476156</v>
      </c>
      <c r="AZ7" s="472">
        <f>SUM(T8:T11)</f>
        <v>20791319</v>
      </c>
      <c r="BA7" s="472">
        <f>SUM(U8:U11)</f>
        <v>22612424</v>
      </c>
      <c r="BB7" s="472">
        <f>SUM(V8:V11)</f>
        <v>21986703</v>
      </c>
      <c r="BC7" s="472">
        <f>SUM(W8:W11)</f>
        <v>22240026</v>
      </c>
      <c r="BD7" s="472">
        <f>SUM(X8:X11)</f>
        <v>20617277</v>
      </c>
      <c r="BE7" s="472">
        <f>SUM(AR8:AR11)</f>
        <v>37998479</v>
      </c>
      <c r="BF7" s="472">
        <f t="shared" ref="BF7:BH7" si="0">SUM(AS8:AS11)</f>
        <v>39064901</v>
      </c>
      <c r="BG7" s="472">
        <f t="shared" si="0"/>
        <v>39134482</v>
      </c>
      <c r="BH7" s="472">
        <f t="shared" si="0"/>
        <v>37940029</v>
      </c>
      <c r="BI7" s="472">
        <f>SUM(AV8:AV11)</f>
        <v>32845976</v>
      </c>
    </row>
    <row r="8" spans="1:61" s="235" customFormat="1" ht="18" customHeight="1" x14ac:dyDescent="0.15">
      <c r="A8" s="247"/>
      <c r="B8" s="717" t="s">
        <v>160</v>
      </c>
      <c r="C8" s="718"/>
      <c r="D8" s="248">
        <v>5244</v>
      </c>
      <c r="E8" s="248">
        <v>4167</v>
      </c>
      <c r="F8" s="248">
        <v>7217</v>
      </c>
      <c r="G8" s="248">
        <v>5106</v>
      </c>
      <c r="H8" s="248">
        <v>5950</v>
      </c>
      <c r="I8" s="248">
        <v>5012</v>
      </c>
      <c r="J8" s="248">
        <v>6331</v>
      </c>
      <c r="K8" s="248">
        <v>6871</v>
      </c>
      <c r="L8" s="248">
        <v>7440</v>
      </c>
      <c r="M8" s="248">
        <v>6782</v>
      </c>
      <c r="N8" s="249">
        <v>7329809</v>
      </c>
      <c r="O8" s="250">
        <v>6634449</v>
      </c>
      <c r="P8" s="250">
        <v>5602340</v>
      </c>
      <c r="Q8" s="251">
        <v>6772587</v>
      </c>
      <c r="R8" s="252">
        <v>6829966</v>
      </c>
      <c r="S8" s="250">
        <v>6949665</v>
      </c>
      <c r="T8" s="253">
        <v>7215125</v>
      </c>
      <c r="U8" s="252">
        <v>7385345</v>
      </c>
      <c r="V8" s="117">
        <v>7270868</v>
      </c>
      <c r="W8" s="118">
        <v>7280118</v>
      </c>
      <c r="X8" s="119">
        <v>7337694</v>
      </c>
      <c r="Y8" s="117">
        <v>8453043</v>
      </c>
      <c r="Z8" s="473">
        <v>7033592</v>
      </c>
      <c r="AA8" s="474">
        <v>5676758</v>
      </c>
      <c r="AB8" s="246"/>
      <c r="AC8" s="241"/>
      <c r="AD8" s="241"/>
      <c r="AE8" s="241"/>
      <c r="AF8" s="241"/>
      <c r="AG8" s="241"/>
      <c r="AH8" s="241"/>
      <c r="AI8" s="241"/>
      <c r="AJ8" s="241"/>
      <c r="AK8" s="241"/>
      <c r="AL8" s="242"/>
      <c r="AM8" s="242"/>
      <c r="AN8" s="242"/>
      <c r="AO8" s="242"/>
      <c r="AP8" s="242"/>
      <c r="AQ8" s="242"/>
      <c r="AR8" s="242">
        <v>25138920</v>
      </c>
      <c r="AS8" s="254">
        <v>25051198</v>
      </c>
      <c r="AT8" s="120">
        <v>25271616</v>
      </c>
      <c r="AU8" s="120">
        <v>23374619</v>
      </c>
      <c r="AV8" s="120">
        <v>20553463</v>
      </c>
      <c r="AW8" s="120">
        <v>21185347</v>
      </c>
      <c r="AX8" s="254">
        <v>22707838</v>
      </c>
      <c r="AY8" s="254">
        <v>19263132</v>
      </c>
      <c r="BA8" s="472"/>
    </row>
    <row r="9" spans="1:61" s="235" customFormat="1" ht="18" customHeight="1" x14ac:dyDescent="0.15">
      <c r="A9" s="247"/>
      <c r="B9" s="719" t="s">
        <v>161</v>
      </c>
      <c r="C9" s="720"/>
      <c r="D9" s="255">
        <v>1021</v>
      </c>
      <c r="E9" s="255">
        <v>1054</v>
      </c>
      <c r="F9" s="255">
        <v>2952</v>
      </c>
      <c r="G9" s="255">
        <v>3664</v>
      </c>
      <c r="H9" s="255">
        <v>3746</v>
      </c>
      <c r="I9" s="255">
        <v>3766</v>
      </c>
      <c r="J9" s="255">
        <v>4183</v>
      </c>
      <c r="K9" s="255">
        <v>4168</v>
      </c>
      <c r="L9" s="255">
        <v>4343</v>
      </c>
      <c r="M9" s="255">
        <v>4541</v>
      </c>
      <c r="N9" s="256">
        <v>4734296</v>
      </c>
      <c r="O9" s="257">
        <v>5616927</v>
      </c>
      <c r="P9" s="257">
        <v>5226560</v>
      </c>
      <c r="Q9" s="258">
        <v>6278546</v>
      </c>
      <c r="R9" s="259">
        <v>6973951</v>
      </c>
      <c r="S9" s="257">
        <v>7046473</v>
      </c>
      <c r="T9" s="260">
        <v>7061793</v>
      </c>
      <c r="U9" s="259">
        <v>7658195</v>
      </c>
      <c r="V9" s="122">
        <v>8332964</v>
      </c>
      <c r="W9" s="124">
        <v>8854988</v>
      </c>
      <c r="X9" s="123">
        <v>8205787</v>
      </c>
      <c r="Y9" s="122">
        <v>8368395</v>
      </c>
      <c r="Z9" s="475">
        <v>7970800</v>
      </c>
      <c r="AA9" s="476">
        <v>8489366</v>
      </c>
      <c r="AB9" s="246"/>
      <c r="AC9" s="241"/>
      <c r="AD9" s="241"/>
      <c r="AE9" s="241"/>
      <c r="AF9" s="241"/>
      <c r="AG9" s="241"/>
      <c r="AH9" s="241"/>
      <c r="AI9" s="241"/>
      <c r="AJ9" s="241"/>
      <c r="AK9" s="241"/>
      <c r="AL9" s="242"/>
      <c r="AM9" s="242"/>
      <c r="AN9" s="242"/>
      <c r="AO9" s="242"/>
      <c r="AP9" s="242"/>
      <c r="AQ9" s="242"/>
      <c r="AR9" s="242">
        <v>10317168</v>
      </c>
      <c r="AS9" s="257">
        <v>11137027</v>
      </c>
      <c r="AT9" s="122">
        <v>11067908</v>
      </c>
      <c r="AU9" s="122">
        <v>11420943</v>
      </c>
      <c r="AV9" s="122">
        <v>10418800</v>
      </c>
      <c r="AW9" s="122">
        <v>10256965</v>
      </c>
      <c r="AX9" s="257">
        <v>9909703</v>
      </c>
      <c r="AY9" s="257">
        <v>9541824</v>
      </c>
      <c r="BA9" s="472"/>
    </row>
    <row r="10" spans="1:61" s="235" customFormat="1" ht="18" customHeight="1" x14ac:dyDescent="0.15">
      <c r="A10" s="247"/>
      <c r="B10" s="719" t="s">
        <v>162</v>
      </c>
      <c r="C10" s="720"/>
      <c r="D10" s="255">
        <v>3924</v>
      </c>
      <c r="E10" s="255">
        <v>2843</v>
      </c>
      <c r="F10" s="255">
        <v>5111</v>
      </c>
      <c r="G10" s="255">
        <v>4011</v>
      </c>
      <c r="H10" s="255">
        <v>3755</v>
      </c>
      <c r="I10" s="255">
        <v>3985</v>
      </c>
      <c r="J10" s="255">
        <v>4823</v>
      </c>
      <c r="K10" s="255">
        <v>5420</v>
      </c>
      <c r="L10" s="255">
        <v>5849</v>
      </c>
      <c r="M10" s="255">
        <v>5724</v>
      </c>
      <c r="N10" s="256">
        <v>5506867</v>
      </c>
      <c r="O10" s="257">
        <v>6272988</v>
      </c>
      <c r="P10" s="257">
        <v>4296373</v>
      </c>
      <c r="Q10" s="258">
        <v>5670028</v>
      </c>
      <c r="R10" s="259">
        <v>6233900</v>
      </c>
      <c r="S10" s="257">
        <v>6433922</v>
      </c>
      <c r="T10" s="260">
        <v>6388721</v>
      </c>
      <c r="U10" s="259">
        <v>7453286</v>
      </c>
      <c r="V10" s="122">
        <v>6279186</v>
      </c>
      <c r="W10" s="124">
        <v>6006371</v>
      </c>
      <c r="X10" s="122">
        <v>4963926</v>
      </c>
      <c r="Y10" s="261">
        <v>4891312</v>
      </c>
      <c r="Z10" s="477">
        <v>4576432</v>
      </c>
      <c r="AA10" s="478">
        <v>5165520</v>
      </c>
      <c r="AB10" s="246"/>
      <c r="AC10" s="241"/>
      <c r="AD10" s="241"/>
      <c r="AE10" s="241"/>
      <c r="AF10" s="241"/>
      <c r="AG10" s="241"/>
      <c r="AH10" s="241"/>
      <c r="AI10" s="241"/>
      <c r="AJ10" s="241"/>
      <c r="AK10" s="241"/>
      <c r="AL10" s="242"/>
      <c r="AM10" s="242"/>
      <c r="AN10" s="242"/>
      <c r="AO10" s="242"/>
      <c r="AP10" s="242"/>
      <c r="AQ10" s="242"/>
      <c r="AR10" s="242">
        <v>1730749</v>
      </c>
      <c r="AS10" s="257">
        <v>1916543</v>
      </c>
      <c r="AT10" s="122">
        <v>1590727</v>
      </c>
      <c r="AU10" s="122">
        <v>2255595</v>
      </c>
      <c r="AV10" s="122">
        <v>983426</v>
      </c>
      <c r="AW10" s="122">
        <v>1686310</v>
      </c>
      <c r="AX10" s="257">
        <v>1573618</v>
      </c>
      <c r="AY10" s="257">
        <v>1585645</v>
      </c>
      <c r="BA10" s="472"/>
    </row>
    <row r="11" spans="1:61" s="235" customFormat="1" ht="18" customHeight="1" x14ac:dyDescent="0.15">
      <c r="A11" s="247"/>
      <c r="B11" s="715" t="s">
        <v>163</v>
      </c>
      <c r="C11" s="716"/>
      <c r="D11" s="262">
        <v>882</v>
      </c>
      <c r="E11" s="262">
        <v>10</v>
      </c>
      <c r="F11" s="262">
        <v>40</v>
      </c>
      <c r="G11" s="262">
        <v>30</v>
      </c>
      <c r="H11" s="262">
        <v>23</v>
      </c>
      <c r="I11" s="262">
        <v>32</v>
      </c>
      <c r="J11" s="262">
        <v>86</v>
      </c>
      <c r="K11" s="262">
        <v>58</v>
      </c>
      <c r="L11" s="262">
        <v>73</v>
      </c>
      <c r="M11" s="262">
        <v>79</v>
      </c>
      <c r="N11" s="263">
        <v>92587</v>
      </c>
      <c r="O11" s="264">
        <v>105347</v>
      </c>
      <c r="P11" s="264">
        <v>129505</v>
      </c>
      <c r="Q11" s="265">
        <v>96490</v>
      </c>
      <c r="R11" s="266">
        <v>126430</v>
      </c>
      <c r="S11" s="264">
        <v>151391</v>
      </c>
      <c r="T11" s="267">
        <v>125680</v>
      </c>
      <c r="U11" s="266">
        <v>115598</v>
      </c>
      <c r="V11" s="125">
        <v>103685</v>
      </c>
      <c r="W11" s="127">
        <v>98549</v>
      </c>
      <c r="X11" s="126">
        <v>109870</v>
      </c>
      <c r="Y11" s="125">
        <v>117953</v>
      </c>
      <c r="Z11" s="479">
        <v>112756</v>
      </c>
      <c r="AA11" s="480">
        <v>116964</v>
      </c>
      <c r="AB11" s="246"/>
      <c r="AC11" s="241"/>
      <c r="AD11" s="241"/>
      <c r="AE11" s="241"/>
      <c r="AF11" s="241"/>
      <c r="AG11" s="241"/>
      <c r="AH11" s="241"/>
      <c r="AI11" s="241"/>
      <c r="AJ11" s="241"/>
      <c r="AK11" s="241"/>
      <c r="AL11" s="242"/>
      <c r="AM11" s="242"/>
      <c r="AN11" s="242"/>
      <c r="AO11" s="242"/>
      <c r="AP11" s="242"/>
      <c r="AQ11" s="242"/>
      <c r="AR11" s="242">
        <v>811642</v>
      </c>
      <c r="AS11" s="268">
        <v>960133</v>
      </c>
      <c r="AT11" s="128">
        <v>1204231</v>
      </c>
      <c r="AU11" s="128">
        <v>888872</v>
      </c>
      <c r="AV11" s="128">
        <v>890287</v>
      </c>
      <c r="AW11" s="128">
        <v>999149</v>
      </c>
      <c r="AX11" s="268">
        <v>1058244</v>
      </c>
      <c r="AY11" s="268">
        <v>1085555</v>
      </c>
      <c r="BA11" s="472"/>
    </row>
    <row r="12" spans="1:61" s="235" customFormat="1" ht="18" customHeight="1" x14ac:dyDescent="0.15">
      <c r="A12" s="702" t="s">
        <v>164</v>
      </c>
      <c r="B12" s="702"/>
      <c r="C12" s="702"/>
      <c r="D12" s="241">
        <v>24</v>
      </c>
      <c r="E12" s="241">
        <v>2</v>
      </c>
      <c r="F12" s="241">
        <v>3</v>
      </c>
      <c r="G12" s="241">
        <v>34</v>
      </c>
      <c r="H12" s="241">
        <v>29</v>
      </c>
      <c r="I12" s="241">
        <v>73</v>
      </c>
      <c r="J12" s="241">
        <v>117</v>
      </c>
      <c r="K12" s="241">
        <v>77</v>
      </c>
      <c r="L12" s="241">
        <v>121</v>
      </c>
      <c r="M12" s="241">
        <v>159</v>
      </c>
      <c r="N12" s="242">
        <v>223668</v>
      </c>
      <c r="O12" s="242">
        <v>135928</v>
      </c>
      <c r="P12" s="242">
        <v>129129</v>
      </c>
      <c r="Q12" s="243">
        <v>91529</v>
      </c>
      <c r="R12" s="244">
        <v>68603</v>
      </c>
      <c r="S12" s="242">
        <v>165656</v>
      </c>
      <c r="T12" s="245">
        <v>137587</v>
      </c>
      <c r="U12" s="244">
        <v>201139</v>
      </c>
      <c r="V12" s="113">
        <v>208565</v>
      </c>
      <c r="W12" s="115">
        <v>245443</v>
      </c>
      <c r="X12" s="114">
        <v>245168</v>
      </c>
      <c r="Y12" s="269">
        <v>242951</v>
      </c>
      <c r="Z12" s="481">
        <v>196775</v>
      </c>
      <c r="AA12" s="482">
        <v>199219</v>
      </c>
      <c r="AB12" s="246"/>
      <c r="AC12" s="241"/>
      <c r="AD12" s="241"/>
      <c r="AE12" s="241"/>
      <c r="AF12" s="241"/>
      <c r="AG12" s="241"/>
      <c r="AH12" s="241"/>
      <c r="AI12" s="241"/>
      <c r="AJ12" s="241"/>
      <c r="AK12" s="241"/>
      <c r="AL12" s="242"/>
      <c r="AM12" s="242"/>
      <c r="AN12" s="242"/>
      <c r="AO12" s="242"/>
      <c r="AP12" s="242"/>
      <c r="AQ12" s="242"/>
      <c r="AR12" s="242">
        <v>596727</v>
      </c>
      <c r="AS12" s="242">
        <v>661778</v>
      </c>
      <c r="AT12" s="113">
        <v>615851</v>
      </c>
      <c r="AU12" s="113">
        <v>664410</v>
      </c>
      <c r="AV12" s="113">
        <v>651461</v>
      </c>
      <c r="AW12" s="113">
        <v>643032</v>
      </c>
      <c r="AX12" s="242">
        <v>532361</v>
      </c>
      <c r="AY12" s="242">
        <v>520827</v>
      </c>
      <c r="AZ12" s="472">
        <f>SUM(T13:T14)</f>
        <v>137587</v>
      </c>
      <c r="BA12" s="472">
        <f>SUM(U13:U14)</f>
        <v>201139</v>
      </c>
      <c r="BB12" s="472">
        <f>SUM(V13:V14)</f>
        <v>208565</v>
      </c>
      <c r="BC12" s="472">
        <f>SUM(W13:W14)</f>
        <v>245443</v>
      </c>
      <c r="BD12" s="472">
        <f>SUM(X13:X14)</f>
        <v>245168</v>
      </c>
      <c r="BE12" s="472">
        <f>SUM(AR13:AR14)</f>
        <v>596727</v>
      </c>
      <c r="BF12" s="472">
        <f t="shared" ref="BF12:BH12" si="1">SUM(AS13:AS14)</f>
        <v>661778</v>
      </c>
      <c r="BG12" s="472">
        <f t="shared" si="1"/>
        <v>615851</v>
      </c>
      <c r="BH12" s="472">
        <f t="shared" si="1"/>
        <v>664410</v>
      </c>
      <c r="BI12" s="472">
        <f>SUM(AV13:AV14)</f>
        <v>651461</v>
      </c>
    </row>
    <row r="13" spans="1:61" s="235" customFormat="1" ht="18" customHeight="1" x14ac:dyDescent="0.15">
      <c r="A13" s="247"/>
      <c r="B13" s="725" t="s">
        <v>165</v>
      </c>
      <c r="C13" s="726"/>
      <c r="D13" s="248">
        <v>19</v>
      </c>
      <c r="E13" s="270" t="s">
        <v>166</v>
      </c>
      <c r="F13" s="248">
        <v>0</v>
      </c>
      <c r="G13" s="248">
        <v>7</v>
      </c>
      <c r="H13" s="248">
        <v>9</v>
      </c>
      <c r="I13" s="248">
        <v>10</v>
      </c>
      <c r="J13" s="248">
        <v>11</v>
      </c>
      <c r="K13" s="248">
        <v>17</v>
      </c>
      <c r="L13" s="248">
        <v>18</v>
      </c>
      <c r="M13" s="248">
        <v>41</v>
      </c>
      <c r="N13" s="249">
        <v>109229</v>
      </c>
      <c r="O13" s="254">
        <v>55756</v>
      </c>
      <c r="P13" s="254">
        <v>47022</v>
      </c>
      <c r="Q13" s="271">
        <v>21155</v>
      </c>
      <c r="R13" s="272">
        <v>11145</v>
      </c>
      <c r="S13" s="254">
        <v>86900</v>
      </c>
      <c r="T13" s="273">
        <v>28876</v>
      </c>
      <c r="U13" s="272">
        <v>39194</v>
      </c>
      <c r="V13" s="120">
        <v>44690</v>
      </c>
      <c r="W13" s="129">
        <v>79002</v>
      </c>
      <c r="X13" s="119">
        <v>61150</v>
      </c>
      <c r="Y13" s="120">
        <v>83075</v>
      </c>
      <c r="Z13" s="483">
        <v>74306</v>
      </c>
      <c r="AA13" s="484">
        <v>84737</v>
      </c>
      <c r="AB13" s="246"/>
      <c r="AC13" s="241"/>
      <c r="AD13" s="241"/>
      <c r="AE13" s="241"/>
      <c r="AF13" s="241"/>
      <c r="AG13" s="241"/>
      <c r="AH13" s="241"/>
      <c r="AI13" s="241"/>
      <c r="AJ13" s="241"/>
      <c r="AK13" s="241"/>
      <c r="AL13" s="242"/>
      <c r="AM13" s="242"/>
      <c r="AN13" s="242"/>
      <c r="AO13" s="242"/>
      <c r="AP13" s="242"/>
      <c r="AQ13" s="242"/>
      <c r="AR13" s="242">
        <v>269041</v>
      </c>
      <c r="AS13" s="254">
        <v>268080</v>
      </c>
      <c r="AT13" s="120">
        <v>268775</v>
      </c>
      <c r="AU13" s="120">
        <v>253189</v>
      </c>
      <c r="AV13" s="120">
        <v>290889</v>
      </c>
      <c r="AW13" s="120">
        <v>257661</v>
      </c>
      <c r="AX13" s="254">
        <v>233804</v>
      </c>
      <c r="AY13" s="254">
        <v>255828</v>
      </c>
      <c r="BA13" s="472"/>
    </row>
    <row r="14" spans="1:61" s="235" customFormat="1" ht="18" customHeight="1" x14ac:dyDescent="0.15">
      <c r="A14" s="247"/>
      <c r="B14" s="715" t="s">
        <v>167</v>
      </c>
      <c r="C14" s="716"/>
      <c r="D14" s="262">
        <v>5</v>
      </c>
      <c r="E14" s="262">
        <v>2</v>
      </c>
      <c r="F14" s="262">
        <v>3</v>
      </c>
      <c r="G14" s="262">
        <v>28</v>
      </c>
      <c r="H14" s="262">
        <v>20</v>
      </c>
      <c r="I14" s="262">
        <v>62</v>
      </c>
      <c r="J14" s="262">
        <v>106</v>
      </c>
      <c r="K14" s="262">
        <v>60</v>
      </c>
      <c r="L14" s="262">
        <v>103</v>
      </c>
      <c r="M14" s="262">
        <v>118</v>
      </c>
      <c r="N14" s="263">
        <v>114439</v>
      </c>
      <c r="O14" s="264">
        <v>80172</v>
      </c>
      <c r="P14" s="264">
        <v>82107</v>
      </c>
      <c r="Q14" s="265">
        <v>70374</v>
      </c>
      <c r="R14" s="266">
        <v>57458</v>
      </c>
      <c r="S14" s="264">
        <v>78756</v>
      </c>
      <c r="T14" s="267">
        <v>108711</v>
      </c>
      <c r="U14" s="266">
        <v>161945</v>
      </c>
      <c r="V14" s="125">
        <v>163875</v>
      </c>
      <c r="W14" s="127">
        <v>166441</v>
      </c>
      <c r="X14" s="130">
        <v>184018</v>
      </c>
      <c r="Y14" s="125">
        <v>159876</v>
      </c>
      <c r="Z14" s="479">
        <v>122469</v>
      </c>
      <c r="AA14" s="480">
        <v>114482</v>
      </c>
      <c r="AB14" s="246"/>
      <c r="AC14" s="241"/>
      <c r="AD14" s="241"/>
      <c r="AE14" s="241"/>
      <c r="AF14" s="241"/>
      <c r="AG14" s="241"/>
      <c r="AH14" s="241"/>
      <c r="AI14" s="241"/>
      <c r="AJ14" s="241"/>
      <c r="AK14" s="241"/>
      <c r="AL14" s="242"/>
      <c r="AM14" s="242"/>
      <c r="AN14" s="242"/>
      <c r="AO14" s="242"/>
      <c r="AP14" s="242"/>
      <c r="AQ14" s="242"/>
      <c r="AR14" s="242">
        <v>327686</v>
      </c>
      <c r="AS14" s="264">
        <v>393698</v>
      </c>
      <c r="AT14" s="125">
        <v>347076</v>
      </c>
      <c r="AU14" s="125">
        <v>411221</v>
      </c>
      <c r="AV14" s="125">
        <v>360572</v>
      </c>
      <c r="AW14" s="125">
        <v>385371</v>
      </c>
      <c r="AX14" s="264">
        <v>298557</v>
      </c>
      <c r="AY14" s="264">
        <v>264999</v>
      </c>
      <c r="BA14" s="472"/>
    </row>
    <row r="15" spans="1:61" s="235" customFormat="1" ht="18" customHeight="1" x14ac:dyDescent="0.15">
      <c r="A15" s="702" t="s">
        <v>168</v>
      </c>
      <c r="B15" s="702"/>
      <c r="C15" s="702"/>
      <c r="D15" s="241">
        <v>190</v>
      </c>
      <c r="E15" s="241">
        <v>143</v>
      </c>
      <c r="F15" s="241">
        <v>53</v>
      </c>
      <c r="G15" s="241">
        <v>150</v>
      </c>
      <c r="H15" s="241">
        <v>108</v>
      </c>
      <c r="I15" s="241">
        <v>168</v>
      </c>
      <c r="J15" s="241">
        <v>115</v>
      </c>
      <c r="K15" s="241">
        <v>188</v>
      </c>
      <c r="L15" s="241">
        <v>274</v>
      </c>
      <c r="M15" s="241">
        <v>442</v>
      </c>
      <c r="N15" s="242">
        <v>322188</v>
      </c>
      <c r="O15" s="242">
        <v>470991</v>
      </c>
      <c r="P15" s="242">
        <v>337983</v>
      </c>
      <c r="Q15" s="243">
        <v>436844</v>
      </c>
      <c r="R15" s="244">
        <v>406943</v>
      </c>
      <c r="S15" s="242">
        <v>558540</v>
      </c>
      <c r="T15" s="245">
        <v>451764</v>
      </c>
      <c r="U15" s="244">
        <v>501329</v>
      </c>
      <c r="V15" s="113">
        <v>561229</v>
      </c>
      <c r="W15" s="115">
        <v>360111</v>
      </c>
      <c r="X15" s="114">
        <v>282738</v>
      </c>
      <c r="Y15" s="113">
        <v>244397</v>
      </c>
      <c r="Z15" s="470">
        <v>314551</v>
      </c>
      <c r="AA15" s="471">
        <v>238552</v>
      </c>
      <c r="AB15" s="246"/>
      <c r="AC15" s="241"/>
      <c r="AD15" s="241"/>
      <c r="AE15" s="241"/>
      <c r="AF15" s="241"/>
      <c r="AG15" s="241"/>
      <c r="AH15" s="241"/>
      <c r="AI15" s="241"/>
      <c r="AJ15" s="241"/>
      <c r="AK15" s="241"/>
      <c r="AL15" s="242"/>
      <c r="AM15" s="242"/>
      <c r="AN15" s="242"/>
      <c r="AO15" s="242"/>
      <c r="AP15" s="242"/>
      <c r="AQ15" s="242"/>
      <c r="AR15" s="242">
        <v>8640237</v>
      </c>
      <c r="AS15" s="242">
        <v>10608081</v>
      </c>
      <c r="AT15" s="113">
        <v>10072449</v>
      </c>
      <c r="AU15" s="113">
        <v>9981962</v>
      </c>
      <c r="AV15" s="113">
        <v>10563296</v>
      </c>
      <c r="AW15" s="113">
        <v>7219093</v>
      </c>
      <c r="AX15" s="242">
        <v>11382879</v>
      </c>
      <c r="AY15" s="242">
        <v>8056133</v>
      </c>
      <c r="AZ15" s="472">
        <f>SUM(T16:T17)</f>
        <v>138914</v>
      </c>
      <c r="BA15" s="472">
        <f>SUM(U16:U17)</f>
        <v>96375</v>
      </c>
      <c r="BB15" s="472">
        <f>SUM(V16:V17)</f>
        <v>114378</v>
      </c>
      <c r="BC15" s="472">
        <f>SUM(W16:W17)</f>
        <v>55884</v>
      </c>
      <c r="BD15" s="472">
        <f>SUM(X16:X17)</f>
        <v>36527</v>
      </c>
      <c r="BE15" s="472">
        <f>SUM(AR16:AR17)</f>
        <v>429647</v>
      </c>
      <c r="BF15" s="472">
        <f t="shared" ref="BF15:BI15" si="2">SUM(AS16:AS17)</f>
        <v>484626</v>
      </c>
      <c r="BG15" s="472">
        <f t="shared" si="2"/>
        <v>426879</v>
      </c>
      <c r="BH15" s="472">
        <f t="shared" si="2"/>
        <v>377710</v>
      </c>
      <c r="BI15" s="472">
        <f t="shared" si="2"/>
        <v>401957</v>
      </c>
    </row>
    <row r="16" spans="1:61" s="235" customFormat="1" ht="18" customHeight="1" x14ac:dyDescent="0.15">
      <c r="A16" s="247"/>
      <c r="B16" s="725" t="s">
        <v>75</v>
      </c>
      <c r="C16" s="726"/>
      <c r="D16" s="248">
        <v>139</v>
      </c>
      <c r="E16" s="248">
        <v>139</v>
      </c>
      <c r="F16" s="248">
        <v>49</v>
      </c>
      <c r="G16" s="248">
        <v>144</v>
      </c>
      <c r="H16" s="248">
        <v>97</v>
      </c>
      <c r="I16" s="248">
        <v>153</v>
      </c>
      <c r="J16" s="248">
        <v>92</v>
      </c>
      <c r="K16" s="248">
        <v>129</v>
      </c>
      <c r="L16" s="248">
        <v>155</v>
      </c>
      <c r="M16" s="248">
        <v>240</v>
      </c>
      <c r="N16" s="249">
        <v>146492</v>
      </c>
      <c r="O16" s="254">
        <v>207265</v>
      </c>
      <c r="P16" s="254">
        <v>162431</v>
      </c>
      <c r="Q16" s="271">
        <v>141640</v>
      </c>
      <c r="R16" s="272">
        <v>46492</v>
      </c>
      <c r="S16" s="254">
        <v>120606</v>
      </c>
      <c r="T16" s="273">
        <v>112774</v>
      </c>
      <c r="U16" s="272">
        <v>77526</v>
      </c>
      <c r="V16" s="120">
        <v>108363</v>
      </c>
      <c r="W16" s="129">
        <v>55884</v>
      </c>
      <c r="X16" s="119">
        <v>36527</v>
      </c>
      <c r="Y16" s="120">
        <v>41420</v>
      </c>
      <c r="Z16" s="483">
        <v>29784</v>
      </c>
      <c r="AA16" s="484">
        <v>22897</v>
      </c>
      <c r="AB16" s="246"/>
      <c r="AC16" s="241"/>
      <c r="AD16" s="241"/>
      <c r="AE16" s="241"/>
      <c r="AF16" s="241"/>
      <c r="AG16" s="241"/>
      <c r="AH16" s="241"/>
      <c r="AI16" s="241"/>
      <c r="AJ16" s="241"/>
      <c r="AK16" s="241"/>
      <c r="AL16" s="242"/>
      <c r="AM16" s="242"/>
      <c r="AN16" s="242"/>
      <c r="AO16" s="242"/>
      <c r="AP16" s="242"/>
      <c r="AQ16" s="242"/>
      <c r="AR16" s="242">
        <v>159436</v>
      </c>
      <c r="AS16" s="254">
        <v>223005</v>
      </c>
      <c r="AT16" s="120">
        <v>201562</v>
      </c>
      <c r="AU16" s="120">
        <v>152558</v>
      </c>
      <c r="AV16" s="120">
        <v>167544</v>
      </c>
      <c r="AW16" s="120">
        <v>115125</v>
      </c>
      <c r="AX16" s="254">
        <v>44053</v>
      </c>
      <c r="AY16" s="254">
        <v>69061</v>
      </c>
      <c r="BA16" s="472"/>
    </row>
    <row r="17" spans="1:61" s="235" customFormat="1" ht="18" customHeight="1" x14ac:dyDescent="0.15">
      <c r="A17" s="247"/>
      <c r="B17" s="715" t="s">
        <v>169</v>
      </c>
      <c r="C17" s="716"/>
      <c r="D17" s="262">
        <v>51</v>
      </c>
      <c r="E17" s="262">
        <v>4</v>
      </c>
      <c r="F17" s="262">
        <v>4</v>
      </c>
      <c r="G17" s="262">
        <v>4</v>
      </c>
      <c r="H17" s="262">
        <v>9</v>
      </c>
      <c r="I17" s="262">
        <v>15</v>
      </c>
      <c r="J17" s="262">
        <v>13</v>
      </c>
      <c r="K17" s="262">
        <v>25</v>
      </c>
      <c r="L17" s="262">
        <v>42</v>
      </c>
      <c r="M17" s="262">
        <v>50</v>
      </c>
      <c r="N17" s="263">
        <v>22514</v>
      </c>
      <c r="O17" s="264">
        <v>23110</v>
      </c>
      <c r="P17" s="264">
        <v>14944</v>
      </c>
      <c r="Q17" s="265">
        <v>37597</v>
      </c>
      <c r="R17" s="266">
        <v>30237</v>
      </c>
      <c r="S17" s="264">
        <v>38937</v>
      </c>
      <c r="T17" s="267">
        <v>26140</v>
      </c>
      <c r="U17" s="266">
        <v>18849</v>
      </c>
      <c r="V17" s="125">
        <v>6015</v>
      </c>
      <c r="W17" s="131" t="s">
        <v>170</v>
      </c>
      <c r="X17" s="132" t="s">
        <v>171</v>
      </c>
      <c r="Y17" s="182" t="s">
        <v>170</v>
      </c>
      <c r="Z17" s="485" t="s">
        <v>170</v>
      </c>
      <c r="AA17" s="486" t="s">
        <v>170</v>
      </c>
      <c r="AB17" s="246"/>
      <c r="AC17" s="241"/>
      <c r="AD17" s="241"/>
      <c r="AE17" s="241"/>
      <c r="AF17" s="241"/>
      <c r="AG17" s="241"/>
      <c r="AH17" s="241"/>
      <c r="AI17" s="241"/>
      <c r="AJ17" s="241"/>
      <c r="AK17" s="241"/>
      <c r="AL17" s="242"/>
      <c r="AM17" s="242"/>
      <c r="AN17" s="242"/>
      <c r="AO17" s="242"/>
      <c r="AP17" s="242"/>
      <c r="AQ17" s="242"/>
      <c r="AR17" s="242">
        <v>270211</v>
      </c>
      <c r="AS17" s="264">
        <v>261621</v>
      </c>
      <c r="AT17" s="125">
        <v>225317</v>
      </c>
      <c r="AU17" s="125">
        <v>225152</v>
      </c>
      <c r="AV17" s="125">
        <v>234413</v>
      </c>
      <c r="AW17" s="125">
        <v>221508</v>
      </c>
      <c r="AX17" s="264">
        <v>200588</v>
      </c>
      <c r="AY17" s="264">
        <v>206685</v>
      </c>
      <c r="BA17" s="487"/>
    </row>
    <row r="18" spans="1:61" s="235" customFormat="1" ht="18" customHeight="1" x14ac:dyDescent="0.15">
      <c r="A18" s="702" t="s">
        <v>172</v>
      </c>
      <c r="B18" s="702"/>
      <c r="C18" s="702"/>
      <c r="D18" s="241">
        <v>88</v>
      </c>
      <c r="E18" s="241">
        <v>13</v>
      </c>
      <c r="F18" s="241">
        <v>37</v>
      </c>
      <c r="G18" s="241">
        <v>31</v>
      </c>
      <c r="H18" s="241">
        <v>35</v>
      </c>
      <c r="I18" s="241">
        <v>110</v>
      </c>
      <c r="J18" s="241">
        <v>101</v>
      </c>
      <c r="K18" s="241">
        <v>98</v>
      </c>
      <c r="L18" s="241">
        <v>146</v>
      </c>
      <c r="M18" s="241">
        <v>203</v>
      </c>
      <c r="N18" s="242">
        <v>149021</v>
      </c>
      <c r="O18" s="242">
        <v>166902</v>
      </c>
      <c r="P18" s="242">
        <v>192912</v>
      </c>
      <c r="Q18" s="243">
        <v>175069</v>
      </c>
      <c r="R18" s="244">
        <v>99289</v>
      </c>
      <c r="S18" s="242">
        <v>189743</v>
      </c>
      <c r="T18" s="245">
        <v>423634</v>
      </c>
      <c r="U18" s="244">
        <v>356710</v>
      </c>
      <c r="V18" s="113">
        <v>356294</v>
      </c>
      <c r="W18" s="115">
        <v>6151722</v>
      </c>
      <c r="X18" s="114">
        <v>401576</v>
      </c>
      <c r="Y18" s="113">
        <v>471711</v>
      </c>
      <c r="Z18" s="470">
        <v>404967</v>
      </c>
      <c r="AA18" s="471">
        <v>406436</v>
      </c>
      <c r="AB18" s="246"/>
      <c r="AC18" s="241"/>
      <c r="AD18" s="241"/>
      <c r="AE18" s="241"/>
      <c r="AF18" s="241"/>
      <c r="AG18" s="241"/>
      <c r="AH18" s="241"/>
      <c r="AI18" s="241"/>
      <c r="AJ18" s="241"/>
      <c r="AK18" s="241"/>
      <c r="AL18" s="242"/>
      <c r="AM18" s="242"/>
      <c r="AN18" s="242"/>
      <c r="AO18" s="242"/>
      <c r="AP18" s="242"/>
      <c r="AQ18" s="242"/>
      <c r="AR18" s="242">
        <v>1850202</v>
      </c>
      <c r="AS18" s="242">
        <v>1880436</v>
      </c>
      <c r="AT18" s="113">
        <v>1805434</v>
      </c>
      <c r="AU18" s="113">
        <v>1954587</v>
      </c>
      <c r="AV18" s="113">
        <v>1711868</v>
      </c>
      <c r="AW18" s="113">
        <v>1945184</v>
      </c>
      <c r="AX18" s="242">
        <v>1606275</v>
      </c>
      <c r="AY18" s="242">
        <v>1676569</v>
      </c>
      <c r="AZ18" s="472">
        <f>SUM(T19:T22)</f>
        <v>423634</v>
      </c>
      <c r="BA18" s="472">
        <f>SUM(U19:U22)</f>
        <v>356710</v>
      </c>
      <c r="BB18" s="472">
        <f>SUM(V19:V22)</f>
        <v>356294</v>
      </c>
      <c r="BC18" s="472">
        <f>SUM(W19:W22)</f>
        <v>6151722</v>
      </c>
      <c r="BD18" s="472">
        <f>SUM(X19:X22)</f>
        <v>401576</v>
      </c>
      <c r="BE18" s="472">
        <f>SUM(AR19:AR22)</f>
        <v>1850202</v>
      </c>
      <c r="BF18" s="472">
        <f t="shared" ref="BF18:BI18" si="3">SUM(AS19:AS22)</f>
        <v>1880436</v>
      </c>
      <c r="BG18" s="472">
        <f t="shared" si="3"/>
        <v>1805434</v>
      </c>
      <c r="BH18" s="472">
        <f t="shared" si="3"/>
        <v>1954587</v>
      </c>
      <c r="BI18" s="472">
        <f t="shared" si="3"/>
        <v>1711868</v>
      </c>
    </row>
    <row r="19" spans="1:61" s="235" customFormat="1" ht="18" customHeight="1" x14ac:dyDescent="0.15">
      <c r="A19" s="247"/>
      <c r="B19" s="717" t="s">
        <v>173</v>
      </c>
      <c r="C19" s="718"/>
      <c r="D19" s="270" t="s">
        <v>166</v>
      </c>
      <c r="E19" s="248">
        <v>1</v>
      </c>
      <c r="F19" s="248">
        <v>12</v>
      </c>
      <c r="G19" s="248">
        <v>3</v>
      </c>
      <c r="H19" s="248">
        <v>4</v>
      </c>
      <c r="I19" s="248">
        <v>14</v>
      </c>
      <c r="J19" s="248">
        <v>4</v>
      </c>
      <c r="K19" s="248">
        <v>8</v>
      </c>
      <c r="L19" s="248">
        <v>33</v>
      </c>
      <c r="M19" s="248">
        <v>27</v>
      </c>
      <c r="N19" s="249">
        <v>15219</v>
      </c>
      <c r="O19" s="250">
        <v>31228</v>
      </c>
      <c r="P19" s="250">
        <v>54649</v>
      </c>
      <c r="Q19" s="251">
        <v>55899</v>
      </c>
      <c r="R19" s="252">
        <v>8286</v>
      </c>
      <c r="S19" s="250">
        <v>23797</v>
      </c>
      <c r="T19" s="253">
        <v>8310</v>
      </c>
      <c r="U19" s="252">
        <v>15257</v>
      </c>
      <c r="V19" s="117">
        <v>23398</v>
      </c>
      <c r="W19" s="118">
        <v>44672</v>
      </c>
      <c r="X19" s="119">
        <v>56171</v>
      </c>
      <c r="Y19" s="117">
        <v>70552</v>
      </c>
      <c r="Z19" s="473">
        <v>52552</v>
      </c>
      <c r="AA19" s="474">
        <v>53812</v>
      </c>
      <c r="AB19" s="246"/>
      <c r="AC19" s="241"/>
      <c r="AD19" s="241"/>
      <c r="AE19" s="241"/>
      <c r="AF19" s="241"/>
      <c r="AG19" s="241"/>
      <c r="AH19" s="241"/>
      <c r="AI19" s="241"/>
      <c r="AJ19" s="241"/>
      <c r="AK19" s="241"/>
      <c r="AL19" s="242"/>
      <c r="AM19" s="242"/>
      <c r="AN19" s="242"/>
      <c r="AO19" s="242"/>
      <c r="AP19" s="242"/>
      <c r="AQ19" s="242"/>
      <c r="AR19" s="242">
        <v>3100</v>
      </c>
      <c r="AS19" s="254">
        <v>2700</v>
      </c>
      <c r="AT19" s="120">
        <v>4900</v>
      </c>
      <c r="AU19" s="120">
        <v>3400</v>
      </c>
      <c r="AV19" s="120">
        <v>3500</v>
      </c>
      <c r="AW19" s="120">
        <v>3500</v>
      </c>
      <c r="AX19" s="254">
        <v>5100</v>
      </c>
      <c r="AY19" s="254">
        <v>5150</v>
      </c>
      <c r="BA19" s="472"/>
    </row>
    <row r="20" spans="1:61" s="235" customFormat="1" ht="18" customHeight="1" x14ac:dyDescent="0.15">
      <c r="A20" s="247"/>
      <c r="B20" s="719" t="s">
        <v>174</v>
      </c>
      <c r="C20" s="720"/>
      <c r="D20" s="255">
        <v>72</v>
      </c>
      <c r="E20" s="255">
        <v>1</v>
      </c>
      <c r="F20" s="255">
        <v>12</v>
      </c>
      <c r="G20" s="255">
        <v>28</v>
      </c>
      <c r="H20" s="255">
        <v>11</v>
      </c>
      <c r="I20" s="255">
        <v>63</v>
      </c>
      <c r="J20" s="255">
        <v>74</v>
      </c>
      <c r="K20" s="255">
        <v>77</v>
      </c>
      <c r="L20" s="255">
        <v>91</v>
      </c>
      <c r="M20" s="255">
        <v>112</v>
      </c>
      <c r="N20" s="256">
        <v>90676</v>
      </c>
      <c r="O20" s="257">
        <v>109942</v>
      </c>
      <c r="P20" s="257">
        <v>118845</v>
      </c>
      <c r="Q20" s="258">
        <v>98374</v>
      </c>
      <c r="R20" s="259">
        <v>58007</v>
      </c>
      <c r="S20" s="257">
        <v>123709</v>
      </c>
      <c r="T20" s="260">
        <v>344252</v>
      </c>
      <c r="U20" s="259">
        <v>277394</v>
      </c>
      <c r="V20" s="122">
        <v>257212</v>
      </c>
      <c r="W20" s="124">
        <v>213176</v>
      </c>
      <c r="X20" s="123">
        <v>223834</v>
      </c>
      <c r="Y20" s="122">
        <v>302270</v>
      </c>
      <c r="Z20" s="475">
        <v>221655</v>
      </c>
      <c r="AA20" s="476">
        <v>269427</v>
      </c>
      <c r="AB20" s="246"/>
      <c r="AC20" s="241"/>
      <c r="AD20" s="241"/>
      <c r="AE20" s="241"/>
      <c r="AF20" s="241"/>
      <c r="AG20" s="241"/>
      <c r="AH20" s="241"/>
      <c r="AI20" s="241"/>
      <c r="AJ20" s="241"/>
      <c r="AK20" s="241"/>
      <c r="AL20" s="242"/>
      <c r="AM20" s="242"/>
      <c r="AN20" s="242"/>
      <c r="AO20" s="242"/>
      <c r="AP20" s="242"/>
      <c r="AQ20" s="242"/>
      <c r="AR20" s="242">
        <v>1665190</v>
      </c>
      <c r="AS20" s="257">
        <v>1669314</v>
      </c>
      <c r="AT20" s="122">
        <v>1613423</v>
      </c>
      <c r="AU20" s="122">
        <v>1753296</v>
      </c>
      <c r="AV20" s="122">
        <v>1527705</v>
      </c>
      <c r="AW20" s="122">
        <v>1815232</v>
      </c>
      <c r="AX20" s="257">
        <v>1500945</v>
      </c>
      <c r="AY20" s="257">
        <v>1580086</v>
      </c>
      <c r="BA20" s="472"/>
    </row>
    <row r="21" spans="1:61" s="235" customFormat="1" ht="18" customHeight="1" x14ac:dyDescent="0.15">
      <c r="A21" s="247"/>
      <c r="B21" s="719" t="s">
        <v>175</v>
      </c>
      <c r="C21" s="720"/>
      <c r="D21" s="274">
        <v>15</v>
      </c>
      <c r="E21" s="274">
        <v>10</v>
      </c>
      <c r="F21" s="274">
        <v>12</v>
      </c>
      <c r="G21" s="275" t="s">
        <v>166</v>
      </c>
      <c r="H21" s="275" t="s">
        <v>166</v>
      </c>
      <c r="I21" s="275" t="s">
        <v>166</v>
      </c>
      <c r="J21" s="275" t="s">
        <v>166</v>
      </c>
      <c r="K21" s="275" t="s">
        <v>166</v>
      </c>
      <c r="L21" s="276">
        <v>1</v>
      </c>
      <c r="M21" s="276">
        <v>20</v>
      </c>
      <c r="N21" s="277">
        <v>15430</v>
      </c>
      <c r="O21" s="278">
        <v>6078</v>
      </c>
      <c r="P21" s="278">
        <v>1000</v>
      </c>
      <c r="Q21" s="279" t="s">
        <v>171</v>
      </c>
      <c r="R21" s="280" t="s">
        <v>171</v>
      </c>
      <c r="S21" s="278" t="s">
        <v>171</v>
      </c>
      <c r="T21" s="281">
        <v>11572</v>
      </c>
      <c r="U21" s="280">
        <v>7221</v>
      </c>
      <c r="V21" s="133">
        <v>2048</v>
      </c>
      <c r="W21" s="135">
        <v>18930</v>
      </c>
      <c r="X21" s="134">
        <v>38480</v>
      </c>
      <c r="Y21" s="133">
        <v>30235</v>
      </c>
      <c r="Z21" s="488">
        <v>31158</v>
      </c>
      <c r="AA21" s="489">
        <v>26312</v>
      </c>
      <c r="AB21" s="246"/>
      <c r="AC21" s="241"/>
      <c r="AD21" s="241"/>
      <c r="AE21" s="241"/>
      <c r="AF21" s="241"/>
      <c r="AG21" s="241"/>
      <c r="AH21" s="241"/>
      <c r="AI21" s="241"/>
      <c r="AJ21" s="241"/>
      <c r="AK21" s="241"/>
      <c r="AL21" s="242"/>
      <c r="AM21" s="282"/>
      <c r="AN21" s="282"/>
      <c r="AO21" s="282"/>
      <c r="AP21" s="282"/>
      <c r="AQ21" s="282"/>
      <c r="AR21" s="282">
        <v>95845</v>
      </c>
      <c r="AS21" s="278">
        <v>88716</v>
      </c>
      <c r="AT21" s="133">
        <v>52478</v>
      </c>
      <c r="AU21" s="133">
        <v>36540</v>
      </c>
      <c r="AV21" s="133">
        <v>39058</v>
      </c>
      <c r="AW21" s="133">
        <v>39150</v>
      </c>
      <c r="AX21" s="278">
        <v>21067</v>
      </c>
      <c r="AY21" s="278">
        <v>26131</v>
      </c>
      <c r="BA21" s="490"/>
    </row>
    <row r="22" spans="1:61" s="236" customFormat="1" ht="18" customHeight="1" thickBot="1" x14ac:dyDescent="0.2">
      <c r="A22" s="283"/>
      <c r="B22" s="715" t="s">
        <v>76</v>
      </c>
      <c r="C22" s="716"/>
      <c r="D22" s="284"/>
      <c r="E22" s="284"/>
      <c r="F22" s="284"/>
      <c r="G22" s="285"/>
      <c r="H22" s="285"/>
      <c r="I22" s="285"/>
      <c r="J22" s="285"/>
      <c r="K22" s="285"/>
      <c r="L22" s="286"/>
      <c r="M22" s="286"/>
      <c r="N22" s="287"/>
      <c r="O22" s="288">
        <v>19654</v>
      </c>
      <c r="P22" s="288">
        <v>18418</v>
      </c>
      <c r="Q22" s="289">
        <v>20796</v>
      </c>
      <c r="R22" s="290">
        <v>32996</v>
      </c>
      <c r="S22" s="288">
        <v>42237</v>
      </c>
      <c r="T22" s="291">
        <v>59500</v>
      </c>
      <c r="U22" s="290">
        <v>56838</v>
      </c>
      <c r="V22" s="136">
        <v>73636</v>
      </c>
      <c r="W22" s="137">
        <v>5874944</v>
      </c>
      <c r="X22" s="138">
        <v>83091</v>
      </c>
      <c r="Y22" s="136">
        <v>68654</v>
      </c>
      <c r="Z22" s="491">
        <v>99602</v>
      </c>
      <c r="AA22" s="492">
        <v>56885</v>
      </c>
      <c r="AB22" s="246"/>
      <c r="AC22" s="241"/>
      <c r="AD22" s="241"/>
      <c r="AE22" s="241"/>
      <c r="AF22" s="241"/>
      <c r="AG22" s="241"/>
      <c r="AH22" s="241"/>
      <c r="AI22" s="241"/>
      <c r="AJ22" s="241"/>
      <c r="AK22" s="241"/>
      <c r="AL22" s="242"/>
      <c r="AM22" s="242"/>
      <c r="AN22" s="242"/>
      <c r="AO22" s="242"/>
      <c r="AP22" s="242"/>
      <c r="AQ22" s="242"/>
      <c r="AR22" s="282">
        <v>86067</v>
      </c>
      <c r="AS22" s="292">
        <v>119706</v>
      </c>
      <c r="AT22" s="139">
        <v>134633</v>
      </c>
      <c r="AU22" s="139">
        <v>161351</v>
      </c>
      <c r="AV22" s="139">
        <v>141605</v>
      </c>
      <c r="AW22" s="139">
        <v>87302</v>
      </c>
      <c r="AX22" s="292">
        <v>79163</v>
      </c>
      <c r="AY22" s="292">
        <v>65202</v>
      </c>
      <c r="BA22" s="490"/>
    </row>
    <row r="23" spans="1:61" s="235" customFormat="1" ht="18" customHeight="1" x14ac:dyDescent="0.15">
      <c r="A23" s="701" t="s">
        <v>176</v>
      </c>
      <c r="B23" s="701"/>
      <c r="C23" s="701"/>
      <c r="D23" s="293">
        <v>5245</v>
      </c>
      <c r="E23" s="293">
        <v>4071</v>
      </c>
      <c r="F23" s="293">
        <v>7021</v>
      </c>
      <c r="G23" s="293">
        <v>7923</v>
      </c>
      <c r="H23" s="293">
        <v>7843</v>
      </c>
      <c r="I23" s="293">
        <v>7867</v>
      </c>
      <c r="J23" s="293">
        <v>8382</v>
      </c>
      <c r="K23" s="293">
        <v>7877</v>
      </c>
      <c r="L23" s="293">
        <v>7853</v>
      </c>
      <c r="M23" s="293">
        <v>8755</v>
      </c>
      <c r="N23" s="264">
        <v>9837008</v>
      </c>
      <c r="O23" s="264">
        <v>10431133</v>
      </c>
      <c r="P23" s="264">
        <v>10886020</v>
      </c>
      <c r="Q23" s="265">
        <v>11395395</v>
      </c>
      <c r="R23" s="266">
        <v>11248236</v>
      </c>
      <c r="S23" s="264">
        <v>10993121</v>
      </c>
      <c r="T23" s="267">
        <v>12241084</v>
      </c>
      <c r="U23" s="266">
        <v>10913924</v>
      </c>
      <c r="V23" s="125">
        <v>10700499</v>
      </c>
      <c r="W23" s="127">
        <v>11192412</v>
      </c>
      <c r="X23" s="114">
        <v>11510943</v>
      </c>
      <c r="Y23" s="125">
        <v>11938512</v>
      </c>
      <c r="Z23" s="479">
        <v>11041549</v>
      </c>
      <c r="AA23" s="480">
        <v>11327798</v>
      </c>
      <c r="AB23" s="246"/>
      <c r="AC23" s="241"/>
      <c r="AD23" s="241"/>
      <c r="AE23" s="241"/>
      <c r="AF23" s="241"/>
      <c r="AG23" s="241"/>
      <c r="AH23" s="241"/>
      <c r="AI23" s="241"/>
      <c r="AJ23" s="241"/>
      <c r="AK23" s="241"/>
      <c r="AL23" s="242"/>
      <c r="AM23" s="242"/>
      <c r="AN23" s="242"/>
      <c r="AO23" s="242"/>
      <c r="AP23" s="242"/>
      <c r="AQ23" s="242"/>
      <c r="AR23" s="242">
        <v>36155517</v>
      </c>
      <c r="AS23" s="242">
        <v>34574786</v>
      </c>
      <c r="AT23" s="113">
        <v>32126284</v>
      </c>
      <c r="AU23" s="113">
        <v>31704557</v>
      </c>
      <c r="AV23" s="113">
        <v>28671644</v>
      </c>
      <c r="AW23" s="113">
        <v>30372974</v>
      </c>
      <c r="AX23" s="242">
        <v>32528792</v>
      </c>
      <c r="AY23" s="242">
        <v>31237323</v>
      </c>
      <c r="AZ23" s="472">
        <f>SUM(T24:T27)</f>
        <v>12225153</v>
      </c>
      <c r="BA23" s="472">
        <f>SUM(U24:U27)</f>
        <v>10883538</v>
      </c>
      <c r="BB23" s="472">
        <f>SUM(V24:V27)</f>
        <v>10659649</v>
      </c>
      <c r="BC23" s="472">
        <f>SUM(W24:W27)</f>
        <v>11158892</v>
      </c>
      <c r="BD23" s="472">
        <f>SUM(X24:X27)</f>
        <v>11477119</v>
      </c>
      <c r="BE23" s="472">
        <f>SUM(AR24:AR27)</f>
        <v>36151447</v>
      </c>
      <c r="BF23" s="472">
        <f t="shared" ref="BF23:BI23" si="4">SUM(AS24:AS27)</f>
        <v>34570606</v>
      </c>
      <c r="BG23" s="472">
        <f t="shared" si="4"/>
        <v>32122404</v>
      </c>
      <c r="BH23" s="472">
        <f t="shared" si="4"/>
        <v>31678735</v>
      </c>
      <c r="BI23" s="472">
        <f t="shared" si="4"/>
        <v>28502395</v>
      </c>
    </row>
    <row r="24" spans="1:61" s="235" customFormat="1" ht="18" customHeight="1" x14ac:dyDescent="0.15">
      <c r="A24" s="247"/>
      <c r="B24" s="717" t="s">
        <v>77</v>
      </c>
      <c r="C24" s="718"/>
      <c r="D24" s="248">
        <v>1506</v>
      </c>
      <c r="E24" s="248">
        <v>745</v>
      </c>
      <c r="F24" s="248">
        <v>1606</v>
      </c>
      <c r="G24" s="248">
        <v>3324</v>
      </c>
      <c r="H24" s="248">
        <v>3544</v>
      </c>
      <c r="I24" s="248">
        <v>3527</v>
      </c>
      <c r="J24" s="248">
        <v>4017</v>
      </c>
      <c r="K24" s="248">
        <v>3791</v>
      </c>
      <c r="L24" s="248">
        <v>3478</v>
      </c>
      <c r="M24" s="248">
        <v>4115</v>
      </c>
      <c r="N24" s="249">
        <v>4820668</v>
      </c>
      <c r="O24" s="250">
        <v>4698974</v>
      </c>
      <c r="P24" s="250">
        <v>4817411</v>
      </c>
      <c r="Q24" s="251">
        <v>6343244</v>
      </c>
      <c r="R24" s="252">
        <v>7123216</v>
      </c>
      <c r="S24" s="250">
        <v>7269257</v>
      </c>
      <c r="T24" s="253">
        <v>7305596</v>
      </c>
      <c r="U24" s="252">
        <v>6555459</v>
      </c>
      <c r="V24" s="117">
        <v>5708703</v>
      </c>
      <c r="W24" s="120">
        <v>6790045</v>
      </c>
      <c r="X24" s="118">
        <v>6414629</v>
      </c>
      <c r="Y24" s="117">
        <v>6731102</v>
      </c>
      <c r="Z24" s="473">
        <v>6333777</v>
      </c>
      <c r="AA24" s="474">
        <v>7050893</v>
      </c>
      <c r="AB24" s="246"/>
      <c r="AC24" s="241"/>
      <c r="AD24" s="241"/>
      <c r="AE24" s="241"/>
      <c r="AF24" s="241"/>
      <c r="AG24" s="241"/>
      <c r="AH24" s="241"/>
      <c r="AI24" s="241"/>
      <c r="AJ24" s="241"/>
      <c r="AK24" s="241"/>
      <c r="AL24" s="242"/>
      <c r="AM24" s="242"/>
      <c r="AN24" s="242"/>
      <c r="AO24" s="242"/>
      <c r="AP24" s="242"/>
      <c r="AQ24" s="242"/>
      <c r="AR24" s="242">
        <v>33574398</v>
      </c>
      <c r="AS24" s="254">
        <v>32106314</v>
      </c>
      <c r="AT24" s="120">
        <v>29926802</v>
      </c>
      <c r="AU24" s="120">
        <v>29590800</v>
      </c>
      <c r="AV24" s="120">
        <v>26423309</v>
      </c>
      <c r="AW24" s="120">
        <v>27964140</v>
      </c>
      <c r="AX24" s="254">
        <v>30335398</v>
      </c>
      <c r="AY24" s="254">
        <v>29036661</v>
      </c>
      <c r="BA24" s="472"/>
    </row>
    <row r="25" spans="1:61" s="235" customFormat="1" ht="18" customHeight="1" x14ac:dyDescent="0.15">
      <c r="A25" s="247"/>
      <c r="B25" s="719" t="s">
        <v>177</v>
      </c>
      <c r="C25" s="720"/>
      <c r="D25" s="255">
        <v>255</v>
      </c>
      <c r="E25" s="255">
        <v>585</v>
      </c>
      <c r="F25" s="255">
        <v>780</v>
      </c>
      <c r="G25" s="255">
        <v>953</v>
      </c>
      <c r="H25" s="255">
        <v>840</v>
      </c>
      <c r="I25" s="255">
        <v>919</v>
      </c>
      <c r="J25" s="255">
        <v>1183</v>
      </c>
      <c r="K25" s="255">
        <v>1016</v>
      </c>
      <c r="L25" s="255">
        <v>1095</v>
      </c>
      <c r="M25" s="255">
        <v>997</v>
      </c>
      <c r="N25" s="256">
        <v>1456368</v>
      </c>
      <c r="O25" s="257">
        <v>1708770</v>
      </c>
      <c r="P25" s="257">
        <v>1554431</v>
      </c>
      <c r="Q25" s="258">
        <v>1571895</v>
      </c>
      <c r="R25" s="259">
        <v>1522751</v>
      </c>
      <c r="S25" s="257">
        <v>1444163</v>
      </c>
      <c r="T25" s="260">
        <v>1711811</v>
      </c>
      <c r="U25" s="259">
        <v>1259375</v>
      </c>
      <c r="V25" s="122">
        <v>1590440</v>
      </c>
      <c r="W25" s="124">
        <v>1586292</v>
      </c>
      <c r="X25" s="123">
        <v>1825508</v>
      </c>
      <c r="Y25" s="122">
        <v>1708367</v>
      </c>
      <c r="Z25" s="475">
        <v>1602072</v>
      </c>
      <c r="AA25" s="476">
        <v>1557842</v>
      </c>
      <c r="AB25" s="246"/>
      <c r="AC25" s="241"/>
      <c r="AD25" s="241"/>
      <c r="AE25" s="241"/>
      <c r="AF25" s="241"/>
      <c r="AG25" s="241"/>
      <c r="AH25" s="241"/>
      <c r="AI25" s="241"/>
      <c r="AJ25" s="241"/>
      <c r="AK25" s="241"/>
      <c r="AL25" s="242"/>
      <c r="AM25" s="242"/>
      <c r="AN25" s="242"/>
      <c r="AO25" s="242"/>
      <c r="AP25" s="242"/>
      <c r="AQ25" s="242"/>
      <c r="AR25" s="242">
        <v>1487731</v>
      </c>
      <c r="AS25" s="257">
        <v>1116219</v>
      </c>
      <c r="AT25" s="122">
        <v>1359615</v>
      </c>
      <c r="AU25" s="122">
        <v>1346394</v>
      </c>
      <c r="AV25" s="122">
        <v>1278771</v>
      </c>
      <c r="AW25" s="122">
        <v>1409987</v>
      </c>
      <c r="AX25" s="294">
        <v>1207631</v>
      </c>
      <c r="AY25" s="294">
        <v>1211205</v>
      </c>
      <c r="BA25" s="472"/>
    </row>
    <row r="26" spans="1:61" s="235" customFormat="1" ht="18" customHeight="1" x14ac:dyDescent="0.15">
      <c r="A26" s="247"/>
      <c r="B26" s="719" t="s">
        <v>178</v>
      </c>
      <c r="C26" s="720"/>
      <c r="D26" s="255">
        <v>2764</v>
      </c>
      <c r="E26" s="255">
        <v>2035</v>
      </c>
      <c r="F26" s="255">
        <v>3533</v>
      </c>
      <c r="G26" s="255">
        <v>2833</v>
      </c>
      <c r="H26" s="255">
        <v>2665</v>
      </c>
      <c r="I26" s="255">
        <v>2764</v>
      </c>
      <c r="J26" s="255">
        <v>2852</v>
      </c>
      <c r="K26" s="255">
        <v>2833</v>
      </c>
      <c r="L26" s="255">
        <v>2822</v>
      </c>
      <c r="M26" s="255">
        <v>2958</v>
      </c>
      <c r="N26" s="256">
        <v>3050830</v>
      </c>
      <c r="O26" s="257">
        <v>3353018</v>
      </c>
      <c r="P26" s="257">
        <v>3843958</v>
      </c>
      <c r="Q26" s="258">
        <v>3220585</v>
      </c>
      <c r="R26" s="259">
        <v>2519149</v>
      </c>
      <c r="S26" s="257">
        <v>2270251</v>
      </c>
      <c r="T26" s="260">
        <v>3160328</v>
      </c>
      <c r="U26" s="259">
        <v>2995778</v>
      </c>
      <c r="V26" s="122">
        <v>3259310</v>
      </c>
      <c r="W26" s="124">
        <v>2695614</v>
      </c>
      <c r="X26" s="123">
        <v>3137338</v>
      </c>
      <c r="Y26" s="122">
        <v>3360879</v>
      </c>
      <c r="Z26" s="475">
        <v>2980928</v>
      </c>
      <c r="AA26" s="476">
        <v>2592679</v>
      </c>
      <c r="AB26" s="246"/>
      <c r="AC26" s="241"/>
      <c r="AD26" s="241"/>
      <c r="AE26" s="241"/>
      <c r="AF26" s="241"/>
      <c r="AG26" s="241"/>
      <c r="AH26" s="241"/>
      <c r="AI26" s="241"/>
      <c r="AJ26" s="241"/>
      <c r="AK26" s="241"/>
      <c r="AL26" s="242"/>
      <c r="AM26" s="242"/>
      <c r="AN26" s="242"/>
      <c r="AO26" s="242"/>
      <c r="AP26" s="242"/>
      <c r="AQ26" s="242"/>
      <c r="AR26" s="242">
        <v>954790</v>
      </c>
      <c r="AS26" s="257">
        <v>1059253</v>
      </c>
      <c r="AT26" s="122">
        <v>524149</v>
      </c>
      <c r="AU26" s="122">
        <v>492106</v>
      </c>
      <c r="AV26" s="122">
        <v>489114</v>
      </c>
      <c r="AW26" s="122">
        <v>504043</v>
      </c>
      <c r="AX26" s="257">
        <v>481692</v>
      </c>
      <c r="AY26" s="257">
        <v>393434</v>
      </c>
      <c r="BA26" s="472"/>
    </row>
    <row r="27" spans="1:61" s="235" customFormat="1" ht="18" customHeight="1" x14ac:dyDescent="0.15">
      <c r="A27" s="247"/>
      <c r="B27" s="715" t="s">
        <v>179</v>
      </c>
      <c r="C27" s="716"/>
      <c r="D27" s="262">
        <v>720</v>
      </c>
      <c r="E27" s="262">
        <v>706</v>
      </c>
      <c r="F27" s="262">
        <v>1103</v>
      </c>
      <c r="G27" s="262">
        <v>813</v>
      </c>
      <c r="H27" s="262">
        <v>794</v>
      </c>
      <c r="I27" s="262">
        <v>656</v>
      </c>
      <c r="J27" s="262">
        <v>330</v>
      </c>
      <c r="K27" s="262">
        <v>238</v>
      </c>
      <c r="L27" s="262">
        <v>440</v>
      </c>
      <c r="M27" s="262">
        <v>637</v>
      </c>
      <c r="N27" s="263">
        <v>509062</v>
      </c>
      <c r="O27" s="264">
        <v>422616</v>
      </c>
      <c r="P27" s="264">
        <v>524190</v>
      </c>
      <c r="Q27" s="265">
        <v>165671</v>
      </c>
      <c r="R27" s="290" t="s">
        <v>171</v>
      </c>
      <c r="S27" s="295" t="s">
        <v>171</v>
      </c>
      <c r="T27" s="296">
        <v>47418</v>
      </c>
      <c r="U27" s="297">
        <v>72926</v>
      </c>
      <c r="V27" s="140">
        <v>101196</v>
      </c>
      <c r="W27" s="141">
        <v>86941</v>
      </c>
      <c r="X27" s="142">
        <v>99644</v>
      </c>
      <c r="Y27" s="140">
        <v>101831</v>
      </c>
      <c r="Z27" s="493">
        <v>67211</v>
      </c>
      <c r="AA27" s="494">
        <v>62084</v>
      </c>
      <c r="AB27" s="246"/>
      <c r="AC27" s="241"/>
      <c r="AD27" s="241"/>
      <c r="AE27" s="241"/>
      <c r="AF27" s="241"/>
      <c r="AG27" s="241"/>
      <c r="AH27" s="241"/>
      <c r="AI27" s="241"/>
      <c r="AJ27" s="241"/>
      <c r="AK27" s="241"/>
      <c r="AL27" s="242"/>
      <c r="AM27" s="242"/>
      <c r="AN27" s="242"/>
      <c r="AO27" s="242"/>
      <c r="AP27" s="242"/>
      <c r="AQ27" s="242"/>
      <c r="AR27" s="298">
        <v>134528</v>
      </c>
      <c r="AS27" s="299">
        <v>288820</v>
      </c>
      <c r="AT27" s="141">
        <v>311838</v>
      </c>
      <c r="AU27" s="141">
        <v>249435</v>
      </c>
      <c r="AV27" s="141">
        <v>311201</v>
      </c>
      <c r="AW27" s="141">
        <v>314358</v>
      </c>
      <c r="AX27" s="299">
        <v>365382</v>
      </c>
      <c r="AY27" s="299">
        <v>403541</v>
      </c>
      <c r="BA27" s="487"/>
    </row>
    <row r="28" spans="1:61" s="235" customFormat="1" ht="18" customHeight="1" x14ac:dyDescent="0.15">
      <c r="A28" s="702" t="s">
        <v>180</v>
      </c>
      <c r="B28" s="702"/>
      <c r="C28" s="702"/>
      <c r="D28" s="241">
        <v>27</v>
      </c>
      <c r="E28" s="241">
        <v>64</v>
      </c>
      <c r="F28" s="241">
        <v>117</v>
      </c>
      <c r="G28" s="241">
        <v>95</v>
      </c>
      <c r="H28" s="241">
        <v>90</v>
      </c>
      <c r="I28" s="241">
        <v>109</v>
      </c>
      <c r="J28" s="241">
        <v>114</v>
      </c>
      <c r="K28" s="241">
        <v>152</v>
      </c>
      <c r="L28" s="241">
        <v>124</v>
      </c>
      <c r="M28" s="241">
        <v>143</v>
      </c>
      <c r="N28" s="242">
        <v>153839</v>
      </c>
      <c r="O28" s="242">
        <v>132476</v>
      </c>
      <c r="P28" s="242">
        <v>154084</v>
      </c>
      <c r="Q28" s="243">
        <v>167420</v>
      </c>
      <c r="R28" s="244">
        <v>153690</v>
      </c>
      <c r="S28" s="242">
        <v>192690</v>
      </c>
      <c r="T28" s="245">
        <v>197534</v>
      </c>
      <c r="U28" s="244">
        <v>208839</v>
      </c>
      <c r="V28" s="113">
        <v>221120</v>
      </c>
      <c r="W28" s="113">
        <v>264479</v>
      </c>
      <c r="X28" s="115">
        <v>323129</v>
      </c>
      <c r="Y28" s="113">
        <v>315782</v>
      </c>
      <c r="Z28" s="470">
        <v>319660</v>
      </c>
      <c r="AA28" s="471">
        <v>321861</v>
      </c>
      <c r="AB28" s="246"/>
      <c r="AC28" s="241"/>
      <c r="AD28" s="241"/>
      <c r="AE28" s="241"/>
      <c r="AF28" s="241"/>
      <c r="AG28" s="241"/>
      <c r="AH28" s="241"/>
      <c r="AI28" s="241"/>
      <c r="AJ28" s="241"/>
      <c r="AK28" s="241"/>
      <c r="AL28" s="242"/>
      <c r="AM28" s="242"/>
      <c r="AN28" s="242"/>
      <c r="AO28" s="242"/>
      <c r="AP28" s="242"/>
      <c r="AQ28" s="242"/>
      <c r="AR28" s="242">
        <v>2242116</v>
      </c>
      <c r="AS28" s="242">
        <v>2184223</v>
      </c>
      <c r="AT28" s="113">
        <v>2175263</v>
      </c>
      <c r="AU28" s="113">
        <v>2089983</v>
      </c>
      <c r="AV28" s="113">
        <v>1895162</v>
      </c>
      <c r="AW28" s="113">
        <v>2094333</v>
      </c>
      <c r="AX28" s="242">
        <v>1966756</v>
      </c>
      <c r="AY28" s="242">
        <v>1402180</v>
      </c>
      <c r="AZ28" s="472">
        <f>SUM(T29:T31)</f>
        <v>195351</v>
      </c>
      <c r="BA28" s="472">
        <f>SUM(U29:U31)</f>
        <v>204535</v>
      </c>
      <c r="BB28" s="472">
        <f>SUM(V29:V31)</f>
        <v>208762</v>
      </c>
      <c r="BC28" s="472">
        <f>SUM(W29:W31)</f>
        <v>245389</v>
      </c>
      <c r="BD28" s="472">
        <f>SUM(X29:X31)</f>
        <v>302622</v>
      </c>
      <c r="BE28" s="472">
        <f>SUM(AR29:AR31)</f>
        <v>2233348</v>
      </c>
      <c r="BF28" s="472">
        <f t="shared" ref="BF28:BI28" si="5">SUM(AS29:AS31)</f>
        <v>2173544</v>
      </c>
      <c r="BG28" s="472">
        <f t="shared" si="5"/>
        <v>2161535</v>
      </c>
      <c r="BH28" s="472">
        <f t="shared" si="5"/>
        <v>2075170</v>
      </c>
      <c r="BI28" s="472">
        <f t="shared" si="5"/>
        <v>1886258</v>
      </c>
    </row>
    <row r="29" spans="1:61" s="235" customFormat="1" ht="18" customHeight="1" x14ac:dyDescent="0.15">
      <c r="A29" s="247"/>
      <c r="B29" s="717" t="s">
        <v>181</v>
      </c>
      <c r="C29" s="718"/>
      <c r="D29" s="248">
        <v>17</v>
      </c>
      <c r="E29" s="248">
        <v>56</v>
      </c>
      <c r="F29" s="248">
        <v>116</v>
      </c>
      <c r="G29" s="248">
        <v>95</v>
      </c>
      <c r="H29" s="248">
        <v>90</v>
      </c>
      <c r="I29" s="248">
        <v>102</v>
      </c>
      <c r="J29" s="248">
        <v>103</v>
      </c>
      <c r="K29" s="248">
        <v>145</v>
      </c>
      <c r="L29" s="248">
        <v>116</v>
      </c>
      <c r="M29" s="248">
        <v>127</v>
      </c>
      <c r="N29" s="249">
        <v>126728</v>
      </c>
      <c r="O29" s="250">
        <v>111356</v>
      </c>
      <c r="P29" s="250">
        <v>126476</v>
      </c>
      <c r="Q29" s="251">
        <v>134599</v>
      </c>
      <c r="R29" s="252">
        <v>122825</v>
      </c>
      <c r="S29" s="250">
        <v>148598</v>
      </c>
      <c r="T29" s="253">
        <v>164985</v>
      </c>
      <c r="U29" s="252">
        <v>177418</v>
      </c>
      <c r="V29" s="117">
        <v>185163</v>
      </c>
      <c r="W29" s="120">
        <v>188463</v>
      </c>
      <c r="X29" s="118">
        <v>252278</v>
      </c>
      <c r="Y29" s="117">
        <v>227013</v>
      </c>
      <c r="Z29" s="473">
        <v>169177</v>
      </c>
      <c r="AA29" s="474">
        <v>218241</v>
      </c>
      <c r="AB29" s="246"/>
      <c r="AC29" s="241"/>
      <c r="AD29" s="241"/>
      <c r="AE29" s="241"/>
      <c r="AF29" s="241"/>
      <c r="AG29" s="241"/>
      <c r="AH29" s="241"/>
      <c r="AI29" s="241"/>
      <c r="AJ29" s="241"/>
      <c r="AK29" s="241"/>
      <c r="AL29" s="242"/>
      <c r="AM29" s="242"/>
      <c r="AN29" s="242"/>
      <c r="AO29" s="242"/>
      <c r="AP29" s="242"/>
      <c r="AQ29" s="242"/>
      <c r="AR29" s="242">
        <v>1657235</v>
      </c>
      <c r="AS29" s="254">
        <v>1529011</v>
      </c>
      <c r="AT29" s="120">
        <v>1545528</v>
      </c>
      <c r="AU29" s="120">
        <v>1500375</v>
      </c>
      <c r="AV29" s="120">
        <v>1458637</v>
      </c>
      <c r="AW29" s="120">
        <v>1491171</v>
      </c>
      <c r="AX29" s="254">
        <v>1355601</v>
      </c>
      <c r="AY29" s="254">
        <v>819250</v>
      </c>
      <c r="BA29" s="472"/>
      <c r="BB29" s="490"/>
    </row>
    <row r="30" spans="1:61" s="235" customFormat="1" ht="18" customHeight="1" x14ac:dyDescent="0.15">
      <c r="A30" s="247"/>
      <c r="B30" s="719" t="s">
        <v>182</v>
      </c>
      <c r="C30" s="720"/>
      <c r="D30" s="274">
        <v>5</v>
      </c>
      <c r="E30" s="274">
        <v>5</v>
      </c>
      <c r="F30" s="274">
        <v>0</v>
      </c>
      <c r="G30" s="275" t="s">
        <v>166</v>
      </c>
      <c r="H30" s="275" t="s">
        <v>166</v>
      </c>
      <c r="I30" s="274">
        <v>6</v>
      </c>
      <c r="J30" s="274">
        <v>11</v>
      </c>
      <c r="K30" s="274">
        <v>6</v>
      </c>
      <c r="L30" s="274">
        <v>8</v>
      </c>
      <c r="M30" s="274">
        <v>8</v>
      </c>
      <c r="N30" s="300">
        <v>17518</v>
      </c>
      <c r="O30" s="257">
        <v>19938</v>
      </c>
      <c r="P30" s="257">
        <v>17825</v>
      </c>
      <c r="Q30" s="258">
        <v>26978</v>
      </c>
      <c r="R30" s="259">
        <v>27865</v>
      </c>
      <c r="S30" s="257">
        <v>35392</v>
      </c>
      <c r="T30" s="260">
        <v>20466</v>
      </c>
      <c r="U30" s="259">
        <v>19539</v>
      </c>
      <c r="V30" s="122">
        <v>15627</v>
      </c>
      <c r="W30" s="122">
        <v>23805</v>
      </c>
      <c r="X30" s="124">
        <v>36521</v>
      </c>
      <c r="Y30" s="122">
        <v>52362</v>
      </c>
      <c r="Z30" s="475">
        <v>89637</v>
      </c>
      <c r="AA30" s="476">
        <v>34676</v>
      </c>
      <c r="AB30" s="246"/>
      <c r="AC30" s="241"/>
      <c r="AD30" s="241"/>
      <c r="AE30" s="241"/>
      <c r="AF30" s="241"/>
      <c r="AG30" s="241"/>
      <c r="AH30" s="241"/>
      <c r="AI30" s="241"/>
      <c r="AJ30" s="241"/>
      <c r="AK30" s="241"/>
      <c r="AL30" s="242"/>
      <c r="AM30" s="242"/>
      <c r="AN30" s="242"/>
      <c r="AO30" s="242"/>
      <c r="AP30" s="242"/>
      <c r="AQ30" s="242"/>
      <c r="AR30" s="242">
        <v>576113</v>
      </c>
      <c r="AS30" s="257">
        <v>644533</v>
      </c>
      <c r="AT30" s="122">
        <v>613503</v>
      </c>
      <c r="AU30" s="122">
        <v>571595</v>
      </c>
      <c r="AV30" s="122">
        <v>424821</v>
      </c>
      <c r="AW30" s="122">
        <v>588012</v>
      </c>
      <c r="AX30" s="257">
        <v>596224</v>
      </c>
      <c r="AY30" s="257">
        <v>569578</v>
      </c>
      <c r="BA30" s="472"/>
    </row>
    <row r="31" spans="1:61" s="236" customFormat="1" ht="18" customHeight="1" thickBot="1" x14ac:dyDescent="0.2">
      <c r="A31" s="283"/>
      <c r="B31" s="715" t="s">
        <v>78</v>
      </c>
      <c r="C31" s="716"/>
      <c r="D31" s="284"/>
      <c r="E31" s="284"/>
      <c r="F31" s="284"/>
      <c r="G31" s="285"/>
      <c r="H31" s="285"/>
      <c r="I31" s="284"/>
      <c r="J31" s="284"/>
      <c r="K31" s="284"/>
      <c r="L31" s="284"/>
      <c r="M31" s="284"/>
      <c r="N31" s="301"/>
      <c r="O31" s="264">
        <v>1182</v>
      </c>
      <c r="P31" s="264">
        <v>9783</v>
      </c>
      <c r="Q31" s="265">
        <v>5843</v>
      </c>
      <c r="R31" s="266">
        <v>3000</v>
      </c>
      <c r="S31" s="264">
        <v>8700</v>
      </c>
      <c r="T31" s="267">
        <v>9900</v>
      </c>
      <c r="U31" s="266">
        <v>7578</v>
      </c>
      <c r="V31" s="125">
        <v>7972</v>
      </c>
      <c r="W31" s="128">
        <v>33121</v>
      </c>
      <c r="X31" s="127">
        <v>13823</v>
      </c>
      <c r="Y31" s="125">
        <v>8550</v>
      </c>
      <c r="Z31" s="479">
        <v>36120</v>
      </c>
      <c r="AA31" s="480">
        <v>19067</v>
      </c>
      <c r="AB31" s="246"/>
      <c r="AC31" s="241"/>
      <c r="AD31" s="241"/>
      <c r="AE31" s="241"/>
      <c r="AF31" s="241"/>
      <c r="AG31" s="241"/>
      <c r="AH31" s="241"/>
      <c r="AI31" s="241"/>
      <c r="AJ31" s="241"/>
      <c r="AK31" s="241"/>
      <c r="AL31" s="242"/>
      <c r="AM31" s="282"/>
      <c r="AN31" s="282"/>
      <c r="AO31" s="282"/>
      <c r="AP31" s="282"/>
      <c r="AQ31" s="282"/>
      <c r="AR31" s="282" t="s">
        <v>171</v>
      </c>
      <c r="AS31" s="292" t="s">
        <v>171</v>
      </c>
      <c r="AT31" s="139">
        <v>2504</v>
      </c>
      <c r="AU31" s="139">
        <v>3200</v>
      </c>
      <c r="AV31" s="139">
        <v>2800</v>
      </c>
      <c r="AW31" s="139">
        <v>1415</v>
      </c>
      <c r="AX31" s="292">
        <v>3070</v>
      </c>
      <c r="AY31" s="292">
        <v>1400</v>
      </c>
      <c r="BA31" s="472"/>
    </row>
    <row r="32" spans="1:61" s="235" customFormat="1" ht="18" customHeight="1" x14ac:dyDescent="0.15">
      <c r="A32" s="701" t="s">
        <v>183</v>
      </c>
      <c r="B32" s="701"/>
      <c r="C32" s="701"/>
      <c r="D32" s="293">
        <v>3357</v>
      </c>
      <c r="E32" s="293">
        <v>11</v>
      </c>
      <c r="F32" s="293">
        <v>25</v>
      </c>
      <c r="G32" s="293">
        <v>34</v>
      </c>
      <c r="H32" s="293">
        <v>18</v>
      </c>
      <c r="I32" s="293">
        <v>132</v>
      </c>
      <c r="J32" s="293">
        <v>297</v>
      </c>
      <c r="K32" s="293">
        <v>65</v>
      </c>
      <c r="L32" s="293">
        <v>70</v>
      </c>
      <c r="M32" s="293">
        <v>61</v>
      </c>
      <c r="N32" s="264">
        <v>72779</v>
      </c>
      <c r="O32" s="264">
        <v>70742</v>
      </c>
      <c r="P32" s="264">
        <v>226917</v>
      </c>
      <c r="Q32" s="265">
        <v>270564</v>
      </c>
      <c r="R32" s="266">
        <v>196194</v>
      </c>
      <c r="S32" s="264">
        <v>222183</v>
      </c>
      <c r="T32" s="267">
        <v>364749</v>
      </c>
      <c r="U32" s="266">
        <v>486509</v>
      </c>
      <c r="V32" s="125">
        <v>922859</v>
      </c>
      <c r="W32" s="113">
        <v>555615</v>
      </c>
      <c r="X32" s="127">
        <v>3507416</v>
      </c>
      <c r="Y32" s="125">
        <v>3471690</v>
      </c>
      <c r="Z32" s="479">
        <v>2000903</v>
      </c>
      <c r="AA32" s="480">
        <v>1003302</v>
      </c>
      <c r="AB32" s="246"/>
      <c r="AC32" s="241"/>
      <c r="AD32" s="241"/>
      <c r="AE32" s="241"/>
      <c r="AF32" s="241"/>
      <c r="AG32" s="241"/>
      <c r="AH32" s="241"/>
      <c r="AI32" s="241"/>
      <c r="AJ32" s="241"/>
      <c r="AK32" s="241"/>
      <c r="AL32" s="242"/>
      <c r="AM32" s="242"/>
      <c r="AN32" s="242"/>
      <c r="AO32" s="242"/>
      <c r="AP32" s="242"/>
      <c r="AQ32" s="242"/>
      <c r="AR32" s="242">
        <v>35011484</v>
      </c>
      <c r="AS32" s="242">
        <v>33753840</v>
      </c>
      <c r="AT32" s="113">
        <v>31734530</v>
      </c>
      <c r="AU32" s="113">
        <v>28925639</v>
      </c>
      <c r="AV32" s="113">
        <v>29303367</v>
      </c>
      <c r="AW32" s="113">
        <v>23123528</v>
      </c>
      <c r="AX32" s="242">
        <v>26613424</v>
      </c>
      <c r="AY32" s="242">
        <v>27580760</v>
      </c>
      <c r="AZ32" s="472">
        <f>SUM(T33:T37)</f>
        <v>347722</v>
      </c>
      <c r="BA32" s="472">
        <f>SUM(U33:U37)</f>
        <v>436164</v>
      </c>
      <c r="BB32" s="472">
        <f>SUM(V33:V37)</f>
        <v>854321</v>
      </c>
      <c r="BC32" s="472">
        <f>SUM(W33:W37)</f>
        <v>489804</v>
      </c>
      <c r="BD32" s="472">
        <f>SUM(X33:X37)</f>
        <v>3171154</v>
      </c>
      <c r="BE32" s="472">
        <f>SUM(AR33:AR37)</f>
        <v>34914244</v>
      </c>
      <c r="BF32" s="472">
        <f t="shared" ref="BF32:BI32" si="6">SUM(AS33:AS37)</f>
        <v>33476846</v>
      </c>
      <c r="BG32" s="472">
        <f t="shared" si="6"/>
        <v>31432641</v>
      </c>
      <c r="BH32" s="472">
        <f t="shared" si="6"/>
        <v>28517348</v>
      </c>
      <c r="BI32" s="472">
        <f t="shared" si="6"/>
        <v>29139059</v>
      </c>
    </row>
    <row r="33" spans="1:61" s="235" customFormat="1" ht="18" customHeight="1" x14ac:dyDescent="0.15">
      <c r="A33" s="247"/>
      <c r="B33" s="717" t="s">
        <v>184</v>
      </c>
      <c r="C33" s="718"/>
      <c r="D33" s="270" t="s">
        <v>166</v>
      </c>
      <c r="E33" s="248">
        <v>1</v>
      </c>
      <c r="F33" s="248">
        <v>0</v>
      </c>
      <c r="G33" s="248">
        <v>7</v>
      </c>
      <c r="H33" s="248">
        <v>2</v>
      </c>
      <c r="I33" s="248">
        <v>15</v>
      </c>
      <c r="J33" s="248">
        <v>17</v>
      </c>
      <c r="K33" s="248">
        <v>3</v>
      </c>
      <c r="L33" s="248">
        <v>26</v>
      </c>
      <c r="M33" s="248">
        <v>8</v>
      </c>
      <c r="N33" s="249">
        <v>10320</v>
      </c>
      <c r="O33" s="250">
        <v>4221</v>
      </c>
      <c r="P33" s="250">
        <v>21958</v>
      </c>
      <c r="Q33" s="251">
        <v>7798</v>
      </c>
      <c r="R33" s="302" t="s">
        <v>171</v>
      </c>
      <c r="S33" s="303">
        <v>10847</v>
      </c>
      <c r="T33" s="304">
        <v>36229</v>
      </c>
      <c r="U33" s="305">
        <v>18163</v>
      </c>
      <c r="V33" s="143">
        <v>35320</v>
      </c>
      <c r="W33" s="144">
        <v>4025</v>
      </c>
      <c r="X33" s="145">
        <v>1599</v>
      </c>
      <c r="Y33" s="143">
        <v>4224</v>
      </c>
      <c r="Z33" s="495">
        <v>3976</v>
      </c>
      <c r="AA33" s="496">
        <v>3341</v>
      </c>
      <c r="AB33" s="246"/>
      <c r="AC33" s="241"/>
      <c r="AD33" s="241"/>
      <c r="AE33" s="241"/>
      <c r="AF33" s="241"/>
      <c r="AG33" s="241"/>
      <c r="AH33" s="241"/>
      <c r="AI33" s="241"/>
      <c r="AJ33" s="241"/>
      <c r="AK33" s="241"/>
      <c r="AL33" s="242"/>
      <c r="AM33" s="242"/>
      <c r="AN33" s="242"/>
      <c r="AO33" s="242"/>
      <c r="AP33" s="242"/>
      <c r="AQ33" s="242"/>
      <c r="AR33" s="298">
        <v>1101319</v>
      </c>
      <c r="AS33" s="306">
        <v>1292767</v>
      </c>
      <c r="AT33" s="146">
        <v>1388136</v>
      </c>
      <c r="AU33" s="146">
        <v>1373673</v>
      </c>
      <c r="AV33" s="146">
        <v>1232606</v>
      </c>
      <c r="AW33" s="146">
        <v>1235165</v>
      </c>
      <c r="AX33" s="306">
        <v>1189132</v>
      </c>
      <c r="AY33" s="306">
        <v>1333434</v>
      </c>
      <c r="BA33" s="487"/>
    </row>
    <row r="34" spans="1:61" s="235" customFormat="1" ht="18" customHeight="1" x14ac:dyDescent="0.15">
      <c r="A34" s="247"/>
      <c r="B34" s="719" t="s">
        <v>185</v>
      </c>
      <c r="C34" s="720"/>
      <c r="D34" s="255">
        <v>3357</v>
      </c>
      <c r="E34" s="307" t="s">
        <v>166</v>
      </c>
      <c r="F34" s="307" t="s">
        <v>166</v>
      </c>
      <c r="G34" s="307" t="s">
        <v>166</v>
      </c>
      <c r="H34" s="307" t="s">
        <v>166</v>
      </c>
      <c r="I34" s="255">
        <v>83</v>
      </c>
      <c r="J34" s="255">
        <v>245</v>
      </c>
      <c r="K34" s="308">
        <v>25</v>
      </c>
      <c r="L34" s="307" t="s">
        <v>166</v>
      </c>
      <c r="M34" s="308">
        <v>0</v>
      </c>
      <c r="N34" s="309">
        <v>0</v>
      </c>
      <c r="O34" s="310" t="s">
        <v>171</v>
      </c>
      <c r="P34" s="278">
        <v>136703</v>
      </c>
      <c r="Q34" s="258">
        <v>115337</v>
      </c>
      <c r="R34" s="280" t="s">
        <v>171</v>
      </c>
      <c r="S34" s="311" t="s">
        <v>171</v>
      </c>
      <c r="T34" s="312" t="s">
        <v>171</v>
      </c>
      <c r="U34" s="313" t="s">
        <v>171</v>
      </c>
      <c r="V34" s="147">
        <v>309883</v>
      </c>
      <c r="W34" s="147" t="s">
        <v>170</v>
      </c>
      <c r="X34" s="131">
        <v>2576584</v>
      </c>
      <c r="Y34" s="147">
        <v>2888660</v>
      </c>
      <c r="Z34" s="497">
        <v>1332522</v>
      </c>
      <c r="AA34" s="498" t="s">
        <v>170</v>
      </c>
      <c r="AB34" s="246"/>
      <c r="AC34" s="241"/>
      <c r="AD34" s="241"/>
      <c r="AE34" s="241"/>
      <c r="AF34" s="241"/>
      <c r="AG34" s="241"/>
      <c r="AH34" s="241"/>
      <c r="AI34" s="241"/>
      <c r="AJ34" s="241"/>
      <c r="AK34" s="241"/>
      <c r="AL34" s="242"/>
      <c r="AM34" s="242"/>
      <c r="AN34" s="242"/>
      <c r="AO34" s="242"/>
      <c r="AP34" s="242"/>
      <c r="AQ34" s="242"/>
      <c r="AR34" s="298">
        <v>29808895</v>
      </c>
      <c r="AS34" s="311">
        <v>27920319</v>
      </c>
      <c r="AT34" s="147">
        <v>26455665</v>
      </c>
      <c r="AU34" s="147">
        <v>23775513</v>
      </c>
      <c r="AV34" s="147">
        <v>24239949</v>
      </c>
      <c r="AW34" s="147">
        <v>18423821</v>
      </c>
      <c r="AX34" s="311">
        <v>21411938</v>
      </c>
      <c r="AY34" s="311">
        <v>22034651</v>
      </c>
      <c r="BA34" s="487"/>
    </row>
    <row r="35" spans="1:61" s="235" customFormat="1" ht="18" customHeight="1" x14ac:dyDescent="0.15">
      <c r="A35" s="247"/>
      <c r="B35" s="723" t="s">
        <v>186</v>
      </c>
      <c r="C35" s="724"/>
      <c r="D35" s="275" t="s">
        <v>166</v>
      </c>
      <c r="E35" s="274">
        <v>10</v>
      </c>
      <c r="F35" s="274">
        <v>20</v>
      </c>
      <c r="G35" s="274">
        <v>18</v>
      </c>
      <c r="H35" s="274">
        <v>16</v>
      </c>
      <c r="I35" s="274">
        <v>26</v>
      </c>
      <c r="J35" s="274">
        <v>31</v>
      </c>
      <c r="K35" s="274">
        <v>34</v>
      </c>
      <c r="L35" s="274">
        <v>37</v>
      </c>
      <c r="M35" s="274">
        <v>35</v>
      </c>
      <c r="N35" s="300">
        <v>42922</v>
      </c>
      <c r="O35" s="257">
        <v>49945</v>
      </c>
      <c r="P35" s="257">
        <v>54979</v>
      </c>
      <c r="Q35" s="258">
        <v>99190</v>
      </c>
      <c r="R35" s="259">
        <v>102489</v>
      </c>
      <c r="S35" s="257">
        <v>93149</v>
      </c>
      <c r="T35" s="260">
        <v>247194</v>
      </c>
      <c r="U35" s="259">
        <v>308618</v>
      </c>
      <c r="V35" s="122">
        <v>350130</v>
      </c>
      <c r="W35" s="122">
        <v>337507</v>
      </c>
      <c r="X35" s="124">
        <v>406261</v>
      </c>
      <c r="Y35" s="122">
        <v>386723</v>
      </c>
      <c r="Z35" s="475">
        <v>407426</v>
      </c>
      <c r="AA35" s="476">
        <v>434288</v>
      </c>
      <c r="AB35" s="246"/>
      <c r="AC35" s="241"/>
      <c r="AD35" s="241"/>
      <c r="AE35" s="241"/>
      <c r="AF35" s="241"/>
      <c r="AG35" s="241"/>
      <c r="AH35" s="241"/>
      <c r="AI35" s="241"/>
      <c r="AJ35" s="241"/>
      <c r="AK35" s="241"/>
      <c r="AL35" s="242"/>
      <c r="AM35" s="242"/>
      <c r="AN35" s="242"/>
      <c r="AO35" s="242"/>
      <c r="AP35" s="242"/>
      <c r="AQ35" s="242"/>
      <c r="AR35" s="242">
        <v>3265660</v>
      </c>
      <c r="AS35" s="257">
        <v>3469911</v>
      </c>
      <c r="AT35" s="122">
        <v>2792605</v>
      </c>
      <c r="AU35" s="122">
        <v>2606233</v>
      </c>
      <c r="AV35" s="147">
        <v>3040524</v>
      </c>
      <c r="AW35" s="147">
        <v>2601726</v>
      </c>
      <c r="AX35" s="311">
        <v>2800000</v>
      </c>
      <c r="AY35" s="311">
        <v>3100163</v>
      </c>
      <c r="BA35" s="472"/>
    </row>
    <row r="36" spans="1:61" s="236" customFormat="1" ht="18" customHeight="1" x14ac:dyDescent="0.15">
      <c r="A36" s="314"/>
      <c r="B36" s="719" t="s">
        <v>187</v>
      </c>
      <c r="C36" s="720"/>
      <c r="D36" s="315"/>
      <c r="E36" s="316"/>
      <c r="F36" s="316"/>
      <c r="G36" s="316"/>
      <c r="H36" s="316"/>
      <c r="I36" s="316"/>
      <c r="J36" s="316"/>
      <c r="K36" s="316"/>
      <c r="L36" s="316"/>
      <c r="M36" s="316"/>
      <c r="N36" s="317"/>
      <c r="O36" s="257">
        <v>15226</v>
      </c>
      <c r="P36" s="257">
        <v>13277</v>
      </c>
      <c r="Q36" s="258">
        <v>46639</v>
      </c>
      <c r="R36" s="259">
        <v>92105</v>
      </c>
      <c r="S36" s="257">
        <v>118187</v>
      </c>
      <c r="T36" s="260">
        <v>61229</v>
      </c>
      <c r="U36" s="259">
        <v>109383</v>
      </c>
      <c r="V36" s="122">
        <v>158988</v>
      </c>
      <c r="W36" s="124">
        <v>148272</v>
      </c>
      <c r="X36" s="123">
        <v>186710</v>
      </c>
      <c r="Y36" s="122">
        <v>157796</v>
      </c>
      <c r="Z36" s="475">
        <v>208054</v>
      </c>
      <c r="AA36" s="476">
        <v>204569</v>
      </c>
      <c r="AB36" s="246"/>
      <c r="AC36" s="241"/>
      <c r="AD36" s="241"/>
      <c r="AE36" s="241"/>
      <c r="AF36" s="241"/>
      <c r="AG36" s="241"/>
      <c r="AH36" s="241"/>
      <c r="AI36" s="241"/>
      <c r="AJ36" s="241"/>
      <c r="AK36" s="241"/>
      <c r="AL36" s="242"/>
      <c r="AM36" s="242"/>
      <c r="AN36" s="242"/>
      <c r="AO36" s="242"/>
      <c r="AP36" s="242"/>
      <c r="AQ36" s="242"/>
      <c r="AR36" s="242">
        <v>738370</v>
      </c>
      <c r="AS36" s="257">
        <v>793849</v>
      </c>
      <c r="AT36" s="122">
        <v>796235</v>
      </c>
      <c r="AU36" s="122">
        <v>761929</v>
      </c>
      <c r="AV36" s="122">
        <v>625980</v>
      </c>
      <c r="AW36" s="122">
        <v>762224</v>
      </c>
      <c r="AX36" s="257">
        <v>1041989</v>
      </c>
      <c r="AY36" s="257">
        <v>958878</v>
      </c>
      <c r="BA36" s="472"/>
    </row>
    <row r="37" spans="1:61" s="235" customFormat="1" ht="18" customHeight="1" x14ac:dyDescent="0.15">
      <c r="A37" s="247"/>
      <c r="B37" s="715" t="s">
        <v>188</v>
      </c>
      <c r="C37" s="716"/>
      <c r="D37" s="318" t="s">
        <v>166</v>
      </c>
      <c r="E37" s="318" t="s">
        <v>166</v>
      </c>
      <c r="F37" s="318" t="s">
        <v>166</v>
      </c>
      <c r="G37" s="293">
        <v>0</v>
      </c>
      <c r="H37" s="319" t="s">
        <v>166</v>
      </c>
      <c r="I37" s="318" t="s">
        <v>166</v>
      </c>
      <c r="J37" s="318" t="s">
        <v>166</v>
      </c>
      <c r="K37" s="318" t="s">
        <v>166</v>
      </c>
      <c r="L37" s="318" t="s">
        <v>166</v>
      </c>
      <c r="M37" s="320">
        <v>0</v>
      </c>
      <c r="N37" s="318" t="s">
        <v>166</v>
      </c>
      <c r="O37" s="320" t="s">
        <v>171</v>
      </c>
      <c r="P37" s="320" t="s">
        <v>171</v>
      </c>
      <c r="Q37" s="321" t="s">
        <v>171</v>
      </c>
      <c r="R37" s="322" t="s">
        <v>171</v>
      </c>
      <c r="S37" s="320" t="s">
        <v>171</v>
      </c>
      <c r="T37" s="291">
        <v>3070</v>
      </c>
      <c r="U37" s="290" t="s">
        <v>171</v>
      </c>
      <c r="V37" s="136" t="s">
        <v>171</v>
      </c>
      <c r="W37" s="136" t="s">
        <v>170</v>
      </c>
      <c r="X37" s="138" t="s">
        <v>171</v>
      </c>
      <c r="Y37" s="136" t="s">
        <v>170</v>
      </c>
      <c r="Z37" s="491" t="s">
        <v>170</v>
      </c>
      <c r="AA37" s="492" t="s">
        <v>170</v>
      </c>
      <c r="AB37" s="323"/>
      <c r="AC37" s="324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282" t="s">
        <v>171</v>
      </c>
      <c r="AS37" s="292" t="s">
        <v>171</v>
      </c>
      <c r="AT37" s="139" t="s">
        <v>171</v>
      </c>
      <c r="AU37" s="139" t="s">
        <v>171</v>
      </c>
      <c r="AV37" s="139" t="s">
        <v>171</v>
      </c>
      <c r="AW37" s="139" t="s">
        <v>170</v>
      </c>
      <c r="AX37" s="292" t="s">
        <v>170</v>
      </c>
      <c r="AY37" s="292" t="s">
        <v>170</v>
      </c>
      <c r="BA37" s="490"/>
    </row>
    <row r="38" spans="1:61" s="235" customFormat="1" ht="18" customHeight="1" x14ac:dyDescent="0.15">
      <c r="A38" s="702" t="s">
        <v>189</v>
      </c>
      <c r="B38" s="702"/>
      <c r="C38" s="702"/>
      <c r="D38" s="241">
        <v>6428</v>
      </c>
      <c r="E38" s="241">
        <v>4975</v>
      </c>
      <c r="F38" s="241">
        <v>8415</v>
      </c>
      <c r="G38" s="241">
        <v>8481</v>
      </c>
      <c r="H38" s="241">
        <v>7384</v>
      </c>
      <c r="I38" s="241">
        <v>8824</v>
      </c>
      <c r="J38" s="241">
        <v>9867</v>
      </c>
      <c r="K38" s="241">
        <v>11463</v>
      </c>
      <c r="L38" s="241">
        <v>12377</v>
      </c>
      <c r="M38" s="241">
        <v>12468</v>
      </c>
      <c r="N38" s="242">
        <v>12827100</v>
      </c>
      <c r="O38" s="242">
        <v>14210581</v>
      </c>
      <c r="P38" s="242">
        <v>11808484</v>
      </c>
      <c r="Q38" s="243">
        <v>12901234</v>
      </c>
      <c r="R38" s="244">
        <v>11218943</v>
      </c>
      <c r="S38" s="242">
        <v>9828691</v>
      </c>
      <c r="T38" s="245">
        <v>11732802</v>
      </c>
      <c r="U38" s="244">
        <v>12689777</v>
      </c>
      <c r="V38" s="113">
        <v>13988094</v>
      </c>
      <c r="W38" s="115">
        <v>13504531</v>
      </c>
      <c r="X38" s="114">
        <v>10407085</v>
      </c>
      <c r="Y38" s="113">
        <v>11433444</v>
      </c>
      <c r="Z38" s="470">
        <v>10994313</v>
      </c>
      <c r="AA38" s="471">
        <v>8747673</v>
      </c>
      <c r="AB38" s="246"/>
      <c r="AC38" s="241"/>
      <c r="AD38" s="241"/>
      <c r="AE38" s="241"/>
      <c r="AF38" s="241"/>
      <c r="AG38" s="241"/>
      <c r="AH38" s="241"/>
      <c r="AI38" s="241"/>
      <c r="AJ38" s="241"/>
      <c r="AK38" s="241"/>
      <c r="AL38" s="242"/>
      <c r="AM38" s="242"/>
      <c r="AN38" s="242"/>
      <c r="AO38" s="242"/>
      <c r="AP38" s="242"/>
      <c r="AQ38" s="242"/>
      <c r="AR38" s="242">
        <v>31136628</v>
      </c>
      <c r="AS38" s="242">
        <v>32798156</v>
      </c>
      <c r="AT38" s="113">
        <v>32769696</v>
      </c>
      <c r="AU38" s="113">
        <v>32328950</v>
      </c>
      <c r="AV38" s="113">
        <v>29037962</v>
      </c>
      <c r="AW38" s="113">
        <v>33292588</v>
      </c>
      <c r="AX38" s="242">
        <v>32812897</v>
      </c>
      <c r="AY38" s="242">
        <v>31259668</v>
      </c>
      <c r="AZ38" s="472">
        <f>SUM(T39:T41)</f>
        <v>4095836</v>
      </c>
      <c r="BA38" s="472">
        <f>SUM(U39:U41)</f>
        <v>4431346</v>
      </c>
      <c r="BB38" s="472">
        <f>SUM(V39:V41)</f>
        <v>4827353</v>
      </c>
      <c r="BC38" s="472">
        <f>SUM(W39:W41)</f>
        <v>4243584</v>
      </c>
      <c r="BD38" s="472">
        <f>SUM(X39:X41)</f>
        <v>4202049</v>
      </c>
      <c r="BE38" s="472">
        <f>SUM(AR39:AR41)</f>
        <v>12473275</v>
      </c>
      <c r="BF38" s="472">
        <f t="shared" ref="BF38:BI38" si="7">SUM(AS39:AS41)</f>
        <v>13943706</v>
      </c>
      <c r="BG38" s="472">
        <f t="shared" si="7"/>
        <v>13065476</v>
      </c>
      <c r="BH38" s="472">
        <f t="shared" si="7"/>
        <v>13234746</v>
      </c>
      <c r="BI38" s="472">
        <f t="shared" si="7"/>
        <v>11299884</v>
      </c>
    </row>
    <row r="39" spans="1:61" s="235" customFormat="1" ht="18" customHeight="1" x14ac:dyDescent="0.15">
      <c r="A39" s="247"/>
      <c r="B39" s="717" t="s">
        <v>190</v>
      </c>
      <c r="C39" s="718"/>
      <c r="D39" s="325">
        <v>492</v>
      </c>
      <c r="E39" s="325">
        <v>570</v>
      </c>
      <c r="F39" s="325">
        <v>330</v>
      </c>
      <c r="G39" s="325">
        <v>560</v>
      </c>
      <c r="H39" s="325">
        <v>716</v>
      </c>
      <c r="I39" s="325">
        <v>660</v>
      </c>
      <c r="J39" s="325">
        <v>761</v>
      </c>
      <c r="K39" s="325">
        <v>796</v>
      </c>
      <c r="L39" s="325">
        <v>918</v>
      </c>
      <c r="M39" s="325">
        <v>670</v>
      </c>
      <c r="N39" s="250">
        <v>958037</v>
      </c>
      <c r="O39" s="250">
        <v>1244739</v>
      </c>
      <c r="P39" s="250">
        <v>853031</v>
      </c>
      <c r="Q39" s="251">
        <v>1043794</v>
      </c>
      <c r="R39" s="252">
        <v>857372</v>
      </c>
      <c r="S39" s="250">
        <v>812349</v>
      </c>
      <c r="T39" s="253">
        <v>1076037</v>
      </c>
      <c r="U39" s="252">
        <v>1360226</v>
      </c>
      <c r="V39" s="117">
        <v>1764155</v>
      </c>
      <c r="W39" s="120">
        <v>1087928</v>
      </c>
      <c r="X39" s="118">
        <v>851551</v>
      </c>
      <c r="Y39" s="120">
        <v>912544</v>
      </c>
      <c r="Z39" s="483">
        <v>909527</v>
      </c>
      <c r="AA39" s="484">
        <v>968129</v>
      </c>
      <c r="AB39" s="246"/>
      <c r="AC39" s="241"/>
      <c r="AD39" s="241"/>
      <c r="AE39" s="241"/>
      <c r="AF39" s="241"/>
      <c r="AG39" s="241"/>
      <c r="AH39" s="241"/>
      <c r="AI39" s="241"/>
      <c r="AJ39" s="241"/>
      <c r="AK39" s="241"/>
      <c r="AL39" s="242"/>
      <c r="AM39" s="242"/>
      <c r="AN39" s="242"/>
      <c r="AO39" s="242"/>
      <c r="AP39" s="242"/>
      <c r="AQ39" s="242"/>
      <c r="AR39" s="242">
        <v>1335535</v>
      </c>
      <c r="AS39" s="254">
        <v>1425470</v>
      </c>
      <c r="AT39" s="120">
        <v>1571119</v>
      </c>
      <c r="AU39" s="120">
        <v>1522149</v>
      </c>
      <c r="AV39" s="120">
        <v>1568672</v>
      </c>
      <c r="AW39" s="120">
        <v>1757986</v>
      </c>
      <c r="AX39" s="254">
        <v>1777966</v>
      </c>
      <c r="AY39" s="254">
        <v>1637866</v>
      </c>
      <c r="BA39" s="472"/>
    </row>
    <row r="40" spans="1:61" s="235" customFormat="1" ht="18" customHeight="1" x14ac:dyDescent="0.15">
      <c r="A40" s="247"/>
      <c r="B40" s="719" t="s">
        <v>191</v>
      </c>
      <c r="C40" s="720"/>
      <c r="D40" s="326">
        <v>2741</v>
      </c>
      <c r="E40" s="326">
        <v>1577</v>
      </c>
      <c r="F40" s="326">
        <v>2613</v>
      </c>
      <c r="G40" s="326">
        <v>2401</v>
      </c>
      <c r="H40" s="326">
        <v>1967</v>
      </c>
      <c r="I40" s="326">
        <v>2372</v>
      </c>
      <c r="J40" s="326">
        <v>2048</v>
      </c>
      <c r="K40" s="326">
        <v>2504</v>
      </c>
      <c r="L40" s="326">
        <v>2163</v>
      </c>
      <c r="M40" s="326">
        <v>2484</v>
      </c>
      <c r="N40" s="257">
        <v>2378156</v>
      </c>
      <c r="O40" s="257">
        <v>2691305</v>
      </c>
      <c r="P40" s="257">
        <v>2601714</v>
      </c>
      <c r="Q40" s="258">
        <v>2720789</v>
      </c>
      <c r="R40" s="259">
        <v>3114375</v>
      </c>
      <c r="S40" s="257">
        <v>3013817</v>
      </c>
      <c r="T40" s="260">
        <v>2927321</v>
      </c>
      <c r="U40" s="259">
        <v>2967166</v>
      </c>
      <c r="V40" s="122">
        <v>2968621</v>
      </c>
      <c r="W40" s="122">
        <v>3057297</v>
      </c>
      <c r="X40" s="124">
        <v>3249697</v>
      </c>
      <c r="Y40" s="122">
        <v>3413136</v>
      </c>
      <c r="Z40" s="475">
        <v>3033468</v>
      </c>
      <c r="AA40" s="476">
        <v>1492548</v>
      </c>
      <c r="AB40" s="246"/>
      <c r="AC40" s="241"/>
      <c r="AD40" s="241"/>
      <c r="AE40" s="241"/>
      <c r="AF40" s="241"/>
      <c r="AG40" s="241"/>
      <c r="AH40" s="241"/>
      <c r="AI40" s="241"/>
      <c r="AJ40" s="241"/>
      <c r="AK40" s="241"/>
      <c r="AL40" s="242"/>
      <c r="AM40" s="242"/>
      <c r="AN40" s="242"/>
      <c r="AO40" s="242"/>
      <c r="AP40" s="242"/>
      <c r="AQ40" s="242"/>
      <c r="AR40" s="242">
        <v>11131113</v>
      </c>
      <c r="AS40" s="294">
        <v>12513336</v>
      </c>
      <c r="AT40" s="148">
        <v>11486637</v>
      </c>
      <c r="AU40" s="148">
        <v>11711097</v>
      </c>
      <c r="AV40" s="148">
        <v>9731212</v>
      </c>
      <c r="AW40" s="148">
        <v>12054651</v>
      </c>
      <c r="AX40" s="294">
        <v>11319324</v>
      </c>
      <c r="AY40" s="294">
        <v>10361004</v>
      </c>
      <c r="BA40" s="472"/>
    </row>
    <row r="41" spans="1:61" s="235" customFormat="1" ht="18" customHeight="1" x14ac:dyDescent="0.15">
      <c r="A41" s="247"/>
      <c r="B41" s="715" t="s">
        <v>192</v>
      </c>
      <c r="C41" s="716"/>
      <c r="D41" s="318" t="s">
        <v>166</v>
      </c>
      <c r="E41" s="318" t="s">
        <v>166</v>
      </c>
      <c r="F41" s="318" t="s">
        <v>166</v>
      </c>
      <c r="G41" s="293">
        <v>7</v>
      </c>
      <c r="H41" s="293">
        <v>4</v>
      </c>
      <c r="I41" s="318" t="s">
        <v>166</v>
      </c>
      <c r="J41" s="293">
        <v>9</v>
      </c>
      <c r="K41" s="320">
        <v>6</v>
      </c>
      <c r="L41" s="318" t="s">
        <v>166</v>
      </c>
      <c r="M41" s="320">
        <v>12</v>
      </c>
      <c r="N41" s="288">
        <v>14122</v>
      </c>
      <c r="O41" s="288">
        <v>9433</v>
      </c>
      <c r="P41" s="288">
        <v>94545</v>
      </c>
      <c r="Q41" s="289">
        <v>176304</v>
      </c>
      <c r="R41" s="290">
        <v>179274</v>
      </c>
      <c r="S41" s="288">
        <v>98639</v>
      </c>
      <c r="T41" s="291">
        <v>92478</v>
      </c>
      <c r="U41" s="290">
        <v>103954</v>
      </c>
      <c r="V41" s="136">
        <v>94577</v>
      </c>
      <c r="W41" s="138">
        <v>98359</v>
      </c>
      <c r="X41" s="138">
        <v>100801</v>
      </c>
      <c r="Y41" s="136">
        <v>137056</v>
      </c>
      <c r="Z41" s="491">
        <v>93440</v>
      </c>
      <c r="AA41" s="492">
        <v>22134</v>
      </c>
      <c r="AB41" s="327"/>
      <c r="AC41" s="241"/>
      <c r="AD41" s="241"/>
      <c r="AE41" s="241"/>
      <c r="AF41" s="241"/>
      <c r="AG41" s="328"/>
      <c r="AH41" s="241"/>
      <c r="AI41" s="241"/>
      <c r="AJ41" s="241"/>
      <c r="AK41" s="241"/>
      <c r="AL41" s="242"/>
      <c r="AM41" s="282"/>
      <c r="AN41" s="282"/>
      <c r="AO41" s="282"/>
      <c r="AP41" s="282"/>
      <c r="AQ41" s="282"/>
      <c r="AR41" s="282">
        <v>6627</v>
      </c>
      <c r="AS41" s="288">
        <v>4900</v>
      </c>
      <c r="AT41" s="136">
        <v>7720</v>
      </c>
      <c r="AU41" s="136">
        <v>1500</v>
      </c>
      <c r="AV41" s="136" t="s">
        <v>170</v>
      </c>
      <c r="AW41" s="136">
        <v>1561</v>
      </c>
      <c r="AX41" s="288">
        <v>7969</v>
      </c>
      <c r="AY41" s="288" t="s">
        <v>170</v>
      </c>
      <c r="BA41" s="490"/>
    </row>
    <row r="42" spans="1:61" s="235" customFormat="1" ht="18" customHeight="1" x14ac:dyDescent="0.15">
      <c r="A42" s="721" t="s">
        <v>16</v>
      </c>
      <c r="B42" s="721"/>
      <c r="C42" s="721"/>
      <c r="D42" s="329">
        <f>D7+D12+D15+D18+D23+D28+D32+D38</f>
        <v>25639</v>
      </c>
      <c r="E42" s="329">
        <f>E7+E12+E15+E18+E23+E28+E32+E38</f>
        <v>17352</v>
      </c>
      <c r="F42" s="329">
        <f>F7+F12+F15+F18+F23+F28+F32+F38</f>
        <v>30992</v>
      </c>
      <c r="G42" s="329">
        <f>G7+G12+G15+G18+G23+G28+G32+G38</f>
        <v>29559</v>
      </c>
      <c r="H42" s="329">
        <v>28991</v>
      </c>
      <c r="I42" s="329">
        <f>I7+I12+I15+I18+I23+I28+I32+I38</f>
        <v>30077</v>
      </c>
      <c r="J42" s="329">
        <f>J7+J12+J15+J18+J23+J28+J32+J38</f>
        <v>34417</v>
      </c>
      <c r="K42" s="329">
        <f>K7+K12+K15+K18+K23+K28+K32+K38</f>
        <v>36437</v>
      </c>
      <c r="L42" s="329">
        <f>L7+L12+L15+L18+L23+L28+L32+L38</f>
        <v>38671</v>
      </c>
      <c r="M42" s="329">
        <v>39357</v>
      </c>
      <c r="N42" s="330">
        <f t="shared" ref="N42" si="8">N7+N12+N15+N18+N23+N28+N32+N38</f>
        <v>41249162</v>
      </c>
      <c r="O42" s="330">
        <f>O7+O12+O15+O18+O23+O28+O32+O38</f>
        <v>44248464</v>
      </c>
      <c r="P42" s="330">
        <f>P7+P12+P15+P18+P23+P28+P32+P38</f>
        <v>38990307</v>
      </c>
      <c r="Q42" s="331">
        <f>Q7+Q12+Q15+Q18+Q23+Q28+Q32+Q38</f>
        <v>44255706</v>
      </c>
      <c r="R42" s="332">
        <f>R7+R12+R15+R18+R23+R28+R32+R38</f>
        <v>43556145</v>
      </c>
      <c r="S42" s="330">
        <f>S7+S12+S15+S18+S23+S28+S32+S38</f>
        <v>42732075</v>
      </c>
      <c r="T42" s="333">
        <v>46340473</v>
      </c>
      <c r="U42" s="332">
        <v>47970651</v>
      </c>
      <c r="V42" s="150">
        <v>48945363</v>
      </c>
      <c r="W42" s="150">
        <v>54514339</v>
      </c>
      <c r="X42" s="151">
        <v>47295332</v>
      </c>
      <c r="Y42" s="150">
        <v>49949190</v>
      </c>
      <c r="Z42" s="499">
        <f>SUM(Z7,Z12,Z15,Z18,Z23,Z28,Z32,Z38)</f>
        <v>44966298</v>
      </c>
      <c r="AA42" s="500">
        <f>SUM(AA7,AA12,AA15,AA18,AA23,AA28,AA32,AA38)</f>
        <v>41693449</v>
      </c>
      <c r="AB42" s="334"/>
      <c r="AC42" s="329"/>
      <c r="AD42" s="329"/>
      <c r="AE42" s="329"/>
      <c r="AF42" s="329"/>
      <c r="AG42" s="329"/>
      <c r="AH42" s="329"/>
      <c r="AI42" s="329"/>
      <c r="AJ42" s="329"/>
      <c r="AK42" s="329"/>
      <c r="AL42" s="330"/>
      <c r="AM42" s="330"/>
      <c r="AN42" s="330"/>
      <c r="AO42" s="330"/>
      <c r="AP42" s="330"/>
      <c r="AQ42" s="330"/>
      <c r="AR42" s="330">
        <v>153631390</v>
      </c>
      <c r="AS42" s="330">
        <v>155526201</v>
      </c>
      <c r="AT42" s="150">
        <v>150434143</v>
      </c>
      <c r="AU42" s="150">
        <v>145590181</v>
      </c>
      <c r="AV42" s="150">
        <v>134680736</v>
      </c>
      <c r="AW42" s="150">
        <v>132818503</v>
      </c>
      <c r="AX42" s="330">
        <v>142692787</v>
      </c>
      <c r="AY42" s="330">
        <f>SUM(AY7,AY12,AY15,AY18,AY23,AY28,AY32,AY38)</f>
        <v>133209616</v>
      </c>
      <c r="AZ42" s="472">
        <f>SUM(T7,T12,T15,T18,T23,T28,T32,T38)</f>
        <v>46340473</v>
      </c>
      <c r="BA42" s="472">
        <f>SUM(U7,U12,U15,U18,U23,U28,U32,U38)</f>
        <v>47970651</v>
      </c>
      <c r="BB42" s="472">
        <f>SUM(V7,V12,V15,V18,V23,V28,V32,V38)</f>
        <v>48945363</v>
      </c>
      <c r="BC42" s="472">
        <f>SUM(W7,W12,W15,W18,W23,W28,W32,W38)</f>
        <v>54514339</v>
      </c>
      <c r="BD42" s="472">
        <f>SUM(X7,X12,X15,X18,X23,X28,X32,X38)</f>
        <v>47295332</v>
      </c>
      <c r="BE42" s="472">
        <f>SUM(AR7,AR12,AR15,AR18,AR23,AR28,AR32,AR38)</f>
        <v>153631390</v>
      </c>
      <c r="BF42" s="472">
        <f t="shared" ref="BF42:BH42" si="9">SUM(AS7,AS12,AS15,AS18,AS23,AS28,AS32,AS38)</f>
        <v>155526201</v>
      </c>
      <c r="BG42" s="472">
        <f t="shared" si="9"/>
        <v>150434143</v>
      </c>
      <c r="BH42" s="472">
        <f t="shared" si="9"/>
        <v>145590181</v>
      </c>
      <c r="BI42" s="472">
        <f>SUM(AV7,AV12,AV15,AV18,AV23,AV28,AV32,AV38)</f>
        <v>134680736</v>
      </c>
    </row>
    <row r="43" spans="1:61" s="235" customFormat="1" ht="18" customHeight="1" x14ac:dyDescent="0.15">
      <c r="A43" s="722" t="s">
        <v>193</v>
      </c>
      <c r="B43" s="722"/>
      <c r="C43" s="722"/>
      <c r="D43" s="329">
        <f>D42/1000</f>
        <v>25.638999999999999</v>
      </c>
      <c r="E43" s="329">
        <f t="shared" ref="E43:M43" si="10">E42/1000</f>
        <v>17.352</v>
      </c>
      <c r="F43" s="329">
        <f t="shared" si="10"/>
        <v>30.992000000000001</v>
      </c>
      <c r="G43" s="329">
        <f t="shared" si="10"/>
        <v>29.559000000000001</v>
      </c>
      <c r="H43" s="329">
        <f t="shared" si="10"/>
        <v>28.991</v>
      </c>
      <c r="I43" s="329">
        <f t="shared" si="10"/>
        <v>30.077000000000002</v>
      </c>
      <c r="J43" s="329">
        <f t="shared" si="10"/>
        <v>34.417000000000002</v>
      </c>
      <c r="K43" s="329">
        <f t="shared" si="10"/>
        <v>36.436999999999998</v>
      </c>
      <c r="L43" s="329">
        <f t="shared" si="10"/>
        <v>38.670999999999999</v>
      </c>
      <c r="M43" s="329">
        <f t="shared" si="10"/>
        <v>39.356999999999999</v>
      </c>
      <c r="N43" s="329">
        <v>41</v>
      </c>
      <c r="O43" s="329">
        <v>44</v>
      </c>
      <c r="P43" s="335">
        <v>39</v>
      </c>
      <c r="Q43" s="336">
        <v>44</v>
      </c>
      <c r="R43" s="335">
        <v>44</v>
      </c>
      <c r="S43" s="329">
        <v>43</v>
      </c>
      <c r="T43" s="337">
        <v>46</v>
      </c>
      <c r="U43" s="336">
        <v>48</v>
      </c>
      <c r="V43" s="149">
        <v>49</v>
      </c>
      <c r="W43" s="149">
        <v>54</v>
      </c>
      <c r="X43" s="153">
        <v>47</v>
      </c>
      <c r="Y43" s="149">
        <v>50</v>
      </c>
      <c r="Z43" s="501">
        <v>45</v>
      </c>
      <c r="AA43" s="502">
        <v>42</v>
      </c>
      <c r="AB43" s="334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>
        <v>154</v>
      </c>
      <c r="AS43" s="329">
        <v>156</v>
      </c>
      <c r="AT43" s="149">
        <v>150</v>
      </c>
      <c r="AU43" s="149">
        <v>145</v>
      </c>
      <c r="AV43" s="149">
        <v>135</v>
      </c>
      <c r="AW43" s="149">
        <v>133</v>
      </c>
      <c r="AX43" s="329">
        <v>143</v>
      </c>
      <c r="AY43" s="329">
        <v>133</v>
      </c>
      <c r="BA43" s="503"/>
    </row>
    <row r="44" spans="1:61" s="235" customFormat="1" ht="18" customHeight="1" x14ac:dyDescent="0.15">
      <c r="A44" s="722" t="s">
        <v>194</v>
      </c>
      <c r="B44" s="722"/>
      <c r="C44" s="722"/>
      <c r="D44" s="329">
        <v>187501</v>
      </c>
      <c r="E44" s="329">
        <v>171037</v>
      </c>
      <c r="F44" s="329">
        <v>187641</v>
      </c>
      <c r="G44" s="329">
        <v>200662</v>
      </c>
      <c r="H44" s="329">
        <v>203046</v>
      </c>
      <c r="I44" s="329">
        <v>200063</v>
      </c>
      <c r="J44" s="338">
        <v>223664</v>
      </c>
      <c r="K44" s="338">
        <v>229747</v>
      </c>
      <c r="L44" s="338">
        <v>249360</v>
      </c>
      <c r="M44" s="338">
        <v>260406</v>
      </c>
      <c r="N44" s="339">
        <v>284811794</v>
      </c>
      <c r="O44" s="339">
        <v>309788272</v>
      </c>
      <c r="P44" s="340">
        <v>245219417</v>
      </c>
      <c r="Q44" s="341">
        <v>285847299</v>
      </c>
      <c r="R44" s="340">
        <v>270997473</v>
      </c>
      <c r="S44" s="339">
        <v>280917068</v>
      </c>
      <c r="T44" s="342">
        <v>286767541</v>
      </c>
      <c r="U44" s="341">
        <v>289648536</v>
      </c>
      <c r="V44" s="154">
        <v>292755284</v>
      </c>
      <c r="W44" s="154">
        <v>290297408</v>
      </c>
      <c r="X44" s="155">
        <v>248404725</v>
      </c>
      <c r="Y44" s="154">
        <v>265371403</v>
      </c>
      <c r="Z44" s="504">
        <v>259455539</v>
      </c>
      <c r="AA44" s="505">
        <v>253904531</v>
      </c>
      <c r="AB44" s="334"/>
      <c r="AC44" s="329"/>
      <c r="AD44" s="329"/>
      <c r="AE44" s="329"/>
      <c r="AF44" s="329"/>
      <c r="AG44" s="329"/>
      <c r="AH44" s="329"/>
      <c r="AI44" s="329"/>
      <c r="AJ44" s="329"/>
      <c r="AK44" s="329"/>
      <c r="AL44" s="330"/>
      <c r="AM44" s="339"/>
      <c r="AN44" s="339"/>
      <c r="AO44" s="339"/>
      <c r="AP44" s="339"/>
      <c r="AQ44" s="339"/>
      <c r="AR44" s="339">
        <v>951707750</v>
      </c>
      <c r="AS44" s="339">
        <v>962594670</v>
      </c>
      <c r="AT44" s="154">
        <v>956757887</v>
      </c>
      <c r="AU44" s="154">
        <v>926024056</v>
      </c>
      <c r="AV44" s="154">
        <v>837941225</v>
      </c>
      <c r="AW44" s="154">
        <v>877861753</v>
      </c>
      <c r="AX44" s="339">
        <v>877400361</v>
      </c>
      <c r="AY44" s="339">
        <v>823199333</v>
      </c>
      <c r="BA44" s="506"/>
    </row>
    <row r="45" spans="1:61" s="235" customFormat="1" ht="18" customHeight="1" x14ac:dyDescent="0.15">
      <c r="A45" s="722" t="s">
        <v>195</v>
      </c>
      <c r="B45" s="722"/>
      <c r="C45" s="722"/>
      <c r="D45" s="329">
        <f>D44/1000</f>
        <v>187.501</v>
      </c>
      <c r="E45" s="329">
        <f t="shared" ref="E45:M45" si="11">E44/1000</f>
        <v>171.03700000000001</v>
      </c>
      <c r="F45" s="329">
        <f t="shared" si="11"/>
        <v>187.64099999999999</v>
      </c>
      <c r="G45" s="329">
        <f t="shared" si="11"/>
        <v>200.66200000000001</v>
      </c>
      <c r="H45" s="329">
        <f t="shared" si="11"/>
        <v>203.04599999999999</v>
      </c>
      <c r="I45" s="329">
        <f t="shared" si="11"/>
        <v>200.06299999999999</v>
      </c>
      <c r="J45" s="329">
        <f t="shared" si="11"/>
        <v>223.66399999999999</v>
      </c>
      <c r="K45" s="329">
        <f t="shared" si="11"/>
        <v>229.74700000000001</v>
      </c>
      <c r="L45" s="329">
        <f t="shared" si="11"/>
        <v>249.36</v>
      </c>
      <c r="M45" s="329">
        <f t="shared" si="11"/>
        <v>260.40600000000001</v>
      </c>
      <c r="N45" s="329">
        <v>285</v>
      </c>
      <c r="O45" s="329">
        <v>310</v>
      </c>
      <c r="P45" s="335">
        <v>245</v>
      </c>
      <c r="Q45" s="336">
        <v>286</v>
      </c>
      <c r="R45" s="335">
        <v>271</v>
      </c>
      <c r="S45" s="329">
        <v>281</v>
      </c>
      <c r="T45" s="337">
        <v>287</v>
      </c>
      <c r="U45" s="336">
        <v>290</v>
      </c>
      <c r="V45" s="149">
        <v>293</v>
      </c>
      <c r="W45" s="153">
        <v>290</v>
      </c>
      <c r="X45" s="152">
        <v>248</v>
      </c>
      <c r="Y45" s="149">
        <v>265</v>
      </c>
      <c r="Z45" s="501">
        <v>259</v>
      </c>
      <c r="AA45" s="502">
        <v>254</v>
      </c>
      <c r="AB45" s="334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>
        <v>952</v>
      </c>
      <c r="AS45" s="329">
        <v>963</v>
      </c>
      <c r="AT45" s="149">
        <v>957</v>
      </c>
      <c r="AU45" s="149">
        <v>926</v>
      </c>
      <c r="AV45" s="149">
        <v>838</v>
      </c>
      <c r="AW45" s="149">
        <v>878</v>
      </c>
      <c r="AX45" s="329">
        <v>877</v>
      </c>
      <c r="AY45" s="329">
        <v>823</v>
      </c>
      <c r="BA45" s="507"/>
    </row>
    <row r="46" spans="1:61" s="235" customFormat="1" ht="18" customHeight="1" x14ac:dyDescent="0.15">
      <c r="A46" s="702" t="s">
        <v>196</v>
      </c>
      <c r="B46" s="702"/>
      <c r="C46" s="702"/>
      <c r="D46" s="343">
        <f>D42/D44*100</f>
        <v>13.674060405011174</v>
      </c>
      <c r="E46" s="343">
        <f>E42/E44*100</f>
        <v>10.145173266603132</v>
      </c>
      <c r="F46" s="343">
        <f>F42/F44*100</f>
        <v>16.516646148762799</v>
      </c>
      <c r="G46" s="343">
        <f>G42/G44*100</f>
        <v>14.730741246474171</v>
      </c>
      <c r="H46" s="343">
        <v>14.3</v>
      </c>
      <c r="I46" s="343">
        <f t="shared" ref="I46:N46" si="12">I42/I44*100</f>
        <v>15.033764364225268</v>
      </c>
      <c r="J46" s="343">
        <f t="shared" si="12"/>
        <v>15.387813863652621</v>
      </c>
      <c r="K46" s="343">
        <f t="shared" si="12"/>
        <v>15.859619494487415</v>
      </c>
      <c r="L46" s="343">
        <f t="shared" si="12"/>
        <v>15.508100737888997</v>
      </c>
      <c r="M46" s="343">
        <f t="shared" si="12"/>
        <v>15.113707057441072</v>
      </c>
      <c r="N46" s="343">
        <f t="shared" si="12"/>
        <v>14.482954311927124</v>
      </c>
      <c r="O46" s="343">
        <f>O42/O44*100</f>
        <v>14.283453571153915</v>
      </c>
      <c r="P46" s="344">
        <f>P42/P44*100</f>
        <v>15.900171151618062</v>
      </c>
      <c r="Q46" s="345">
        <f>Q42/Q44*100</f>
        <v>15.482289374369776</v>
      </c>
      <c r="R46" s="344">
        <f>R42/R44*100</f>
        <v>16.072528100658708</v>
      </c>
      <c r="S46" s="343">
        <f>S42/S44*100</f>
        <v>15.211633562970265</v>
      </c>
      <c r="T46" s="346">
        <v>16.159594924308397</v>
      </c>
      <c r="U46" s="345">
        <v>16.561675630219653</v>
      </c>
      <c r="V46" s="157">
        <v>16.718865781428562</v>
      </c>
      <c r="W46" s="158">
        <v>18.778789440655299</v>
      </c>
      <c r="X46" s="159">
        <v>19</v>
      </c>
      <c r="Y46" s="156">
        <v>18.8</v>
      </c>
      <c r="Z46" s="508">
        <v>17.3</v>
      </c>
      <c r="AA46" s="509">
        <f>(AA42/AA44)*100</f>
        <v>16.420915702366887</v>
      </c>
      <c r="AB46" s="347"/>
      <c r="AC46" s="343"/>
      <c r="AD46" s="343"/>
      <c r="AE46" s="343"/>
      <c r="AF46" s="343"/>
      <c r="AG46" s="343"/>
      <c r="AH46" s="343"/>
      <c r="AI46" s="343"/>
      <c r="AJ46" s="343"/>
      <c r="AK46" s="343"/>
      <c r="AL46" s="343"/>
      <c r="AM46" s="343"/>
      <c r="AN46" s="343"/>
      <c r="AO46" s="343"/>
      <c r="AP46" s="343"/>
      <c r="AQ46" s="343"/>
      <c r="AR46" s="343">
        <v>16.142706623960979</v>
      </c>
      <c r="AS46" s="343">
        <v>16.156977162568332</v>
      </c>
      <c r="AT46" s="156">
        <v>15.723324055545518</v>
      </c>
      <c r="AU46" s="156">
        <v>15.7</v>
      </c>
      <c r="AV46" s="156">
        <v>16.100000000000001</v>
      </c>
      <c r="AW46" s="156">
        <v>15.1</v>
      </c>
      <c r="AX46" s="343">
        <v>16.3</v>
      </c>
      <c r="AY46" s="343">
        <f>(AY42/AY44)*100</f>
        <v>16.181939253344851</v>
      </c>
      <c r="AZ46" s="510">
        <f>T42/T44</f>
        <v>0.16159594924308396</v>
      </c>
      <c r="BA46" s="510">
        <f>U42/U44</f>
        <v>0.16561675630219652</v>
      </c>
      <c r="BB46" s="510">
        <f>V42/V44</f>
        <v>0.1671886578142856</v>
      </c>
      <c r="BC46" s="510">
        <f>W42/W44</f>
        <v>0.18778789440655289</v>
      </c>
      <c r="BD46" s="510">
        <f>X42/X44</f>
        <v>0.19039626561048709</v>
      </c>
      <c r="BE46" s="510">
        <f>AR42/AR44</f>
        <v>0.16142706623960978</v>
      </c>
      <c r="BF46" s="510">
        <f t="shared" ref="BF46:BI46" si="13">AS42/AS44</f>
        <v>0.16156977162568331</v>
      </c>
      <c r="BG46" s="510">
        <f t="shared" si="13"/>
        <v>0.15723324055545518</v>
      </c>
      <c r="BH46" s="510">
        <f t="shared" si="13"/>
        <v>0.15722073315123469</v>
      </c>
      <c r="BI46" s="510">
        <f t="shared" si="13"/>
        <v>0.16072814176197142</v>
      </c>
    </row>
    <row r="47" spans="1:61" s="235" customFormat="1" ht="11.25" customHeight="1" x14ac:dyDescent="0.15">
      <c r="A47" s="452"/>
      <c r="B47" s="452"/>
      <c r="C47" s="452"/>
      <c r="D47" s="348"/>
      <c r="E47" s="348"/>
      <c r="F47" s="348"/>
      <c r="G47" s="348"/>
      <c r="H47" s="348"/>
      <c r="I47" s="348"/>
      <c r="J47" s="349"/>
      <c r="K47" s="349"/>
      <c r="L47" s="349"/>
      <c r="M47" s="349"/>
      <c r="N47" s="349"/>
      <c r="O47" s="349"/>
      <c r="P47" s="349"/>
      <c r="Q47" s="349"/>
      <c r="R47" s="349"/>
      <c r="S47" s="350"/>
      <c r="T47" s="350"/>
      <c r="U47" s="350"/>
      <c r="V47" s="350"/>
      <c r="W47" s="350"/>
      <c r="X47" s="350"/>
      <c r="Y47" s="350"/>
      <c r="Z47" s="350"/>
      <c r="AA47" s="350"/>
      <c r="AB47" s="349"/>
      <c r="AC47" s="349"/>
      <c r="AD47" s="349"/>
      <c r="AE47" s="349"/>
      <c r="AF47" s="349"/>
      <c r="AG47" s="349"/>
      <c r="AH47" s="349"/>
      <c r="AI47" s="349"/>
      <c r="AJ47" s="349"/>
      <c r="AK47" s="349"/>
      <c r="AL47" s="349"/>
      <c r="AN47" s="349"/>
      <c r="AO47" s="349"/>
      <c r="AP47" s="349"/>
      <c r="AQ47" s="350"/>
    </row>
    <row r="48" spans="1:61" s="351" customFormat="1" ht="14.1" customHeight="1" x14ac:dyDescent="0.15">
      <c r="A48" s="351" t="s">
        <v>197</v>
      </c>
      <c r="S48" s="352"/>
      <c r="T48" s="352"/>
      <c r="U48" s="352"/>
      <c r="V48" s="352"/>
      <c r="W48" s="352"/>
      <c r="X48" s="352"/>
      <c r="Y48" s="352"/>
      <c r="Z48" s="352"/>
      <c r="AA48" s="352"/>
      <c r="AQ48" s="352"/>
    </row>
    <row r="49" spans="1:43" s="351" customFormat="1" ht="14.1" customHeight="1" x14ac:dyDescent="0.15">
      <c r="A49" s="744" t="s">
        <v>198</v>
      </c>
      <c r="B49" s="744"/>
      <c r="C49" s="744"/>
      <c r="D49" s="744"/>
      <c r="E49" s="744"/>
      <c r="F49" s="744"/>
      <c r="G49" s="744"/>
      <c r="H49" s="744"/>
      <c r="I49" s="744"/>
      <c r="J49" s="744"/>
      <c r="K49" s="744"/>
      <c r="L49" s="744"/>
      <c r="M49" s="744"/>
      <c r="N49" s="744"/>
      <c r="O49" s="744"/>
      <c r="P49" s="744"/>
      <c r="Q49" s="744"/>
      <c r="R49" s="744"/>
      <c r="S49" s="744"/>
      <c r="T49" s="744"/>
      <c r="U49" s="744"/>
      <c r="V49" s="744"/>
      <c r="W49" s="744"/>
      <c r="X49" s="744"/>
      <c r="Y49" s="744"/>
      <c r="Z49" s="744"/>
      <c r="AA49" s="744"/>
      <c r="AB49" s="744"/>
      <c r="AC49" s="744"/>
      <c r="AD49" s="744"/>
      <c r="AE49" s="744"/>
      <c r="AF49" s="744"/>
      <c r="AG49" s="744"/>
      <c r="AH49" s="744"/>
      <c r="AI49" s="744"/>
      <c r="AJ49" s="744"/>
      <c r="AK49" s="744"/>
      <c r="AL49" s="744"/>
      <c r="AQ49" s="352"/>
    </row>
    <row r="50" spans="1:43" s="351" customFormat="1" ht="14.1" customHeight="1" x14ac:dyDescent="0.15">
      <c r="A50" s="351" t="s">
        <v>199</v>
      </c>
      <c r="AQ50" s="352"/>
    </row>
    <row r="51" spans="1:43" s="351" customFormat="1" ht="14.1" customHeight="1" x14ac:dyDescent="0.15">
      <c r="A51" s="744" t="s">
        <v>200</v>
      </c>
      <c r="B51" s="744"/>
      <c r="C51" s="744"/>
      <c r="D51" s="744"/>
      <c r="E51" s="744"/>
      <c r="F51" s="744"/>
      <c r="G51" s="744"/>
      <c r="H51" s="744"/>
      <c r="I51" s="744"/>
      <c r="J51" s="744"/>
      <c r="K51" s="744"/>
      <c r="L51" s="744"/>
      <c r="M51" s="744"/>
      <c r="N51" s="744"/>
      <c r="O51" s="744"/>
      <c r="P51" s="744"/>
      <c r="Q51" s="744"/>
      <c r="R51" s="744"/>
      <c r="S51" s="744"/>
      <c r="T51" s="744"/>
      <c r="U51" s="744"/>
      <c r="V51" s="744"/>
      <c r="W51" s="744"/>
      <c r="X51" s="744"/>
      <c r="Y51" s="744"/>
      <c r="Z51" s="744"/>
      <c r="AA51" s="744"/>
      <c r="AB51" s="744"/>
      <c r="AC51" s="744"/>
      <c r="AD51" s="744"/>
      <c r="AE51" s="744"/>
      <c r="AF51" s="744"/>
      <c r="AG51" s="744"/>
      <c r="AH51" s="744"/>
      <c r="AI51" s="744"/>
      <c r="AJ51" s="744"/>
      <c r="AK51" s="744"/>
      <c r="AL51" s="744"/>
      <c r="AQ51" s="352"/>
    </row>
  </sheetData>
  <mergeCells count="98">
    <mergeCell ref="AX5:AX6"/>
    <mergeCell ref="AY5:AY6"/>
    <mergeCell ref="A49:AL49"/>
    <mergeCell ref="A51:AL51"/>
    <mergeCell ref="A1:T1"/>
    <mergeCell ref="AH1:AI1"/>
    <mergeCell ref="AJ1:AL1"/>
    <mergeCell ref="D4:AA4"/>
    <mergeCell ref="AB4:AY4"/>
    <mergeCell ref="J5:J6"/>
    <mergeCell ref="K5:K6"/>
    <mergeCell ref="E5:E6"/>
    <mergeCell ref="F5:F6"/>
    <mergeCell ref="G5:G6"/>
    <mergeCell ref="H5:H6"/>
    <mergeCell ref="I5:I6"/>
    <mergeCell ref="AJ5:AJ6"/>
    <mergeCell ref="Y5:Y6"/>
    <mergeCell ref="Z5:Z6"/>
    <mergeCell ref="N5:N6"/>
    <mergeCell ref="O5:O6"/>
    <mergeCell ref="P5:P6"/>
    <mergeCell ref="AE5:AE6"/>
    <mergeCell ref="AF5:AF6"/>
    <mergeCell ref="AG5:AG6"/>
    <mergeCell ref="AH5:AH6"/>
    <mergeCell ref="AI5:AI6"/>
    <mergeCell ref="A12:C12"/>
    <mergeCell ref="AQ5:AQ6"/>
    <mergeCell ref="AR5:AR6"/>
    <mergeCell ref="AS5:AS6"/>
    <mergeCell ref="AT5:AT6"/>
    <mergeCell ref="AA5:AA6"/>
    <mergeCell ref="AB5:AB6"/>
    <mergeCell ref="AC5:AC6"/>
    <mergeCell ref="AD5:AD6"/>
    <mergeCell ref="S5:S6"/>
    <mergeCell ref="T5:T6"/>
    <mergeCell ref="U5:U6"/>
    <mergeCell ref="V5:V6"/>
    <mergeCell ref="W5:W6"/>
    <mergeCell ref="X5:X6"/>
    <mergeCell ref="M5:M6"/>
    <mergeCell ref="A7:C7"/>
    <mergeCell ref="B8:C8"/>
    <mergeCell ref="B9:C9"/>
    <mergeCell ref="B10:C10"/>
    <mergeCell ref="B11:C11"/>
    <mergeCell ref="B24:C24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A23:C23"/>
    <mergeCell ref="B36:C36"/>
    <mergeCell ref="B25:C25"/>
    <mergeCell ref="B26:C26"/>
    <mergeCell ref="B27:C27"/>
    <mergeCell ref="A28:C28"/>
    <mergeCell ref="B29:C29"/>
    <mergeCell ref="B30:C30"/>
    <mergeCell ref="B31:C31"/>
    <mergeCell ref="A32:C32"/>
    <mergeCell ref="B33:C33"/>
    <mergeCell ref="B34:C34"/>
    <mergeCell ref="B35:C35"/>
    <mergeCell ref="A42:C42"/>
    <mergeCell ref="A43:C43"/>
    <mergeCell ref="A44:C44"/>
    <mergeCell ref="A45:C45"/>
    <mergeCell ref="A46:C46"/>
    <mergeCell ref="B37:C37"/>
    <mergeCell ref="A38:C38"/>
    <mergeCell ref="B39:C39"/>
    <mergeCell ref="B40:C40"/>
    <mergeCell ref="B41:C41"/>
    <mergeCell ref="A4:A5"/>
    <mergeCell ref="B4:C4"/>
    <mergeCell ref="D5:D6"/>
    <mergeCell ref="AV5:AV6"/>
    <mergeCell ref="AW5:AW6"/>
    <mergeCell ref="AU5:AU6"/>
    <mergeCell ref="AO5:AO6"/>
    <mergeCell ref="AP5:AP6"/>
    <mergeCell ref="Q5:Q6"/>
    <mergeCell ref="R5:R6"/>
    <mergeCell ref="L5:L6"/>
    <mergeCell ref="A6:B6"/>
    <mergeCell ref="AK5:AK6"/>
    <mergeCell ref="AL5:AL6"/>
    <mergeCell ref="AM5:AM6"/>
    <mergeCell ref="AN5:AN6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cellComments="asDisplaye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B5A5B-02F8-46B5-AFE7-95162BAE7758}">
  <sheetPr>
    <pageSetUpPr fitToPage="1"/>
  </sheetPr>
  <dimension ref="A1:Z53"/>
  <sheetViews>
    <sheetView view="pageBreakPreview" zoomScaleNormal="115" zoomScaleSheetLayoutView="100" workbookViewId="0">
      <selection activeCell="J14" sqref="J14"/>
    </sheetView>
  </sheetViews>
  <sheetFormatPr defaultRowHeight="12.75" x14ac:dyDescent="0.15"/>
  <cols>
    <col min="1" max="2" width="3.625" style="469" customWidth="1"/>
    <col min="3" max="3" width="4.75" style="469" customWidth="1"/>
    <col min="4" max="6" width="6.875" style="530" hidden="1" customWidth="1"/>
    <col min="7" max="21" width="6.875" style="531" customWidth="1"/>
    <col min="22" max="259" width="8.875" style="469"/>
    <col min="260" max="261" width="3.625" style="469" customWidth="1"/>
    <col min="262" max="262" width="4.75" style="469" customWidth="1"/>
    <col min="263" max="264" width="6.625" style="469" customWidth="1"/>
    <col min="265" max="265" width="8.25" style="469" bestFit="1" customWidth="1"/>
    <col min="266" max="276" width="6.875" style="469" customWidth="1"/>
    <col min="277" max="277" width="8.375" style="469" customWidth="1"/>
    <col min="278" max="515" width="8.875" style="469"/>
    <col min="516" max="517" width="3.625" style="469" customWidth="1"/>
    <col min="518" max="518" width="4.75" style="469" customWidth="1"/>
    <col min="519" max="520" width="6.625" style="469" customWidth="1"/>
    <col min="521" max="521" width="8.25" style="469" bestFit="1" customWidth="1"/>
    <col min="522" max="532" width="6.875" style="469" customWidth="1"/>
    <col min="533" max="533" width="8.375" style="469" customWidth="1"/>
    <col min="534" max="771" width="8.875" style="469"/>
    <col min="772" max="773" width="3.625" style="469" customWidth="1"/>
    <col min="774" max="774" width="4.75" style="469" customWidth="1"/>
    <col min="775" max="776" width="6.625" style="469" customWidth="1"/>
    <col min="777" max="777" width="8.25" style="469" bestFit="1" customWidth="1"/>
    <col min="778" max="788" width="6.875" style="469" customWidth="1"/>
    <col min="789" max="789" width="8.375" style="469" customWidth="1"/>
    <col min="790" max="1027" width="8.875" style="469"/>
    <col min="1028" max="1029" width="3.625" style="469" customWidth="1"/>
    <col min="1030" max="1030" width="4.75" style="469" customWidth="1"/>
    <col min="1031" max="1032" width="6.625" style="469" customWidth="1"/>
    <col min="1033" max="1033" width="8.25" style="469" bestFit="1" customWidth="1"/>
    <col min="1034" max="1044" width="6.875" style="469" customWidth="1"/>
    <col min="1045" max="1045" width="8.375" style="469" customWidth="1"/>
    <col min="1046" max="1283" width="8.875" style="469"/>
    <col min="1284" max="1285" width="3.625" style="469" customWidth="1"/>
    <col min="1286" max="1286" width="4.75" style="469" customWidth="1"/>
    <col min="1287" max="1288" width="6.625" style="469" customWidth="1"/>
    <col min="1289" max="1289" width="8.25" style="469" bestFit="1" customWidth="1"/>
    <col min="1290" max="1300" width="6.875" style="469" customWidth="1"/>
    <col min="1301" max="1301" width="8.375" style="469" customWidth="1"/>
    <col min="1302" max="1539" width="8.875" style="469"/>
    <col min="1540" max="1541" width="3.625" style="469" customWidth="1"/>
    <col min="1542" max="1542" width="4.75" style="469" customWidth="1"/>
    <col min="1543" max="1544" width="6.625" style="469" customWidth="1"/>
    <col min="1545" max="1545" width="8.25" style="469" bestFit="1" customWidth="1"/>
    <col min="1546" max="1556" width="6.875" style="469" customWidth="1"/>
    <col min="1557" max="1557" width="8.375" style="469" customWidth="1"/>
    <col min="1558" max="1795" width="8.875" style="469"/>
    <col min="1796" max="1797" width="3.625" style="469" customWidth="1"/>
    <col min="1798" max="1798" width="4.75" style="469" customWidth="1"/>
    <col min="1799" max="1800" width="6.625" style="469" customWidth="1"/>
    <col min="1801" max="1801" width="8.25" style="469" bestFit="1" customWidth="1"/>
    <col min="1802" max="1812" width="6.875" style="469" customWidth="1"/>
    <col min="1813" max="1813" width="8.375" style="469" customWidth="1"/>
    <col min="1814" max="2051" width="8.875" style="469"/>
    <col min="2052" max="2053" width="3.625" style="469" customWidth="1"/>
    <col min="2054" max="2054" width="4.75" style="469" customWidth="1"/>
    <col min="2055" max="2056" width="6.625" style="469" customWidth="1"/>
    <col min="2057" max="2057" width="8.25" style="469" bestFit="1" customWidth="1"/>
    <col min="2058" max="2068" width="6.875" style="469" customWidth="1"/>
    <col min="2069" max="2069" width="8.375" style="469" customWidth="1"/>
    <col min="2070" max="2307" width="8.875" style="469"/>
    <col min="2308" max="2309" width="3.625" style="469" customWidth="1"/>
    <col min="2310" max="2310" width="4.75" style="469" customWidth="1"/>
    <col min="2311" max="2312" width="6.625" style="469" customWidth="1"/>
    <col min="2313" max="2313" width="8.25" style="469" bestFit="1" customWidth="1"/>
    <col min="2314" max="2324" width="6.875" style="469" customWidth="1"/>
    <col min="2325" max="2325" width="8.375" style="469" customWidth="1"/>
    <col min="2326" max="2563" width="8.875" style="469"/>
    <col min="2564" max="2565" width="3.625" style="469" customWidth="1"/>
    <col min="2566" max="2566" width="4.75" style="469" customWidth="1"/>
    <col min="2567" max="2568" width="6.625" style="469" customWidth="1"/>
    <col min="2569" max="2569" width="8.25" style="469" bestFit="1" customWidth="1"/>
    <col min="2570" max="2580" width="6.875" style="469" customWidth="1"/>
    <col min="2581" max="2581" width="8.375" style="469" customWidth="1"/>
    <col min="2582" max="2819" width="8.875" style="469"/>
    <col min="2820" max="2821" width="3.625" style="469" customWidth="1"/>
    <col min="2822" max="2822" width="4.75" style="469" customWidth="1"/>
    <col min="2823" max="2824" width="6.625" style="469" customWidth="1"/>
    <col min="2825" max="2825" width="8.25" style="469" bestFit="1" customWidth="1"/>
    <col min="2826" max="2836" width="6.875" style="469" customWidth="1"/>
    <col min="2837" max="2837" width="8.375" style="469" customWidth="1"/>
    <col min="2838" max="3075" width="8.875" style="469"/>
    <col min="3076" max="3077" width="3.625" style="469" customWidth="1"/>
    <col min="3078" max="3078" width="4.75" style="469" customWidth="1"/>
    <col min="3079" max="3080" width="6.625" style="469" customWidth="1"/>
    <col min="3081" max="3081" width="8.25" style="469" bestFit="1" customWidth="1"/>
    <col min="3082" max="3092" width="6.875" style="469" customWidth="1"/>
    <col min="3093" max="3093" width="8.375" style="469" customWidth="1"/>
    <col min="3094" max="3331" width="8.875" style="469"/>
    <col min="3332" max="3333" width="3.625" style="469" customWidth="1"/>
    <col min="3334" max="3334" width="4.75" style="469" customWidth="1"/>
    <col min="3335" max="3336" width="6.625" style="469" customWidth="1"/>
    <col min="3337" max="3337" width="8.25" style="469" bestFit="1" customWidth="1"/>
    <col min="3338" max="3348" width="6.875" style="469" customWidth="1"/>
    <col min="3349" max="3349" width="8.375" style="469" customWidth="1"/>
    <col min="3350" max="3587" width="8.875" style="469"/>
    <col min="3588" max="3589" width="3.625" style="469" customWidth="1"/>
    <col min="3590" max="3590" width="4.75" style="469" customWidth="1"/>
    <col min="3591" max="3592" width="6.625" style="469" customWidth="1"/>
    <col min="3593" max="3593" width="8.25" style="469" bestFit="1" customWidth="1"/>
    <col min="3594" max="3604" width="6.875" style="469" customWidth="1"/>
    <col min="3605" max="3605" width="8.375" style="469" customWidth="1"/>
    <col min="3606" max="3843" width="8.875" style="469"/>
    <col min="3844" max="3845" width="3.625" style="469" customWidth="1"/>
    <col min="3846" max="3846" width="4.75" style="469" customWidth="1"/>
    <col min="3847" max="3848" width="6.625" style="469" customWidth="1"/>
    <col min="3849" max="3849" width="8.25" style="469" bestFit="1" customWidth="1"/>
    <col min="3850" max="3860" width="6.875" style="469" customWidth="1"/>
    <col min="3861" max="3861" width="8.375" style="469" customWidth="1"/>
    <col min="3862" max="4099" width="8.875" style="469"/>
    <col min="4100" max="4101" width="3.625" style="469" customWidth="1"/>
    <col min="4102" max="4102" width="4.75" style="469" customWidth="1"/>
    <col min="4103" max="4104" width="6.625" style="469" customWidth="1"/>
    <col min="4105" max="4105" width="8.25" style="469" bestFit="1" customWidth="1"/>
    <col min="4106" max="4116" width="6.875" style="469" customWidth="1"/>
    <col min="4117" max="4117" width="8.375" style="469" customWidth="1"/>
    <col min="4118" max="4355" width="8.875" style="469"/>
    <col min="4356" max="4357" width="3.625" style="469" customWidth="1"/>
    <col min="4358" max="4358" width="4.75" style="469" customWidth="1"/>
    <col min="4359" max="4360" width="6.625" style="469" customWidth="1"/>
    <col min="4361" max="4361" width="8.25" style="469" bestFit="1" customWidth="1"/>
    <col min="4362" max="4372" width="6.875" style="469" customWidth="1"/>
    <col min="4373" max="4373" width="8.375" style="469" customWidth="1"/>
    <col min="4374" max="4611" width="8.875" style="469"/>
    <col min="4612" max="4613" width="3.625" style="469" customWidth="1"/>
    <col min="4614" max="4614" width="4.75" style="469" customWidth="1"/>
    <col min="4615" max="4616" width="6.625" style="469" customWidth="1"/>
    <col min="4617" max="4617" width="8.25" style="469" bestFit="1" customWidth="1"/>
    <col min="4618" max="4628" width="6.875" style="469" customWidth="1"/>
    <col min="4629" max="4629" width="8.375" style="469" customWidth="1"/>
    <col min="4630" max="4867" width="8.875" style="469"/>
    <col min="4868" max="4869" width="3.625" style="469" customWidth="1"/>
    <col min="4870" max="4870" width="4.75" style="469" customWidth="1"/>
    <col min="4871" max="4872" width="6.625" style="469" customWidth="1"/>
    <col min="4873" max="4873" width="8.25" style="469" bestFit="1" customWidth="1"/>
    <col min="4874" max="4884" width="6.875" style="469" customWidth="1"/>
    <col min="4885" max="4885" width="8.375" style="469" customWidth="1"/>
    <col min="4886" max="5123" width="8.875" style="469"/>
    <col min="5124" max="5125" width="3.625" style="469" customWidth="1"/>
    <col min="5126" max="5126" width="4.75" style="469" customWidth="1"/>
    <col min="5127" max="5128" width="6.625" style="469" customWidth="1"/>
    <col min="5129" max="5129" width="8.25" style="469" bestFit="1" customWidth="1"/>
    <col min="5130" max="5140" width="6.875" style="469" customWidth="1"/>
    <col min="5141" max="5141" width="8.375" style="469" customWidth="1"/>
    <col min="5142" max="5379" width="8.875" style="469"/>
    <col min="5380" max="5381" width="3.625" style="469" customWidth="1"/>
    <col min="5382" max="5382" width="4.75" style="469" customWidth="1"/>
    <col min="5383" max="5384" width="6.625" style="469" customWidth="1"/>
    <col min="5385" max="5385" width="8.25" style="469" bestFit="1" customWidth="1"/>
    <col min="5386" max="5396" width="6.875" style="469" customWidth="1"/>
    <col min="5397" max="5397" width="8.375" style="469" customWidth="1"/>
    <col min="5398" max="5635" width="8.875" style="469"/>
    <col min="5636" max="5637" width="3.625" style="469" customWidth="1"/>
    <col min="5638" max="5638" width="4.75" style="469" customWidth="1"/>
    <col min="5639" max="5640" width="6.625" style="469" customWidth="1"/>
    <col min="5641" max="5641" width="8.25" style="469" bestFit="1" customWidth="1"/>
    <col min="5642" max="5652" width="6.875" style="469" customWidth="1"/>
    <col min="5653" max="5653" width="8.375" style="469" customWidth="1"/>
    <col min="5654" max="5891" width="8.875" style="469"/>
    <col min="5892" max="5893" width="3.625" style="469" customWidth="1"/>
    <col min="5894" max="5894" width="4.75" style="469" customWidth="1"/>
    <col min="5895" max="5896" width="6.625" style="469" customWidth="1"/>
    <col min="5897" max="5897" width="8.25" style="469" bestFit="1" customWidth="1"/>
    <col min="5898" max="5908" width="6.875" style="469" customWidth="1"/>
    <col min="5909" max="5909" width="8.375" style="469" customWidth="1"/>
    <col min="5910" max="6147" width="8.875" style="469"/>
    <col min="6148" max="6149" width="3.625" style="469" customWidth="1"/>
    <col min="6150" max="6150" width="4.75" style="469" customWidth="1"/>
    <col min="6151" max="6152" width="6.625" style="469" customWidth="1"/>
    <col min="6153" max="6153" width="8.25" style="469" bestFit="1" customWidth="1"/>
    <col min="6154" max="6164" width="6.875" style="469" customWidth="1"/>
    <col min="6165" max="6165" width="8.375" style="469" customWidth="1"/>
    <col min="6166" max="6403" width="8.875" style="469"/>
    <col min="6404" max="6405" width="3.625" style="469" customWidth="1"/>
    <col min="6406" max="6406" width="4.75" style="469" customWidth="1"/>
    <col min="6407" max="6408" width="6.625" style="469" customWidth="1"/>
    <col min="6409" max="6409" width="8.25" style="469" bestFit="1" customWidth="1"/>
    <col min="6410" max="6420" width="6.875" style="469" customWidth="1"/>
    <col min="6421" max="6421" width="8.375" style="469" customWidth="1"/>
    <col min="6422" max="6659" width="8.875" style="469"/>
    <col min="6660" max="6661" width="3.625" style="469" customWidth="1"/>
    <col min="6662" max="6662" width="4.75" style="469" customWidth="1"/>
    <col min="6663" max="6664" width="6.625" style="469" customWidth="1"/>
    <col min="6665" max="6665" width="8.25" style="469" bestFit="1" customWidth="1"/>
    <col min="6666" max="6676" width="6.875" style="469" customWidth="1"/>
    <col min="6677" max="6677" width="8.375" style="469" customWidth="1"/>
    <col min="6678" max="6915" width="8.875" style="469"/>
    <col min="6916" max="6917" width="3.625" style="469" customWidth="1"/>
    <col min="6918" max="6918" width="4.75" style="469" customWidth="1"/>
    <col min="6919" max="6920" width="6.625" style="469" customWidth="1"/>
    <col min="6921" max="6921" width="8.25" style="469" bestFit="1" customWidth="1"/>
    <col min="6922" max="6932" width="6.875" style="469" customWidth="1"/>
    <col min="6933" max="6933" width="8.375" style="469" customWidth="1"/>
    <col min="6934" max="7171" width="8.875" style="469"/>
    <col min="7172" max="7173" width="3.625" style="469" customWidth="1"/>
    <col min="7174" max="7174" width="4.75" style="469" customWidth="1"/>
    <col min="7175" max="7176" width="6.625" style="469" customWidth="1"/>
    <col min="7177" max="7177" width="8.25" style="469" bestFit="1" customWidth="1"/>
    <col min="7178" max="7188" width="6.875" style="469" customWidth="1"/>
    <col min="7189" max="7189" width="8.375" style="469" customWidth="1"/>
    <col min="7190" max="7427" width="8.875" style="469"/>
    <col min="7428" max="7429" width="3.625" style="469" customWidth="1"/>
    <col min="7430" max="7430" width="4.75" style="469" customWidth="1"/>
    <col min="7431" max="7432" width="6.625" style="469" customWidth="1"/>
    <col min="7433" max="7433" width="8.25" style="469" bestFit="1" customWidth="1"/>
    <col min="7434" max="7444" width="6.875" style="469" customWidth="1"/>
    <col min="7445" max="7445" width="8.375" style="469" customWidth="1"/>
    <col min="7446" max="7683" width="8.875" style="469"/>
    <col min="7684" max="7685" width="3.625" style="469" customWidth="1"/>
    <col min="7686" max="7686" width="4.75" style="469" customWidth="1"/>
    <col min="7687" max="7688" width="6.625" style="469" customWidth="1"/>
    <col min="7689" max="7689" width="8.25" style="469" bestFit="1" customWidth="1"/>
    <col min="7690" max="7700" width="6.875" style="469" customWidth="1"/>
    <col min="7701" max="7701" width="8.375" style="469" customWidth="1"/>
    <col min="7702" max="7939" width="8.875" style="469"/>
    <col min="7940" max="7941" width="3.625" style="469" customWidth="1"/>
    <col min="7942" max="7942" width="4.75" style="469" customWidth="1"/>
    <col min="7943" max="7944" width="6.625" style="469" customWidth="1"/>
    <col min="7945" max="7945" width="8.25" style="469" bestFit="1" customWidth="1"/>
    <col min="7946" max="7956" width="6.875" style="469" customWidth="1"/>
    <col min="7957" max="7957" width="8.375" style="469" customWidth="1"/>
    <col min="7958" max="8195" width="8.875" style="469"/>
    <col min="8196" max="8197" width="3.625" style="469" customWidth="1"/>
    <col min="8198" max="8198" width="4.75" style="469" customWidth="1"/>
    <col min="8199" max="8200" width="6.625" style="469" customWidth="1"/>
    <col min="8201" max="8201" width="8.25" style="469" bestFit="1" customWidth="1"/>
    <col min="8202" max="8212" width="6.875" style="469" customWidth="1"/>
    <col min="8213" max="8213" width="8.375" style="469" customWidth="1"/>
    <col min="8214" max="8451" width="8.875" style="469"/>
    <col min="8452" max="8453" width="3.625" style="469" customWidth="1"/>
    <col min="8454" max="8454" width="4.75" style="469" customWidth="1"/>
    <col min="8455" max="8456" width="6.625" style="469" customWidth="1"/>
    <col min="8457" max="8457" width="8.25" style="469" bestFit="1" customWidth="1"/>
    <col min="8458" max="8468" width="6.875" style="469" customWidth="1"/>
    <col min="8469" max="8469" width="8.375" style="469" customWidth="1"/>
    <col min="8470" max="8707" width="8.875" style="469"/>
    <col min="8708" max="8709" width="3.625" style="469" customWidth="1"/>
    <col min="8710" max="8710" width="4.75" style="469" customWidth="1"/>
    <col min="8711" max="8712" width="6.625" style="469" customWidth="1"/>
    <col min="8713" max="8713" width="8.25" style="469" bestFit="1" customWidth="1"/>
    <col min="8714" max="8724" width="6.875" style="469" customWidth="1"/>
    <col min="8725" max="8725" width="8.375" style="469" customWidth="1"/>
    <col min="8726" max="8963" width="8.875" style="469"/>
    <col min="8964" max="8965" width="3.625" style="469" customWidth="1"/>
    <col min="8966" max="8966" width="4.75" style="469" customWidth="1"/>
    <col min="8967" max="8968" width="6.625" style="469" customWidth="1"/>
    <col min="8969" max="8969" width="8.25" style="469" bestFit="1" customWidth="1"/>
    <col min="8970" max="8980" width="6.875" style="469" customWidth="1"/>
    <col min="8981" max="8981" width="8.375" style="469" customWidth="1"/>
    <col min="8982" max="9219" width="8.875" style="469"/>
    <col min="9220" max="9221" width="3.625" style="469" customWidth="1"/>
    <col min="9222" max="9222" width="4.75" style="469" customWidth="1"/>
    <col min="9223" max="9224" width="6.625" style="469" customWidth="1"/>
    <col min="9225" max="9225" width="8.25" style="469" bestFit="1" customWidth="1"/>
    <col min="9226" max="9236" width="6.875" style="469" customWidth="1"/>
    <col min="9237" max="9237" width="8.375" style="469" customWidth="1"/>
    <col min="9238" max="9475" width="8.875" style="469"/>
    <col min="9476" max="9477" width="3.625" style="469" customWidth="1"/>
    <col min="9478" max="9478" width="4.75" style="469" customWidth="1"/>
    <col min="9479" max="9480" width="6.625" style="469" customWidth="1"/>
    <col min="9481" max="9481" width="8.25" style="469" bestFit="1" customWidth="1"/>
    <col min="9482" max="9492" width="6.875" style="469" customWidth="1"/>
    <col min="9493" max="9493" width="8.375" style="469" customWidth="1"/>
    <col min="9494" max="9731" width="8.875" style="469"/>
    <col min="9732" max="9733" width="3.625" style="469" customWidth="1"/>
    <col min="9734" max="9734" width="4.75" style="469" customWidth="1"/>
    <col min="9735" max="9736" width="6.625" style="469" customWidth="1"/>
    <col min="9737" max="9737" width="8.25" style="469" bestFit="1" customWidth="1"/>
    <col min="9738" max="9748" width="6.875" style="469" customWidth="1"/>
    <col min="9749" max="9749" width="8.375" style="469" customWidth="1"/>
    <col min="9750" max="9987" width="8.875" style="469"/>
    <col min="9988" max="9989" width="3.625" style="469" customWidth="1"/>
    <col min="9990" max="9990" width="4.75" style="469" customWidth="1"/>
    <col min="9991" max="9992" width="6.625" style="469" customWidth="1"/>
    <col min="9993" max="9993" width="8.25" style="469" bestFit="1" customWidth="1"/>
    <col min="9994" max="10004" width="6.875" style="469" customWidth="1"/>
    <col min="10005" max="10005" width="8.375" style="469" customWidth="1"/>
    <col min="10006" max="10243" width="8.875" style="469"/>
    <col min="10244" max="10245" width="3.625" style="469" customWidth="1"/>
    <col min="10246" max="10246" width="4.75" style="469" customWidth="1"/>
    <col min="10247" max="10248" width="6.625" style="469" customWidth="1"/>
    <col min="10249" max="10249" width="8.25" style="469" bestFit="1" customWidth="1"/>
    <col min="10250" max="10260" width="6.875" style="469" customWidth="1"/>
    <col min="10261" max="10261" width="8.375" style="469" customWidth="1"/>
    <col min="10262" max="10499" width="8.875" style="469"/>
    <col min="10500" max="10501" width="3.625" style="469" customWidth="1"/>
    <col min="10502" max="10502" width="4.75" style="469" customWidth="1"/>
    <col min="10503" max="10504" width="6.625" style="469" customWidth="1"/>
    <col min="10505" max="10505" width="8.25" style="469" bestFit="1" customWidth="1"/>
    <col min="10506" max="10516" width="6.875" style="469" customWidth="1"/>
    <col min="10517" max="10517" width="8.375" style="469" customWidth="1"/>
    <col min="10518" max="10755" width="8.875" style="469"/>
    <col min="10756" max="10757" width="3.625" style="469" customWidth="1"/>
    <col min="10758" max="10758" width="4.75" style="469" customWidth="1"/>
    <col min="10759" max="10760" width="6.625" style="469" customWidth="1"/>
    <col min="10761" max="10761" width="8.25" style="469" bestFit="1" customWidth="1"/>
    <col min="10762" max="10772" width="6.875" style="469" customWidth="1"/>
    <col min="10773" max="10773" width="8.375" style="469" customWidth="1"/>
    <col min="10774" max="11011" width="8.875" style="469"/>
    <col min="11012" max="11013" width="3.625" style="469" customWidth="1"/>
    <col min="11014" max="11014" width="4.75" style="469" customWidth="1"/>
    <col min="11015" max="11016" width="6.625" style="469" customWidth="1"/>
    <col min="11017" max="11017" width="8.25" style="469" bestFit="1" customWidth="1"/>
    <col min="11018" max="11028" width="6.875" style="469" customWidth="1"/>
    <col min="11029" max="11029" width="8.375" style="469" customWidth="1"/>
    <col min="11030" max="11267" width="8.875" style="469"/>
    <col min="11268" max="11269" width="3.625" style="469" customWidth="1"/>
    <col min="11270" max="11270" width="4.75" style="469" customWidth="1"/>
    <col min="11271" max="11272" width="6.625" style="469" customWidth="1"/>
    <col min="11273" max="11273" width="8.25" style="469" bestFit="1" customWidth="1"/>
    <col min="11274" max="11284" width="6.875" style="469" customWidth="1"/>
    <col min="11285" max="11285" width="8.375" style="469" customWidth="1"/>
    <col min="11286" max="11523" width="8.875" style="469"/>
    <col min="11524" max="11525" width="3.625" style="469" customWidth="1"/>
    <col min="11526" max="11526" width="4.75" style="469" customWidth="1"/>
    <col min="11527" max="11528" width="6.625" style="469" customWidth="1"/>
    <col min="11529" max="11529" width="8.25" style="469" bestFit="1" customWidth="1"/>
    <col min="11530" max="11540" width="6.875" style="469" customWidth="1"/>
    <col min="11541" max="11541" width="8.375" style="469" customWidth="1"/>
    <col min="11542" max="11779" width="8.875" style="469"/>
    <col min="11780" max="11781" width="3.625" style="469" customWidth="1"/>
    <col min="11782" max="11782" width="4.75" style="469" customWidth="1"/>
    <col min="11783" max="11784" width="6.625" style="469" customWidth="1"/>
    <col min="11785" max="11785" width="8.25" style="469" bestFit="1" customWidth="1"/>
    <col min="11786" max="11796" width="6.875" style="469" customWidth="1"/>
    <col min="11797" max="11797" width="8.375" style="469" customWidth="1"/>
    <col min="11798" max="12035" width="8.875" style="469"/>
    <col min="12036" max="12037" width="3.625" style="469" customWidth="1"/>
    <col min="12038" max="12038" width="4.75" style="469" customWidth="1"/>
    <col min="12039" max="12040" width="6.625" style="469" customWidth="1"/>
    <col min="12041" max="12041" width="8.25" style="469" bestFit="1" customWidth="1"/>
    <col min="12042" max="12052" width="6.875" style="469" customWidth="1"/>
    <col min="12053" max="12053" width="8.375" style="469" customWidth="1"/>
    <col min="12054" max="12291" width="8.875" style="469"/>
    <col min="12292" max="12293" width="3.625" style="469" customWidth="1"/>
    <col min="12294" max="12294" width="4.75" style="469" customWidth="1"/>
    <col min="12295" max="12296" width="6.625" style="469" customWidth="1"/>
    <col min="12297" max="12297" width="8.25" style="469" bestFit="1" customWidth="1"/>
    <col min="12298" max="12308" width="6.875" style="469" customWidth="1"/>
    <col min="12309" max="12309" width="8.375" style="469" customWidth="1"/>
    <col min="12310" max="12547" width="8.875" style="469"/>
    <col min="12548" max="12549" width="3.625" style="469" customWidth="1"/>
    <col min="12550" max="12550" width="4.75" style="469" customWidth="1"/>
    <col min="12551" max="12552" width="6.625" style="469" customWidth="1"/>
    <col min="12553" max="12553" width="8.25" style="469" bestFit="1" customWidth="1"/>
    <col min="12554" max="12564" width="6.875" style="469" customWidth="1"/>
    <col min="12565" max="12565" width="8.375" style="469" customWidth="1"/>
    <col min="12566" max="12803" width="8.875" style="469"/>
    <col min="12804" max="12805" width="3.625" style="469" customWidth="1"/>
    <col min="12806" max="12806" width="4.75" style="469" customWidth="1"/>
    <col min="12807" max="12808" width="6.625" style="469" customWidth="1"/>
    <col min="12809" max="12809" width="8.25" style="469" bestFit="1" customWidth="1"/>
    <col min="12810" max="12820" width="6.875" style="469" customWidth="1"/>
    <col min="12821" max="12821" width="8.375" style="469" customWidth="1"/>
    <col min="12822" max="13059" width="8.875" style="469"/>
    <col min="13060" max="13061" width="3.625" style="469" customWidth="1"/>
    <col min="13062" max="13062" width="4.75" style="469" customWidth="1"/>
    <col min="13063" max="13064" width="6.625" style="469" customWidth="1"/>
    <col min="13065" max="13065" width="8.25" style="469" bestFit="1" customWidth="1"/>
    <col min="13066" max="13076" width="6.875" style="469" customWidth="1"/>
    <col min="13077" max="13077" width="8.375" style="469" customWidth="1"/>
    <col min="13078" max="13315" width="8.875" style="469"/>
    <col min="13316" max="13317" width="3.625" style="469" customWidth="1"/>
    <col min="13318" max="13318" width="4.75" style="469" customWidth="1"/>
    <col min="13319" max="13320" width="6.625" style="469" customWidth="1"/>
    <col min="13321" max="13321" width="8.25" style="469" bestFit="1" customWidth="1"/>
    <col min="13322" max="13332" width="6.875" style="469" customWidth="1"/>
    <col min="13333" max="13333" width="8.375" style="469" customWidth="1"/>
    <col min="13334" max="13571" width="8.875" style="469"/>
    <col min="13572" max="13573" width="3.625" style="469" customWidth="1"/>
    <col min="13574" max="13574" width="4.75" style="469" customWidth="1"/>
    <col min="13575" max="13576" width="6.625" style="469" customWidth="1"/>
    <col min="13577" max="13577" width="8.25" style="469" bestFit="1" customWidth="1"/>
    <col min="13578" max="13588" width="6.875" style="469" customWidth="1"/>
    <col min="13589" max="13589" width="8.375" style="469" customWidth="1"/>
    <col min="13590" max="13827" width="8.875" style="469"/>
    <col min="13828" max="13829" width="3.625" style="469" customWidth="1"/>
    <col min="13830" max="13830" width="4.75" style="469" customWidth="1"/>
    <col min="13831" max="13832" width="6.625" style="469" customWidth="1"/>
    <col min="13833" max="13833" width="8.25" style="469" bestFit="1" customWidth="1"/>
    <col min="13834" max="13844" width="6.875" style="469" customWidth="1"/>
    <col min="13845" max="13845" width="8.375" style="469" customWidth="1"/>
    <col min="13846" max="14083" width="8.875" style="469"/>
    <col min="14084" max="14085" width="3.625" style="469" customWidth="1"/>
    <col min="14086" max="14086" width="4.75" style="469" customWidth="1"/>
    <col min="14087" max="14088" width="6.625" style="469" customWidth="1"/>
    <col min="14089" max="14089" width="8.25" style="469" bestFit="1" customWidth="1"/>
    <col min="14090" max="14100" width="6.875" style="469" customWidth="1"/>
    <col min="14101" max="14101" width="8.375" style="469" customWidth="1"/>
    <col min="14102" max="14339" width="8.875" style="469"/>
    <col min="14340" max="14341" width="3.625" style="469" customWidth="1"/>
    <col min="14342" max="14342" width="4.75" style="469" customWidth="1"/>
    <col min="14343" max="14344" width="6.625" style="469" customWidth="1"/>
    <col min="14345" max="14345" width="8.25" style="469" bestFit="1" customWidth="1"/>
    <col min="14346" max="14356" width="6.875" style="469" customWidth="1"/>
    <col min="14357" max="14357" width="8.375" style="469" customWidth="1"/>
    <col min="14358" max="14595" width="8.875" style="469"/>
    <col min="14596" max="14597" width="3.625" style="469" customWidth="1"/>
    <col min="14598" max="14598" width="4.75" style="469" customWidth="1"/>
    <col min="14599" max="14600" width="6.625" style="469" customWidth="1"/>
    <col min="14601" max="14601" width="8.25" style="469" bestFit="1" customWidth="1"/>
    <col min="14602" max="14612" width="6.875" style="469" customWidth="1"/>
    <col min="14613" max="14613" width="8.375" style="469" customWidth="1"/>
    <col min="14614" max="14851" width="8.875" style="469"/>
    <col min="14852" max="14853" width="3.625" style="469" customWidth="1"/>
    <col min="14854" max="14854" width="4.75" style="469" customWidth="1"/>
    <col min="14855" max="14856" width="6.625" style="469" customWidth="1"/>
    <col min="14857" max="14857" width="8.25" style="469" bestFit="1" customWidth="1"/>
    <col min="14858" max="14868" width="6.875" style="469" customWidth="1"/>
    <col min="14869" max="14869" width="8.375" style="469" customWidth="1"/>
    <col min="14870" max="15107" width="8.875" style="469"/>
    <col min="15108" max="15109" width="3.625" style="469" customWidth="1"/>
    <col min="15110" max="15110" width="4.75" style="469" customWidth="1"/>
    <col min="15111" max="15112" width="6.625" style="469" customWidth="1"/>
    <col min="15113" max="15113" width="8.25" style="469" bestFit="1" customWidth="1"/>
    <col min="15114" max="15124" width="6.875" style="469" customWidth="1"/>
    <col min="15125" max="15125" width="8.375" style="469" customWidth="1"/>
    <col min="15126" max="15363" width="8.875" style="469"/>
    <col min="15364" max="15365" width="3.625" style="469" customWidth="1"/>
    <col min="15366" max="15366" width="4.75" style="469" customWidth="1"/>
    <col min="15367" max="15368" width="6.625" style="469" customWidth="1"/>
    <col min="15369" max="15369" width="8.25" style="469" bestFit="1" customWidth="1"/>
    <col min="15370" max="15380" width="6.875" style="469" customWidth="1"/>
    <col min="15381" max="15381" width="8.375" style="469" customWidth="1"/>
    <col min="15382" max="15619" width="8.875" style="469"/>
    <col min="15620" max="15621" width="3.625" style="469" customWidth="1"/>
    <col min="15622" max="15622" width="4.75" style="469" customWidth="1"/>
    <col min="15623" max="15624" width="6.625" style="469" customWidth="1"/>
    <col min="15625" max="15625" width="8.25" style="469" bestFit="1" customWidth="1"/>
    <col min="15626" max="15636" width="6.875" style="469" customWidth="1"/>
    <col min="15637" max="15637" width="8.375" style="469" customWidth="1"/>
    <col min="15638" max="15875" width="8.875" style="469"/>
    <col min="15876" max="15877" width="3.625" style="469" customWidth="1"/>
    <col min="15878" max="15878" width="4.75" style="469" customWidth="1"/>
    <col min="15879" max="15880" width="6.625" style="469" customWidth="1"/>
    <col min="15881" max="15881" width="8.25" style="469" bestFit="1" customWidth="1"/>
    <col min="15882" max="15892" width="6.875" style="469" customWidth="1"/>
    <col min="15893" max="15893" width="8.375" style="469" customWidth="1"/>
    <col min="15894" max="16131" width="8.875" style="469"/>
    <col min="16132" max="16133" width="3.625" style="469" customWidth="1"/>
    <col min="16134" max="16134" width="4.75" style="469" customWidth="1"/>
    <col min="16135" max="16136" width="6.625" style="469" customWidth="1"/>
    <col min="16137" max="16137" width="8.25" style="469" bestFit="1" customWidth="1"/>
    <col min="16138" max="16148" width="6.875" style="469" customWidth="1"/>
    <col min="16149" max="16149" width="8.375" style="469" customWidth="1"/>
    <col min="16150" max="16384" width="8.875" style="469"/>
  </cols>
  <sheetData>
    <row r="1" spans="1:26" ht="21" customHeight="1" x14ac:dyDescent="0.15">
      <c r="A1" s="232" t="s">
        <v>201</v>
      </c>
      <c r="B1" s="353"/>
      <c r="C1" s="353"/>
      <c r="D1" s="354"/>
      <c r="E1" s="354"/>
      <c r="F1" s="354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6" s="235" customFormat="1" ht="22.5" customHeight="1" x14ac:dyDescent="0.15">
      <c r="A2" s="232" t="s">
        <v>202</v>
      </c>
      <c r="D2" s="356"/>
      <c r="E2" s="357"/>
      <c r="F2" s="356"/>
      <c r="G2" s="358"/>
      <c r="H2" s="358"/>
      <c r="I2" s="358"/>
      <c r="J2" s="358"/>
      <c r="K2" s="358"/>
      <c r="L2" s="358"/>
      <c r="M2" s="358"/>
      <c r="N2" s="358"/>
      <c r="O2" s="359"/>
      <c r="P2" s="359"/>
      <c r="Q2" s="359"/>
      <c r="R2" s="359"/>
      <c r="S2" s="359"/>
      <c r="T2" s="359"/>
      <c r="U2" s="359"/>
    </row>
    <row r="3" spans="1:26" s="235" customFormat="1" ht="17.25" customHeight="1" x14ac:dyDescent="0.15">
      <c r="B3" s="234"/>
      <c r="C3" s="234"/>
      <c r="D3" s="356"/>
      <c r="E3" s="357"/>
      <c r="F3" s="356"/>
      <c r="G3" s="358"/>
      <c r="H3" s="358"/>
      <c r="I3" s="358"/>
      <c r="J3" s="358"/>
      <c r="K3" s="358"/>
      <c r="L3" s="358"/>
      <c r="M3" s="358"/>
      <c r="N3" s="358"/>
      <c r="O3" s="238"/>
      <c r="P3" s="238"/>
      <c r="Q3" s="238"/>
      <c r="R3" s="238"/>
      <c r="S3" s="238"/>
      <c r="T3" s="238"/>
      <c r="U3" s="238" t="s">
        <v>25</v>
      </c>
    </row>
    <row r="4" spans="1:26" s="235" customFormat="1" ht="19.5" customHeight="1" x14ac:dyDescent="0.15">
      <c r="A4" s="697"/>
      <c r="B4" s="699" t="s">
        <v>135</v>
      </c>
      <c r="C4" s="700"/>
      <c r="D4" s="775" t="s">
        <v>203</v>
      </c>
      <c r="E4" s="776"/>
      <c r="F4" s="777"/>
      <c r="G4" s="775" t="s">
        <v>155</v>
      </c>
      <c r="H4" s="776"/>
      <c r="I4" s="777"/>
      <c r="J4" s="772" t="s">
        <v>204</v>
      </c>
      <c r="K4" s="772"/>
      <c r="L4" s="778"/>
      <c r="M4" s="772" t="s">
        <v>157</v>
      </c>
      <c r="N4" s="772"/>
      <c r="O4" s="772"/>
      <c r="P4" s="768" t="s">
        <v>216</v>
      </c>
      <c r="Q4" s="768"/>
      <c r="R4" s="768"/>
      <c r="S4" s="768" t="s">
        <v>240</v>
      </c>
      <c r="T4" s="768"/>
      <c r="U4" s="768"/>
      <c r="W4" s="518"/>
      <c r="X4" s="518"/>
      <c r="Y4" s="518"/>
    </row>
    <row r="5" spans="1:26" s="235" customFormat="1" ht="19.5" customHeight="1" x14ac:dyDescent="0.15">
      <c r="A5" s="698"/>
      <c r="B5" s="360" t="s">
        <v>205</v>
      </c>
      <c r="C5" s="455"/>
      <c r="D5" s="762" t="s">
        <v>206</v>
      </c>
      <c r="E5" s="762" t="s">
        <v>207</v>
      </c>
      <c r="F5" s="764" t="s">
        <v>16</v>
      </c>
      <c r="G5" s="766" t="s">
        <v>206</v>
      </c>
      <c r="H5" s="766" t="s">
        <v>207</v>
      </c>
      <c r="I5" s="764" t="s">
        <v>16</v>
      </c>
      <c r="J5" s="766" t="s">
        <v>206</v>
      </c>
      <c r="K5" s="766" t="s">
        <v>208</v>
      </c>
      <c r="L5" s="764" t="s">
        <v>16</v>
      </c>
      <c r="M5" s="773" t="s">
        <v>209</v>
      </c>
      <c r="N5" s="774" t="s">
        <v>208</v>
      </c>
      <c r="O5" s="761" t="s">
        <v>210</v>
      </c>
      <c r="P5" s="769" t="s">
        <v>209</v>
      </c>
      <c r="Q5" s="770" t="s">
        <v>208</v>
      </c>
      <c r="R5" s="771" t="s">
        <v>210</v>
      </c>
      <c r="S5" s="769" t="s">
        <v>209</v>
      </c>
      <c r="T5" s="770" t="s">
        <v>208</v>
      </c>
      <c r="U5" s="771" t="s">
        <v>210</v>
      </c>
      <c r="W5" s="358"/>
      <c r="X5" s="358"/>
      <c r="Y5" s="519"/>
    </row>
    <row r="6" spans="1:26" s="235" customFormat="1" ht="19.5" customHeight="1" x14ac:dyDescent="0.15">
      <c r="A6" s="713" t="s">
        <v>158</v>
      </c>
      <c r="B6" s="714"/>
      <c r="C6" s="240"/>
      <c r="D6" s="763"/>
      <c r="E6" s="763"/>
      <c r="F6" s="765"/>
      <c r="G6" s="767"/>
      <c r="H6" s="767"/>
      <c r="I6" s="765"/>
      <c r="J6" s="767"/>
      <c r="K6" s="767"/>
      <c r="L6" s="765"/>
      <c r="M6" s="773"/>
      <c r="N6" s="774"/>
      <c r="O6" s="761"/>
      <c r="P6" s="769"/>
      <c r="Q6" s="770"/>
      <c r="R6" s="771"/>
      <c r="S6" s="769"/>
      <c r="T6" s="770"/>
      <c r="U6" s="771"/>
      <c r="W6" s="518"/>
      <c r="X6" s="518"/>
      <c r="Y6" s="519"/>
    </row>
    <row r="7" spans="1:26" s="235" customFormat="1" ht="19.5" customHeight="1" x14ac:dyDescent="0.15">
      <c r="A7" s="727" t="s">
        <v>159</v>
      </c>
      <c r="B7" s="728"/>
      <c r="C7" s="729"/>
      <c r="D7" s="160">
        <v>31283110</v>
      </c>
      <c r="E7" s="160">
        <v>37386572</v>
      </c>
      <c r="F7" s="161">
        <v>68669682</v>
      </c>
      <c r="G7" s="160">
        <v>30644677</v>
      </c>
      <c r="H7" s="160">
        <v>36110495</v>
      </c>
      <c r="I7" s="161">
        <v>66755172</v>
      </c>
      <c r="J7" s="160">
        <v>27355876</v>
      </c>
      <c r="K7" s="160">
        <v>32904292</v>
      </c>
      <c r="L7" s="162">
        <f>J7+K7</f>
        <v>60260168</v>
      </c>
      <c r="M7" s="113">
        <v>29072352</v>
      </c>
      <c r="N7" s="163">
        <v>34358282</v>
      </c>
      <c r="O7" s="164">
        <v>63430634</v>
      </c>
      <c r="P7" s="242">
        <v>29085795</v>
      </c>
      <c r="Q7" s="361">
        <v>35193090</v>
      </c>
      <c r="R7" s="362">
        <v>64278885</v>
      </c>
      <c r="S7" s="242">
        <v>30347357</v>
      </c>
      <c r="T7" s="361">
        <v>34715045</v>
      </c>
      <c r="U7" s="362">
        <f t="shared" ref="U7:U41" si="0">SUM(S7:T7)</f>
        <v>65062402</v>
      </c>
      <c r="V7" s="472">
        <f>SUM(M8:M11)</f>
        <v>28955245</v>
      </c>
      <c r="W7" s="472">
        <f>SUM(N8:N11)</f>
        <v>34103751</v>
      </c>
      <c r="X7" s="472">
        <f>SUM(O8:O11)</f>
        <v>63058996</v>
      </c>
      <c r="Y7" s="520">
        <f>SUM(M7:N7)</f>
        <v>63430634</v>
      </c>
      <c r="Z7" s="472">
        <f>SUM(P7:Q7)</f>
        <v>64278885</v>
      </c>
    </row>
    <row r="8" spans="1:26" s="235" customFormat="1" ht="19.5" customHeight="1" x14ac:dyDescent="0.15">
      <c r="A8" s="247"/>
      <c r="B8" s="750" t="s">
        <v>160</v>
      </c>
      <c r="C8" s="751"/>
      <c r="D8" s="165">
        <v>10312143</v>
      </c>
      <c r="E8" s="165">
        <v>13460927</v>
      </c>
      <c r="F8" s="166">
        <v>23773070</v>
      </c>
      <c r="G8" s="165">
        <v>10248399</v>
      </c>
      <c r="H8" s="165">
        <v>12811151</v>
      </c>
      <c r="I8" s="166">
        <v>23059550</v>
      </c>
      <c r="J8" s="165">
        <v>8542745</v>
      </c>
      <c r="K8" s="165">
        <v>11669136</v>
      </c>
      <c r="L8" s="167">
        <f t="shared" ref="L8:L41" si="1">J8+K8</f>
        <v>20211881</v>
      </c>
      <c r="M8" s="117">
        <v>9508946</v>
      </c>
      <c r="N8" s="117">
        <v>12871232</v>
      </c>
      <c r="O8" s="168">
        <v>22380178</v>
      </c>
      <c r="P8" s="250">
        <v>9359930</v>
      </c>
      <c r="Q8" s="250">
        <v>13054383</v>
      </c>
      <c r="R8" s="363">
        <v>22414313</v>
      </c>
      <c r="S8" s="250">
        <v>10263134</v>
      </c>
      <c r="T8" s="250">
        <v>12996829</v>
      </c>
      <c r="U8" s="363">
        <f t="shared" si="0"/>
        <v>23259963</v>
      </c>
      <c r="W8" s="521"/>
      <c r="X8" s="521"/>
      <c r="Y8" s="520"/>
    </row>
    <row r="9" spans="1:26" s="235" customFormat="1" ht="19.5" customHeight="1" x14ac:dyDescent="0.15">
      <c r="A9" s="247"/>
      <c r="B9" s="752" t="s">
        <v>161</v>
      </c>
      <c r="C9" s="753"/>
      <c r="D9" s="169">
        <v>3942588</v>
      </c>
      <c r="E9" s="169">
        <v>10916318</v>
      </c>
      <c r="F9" s="170">
        <v>14858906</v>
      </c>
      <c r="G9" s="169">
        <v>3997455</v>
      </c>
      <c r="H9" s="169">
        <v>10595939</v>
      </c>
      <c r="I9" s="170">
        <v>14593394</v>
      </c>
      <c r="J9" s="169">
        <v>3913958</v>
      </c>
      <c r="K9" s="169">
        <v>9775169</v>
      </c>
      <c r="L9" s="171">
        <f t="shared" si="1"/>
        <v>13689127</v>
      </c>
      <c r="M9" s="121">
        <v>3923506</v>
      </c>
      <c r="N9" s="121">
        <v>9693506</v>
      </c>
      <c r="O9" s="172">
        <v>13617012</v>
      </c>
      <c r="P9" s="256">
        <v>4125997</v>
      </c>
      <c r="Q9" s="256">
        <v>10246871</v>
      </c>
      <c r="R9" s="364">
        <v>14372868</v>
      </c>
      <c r="S9" s="256">
        <v>4228673</v>
      </c>
      <c r="T9" s="256">
        <v>10138314</v>
      </c>
      <c r="U9" s="364">
        <f t="shared" si="0"/>
        <v>14366987</v>
      </c>
      <c r="W9" s="521"/>
      <c r="X9" s="521"/>
      <c r="Y9" s="520"/>
    </row>
    <row r="10" spans="1:26" s="235" customFormat="1" ht="19.5" customHeight="1" x14ac:dyDescent="0.15">
      <c r="A10" s="247"/>
      <c r="B10" s="752" t="s">
        <v>162</v>
      </c>
      <c r="C10" s="753"/>
      <c r="D10" s="169">
        <v>16755013</v>
      </c>
      <c r="E10" s="169">
        <v>11748838</v>
      </c>
      <c r="F10" s="170">
        <v>28503851</v>
      </c>
      <c r="G10" s="169">
        <v>16166761</v>
      </c>
      <c r="H10" s="169">
        <v>11576235</v>
      </c>
      <c r="I10" s="170">
        <v>27742996</v>
      </c>
      <c r="J10" s="169">
        <v>14676579</v>
      </c>
      <c r="K10" s="169">
        <v>10386615</v>
      </c>
      <c r="L10" s="171">
        <f t="shared" si="1"/>
        <v>25063194</v>
      </c>
      <c r="M10" s="173">
        <v>15429785</v>
      </c>
      <c r="N10" s="173">
        <v>10784303</v>
      </c>
      <c r="O10" s="174">
        <v>26214088</v>
      </c>
      <c r="P10" s="365">
        <v>15367473</v>
      </c>
      <c r="Q10" s="365">
        <v>10871721</v>
      </c>
      <c r="R10" s="366">
        <v>26239194</v>
      </c>
      <c r="S10" s="365">
        <v>15629083</v>
      </c>
      <c r="T10" s="365">
        <v>10663136</v>
      </c>
      <c r="U10" s="364">
        <f t="shared" si="0"/>
        <v>26292219</v>
      </c>
      <c r="W10" s="521"/>
      <c r="X10" s="521"/>
      <c r="Y10" s="520"/>
    </row>
    <row r="11" spans="1:26" s="235" customFormat="1" ht="19.5" customHeight="1" x14ac:dyDescent="0.15">
      <c r="A11" s="247"/>
      <c r="B11" s="754" t="s">
        <v>163</v>
      </c>
      <c r="C11" s="755"/>
      <c r="D11" s="175">
        <v>122173</v>
      </c>
      <c r="E11" s="175">
        <v>842558</v>
      </c>
      <c r="F11" s="176">
        <v>964731</v>
      </c>
      <c r="G11" s="175">
        <v>97738</v>
      </c>
      <c r="H11" s="175">
        <v>820898</v>
      </c>
      <c r="I11" s="176">
        <v>918636</v>
      </c>
      <c r="J11" s="175">
        <v>88607</v>
      </c>
      <c r="K11" s="175">
        <v>823099</v>
      </c>
      <c r="L11" s="177">
        <f t="shared" si="1"/>
        <v>911706</v>
      </c>
      <c r="M11" s="125">
        <v>93008</v>
      </c>
      <c r="N11" s="125">
        <v>754710</v>
      </c>
      <c r="O11" s="168">
        <v>847718</v>
      </c>
      <c r="P11" s="264">
        <v>96145</v>
      </c>
      <c r="Q11" s="264">
        <v>815230</v>
      </c>
      <c r="R11" s="363">
        <v>911375</v>
      </c>
      <c r="S11" s="264">
        <v>97482</v>
      </c>
      <c r="T11" s="264">
        <v>865521</v>
      </c>
      <c r="U11" s="363">
        <f t="shared" si="0"/>
        <v>963003</v>
      </c>
      <c r="W11" s="521"/>
      <c r="X11" s="521"/>
      <c r="Y11" s="520"/>
    </row>
    <row r="12" spans="1:26" s="235" customFormat="1" ht="19.5" customHeight="1" x14ac:dyDescent="0.15">
      <c r="A12" s="702" t="s">
        <v>164</v>
      </c>
      <c r="B12" s="702"/>
      <c r="C12" s="702"/>
      <c r="D12" s="160">
        <v>442131</v>
      </c>
      <c r="E12" s="160">
        <v>2152885</v>
      </c>
      <c r="F12" s="161">
        <v>2595016</v>
      </c>
      <c r="G12" s="160">
        <v>337693</v>
      </c>
      <c r="H12" s="160">
        <v>1975796</v>
      </c>
      <c r="I12" s="161">
        <v>2313489</v>
      </c>
      <c r="J12" s="160">
        <v>365075</v>
      </c>
      <c r="K12" s="160">
        <v>1894023</v>
      </c>
      <c r="L12" s="162">
        <f t="shared" si="1"/>
        <v>2259098</v>
      </c>
      <c r="M12" s="178">
        <v>369251</v>
      </c>
      <c r="N12" s="163">
        <v>1870699</v>
      </c>
      <c r="O12" s="164">
        <v>2239950</v>
      </c>
      <c r="P12" s="367">
        <v>379662</v>
      </c>
      <c r="Q12" s="361">
        <v>2033637</v>
      </c>
      <c r="R12" s="362">
        <v>2413299</v>
      </c>
      <c r="S12" s="367">
        <v>563198</v>
      </c>
      <c r="T12" s="361">
        <v>1944028</v>
      </c>
      <c r="U12" s="362">
        <f t="shared" si="0"/>
        <v>2507226</v>
      </c>
      <c r="V12" s="472">
        <f>SUM(M13:M14)</f>
        <v>369251</v>
      </c>
      <c r="W12" s="472">
        <f>SUM(N13:N14)</f>
        <v>1865822</v>
      </c>
      <c r="X12" s="472">
        <f>SUM(O13:O14)</f>
        <v>2235073</v>
      </c>
      <c r="Y12" s="520">
        <f>SUM(M12:N12)</f>
        <v>2239950</v>
      </c>
      <c r="Z12" s="472">
        <f>SUM(P12:Q12)</f>
        <v>2413299</v>
      </c>
    </row>
    <row r="13" spans="1:26" s="235" customFormat="1" ht="19.5" customHeight="1" x14ac:dyDescent="0.15">
      <c r="A13" s="247"/>
      <c r="B13" s="750" t="s">
        <v>165</v>
      </c>
      <c r="C13" s="751"/>
      <c r="D13" s="165">
        <v>260964</v>
      </c>
      <c r="E13" s="165">
        <v>1373033</v>
      </c>
      <c r="F13" s="166">
        <v>1633997</v>
      </c>
      <c r="G13" s="165">
        <v>169978</v>
      </c>
      <c r="H13" s="165">
        <v>1222514</v>
      </c>
      <c r="I13" s="166">
        <v>1392492</v>
      </c>
      <c r="J13" s="165">
        <v>231831</v>
      </c>
      <c r="K13" s="165">
        <v>1162145</v>
      </c>
      <c r="L13" s="167">
        <f t="shared" si="1"/>
        <v>1393976</v>
      </c>
      <c r="M13" s="116">
        <v>204072</v>
      </c>
      <c r="N13" s="179">
        <v>1177032</v>
      </c>
      <c r="O13" s="180">
        <v>1381104</v>
      </c>
      <c r="P13" s="249">
        <v>201505</v>
      </c>
      <c r="Q13" s="368">
        <v>1211729</v>
      </c>
      <c r="R13" s="369">
        <v>1413234</v>
      </c>
      <c r="S13" s="249">
        <v>389642</v>
      </c>
      <c r="T13" s="368">
        <v>1177919</v>
      </c>
      <c r="U13" s="369">
        <f t="shared" si="0"/>
        <v>1567561</v>
      </c>
      <c r="W13" s="521"/>
      <c r="X13" s="521"/>
      <c r="Y13" s="520"/>
    </row>
    <row r="14" spans="1:26" s="235" customFormat="1" ht="19.5" customHeight="1" x14ac:dyDescent="0.15">
      <c r="A14" s="247"/>
      <c r="B14" s="754" t="s">
        <v>167</v>
      </c>
      <c r="C14" s="755"/>
      <c r="D14" s="175">
        <v>178117</v>
      </c>
      <c r="E14" s="175">
        <v>778499</v>
      </c>
      <c r="F14" s="176">
        <v>956616</v>
      </c>
      <c r="G14" s="175">
        <v>166615</v>
      </c>
      <c r="H14" s="175">
        <v>745894</v>
      </c>
      <c r="I14" s="176">
        <v>912509</v>
      </c>
      <c r="J14" s="175">
        <v>133244</v>
      </c>
      <c r="K14" s="175">
        <v>723847</v>
      </c>
      <c r="L14" s="177">
        <f t="shared" si="1"/>
        <v>857091</v>
      </c>
      <c r="M14" s="125">
        <v>165179</v>
      </c>
      <c r="N14" s="181">
        <v>688790</v>
      </c>
      <c r="O14" s="168">
        <v>853969</v>
      </c>
      <c r="P14" s="264">
        <v>178157</v>
      </c>
      <c r="Q14" s="370">
        <v>818096</v>
      </c>
      <c r="R14" s="363">
        <v>996253</v>
      </c>
      <c r="S14" s="264">
        <v>173556</v>
      </c>
      <c r="T14" s="370">
        <v>766109</v>
      </c>
      <c r="U14" s="363">
        <f t="shared" si="0"/>
        <v>939665</v>
      </c>
      <c r="W14" s="521"/>
      <c r="X14" s="521"/>
      <c r="Y14" s="520"/>
    </row>
    <row r="15" spans="1:26" s="235" customFormat="1" ht="19.5" customHeight="1" x14ac:dyDescent="0.15">
      <c r="A15" s="702" t="s">
        <v>168</v>
      </c>
      <c r="B15" s="702"/>
      <c r="C15" s="702"/>
      <c r="D15" s="160">
        <v>2927111</v>
      </c>
      <c r="E15" s="160">
        <v>6089725</v>
      </c>
      <c r="F15" s="161">
        <v>9016836</v>
      </c>
      <c r="G15" s="160">
        <v>2756639</v>
      </c>
      <c r="H15" s="160">
        <v>5722960</v>
      </c>
      <c r="I15" s="161">
        <v>8479599</v>
      </c>
      <c r="J15" s="160">
        <v>2703600</v>
      </c>
      <c r="K15" s="160">
        <v>5523164</v>
      </c>
      <c r="L15" s="162">
        <f t="shared" si="1"/>
        <v>8226764</v>
      </c>
      <c r="M15" s="178">
        <v>2231113</v>
      </c>
      <c r="N15" s="163">
        <v>5440261</v>
      </c>
      <c r="O15" s="164">
        <v>7671374</v>
      </c>
      <c r="P15" s="367">
        <v>3222860</v>
      </c>
      <c r="Q15" s="361">
        <v>5808479</v>
      </c>
      <c r="R15" s="362">
        <v>9031339</v>
      </c>
      <c r="S15" s="367">
        <v>2292250</v>
      </c>
      <c r="T15" s="361">
        <v>4377939</v>
      </c>
      <c r="U15" s="362">
        <f t="shared" si="0"/>
        <v>6670189</v>
      </c>
      <c r="V15" s="472">
        <f>SUM(M16:M17)</f>
        <v>569286</v>
      </c>
      <c r="W15" s="472">
        <f>SUM(N16:N17)</f>
        <v>2060793</v>
      </c>
      <c r="X15" s="472">
        <f t="shared" ref="X15" si="2">SUM(O16:O17)</f>
        <v>2630079</v>
      </c>
      <c r="Y15" s="520">
        <f>SUM(M15:N15)</f>
        <v>7671374</v>
      </c>
      <c r="Z15" s="472">
        <f>SUM(P15:Q15)</f>
        <v>9031339</v>
      </c>
    </row>
    <row r="16" spans="1:26" s="235" customFormat="1" ht="19.5" customHeight="1" x14ac:dyDescent="0.15">
      <c r="A16" s="247"/>
      <c r="B16" s="750" t="s">
        <v>75</v>
      </c>
      <c r="C16" s="751"/>
      <c r="D16" s="165">
        <v>652346</v>
      </c>
      <c r="E16" s="165">
        <v>1450758</v>
      </c>
      <c r="F16" s="166">
        <v>2103104</v>
      </c>
      <c r="G16" s="165">
        <v>502564</v>
      </c>
      <c r="H16" s="165">
        <v>1293765</v>
      </c>
      <c r="I16" s="166">
        <v>1796329</v>
      </c>
      <c r="J16" s="165">
        <v>437344</v>
      </c>
      <c r="K16" s="165">
        <v>1198283</v>
      </c>
      <c r="L16" s="167">
        <f t="shared" si="1"/>
        <v>1635627</v>
      </c>
      <c r="M16" s="116">
        <v>440328</v>
      </c>
      <c r="N16" s="179">
        <v>1139166</v>
      </c>
      <c r="O16" s="180">
        <v>1579494</v>
      </c>
      <c r="P16" s="249">
        <v>420235</v>
      </c>
      <c r="Q16" s="368">
        <v>1192928</v>
      </c>
      <c r="R16" s="369">
        <v>1613163</v>
      </c>
      <c r="S16" s="249">
        <v>402623</v>
      </c>
      <c r="T16" s="368">
        <v>1247766</v>
      </c>
      <c r="U16" s="369">
        <f t="shared" si="0"/>
        <v>1650389</v>
      </c>
      <c r="W16" s="521"/>
      <c r="X16" s="521"/>
      <c r="Y16" s="520"/>
    </row>
    <row r="17" spans="1:26" s="235" customFormat="1" ht="19.5" customHeight="1" x14ac:dyDescent="0.15">
      <c r="A17" s="247"/>
      <c r="B17" s="754" t="s">
        <v>169</v>
      </c>
      <c r="C17" s="755"/>
      <c r="D17" s="175">
        <v>153360</v>
      </c>
      <c r="E17" s="175">
        <v>911637</v>
      </c>
      <c r="F17" s="176">
        <v>1064997</v>
      </c>
      <c r="G17" s="175">
        <v>141302</v>
      </c>
      <c r="H17" s="175">
        <v>1005001</v>
      </c>
      <c r="I17" s="176">
        <v>1146303</v>
      </c>
      <c r="J17" s="175">
        <v>139589</v>
      </c>
      <c r="K17" s="175">
        <v>955188</v>
      </c>
      <c r="L17" s="177">
        <f t="shared" si="1"/>
        <v>1094777</v>
      </c>
      <c r="M17" s="182">
        <v>128958</v>
      </c>
      <c r="N17" s="183">
        <v>921627</v>
      </c>
      <c r="O17" s="168">
        <v>1050585</v>
      </c>
      <c r="P17" s="371">
        <v>153103</v>
      </c>
      <c r="Q17" s="372">
        <v>948042</v>
      </c>
      <c r="R17" s="363">
        <v>1101145</v>
      </c>
      <c r="S17" s="371">
        <v>148369</v>
      </c>
      <c r="T17" s="372">
        <v>987607</v>
      </c>
      <c r="U17" s="363">
        <f t="shared" si="0"/>
        <v>1135976</v>
      </c>
      <c r="W17" s="521"/>
      <c r="X17" s="521"/>
      <c r="Y17" s="520"/>
    </row>
    <row r="18" spans="1:26" s="235" customFormat="1" ht="19.5" customHeight="1" x14ac:dyDescent="0.15">
      <c r="A18" s="702" t="s">
        <v>172</v>
      </c>
      <c r="B18" s="702"/>
      <c r="C18" s="702"/>
      <c r="D18" s="160">
        <v>899206</v>
      </c>
      <c r="E18" s="160">
        <v>3915612</v>
      </c>
      <c r="F18" s="161">
        <v>4814818</v>
      </c>
      <c r="G18" s="160">
        <v>1295941</v>
      </c>
      <c r="H18" s="160">
        <v>3336935</v>
      </c>
      <c r="I18" s="161">
        <v>4632876</v>
      </c>
      <c r="J18" s="160">
        <v>727032</v>
      </c>
      <c r="K18" s="160">
        <v>3350934</v>
      </c>
      <c r="L18" s="162">
        <f t="shared" si="1"/>
        <v>4077966</v>
      </c>
      <c r="M18" s="178">
        <v>706791</v>
      </c>
      <c r="N18" s="163">
        <v>3009193</v>
      </c>
      <c r="O18" s="164">
        <v>3715984</v>
      </c>
      <c r="P18" s="367">
        <v>736935</v>
      </c>
      <c r="Q18" s="361">
        <v>3215215</v>
      </c>
      <c r="R18" s="362">
        <v>3952150</v>
      </c>
      <c r="S18" s="367">
        <v>566072</v>
      </c>
      <c r="T18" s="361">
        <v>2635317</v>
      </c>
      <c r="U18" s="362">
        <f t="shared" si="0"/>
        <v>3201389</v>
      </c>
      <c r="V18" s="472">
        <f>SUM(M19:M22)</f>
        <v>580209</v>
      </c>
      <c r="W18" s="472">
        <f t="shared" ref="W18:X18" si="3">SUM(N19:N22)</f>
        <v>2551297</v>
      </c>
      <c r="X18" s="472">
        <f t="shared" si="3"/>
        <v>3131506</v>
      </c>
      <c r="Y18" s="520">
        <f>SUM(M18:N18)</f>
        <v>3715984</v>
      </c>
      <c r="Z18" s="472">
        <f>SUM(P18:Q18)</f>
        <v>3952150</v>
      </c>
    </row>
    <row r="19" spans="1:26" s="235" customFormat="1" ht="19.5" customHeight="1" x14ac:dyDescent="0.15">
      <c r="A19" s="247"/>
      <c r="B19" s="750" t="s">
        <v>173</v>
      </c>
      <c r="C19" s="751"/>
      <c r="D19" s="165">
        <v>339469</v>
      </c>
      <c r="E19" s="165">
        <v>59234</v>
      </c>
      <c r="F19" s="166">
        <v>398703</v>
      </c>
      <c r="G19" s="165">
        <v>368484</v>
      </c>
      <c r="H19" s="165">
        <v>39315</v>
      </c>
      <c r="I19" s="166">
        <v>407799</v>
      </c>
      <c r="J19" s="165">
        <v>244030</v>
      </c>
      <c r="K19" s="165">
        <v>52837</v>
      </c>
      <c r="L19" s="167">
        <f t="shared" si="1"/>
        <v>296867</v>
      </c>
      <c r="M19" s="116">
        <v>260731</v>
      </c>
      <c r="N19" s="179">
        <v>40061</v>
      </c>
      <c r="O19" s="180">
        <v>300792</v>
      </c>
      <c r="P19" s="249">
        <v>173553</v>
      </c>
      <c r="Q19" s="368">
        <v>35559</v>
      </c>
      <c r="R19" s="369">
        <v>209112</v>
      </c>
      <c r="S19" s="249">
        <v>215837</v>
      </c>
      <c r="T19" s="368">
        <v>29036</v>
      </c>
      <c r="U19" s="369">
        <f t="shared" si="0"/>
        <v>244873</v>
      </c>
      <c r="W19" s="521"/>
      <c r="X19" s="521"/>
      <c r="Y19" s="520"/>
    </row>
    <row r="20" spans="1:26" s="235" customFormat="1" ht="19.5" customHeight="1" x14ac:dyDescent="0.15">
      <c r="A20" s="247"/>
      <c r="B20" s="752" t="s">
        <v>174</v>
      </c>
      <c r="C20" s="753"/>
      <c r="D20" s="169">
        <v>269392</v>
      </c>
      <c r="E20" s="169">
        <v>2528467</v>
      </c>
      <c r="F20" s="170">
        <v>2797859</v>
      </c>
      <c r="G20" s="169">
        <v>249759</v>
      </c>
      <c r="H20" s="169">
        <v>2257862</v>
      </c>
      <c r="I20" s="170">
        <v>2507621</v>
      </c>
      <c r="J20" s="169">
        <v>214627</v>
      </c>
      <c r="K20" s="169">
        <v>2056579</v>
      </c>
      <c r="L20" s="171">
        <f t="shared" si="1"/>
        <v>2271206</v>
      </c>
      <c r="M20" s="121">
        <v>184629</v>
      </c>
      <c r="N20" s="184">
        <v>1897232</v>
      </c>
      <c r="O20" s="172">
        <v>2081861</v>
      </c>
      <c r="P20" s="256">
        <v>255761</v>
      </c>
      <c r="Q20" s="373">
        <v>2034807</v>
      </c>
      <c r="R20" s="364">
        <v>2290568</v>
      </c>
      <c r="S20" s="256">
        <v>226248</v>
      </c>
      <c r="T20" s="373">
        <v>1095485</v>
      </c>
      <c r="U20" s="364">
        <f t="shared" si="0"/>
        <v>1321733</v>
      </c>
      <c r="W20" s="521"/>
      <c r="X20" s="521"/>
      <c r="Y20" s="520"/>
    </row>
    <row r="21" spans="1:26" s="235" customFormat="1" ht="19.5" customHeight="1" x14ac:dyDescent="0.15">
      <c r="A21" s="247"/>
      <c r="B21" s="752" t="s">
        <v>175</v>
      </c>
      <c r="C21" s="753"/>
      <c r="D21" s="374">
        <v>13637</v>
      </c>
      <c r="E21" s="374">
        <v>55113</v>
      </c>
      <c r="F21" s="170">
        <v>68750</v>
      </c>
      <c r="G21" s="374">
        <v>7877</v>
      </c>
      <c r="H21" s="374">
        <v>50052</v>
      </c>
      <c r="I21" s="170">
        <v>57929</v>
      </c>
      <c r="J21" s="374">
        <v>11888</v>
      </c>
      <c r="K21" s="374">
        <v>46779</v>
      </c>
      <c r="L21" s="375">
        <f t="shared" si="1"/>
        <v>58667</v>
      </c>
      <c r="M21" s="376">
        <v>21424</v>
      </c>
      <c r="N21" s="377">
        <v>47019</v>
      </c>
      <c r="O21" s="378">
        <v>68443</v>
      </c>
      <c r="P21" s="379">
        <v>12258</v>
      </c>
      <c r="Q21" s="380">
        <v>43677</v>
      </c>
      <c r="R21" s="381">
        <v>55935</v>
      </c>
      <c r="S21" s="379">
        <v>20221</v>
      </c>
      <c r="T21" s="380">
        <v>36037</v>
      </c>
      <c r="U21" s="381">
        <f t="shared" si="0"/>
        <v>56258</v>
      </c>
      <c r="W21" s="522"/>
      <c r="X21" s="522"/>
      <c r="Y21" s="520"/>
    </row>
    <row r="22" spans="1:26" s="236" customFormat="1" ht="19.5" customHeight="1" x14ac:dyDescent="0.15">
      <c r="A22" s="283"/>
      <c r="B22" s="715" t="s">
        <v>76</v>
      </c>
      <c r="C22" s="716"/>
      <c r="D22" s="382">
        <v>155394</v>
      </c>
      <c r="E22" s="382">
        <v>886066</v>
      </c>
      <c r="F22" s="189">
        <v>1041460</v>
      </c>
      <c r="G22" s="382">
        <v>543097</v>
      </c>
      <c r="H22" s="382">
        <v>498748</v>
      </c>
      <c r="I22" s="189">
        <v>1041845</v>
      </c>
      <c r="J22" s="382">
        <v>130495</v>
      </c>
      <c r="K22" s="382">
        <v>775938</v>
      </c>
      <c r="L22" s="383">
        <f t="shared" si="1"/>
        <v>906433</v>
      </c>
      <c r="M22" s="136">
        <v>113425</v>
      </c>
      <c r="N22" s="186">
        <v>566985</v>
      </c>
      <c r="O22" s="187">
        <v>680410</v>
      </c>
      <c r="P22" s="288">
        <v>138686</v>
      </c>
      <c r="Q22" s="384">
        <v>666025</v>
      </c>
      <c r="R22" s="385">
        <v>804711</v>
      </c>
      <c r="S22" s="288">
        <f>SUM(103866)</f>
        <v>103866</v>
      </c>
      <c r="T22" s="384">
        <v>664759</v>
      </c>
      <c r="U22" s="385">
        <f t="shared" si="0"/>
        <v>768625</v>
      </c>
      <c r="W22" s="522"/>
      <c r="X22" s="522"/>
      <c r="Y22" s="520"/>
    </row>
    <row r="23" spans="1:26" s="235" customFormat="1" ht="19.5" customHeight="1" x14ac:dyDescent="0.15">
      <c r="A23" s="701" t="s">
        <v>176</v>
      </c>
      <c r="B23" s="701"/>
      <c r="C23" s="701"/>
      <c r="D23" s="188">
        <v>39685359</v>
      </c>
      <c r="E23" s="188">
        <v>14668605</v>
      </c>
      <c r="F23" s="189">
        <v>54353964</v>
      </c>
      <c r="G23" s="188">
        <v>40326794</v>
      </c>
      <c r="H23" s="188">
        <v>14896758</v>
      </c>
      <c r="I23" s="189">
        <v>55223552</v>
      </c>
      <c r="J23" s="188">
        <v>36930531</v>
      </c>
      <c r="K23" s="188">
        <v>15738793</v>
      </c>
      <c r="L23" s="190">
        <f t="shared" si="1"/>
        <v>52669324</v>
      </c>
      <c r="M23" s="178">
        <v>37804975</v>
      </c>
      <c r="N23" s="163">
        <v>16360917</v>
      </c>
      <c r="O23" s="164">
        <v>54165892</v>
      </c>
      <c r="P23" s="367">
        <v>38097430</v>
      </c>
      <c r="Q23" s="361">
        <v>15148541</v>
      </c>
      <c r="R23" s="362">
        <v>53245971</v>
      </c>
      <c r="S23" s="367">
        <v>37560457</v>
      </c>
      <c r="T23" s="361">
        <v>14220328</v>
      </c>
      <c r="U23" s="362">
        <f t="shared" si="0"/>
        <v>51780785</v>
      </c>
      <c r="V23" s="472">
        <f>SUM(M24:M27)</f>
        <v>34655640</v>
      </c>
      <c r="W23" s="472">
        <f t="shared" ref="W23:X23" si="4">SUM(N24:N27)</f>
        <v>13156108</v>
      </c>
      <c r="X23" s="472">
        <f t="shared" si="4"/>
        <v>47811748</v>
      </c>
      <c r="Y23" s="520">
        <f>SUM(M23:N23)</f>
        <v>54165892</v>
      </c>
      <c r="Z23" s="472">
        <f>SUM(P23:Q23)</f>
        <v>53245971</v>
      </c>
    </row>
    <row r="24" spans="1:26" s="235" customFormat="1" ht="19.5" customHeight="1" x14ac:dyDescent="0.15">
      <c r="A24" s="247"/>
      <c r="B24" s="750" t="s">
        <v>77</v>
      </c>
      <c r="C24" s="751"/>
      <c r="D24" s="165">
        <v>16502395</v>
      </c>
      <c r="E24" s="165">
        <v>9008902</v>
      </c>
      <c r="F24" s="166">
        <v>25511297</v>
      </c>
      <c r="G24" s="165">
        <v>17202552</v>
      </c>
      <c r="H24" s="165">
        <v>10187943</v>
      </c>
      <c r="I24" s="166">
        <v>27390495</v>
      </c>
      <c r="J24" s="165">
        <v>15128147</v>
      </c>
      <c r="K24" s="165">
        <v>11005582</v>
      </c>
      <c r="L24" s="167">
        <f t="shared" si="1"/>
        <v>26133729</v>
      </c>
      <c r="M24" s="116">
        <v>16020036</v>
      </c>
      <c r="N24" s="179">
        <v>11325855</v>
      </c>
      <c r="O24" s="180">
        <v>27345891</v>
      </c>
      <c r="P24" s="249">
        <v>16374540</v>
      </c>
      <c r="Q24" s="368">
        <v>9962798</v>
      </c>
      <c r="R24" s="369">
        <v>26337338</v>
      </c>
      <c r="S24" s="249">
        <v>15783564</v>
      </c>
      <c r="T24" s="368">
        <v>10107868</v>
      </c>
      <c r="U24" s="369">
        <f t="shared" si="0"/>
        <v>25891432</v>
      </c>
      <c r="W24" s="521"/>
      <c r="X24" s="521"/>
      <c r="Y24" s="520"/>
    </row>
    <row r="25" spans="1:26" s="235" customFormat="1" ht="19.5" customHeight="1" x14ac:dyDescent="0.15">
      <c r="A25" s="247"/>
      <c r="B25" s="752" t="s">
        <v>177</v>
      </c>
      <c r="C25" s="753"/>
      <c r="D25" s="169">
        <v>839647</v>
      </c>
      <c r="E25" s="169">
        <v>310790</v>
      </c>
      <c r="F25" s="170">
        <v>1150437</v>
      </c>
      <c r="G25" s="169">
        <v>757970</v>
      </c>
      <c r="H25" s="169">
        <v>345429</v>
      </c>
      <c r="I25" s="170">
        <v>1103399</v>
      </c>
      <c r="J25" s="169">
        <v>784666</v>
      </c>
      <c r="K25" s="169">
        <v>377699</v>
      </c>
      <c r="L25" s="171">
        <f t="shared" si="1"/>
        <v>1162365</v>
      </c>
      <c r="M25" s="121">
        <v>759247</v>
      </c>
      <c r="N25" s="184">
        <v>308883</v>
      </c>
      <c r="O25" s="172">
        <v>1068130</v>
      </c>
      <c r="P25" s="256">
        <v>730043</v>
      </c>
      <c r="Q25" s="373">
        <v>299003</v>
      </c>
      <c r="R25" s="364">
        <v>1029046</v>
      </c>
      <c r="S25" s="256">
        <v>609359</v>
      </c>
      <c r="T25" s="373">
        <v>260745</v>
      </c>
      <c r="U25" s="364">
        <f t="shared" si="0"/>
        <v>870104</v>
      </c>
      <c r="W25" s="521"/>
      <c r="X25" s="521"/>
      <c r="Y25" s="520"/>
    </row>
    <row r="26" spans="1:26" s="235" customFormat="1" ht="19.5" customHeight="1" x14ac:dyDescent="0.15">
      <c r="A26" s="247"/>
      <c r="B26" s="752" t="s">
        <v>178</v>
      </c>
      <c r="C26" s="753"/>
      <c r="D26" s="169">
        <v>19106388</v>
      </c>
      <c r="E26" s="169">
        <v>1325610</v>
      </c>
      <c r="F26" s="170">
        <v>20431998</v>
      </c>
      <c r="G26" s="169">
        <v>19170550</v>
      </c>
      <c r="H26" s="169">
        <v>1140633</v>
      </c>
      <c r="I26" s="170">
        <v>3058183</v>
      </c>
      <c r="J26" s="169">
        <v>17827774</v>
      </c>
      <c r="K26" s="169">
        <v>1229876</v>
      </c>
      <c r="L26" s="171">
        <f t="shared" si="1"/>
        <v>19057650</v>
      </c>
      <c r="M26" s="121">
        <v>17699657</v>
      </c>
      <c r="N26" s="184">
        <v>1256463</v>
      </c>
      <c r="O26" s="172">
        <v>18956120</v>
      </c>
      <c r="P26" s="256">
        <v>17501138</v>
      </c>
      <c r="Q26" s="373">
        <v>1331652</v>
      </c>
      <c r="R26" s="364">
        <v>18832790</v>
      </c>
      <c r="S26" s="256">
        <v>17580470</v>
      </c>
      <c r="T26" s="373">
        <v>1165166</v>
      </c>
      <c r="U26" s="364">
        <f t="shared" si="0"/>
        <v>18745636</v>
      </c>
      <c r="W26" s="521"/>
      <c r="X26" s="521"/>
      <c r="Y26" s="520"/>
    </row>
    <row r="27" spans="1:26" s="235" customFormat="1" ht="19.5" customHeight="1" x14ac:dyDescent="0.15">
      <c r="A27" s="247"/>
      <c r="B27" s="754" t="s">
        <v>179</v>
      </c>
      <c r="C27" s="755"/>
      <c r="D27" s="175">
        <v>99880</v>
      </c>
      <c r="E27" s="175">
        <v>193559</v>
      </c>
      <c r="F27" s="176">
        <v>293439</v>
      </c>
      <c r="G27" s="175">
        <v>91956</v>
      </c>
      <c r="H27" s="175">
        <v>191421</v>
      </c>
      <c r="I27" s="176">
        <v>283377</v>
      </c>
      <c r="J27" s="175">
        <v>109349</v>
      </c>
      <c r="K27" s="175">
        <v>151165</v>
      </c>
      <c r="L27" s="177">
        <f t="shared" si="1"/>
        <v>260514</v>
      </c>
      <c r="M27" s="140">
        <v>176700</v>
      </c>
      <c r="N27" s="191">
        <v>264907</v>
      </c>
      <c r="O27" s="168">
        <v>441607</v>
      </c>
      <c r="P27" s="295">
        <v>151370</v>
      </c>
      <c r="Q27" s="386">
        <v>279239</v>
      </c>
      <c r="R27" s="363">
        <v>430609</v>
      </c>
      <c r="S27" s="295">
        <v>157573</v>
      </c>
      <c r="T27" s="386">
        <v>236613</v>
      </c>
      <c r="U27" s="363">
        <f t="shared" si="0"/>
        <v>394186</v>
      </c>
      <c r="W27" s="521"/>
      <c r="X27" s="521"/>
      <c r="Y27" s="520"/>
    </row>
    <row r="28" spans="1:26" s="235" customFormat="1" ht="19.5" customHeight="1" x14ac:dyDescent="0.15">
      <c r="A28" s="702" t="s">
        <v>180</v>
      </c>
      <c r="B28" s="702"/>
      <c r="C28" s="702"/>
      <c r="D28" s="160">
        <v>1508732</v>
      </c>
      <c r="E28" s="160">
        <v>3583159</v>
      </c>
      <c r="F28" s="161">
        <v>5091891</v>
      </c>
      <c r="G28" s="160">
        <v>1515571</v>
      </c>
      <c r="H28" s="160">
        <v>3458889</v>
      </c>
      <c r="I28" s="161">
        <v>4974460</v>
      </c>
      <c r="J28" s="160">
        <v>1423179</v>
      </c>
      <c r="K28" s="160">
        <v>3094835</v>
      </c>
      <c r="L28" s="162">
        <f t="shared" si="1"/>
        <v>4518014</v>
      </c>
      <c r="M28" s="178">
        <v>1335351</v>
      </c>
      <c r="N28" s="163">
        <v>3080436</v>
      </c>
      <c r="O28" s="164">
        <v>4415787</v>
      </c>
      <c r="P28" s="367">
        <v>1252827</v>
      </c>
      <c r="Q28" s="361">
        <v>3281830</v>
      </c>
      <c r="R28" s="362">
        <v>4534657</v>
      </c>
      <c r="S28" s="367">
        <v>1358170</v>
      </c>
      <c r="T28" s="361">
        <v>2493449</v>
      </c>
      <c r="U28" s="362">
        <f t="shared" si="0"/>
        <v>3851619</v>
      </c>
      <c r="V28" s="472">
        <f>SUM(M29:M31)</f>
        <v>1256135</v>
      </c>
      <c r="W28" s="472">
        <f t="shared" ref="W28:X28" si="5">SUM(N29:N31)</f>
        <v>2591407</v>
      </c>
      <c r="X28" s="472">
        <f t="shared" si="5"/>
        <v>3847542</v>
      </c>
      <c r="Y28" s="520">
        <f>SUM(M28:N28)</f>
        <v>4415787</v>
      </c>
      <c r="Z28" s="472">
        <f>SUM(P28:Q28)</f>
        <v>4534657</v>
      </c>
    </row>
    <row r="29" spans="1:26" s="235" customFormat="1" ht="19.5" customHeight="1" x14ac:dyDescent="0.15">
      <c r="A29" s="247"/>
      <c r="B29" s="750" t="s">
        <v>181</v>
      </c>
      <c r="C29" s="751"/>
      <c r="D29" s="165">
        <v>977317</v>
      </c>
      <c r="E29" s="165">
        <v>1087028</v>
      </c>
      <c r="F29" s="166">
        <v>2064345</v>
      </c>
      <c r="G29" s="165">
        <v>1020637</v>
      </c>
      <c r="H29" s="165">
        <v>1064074</v>
      </c>
      <c r="I29" s="166">
        <v>2084711</v>
      </c>
      <c r="J29" s="165">
        <v>924200</v>
      </c>
      <c r="K29" s="165">
        <v>955657</v>
      </c>
      <c r="L29" s="167">
        <f t="shared" si="1"/>
        <v>1879857</v>
      </c>
      <c r="M29" s="116">
        <v>825088</v>
      </c>
      <c r="N29" s="179">
        <v>913186</v>
      </c>
      <c r="O29" s="180">
        <v>1738274</v>
      </c>
      <c r="P29" s="249">
        <v>743311</v>
      </c>
      <c r="Q29" s="368">
        <v>908642</v>
      </c>
      <c r="R29" s="369">
        <v>1651953</v>
      </c>
      <c r="S29" s="249">
        <v>851433</v>
      </c>
      <c r="T29" s="368">
        <v>932789</v>
      </c>
      <c r="U29" s="369">
        <f t="shared" si="0"/>
        <v>1784222</v>
      </c>
      <c r="W29" s="521"/>
      <c r="X29" s="521"/>
      <c r="Y29" s="520"/>
    </row>
    <row r="30" spans="1:26" s="235" customFormat="1" ht="19.5" customHeight="1" x14ac:dyDescent="0.15">
      <c r="A30" s="247"/>
      <c r="B30" s="756" t="s">
        <v>182</v>
      </c>
      <c r="C30" s="757"/>
      <c r="D30" s="192">
        <v>191396</v>
      </c>
      <c r="E30" s="192">
        <v>498563</v>
      </c>
      <c r="F30" s="185">
        <v>689959</v>
      </c>
      <c r="G30" s="192">
        <v>190383</v>
      </c>
      <c r="H30" s="192">
        <v>480604</v>
      </c>
      <c r="I30" s="185">
        <v>670987</v>
      </c>
      <c r="J30" s="192">
        <v>2176025</v>
      </c>
      <c r="K30" s="192">
        <v>386368</v>
      </c>
      <c r="L30" s="193">
        <f t="shared" si="1"/>
        <v>2562393</v>
      </c>
      <c r="M30" s="121">
        <v>188099</v>
      </c>
      <c r="N30" s="184">
        <v>385299</v>
      </c>
      <c r="O30" s="172">
        <v>573398</v>
      </c>
      <c r="P30" s="256">
        <v>191085</v>
      </c>
      <c r="Q30" s="373">
        <v>437987</v>
      </c>
      <c r="R30" s="364">
        <v>629072</v>
      </c>
      <c r="S30" s="256">
        <v>201039</v>
      </c>
      <c r="T30" s="373">
        <v>237060</v>
      </c>
      <c r="U30" s="364">
        <f t="shared" si="0"/>
        <v>438099</v>
      </c>
      <c r="W30" s="521"/>
      <c r="X30" s="521"/>
      <c r="Y30" s="520"/>
    </row>
    <row r="31" spans="1:26" s="236" customFormat="1" ht="19.5" customHeight="1" x14ac:dyDescent="0.15">
      <c r="A31" s="387"/>
      <c r="B31" s="754" t="s">
        <v>78</v>
      </c>
      <c r="C31" s="755"/>
      <c r="D31" s="175">
        <v>261003</v>
      </c>
      <c r="E31" s="175">
        <v>1441614</v>
      </c>
      <c r="F31" s="176">
        <v>1702617</v>
      </c>
      <c r="G31" s="175">
        <v>216219</v>
      </c>
      <c r="H31" s="175">
        <v>1389401</v>
      </c>
      <c r="I31" s="176">
        <v>1605620</v>
      </c>
      <c r="J31" s="175">
        <v>186000</v>
      </c>
      <c r="K31" s="175">
        <v>1290117</v>
      </c>
      <c r="L31" s="177">
        <f t="shared" si="1"/>
        <v>1476117</v>
      </c>
      <c r="M31" s="125">
        <v>242948</v>
      </c>
      <c r="N31" s="181">
        <v>1292922</v>
      </c>
      <c r="O31" s="168">
        <v>1535870</v>
      </c>
      <c r="P31" s="264">
        <v>226976</v>
      </c>
      <c r="Q31" s="370">
        <v>1450076</v>
      </c>
      <c r="R31" s="363">
        <v>1677052</v>
      </c>
      <c r="S31" s="264">
        <v>305698</v>
      </c>
      <c r="T31" s="370">
        <v>1323600</v>
      </c>
      <c r="U31" s="363">
        <f t="shared" si="0"/>
        <v>1629298</v>
      </c>
      <c r="W31" s="521"/>
      <c r="X31" s="521"/>
      <c r="Y31" s="520"/>
    </row>
    <row r="32" spans="1:26" s="235" customFormat="1" ht="19.5" customHeight="1" x14ac:dyDescent="0.15">
      <c r="A32" s="758" t="s">
        <v>183</v>
      </c>
      <c r="B32" s="701"/>
      <c r="C32" s="701"/>
      <c r="D32" s="188">
        <v>30861719</v>
      </c>
      <c r="E32" s="188">
        <v>8163410</v>
      </c>
      <c r="F32" s="189">
        <v>39025129</v>
      </c>
      <c r="G32" s="188">
        <v>28616414</v>
      </c>
      <c r="H32" s="188">
        <v>7738783</v>
      </c>
      <c r="I32" s="189">
        <v>36355197</v>
      </c>
      <c r="J32" s="188">
        <v>25598426</v>
      </c>
      <c r="K32" s="188">
        <v>7656614</v>
      </c>
      <c r="L32" s="190">
        <f t="shared" si="1"/>
        <v>33255040</v>
      </c>
      <c r="M32" s="178">
        <v>21848021</v>
      </c>
      <c r="N32" s="163">
        <v>8684727</v>
      </c>
      <c r="O32" s="164">
        <v>30532748</v>
      </c>
      <c r="P32" s="367">
        <v>23284941</v>
      </c>
      <c r="Q32" s="361">
        <v>8384208</v>
      </c>
      <c r="R32" s="362">
        <v>31669149</v>
      </c>
      <c r="S32" s="367">
        <v>25758441</v>
      </c>
      <c r="T32" s="361">
        <v>6546225</v>
      </c>
      <c r="U32" s="362">
        <f t="shared" si="0"/>
        <v>32304666</v>
      </c>
      <c r="V32" s="472">
        <f>SUM(M33:M37)</f>
        <v>20444427</v>
      </c>
      <c r="W32" s="472">
        <f t="shared" ref="W32:X32" si="6">SUM(N33:N37)</f>
        <v>5257047</v>
      </c>
      <c r="X32" s="472">
        <f t="shared" si="6"/>
        <v>25701474</v>
      </c>
      <c r="Y32" s="520">
        <f>SUM(M32:N32)</f>
        <v>30532748</v>
      </c>
      <c r="Z32" s="472">
        <f>SUM(P32:Q32)</f>
        <v>31669149</v>
      </c>
    </row>
    <row r="33" spans="1:26" s="235" customFormat="1" ht="19.5" customHeight="1" x14ac:dyDescent="0.15">
      <c r="A33" s="388"/>
      <c r="B33" s="750" t="s">
        <v>184</v>
      </c>
      <c r="C33" s="751"/>
      <c r="D33" s="194">
        <v>1500421</v>
      </c>
      <c r="E33" s="194">
        <v>3396364</v>
      </c>
      <c r="F33" s="166">
        <v>4896785</v>
      </c>
      <c r="G33" s="194">
        <v>1349453</v>
      </c>
      <c r="H33" s="194">
        <v>3404046</v>
      </c>
      <c r="I33" s="166">
        <v>4753499</v>
      </c>
      <c r="J33" s="194">
        <v>1360934</v>
      </c>
      <c r="K33" s="194">
        <v>3297889</v>
      </c>
      <c r="L33" s="166">
        <f t="shared" si="1"/>
        <v>4658823</v>
      </c>
      <c r="M33" s="195">
        <v>1409511</v>
      </c>
      <c r="N33" s="196">
        <v>3057409</v>
      </c>
      <c r="O33" s="197">
        <v>4466920</v>
      </c>
      <c r="P33" s="389">
        <v>1424898</v>
      </c>
      <c r="Q33" s="390">
        <v>3008392</v>
      </c>
      <c r="R33" s="391">
        <v>4433290</v>
      </c>
      <c r="S33" s="389">
        <v>1697340</v>
      </c>
      <c r="T33" s="390">
        <v>3168825</v>
      </c>
      <c r="U33" s="391">
        <f t="shared" si="0"/>
        <v>4866165</v>
      </c>
      <c r="W33" s="520"/>
      <c r="X33" s="520"/>
      <c r="Y33" s="520"/>
    </row>
    <row r="34" spans="1:26" s="235" customFormat="1" ht="19.5" customHeight="1" x14ac:dyDescent="0.15">
      <c r="A34" s="388"/>
      <c r="B34" s="752" t="s">
        <v>185</v>
      </c>
      <c r="C34" s="753"/>
      <c r="D34" s="198">
        <v>26927502</v>
      </c>
      <c r="E34" s="198">
        <v>128063</v>
      </c>
      <c r="F34" s="170">
        <v>27055565</v>
      </c>
      <c r="G34" s="198">
        <v>24815402</v>
      </c>
      <c r="H34" s="198">
        <v>70197</v>
      </c>
      <c r="I34" s="170">
        <v>24885599</v>
      </c>
      <c r="J34" s="198">
        <v>21424309</v>
      </c>
      <c r="K34" s="198">
        <v>149182</v>
      </c>
      <c r="L34" s="170">
        <f t="shared" si="1"/>
        <v>21573491</v>
      </c>
      <c r="M34" s="199">
        <v>17898965</v>
      </c>
      <c r="N34" s="200">
        <v>768943</v>
      </c>
      <c r="O34" s="201">
        <v>18667908</v>
      </c>
      <c r="P34" s="392">
        <v>19308049</v>
      </c>
      <c r="Q34" s="393">
        <v>546792</v>
      </c>
      <c r="R34" s="394">
        <v>19854841</v>
      </c>
      <c r="S34" s="392">
        <v>21950108</v>
      </c>
      <c r="T34" s="393">
        <v>244964</v>
      </c>
      <c r="U34" s="394">
        <f t="shared" si="0"/>
        <v>22195072</v>
      </c>
      <c r="W34" s="520"/>
      <c r="X34" s="520"/>
      <c r="Y34" s="520"/>
    </row>
    <row r="35" spans="1:26" s="235" customFormat="1" ht="19.5" customHeight="1" x14ac:dyDescent="0.15">
      <c r="A35" s="388"/>
      <c r="B35" s="756" t="s">
        <v>186</v>
      </c>
      <c r="C35" s="757"/>
      <c r="D35" s="202">
        <v>821947</v>
      </c>
      <c r="E35" s="202">
        <v>696409</v>
      </c>
      <c r="F35" s="185">
        <v>1518356</v>
      </c>
      <c r="G35" s="202">
        <v>851611</v>
      </c>
      <c r="H35" s="202">
        <v>731468</v>
      </c>
      <c r="I35" s="185">
        <v>1583079</v>
      </c>
      <c r="J35" s="202">
        <v>856232</v>
      </c>
      <c r="K35" s="202">
        <v>730219</v>
      </c>
      <c r="L35" s="185">
        <f t="shared" si="1"/>
        <v>1586451</v>
      </c>
      <c r="M35" s="121">
        <v>818073</v>
      </c>
      <c r="N35" s="184">
        <v>857503</v>
      </c>
      <c r="O35" s="201">
        <v>1675576</v>
      </c>
      <c r="P35" s="256">
        <v>967469</v>
      </c>
      <c r="Q35" s="373">
        <v>932239</v>
      </c>
      <c r="R35" s="394">
        <v>1899708</v>
      </c>
      <c r="S35" s="256">
        <v>1186681</v>
      </c>
      <c r="T35" s="373">
        <v>859837</v>
      </c>
      <c r="U35" s="394">
        <f t="shared" si="0"/>
        <v>2046518</v>
      </c>
      <c r="W35" s="520"/>
      <c r="X35" s="520"/>
      <c r="Y35" s="520"/>
    </row>
    <row r="36" spans="1:26" s="235" customFormat="1" ht="19.5" customHeight="1" x14ac:dyDescent="0.15">
      <c r="A36" s="395"/>
      <c r="B36" s="759" t="s">
        <v>187</v>
      </c>
      <c r="C36" s="760"/>
      <c r="D36" s="203">
        <v>74234</v>
      </c>
      <c r="E36" s="203">
        <v>366985</v>
      </c>
      <c r="F36" s="204">
        <v>441219</v>
      </c>
      <c r="G36" s="203">
        <v>78900</v>
      </c>
      <c r="H36" s="203">
        <v>258962</v>
      </c>
      <c r="I36" s="204">
        <v>337862</v>
      </c>
      <c r="J36" s="203">
        <v>120879</v>
      </c>
      <c r="K36" s="203">
        <v>212101</v>
      </c>
      <c r="L36" s="204">
        <f t="shared" si="1"/>
        <v>332980</v>
      </c>
      <c r="M36" s="121">
        <v>176165</v>
      </c>
      <c r="N36" s="184">
        <v>200334</v>
      </c>
      <c r="O36" s="201">
        <v>376499</v>
      </c>
      <c r="P36" s="256">
        <v>150450</v>
      </c>
      <c r="Q36" s="373">
        <v>184529</v>
      </c>
      <c r="R36" s="394">
        <v>334979</v>
      </c>
      <c r="S36" s="256">
        <v>121636</v>
      </c>
      <c r="T36" s="373">
        <v>207516</v>
      </c>
      <c r="U36" s="394">
        <f t="shared" si="0"/>
        <v>329152</v>
      </c>
      <c r="W36" s="520"/>
      <c r="X36" s="520"/>
      <c r="Y36" s="520"/>
    </row>
    <row r="37" spans="1:26" s="235" customFormat="1" ht="19.5" customHeight="1" x14ac:dyDescent="0.15">
      <c r="A37" s="247"/>
      <c r="B37" s="715" t="s">
        <v>188</v>
      </c>
      <c r="C37" s="716"/>
      <c r="D37" s="205">
        <v>155753</v>
      </c>
      <c r="E37" s="205">
        <v>406089</v>
      </c>
      <c r="F37" s="189">
        <v>561842</v>
      </c>
      <c r="G37" s="205">
        <v>146942</v>
      </c>
      <c r="H37" s="205">
        <v>395034</v>
      </c>
      <c r="I37" s="189">
        <v>541976</v>
      </c>
      <c r="J37" s="205">
        <v>140747</v>
      </c>
      <c r="K37" s="205">
        <v>331856</v>
      </c>
      <c r="L37" s="189">
        <f t="shared" si="1"/>
        <v>472603</v>
      </c>
      <c r="M37" s="136">
        <v>141713</v>
      </c>
      <c r="N37" s="186">
        <v>372858</v>
      </c>
      <c r="O37" s="206">
        <v>514571</v>
      </c>
      <c r="P37" s="288">
        <v>152265</v>
      </c>
      <c r="Q37" s="384">
        <v>411267</v>
      </c>
      <c r="R37" s="396">
        <v>563532</v>
      </c>
      <c r="S37" s="288">
        <v>114353</v>
      </c>
      <c r="T37" s="384">
        <v>361964</v>
      </c>
      <c r="U37" s="396">
        <f t="shared" si="0"/>
        <v>476317</v>
      </c>
      <c r="W37" s="520"/>
      <c r="X37" s="520"/>
      <c r="Y37" s="520"/>
    </row>
    <row r="38" spans="1:26" s="235" customFormat="1" ht="19.5" customHeight="1" x14ac:dyDescent="0.15">
      <c r="A38" s="702" t="s">
        <v>189</v>
      </c>
      <c r="B38" s="702"/>
      <c r="C38" s="702"/>
      <c r="D38" s="160">
        <v>35746535</v>
      </c>
      <c r="E38" s="160">
        <v>29840741</v>
      </c>
      <c r="F38" s="161">
        <v>65587276</v>
      </c>
      <c r="G38" s="160">
        <v>35361533</v>
      </c>
      <c r="H38" s="160">
        <v>30228186</v>
      </c>
      <c r="I38" s="161">
        <v>65589719</v>
      </c>
      <c r="J38" s="160">
        <v>30900502</v>
      </c>
      <c r="K38" s="160">
        <v>25367809</v>
      </c>
      <c r="L38" s="162">
        <f t="shared" si="1"/>
        <v>56268311</v>
      </c>
      <c r="M38" s="178">
        <v>34644850</v>
      </c>
      <c r="N38" s="163">
        <v>27195447</v>
      </c>
      <c r="O38" s="164">
        <v>61840297</v>
      </c>
      <c r="P38" s="367">
        <v>32326638</v>
      </c>
      <c r="Q38" s="361">
        <v>24844795</v>
      </c>
      <c r="R38" s="362">
        <v>57171433</v>
      </c>
      <c r="S38" s="367">
        <v>31093873</v>
      </c>
      <c r="T38" s="361">
        <v>22443042</v>
      </c>
      <c r="U38" s="362">
        <f t="shared" si="0"/>
        <v>53536915</v>
      </c>
      <c r="V38" s="472">
        <f>SUM(M39:M41)</f>
        <v>15138211</v>
      </c>
      <c r="W38" s="472">
        <f>SUM(N39:N41)</f>
        <v>6607320</v>
      </c>
      <c r="X38" s="472">
        <f t="shared" ref="X38" si="7">SUM(O39:O41)</f>
        <v>21745531</v>
      </c>
      <c r="Y38" s="520">
        <f>SUM(M38:N38)</f>
        <v>61840297</v>
      </c>
      <c r="Z38" s="472">
        <f>SUM(P38:Q38)</f>
        <v>57171433</v>
      </c>
    </row>
    <row r="39" spans="1:26" s="235" customFormat="1" ht="19.5" customHeight="1" x14ac:dyDescent="0.15">
      <c r="A39" s="247"/>
      <c r="B39" s="750" t="s">
        <v>190</v>
      </c>
      <c r="C39" s="751"/>
      <c r="D39" s="165">
        <v>862590</v>
      </c>
      <c r="E39" s="165">
        <v>1290921</v>
      </c>
      <c r="F39" s="166">
        <v>2153511</v>
      </c>
      <c r="G39" s="165">
        <v>813704</v>
      </c>
      <c r="H39" s="165">
        <v>1046500</v>
      </c>
      <c r="I39" s="166">
        <v>1860204</v>
      </c>
      <c r="J39" s="165">
        <v>716873</v>
      </c>
      <c r="K39" s="165">
        <v>702910</v>
      </c>
      <c r="L39" s="167">
        <f t="shared" si="1"/>
        <v>1419783</v>
      </c>
      <c r="M39" s="116">
        <v>720579</v>
      </c>
      <c r="N39" s="179">
        <v>780300</v>
      </c>
      <c r="O39" s="180">
        <v>1500879</v>
      </c>
      <c r="P39" s="249">
        <v>629844</v>
      </c>
      <c r="Q39" s="368">
        <v>611455</v>
      </c>
      <c r="R39" s="369">
        <v>1241299</v>
      </c>
      <c r="S39" s="249">
        <v>634063</v>
      </c>
      <c r="T39" s="368">
        <v>551199</v>
      </c>
      <c r="U39" s="369">
        <f t="shared" si="0"/>
        <v>1185262</v>
      </c>
      <c r="W39" s="521"/>
      <c r="X39" s="521"/>
      <c r="Y39" s="520"/>
    </row>
    <row r="40" spans="1:26" s="235" customFormat="1" ht="19.5" customHeight="1" x14ac:dyDescent="0.15">
      <c r="A40" s="247"/>
      <c r="B40" s="752" t="s">
        <v>191</v>
      </c>
      <c r="C40" s="753"/>
      <c r="D40" s="169">
        <v>14128916</v>
      </c>
      <c r="E40" s="169">
        <v>2694875</v>
      </c>
      <c r="F40" s="170">
        <v>16823791</v>
      </c>
      <c r="G40" s="169">
        <v>13831227</v>
      </c>
      <c r="H40" s="169">
        <v>2734085</v>
      </c>
      <c r="I40" s="170">
        <v>16565312</v>
      </c>
      <c r="J40" s="169">
        <v>11736429</v>
      </c>
      <c r="K40" s="169">
        <v>2773969</v>
      </c>
      <c r="L40" s="171">
        <f t="shared" si="1"/>
        <v>14510398</v>
      </c>
      <c r="M40" s="121">
        <v>13829727</v>
      </c>
      <c r="N40" s="184">
        <v>2574907</v>
      </c>
      <c r="O40" s="172">
        <v>16404634</v>
      </c>
      <c r="P40" s="256">
        <v>12501469</v>
      </c>
      <c r="Q40" s="373">
        <v>2443476</v>
      </c>
      <c r="R40" s="364">
        <v>14944945</v>
      </c>
      <c r="S40" s="256">
        <v>11976307</v>
      </c>
      <c r="T40" s="373">
        <v>1727178</v>
      </c>
      <c r="U40" s="364">
        <f t="shared" si="0"/>
        <v>13703485</v>
      </c>
      <c r="W40" s="521"/>
      <c r="X40" s="521"/>
      <c r="Y40" s="520"/>
    </row>
    <row r="41" spans="1:26" s="235" customFormat="1" ht="19.5" customHeight="1" x14ac:dyDescent="0.15">
      <c r="A41" s="247"/>
      <c r="B41" s="754" t="s">
        <v>192</v>
      </c>
      <c r="C41" s="755"/>
      <c r="D41" s="207">
        <v>723516</v>
      </c>
      <c r="E41" s="207">
        <v>3115693</v>
      </c>
      <c r="F41" s="176">
        <v>3839209</v>
      </c>
      <c r="G41" s="207">
        <v>666739</v>
      </c>
      <c r="H41" s="207">
        <v>2849815</v>
      </c>
      <c r="I41" s="176">
        <v>3516554</v>
      </c>
      <c r="J41" s="207">
        <v>601609</v>
      </c>
      <c r="K41" s="207">
        <v>2691549</v>
      </c>
      <c r="L41" s="208">
        <f t="shared" si="1"/>
        <v>3293158</v>
      </c>
      <c r="M41" s="136">
        <v>587905</v>
      </c>
      <c r="N41" s="186">
        <v>3252113</v>
      </c>
      <c r="O41" s="187">
        <v>3840018</v>
      </c>
      <c r="P41" s="256">
        <v>553446</v>
      </c>
      <c r="Q41" s="373">
        <v>3023121</v>
      </c>
      <c r="R41" s="385">
        <v>3576567</v>
      </c>
      <c r="S41" s="256">
        <v>532702</v>
      </c>
      <c r="T41" s="373">
        <v>2553353</v>
      </c>
      <c r="U41" s="385">
        <f t="shared" si="0"/>
        <v>3086055</v>
      </c>
      <c r="W41" s="522"/>
      <c r="X41" s="522"/>
      <c r="Y41" s="520"/>
    </row>
    <row r="42" spans="1:26" s="235" customFormat="1" ht="19.5" customHeight="1" x14ac:dyDescent="0.15">
      <c r="A42" s="721" t="s">
        <v>16</v>
      </c>
      <c r="B42" s="721"/>
      <c r="C42" s="721"/>
      <c r="D42" s="162">
        <v>143353903</v>
      </c>
      <c r="E42" s="162">
        <v>105800709</v>
      </c>
      <c r="F42" s="161">
        <v>249154612</v>
      </c>
      <c r="G42" s="162">
        <v>140855262</v>
      </c>
      <c r="H42" s="162">
        <v>103468802</v>
      </c>
      <c r="I42" s="161">
        <v>244324064</v>
      </c>
      <c r="J42" s="162">
        <v>126004221</v>
      </c>
      <c r="K42" s="162">
        <v>95530464</v>
      </c>
      <c r="L42" s="162">
        <v>221534685</v>
      </c>
      <c r="M42" s="162">
        <v>128012704</v>
      </c>
      <c r="N42" s="209">
        <v>99999962</v>
      </c>
      <c r="O42" s="162">
        <v>228012666</v>
      </c>
      <c r="P42" s="397">
        <v>128387088</v>
      </c>
      <c r="Q42" s="398">
        <v>97909795</v>
      </c>
      <c r="R42" s="397">
        <v>226296883</v>
      </c>
      <c r="S42" s="397">
        <f>SUM(S7,S12,S15,S18,S23,S28,S32,S38)</f>
        <v>129539818</v>
      </c>
      <c r="T42" s="397">
        <f>SUM(T7,T12,T15,T18,T23,T28,T32,T38)</f>
        <v>89375373</v>
      </c>
      <c r="U42" s="397">
        <f>SUM(U7,U12,U15,U18,U23,U28,U32,U38)</f>
        <v>218915191</v>
      </c>
      <c r="V42" s="472">
        <f>SUM(M7,M12,M15,M18,M23,M28,M32,M38)</f>
        <v>128012704</v>
      </c>
      <c r="W42" s="472">
        <f>SUM(N7,N12,N15,N18,N23,N28,N32,N38)</f>
        <v>99999962</v>
      </c>
      <c r="X42" s="472">
        <f>SUM(O43:O46)</f>
        <v>905466656.18181717</v>
      </c>
      <c r="Y42" s="520">
        <f>SUM(M42:N42)</f>
        <v>228012666</v>
      </c>
      <c r="Z42" s="472">
        <f>SUM(P42:Q42)</f>
        <v>226296883</v>
      </c>
    </row>
    <row r="43" spans="1:26" s="235" customFormat="1" ht="19.5" customHeight="1" x14ac:dyDescent="0.15">
      <c r="A43" s="721" t="s">
        <v>211</v>
      </c>
      <c r="B43" s="721"/>
      <c r="C43" s="721"/>
      <c r="D43" s="211">
        <v>143</v>
      </c>
      <c r="E43" s="211">
        <v>106</v>
      </c>
      <c r="F43" s="212">
        <v>249</v>
      </c>
      <c r="G43" s="211">
        <v>141</v>
      </c>
      <c r="H43" s="211">
        <v>103</v>
      </c>
      <c r="I43" s="212">
        <v>244</v>
      </c>
      <c r="J43" s="211">
        <v>126</v>
      </c>
      <c r="K43" s="211">
        <v>96</v>
      </c>
      <c r="L43" s="211">
        <v>222</v>
      </c>
      <c r="M43" s="213">
        <v>128</v>
      </c>
      <c r="N43" s="214">
        <v>100</v>
      </c>
      <c r="O43" s="213">
        <v>228</v>
      </c>
      <c r="P43" s="399">
        <v>128</v>
      </c>
      <c r="Q43" s="400">
        <v>98</v>
      </c>
      <c r="R43" s="399">
        <v>226</v>
      </c>
      <c r="S43" s="399">
        <v>130</v>
      </c>
      <c r="T43" s="400">
        <v>89</v>
      </c>
      <c r="U43" s="399">
        <v>219</v>
      </c>
      <c r="W43" s="523"/>
      <c r="X43" s="523"/>
      <c r="Y43" s="524"/>
    </row>
    <row r="44" spans="1:26" s="235" customFormat="1" ht="19.5" customHeight="1" x14ac:dyDescent="0.15">
      <c r="A44" s="721" t="s">
        <v>194</v>
      </c>
      <c r="B44" s="721"/>
      <c r="C44" s="721"/>
      <c r="D44" s="216">
        <v>501689785</v>
      </c>
      <c r="E44" s="216">
        <v>495560086</v>
      </c>
      <c r="F44" s="161">
        <v>997249871</v>
      </c>
      <c r="G44" s="216">
        <v>483520971</v>
      </c>
      <c r="H44" s="216">
        <v>476885501</v>
      </c>
      <c r="I44" s="161">
        <v>960406472</v>
      </c>
      <c r="J44" s="216">
        <v>443420852</v>
      </c>
      <c r="K44" s="216">
        <v>436271059</v>
      </c>
      <c r="L44" s="216">
        <v>879691911</v>
      </c>
      <c r="M44" s="216">
        <v>456113953</v>
      </c>
      <c r="N44" s="215">
        <v>449351545</v>
      </c>
      <c r="O44" s="216">
        <v>905465498</v>
      </c>
      <c r="P44" s="401">
        <v>451550660</v>
      </c>
      <c r="Q44" s="402">
        <v>448963627</v>
      </c>
      <c r="R44" s="401">
        <v>900514287</v>
      </c>
      <c r="S44" s="401">
        <v>451428004</v>
      </c>
      <c r="T44" s="402">
        <v>448830856</v>
      </c>
      <c r="U44" s="401">
        <f>SUM(S44:T44)</f>
        <v>900258860</v>
      </c>
      <c r="W44" s="522"/>
      <c r="X44" s="522"/>
      <c r="Y44" s="520"/>
    </row>
    <row r="45" spans="1:26" s="235" customFormat="1" ht="19.5" customHeight="1" x14ac:dyDescent="0.15">
      <c r="A45" s="722" t="s">
        <v>195</v>
      </c>
      <c r="B45" s="722"/>
      <c r="C45" s="722"/>
      <c r="D45" s="211">
        <v>502</v>
      </c>
      <c r="E45" s="211">
        <v>496</v>
      </c>
      <c r="F45" s="212">
        <v>997</v>
      </c>
      <c r="G45" s="211">
        <v>484</v>
      </c>
      <c r="H45" s="211">
        <v>477</v>
      </c>
      <c r="I45" s="212">
        <v>960</v>
      </c>
      <c r="J45" s="211">
        <v>443</v>
      </c>
      <c r="K45" s="211">
        <v>436</v>
      </c>
      <c r="L45" s="211">
        <v>880</v>
      </c>
      <c r="M45" s="211">
        <v>456</v>
      </c>
      <c r="N45" s="210">
        <v>449</v>
      </c>
      <c r="O45" s="211">
        <v>905</v>
      </c>
      <c r="P45" s="403">
        <v>452</v>
      </c>
      <c r="Q45" s="404">
        <v>449</v>
      </c>
      <c r="R45" s="403">
        <v>901</v>
      </c>
      <c r="S45" s="403">
        <v>452</v>
      </c>
      <c r="T45" s="404">
        <v>449</v>
      </c>
      <c r="U45" s="403">
        <v>900</v>
      </c>
      <c r="W45" s="523"/>
      <c r="X45" s="523"/>
      <c r="Y45" s="524"/>
    </row>
    <row r="46" spans="1:26" s="235" customFormat="1" ht="19.5" customHeight="1" x14ac:dyDescent="0.15">
      <c r="A46" s="702" t="s">
        <v>196</v>
      </c>
      <c r="B46" s="702"/>
      <c r="C46" s="702"/>
      <c r="D46" s="217">
        <v>28.574212050181568</v>
      </c>
      <c r="E46" s="217">
        <v>21.349723674073299</v>
      </c>
      <c r="F46" s="218">
        <v>24.984170892913557</v>
      </c>
      <c r="G46" s="217">
        <v>29</v>
      </c>
      <c r="H46" s="217">
        <v>21.6</v>
      </c>
      <c r="I46" s="218">
        <v>25.4</v>
      </c>
      <c r="J46" s="217">
        <v>28.4</v>
      </c>
      <c r="K46" s="217">
        <v>21.9</v>
      </c>
      <c r="L46" s="218">
        <v>25.2</v>
      </c>
      <c r="M46" s="512">
        <f t="shared" ref="M46:U46" si="8">(M42/M44)*100</f>
        <v>28.065947809318608</v>
      </c>
      <c r="N46" s="513">
        <f t="shared" si="8"/>
        <v>22.254282446052347</v>
      </c>
      <c r="O46" s="514">
        <f t="shared" si="8"/>
        <v>25.181817143075726</v>
      </c>
      <c r="P46" s="515">
        <f t="shared" si="8"/>
        <v>28.432488173087823</v>
      </c>
      <c r="Q46" s="516">
        <f t="shared" si="8"/>
        <v>21.807957061964846</v>
      </c>
      <c r="R46" s="517">
        <f t="shared" si="8"/>
        <v>25.129738224797315</v>
      </c>
      <c r="S46" s="515">
        <f t="shared" si="8"/>
        <v>28.695565373033439</v>
      </c>
      <c r="T46" s="516">
        <f t="shared" si="8"/>
        <v>19.912929738502648</v>
      </c>
      <c r="U46" s="517">
        <f t="shared" si="8"/>
        <v>24.316916025686211</v>
      </c>
      <c r="V46" s="510">
        <f>M42/M44</f>
        <v>0.28065947809318609</v>
      </c>
      <c r="W46" s="510">
        <f>N42/N44</f>
        <v>0.22254282446052345</v>
      </c>
      <c r="X46" s="510">
        <f>O42/O44</f>
        <v>0.25181817143075724</v>
      </c>
      <c r="Y46" s="520">
        <f>SUM(M46:N46)</f>
        <v>50.320230255370959</v>
      </c>
    </row>
    <row r="47" spans="1:26" s="235" customFormat="1" ht="11.25" customHeight="1" x14ac:dyDescent="0.15">
      <c r="A47" s="452"/>
      <c r="B47" s="452"/>
      <c r="C47" s="452"/>
      <c r="D47" s="405"/>
      <c r="E47" s="405"/>
      <c r="F47" s="356"/>
      <c r="G47" s="358"/>
      <c r="H47" s="358"/>
      <c r="I47" s="358"/>
      <c r="J47" s="358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</row>
    <row r="48" spans="1:26" s="351" customFormat="1" ht="14.1" customHeight="1" x14ac:dyDescent="0.15">
      <c r="A48" s="351" t="s">
        <v>197</v>
      </c>
      <c r="D48" s="406"/>
      <c r="E48" s="406"/>
      <c r="F48" s="406"/>
      <c r="G48" s="407"/>
      <c r="H48" s="407"/>
      <c r="I48" s="407"/>
      <c r="J48" s="407"/>
      <c r="K48" s="407"/>
      <c r="L48" s="407"/>
      <c r="M48" s="407"/>
      <c r="N48" s="407"/>
      <c r="O48" s="407"/>
      <c r="P48" s="407"/>
      <c r="Q48" s="407"/>
      <c r="R48" s="407"/>
      <c r="S48" s="407"/>
      <c r="T48" s="407"/>
      <c r="U48" s="407"/>
    </row>
    <row r="49" spans="1:21" s="351" customFormat="1" ht="14.1" customHeight="1" x14ac:dyDescent="0.15">
      <c r="A49" s="453" t="s">
        <v>198</v>
      </c>
      <c r="B49" s="453"/>
      <c r="C49" s="453"/>
      <c r="D49" s="408"/>
      <c r="E49" s="408"/>
      <c r="F49" s="408"/>
      <c r="G49" s="407"/>
      <c r="H49" s="407"/>
      <c r="I49" s="407"/>
      <c r="J49" s="407"/>
      <c r="K49" s="407"/>
      <c r="L49" s="407"/>
      <c r="M49" s="407"/>
      <c r="N49" s="407"/>
      <c r="O49" s="407"/>
      <c r="P49" s="407"/>
      <c r="Q49" s="407"/>
      <c r="R49" s="407"/>
      <c r="S49" s="407"/>
      <c r="T49" s="407"/>
      <c r="U49" s="407"/>
    </row>
    <row r="50" spans="1:21" s="351" customFormat="1" ht="14.1" customHeight="1" x14ac:dyDescent="0.15">
      <c r="A50" s="409" t="s">
        <v>212</v>
      </c>
      <c r="D50" s="406"/>
      <c r="E50" s="406"/>
      <c r="F50" s="406"/>
      <c r="G50" s="407"/>
      <c r="H50" s="407"/>
      <c r="I50" s="407"/>
      <c r="J50" s="407"/>
      <c r="K50" s="407"/>
      <c r="L50" s="407"/>
      <c r="M50" s="407"/>
      <c r="N50" s="407"/>
      <c r="O50" s="407"/>
      <c r="P50" s="407"/>
      <c r="Q50" s="407"/>
      <c r="R50" s="407"/>
      <c r="S50" s="407"/>
      <c r="T50" s="407"/>
      <c r="U50" s="407"/>
    </row>
    <row r="51" spans="1:21" s="351" customFormat="1" ht="14.1" customHeight="1" x14ac:dyDescent="0.15">
      <c r="A51" s="410" t="s">
        <v>213</v>
      </c>
      <c r="B51" s="410"/>
      <c r="C51" s="411"/>
      <c r="D51" s="408"/>
      <c r="E51" s="408"/>
      <c r="F51" s="408"/>
      <c r="G51" s="407"/>
      <c r="H51" s="407"/>
      <c r="I51" s="407"/>
      <c r="J51" s="407"/>
      <c r="K51" s="407"/>
      <c r="L51" s="407"/>
      <c r="M51" s="407"/>
      <c r="N51" s="407"/>
      <c r="O51" s="407"/>
      <c r="P51" s="407"/>
      <c r="Q51" s="407"/>
      <c r="R51" s="407"/>
      <c r="S51" s="407"/>
      <c r="T51" s="407"/>
      <c r="U51" s="407"/>
    </row>
    <row r="52" spans="1:21" s="525" customFormat="1" ht="12" x14ac:dyDescent="0.15">
      <c r="D52" s="526"/>
      <c r="E52" s="526"/>
      <c r="F52" s="526"/>
      <c r="G52" s="527"/>
      <c r="H52" s="527"/>
      <c r="I52" s="527"/>
      <c r="J52" s="527"/>
      <c r="K52" s="527"/>
      <c r="L52" s="527"/>
      <c r="M52" s="527"/>
      <c r="N52" s="527"/>
      <c r="O52" s="527"/>
      <c r="P52" s="527"/>
      <c r="Q52" s="527"/>
      <c r="R52" s="527"/>
      <c r="S52" s="527"/>
      <c r="T52" s="527"/>
      <c r="U52" s="527"/>
    </row>
    <row r="53" spans="1:21" x14ac:dyDescent="0.15">
      <c r="D53" s="528">
        <f t="shared" ref="D53:O53" si="9">SUM(D7,D12,D15,D18,D23,D28,D32,D38)</f>
        <v>143353903</v>
      </c>
      <c r="E53" s="528">
        <f t="shared" si="9"/>
        <v>105800709</v>
      </c>
      <c r="F53" s="528">
        <f t="shared" si="9"/>
        <v>249154612</v>
      </c>
      <c r="G53" s="528">
        <f t="shared" si="9"/>
        <v>140855262</v>
      </c>
      <c r="H53" s="528">
        <f t="shared" si="9"/>
        <v>103468802</v>
      </c>
      <c r="I53" s="528">
        <f t="shared" si="9"/>
        <v>244324064</v>
      </c>
      <c r="J53" s="528">
        <f t="shared" si="9"/>
        <v>126004221</v>
      </c>
      <c r="K53" s="528">
        <f t="shared" si="9"/>
        <v>95530464</v>
      </c>
      <c r="L53" s="528">
        <f t="shared" si="9"/>
        <v>221534685</v>
      </c>
      <c r="M53" s="528">
        <f t="shared" si="9"/>
        <v>128012704</v>
      </c>
      <c r="N53" s="528">
        <f t="shared" si="9"/>
        <v>99999962</v>
      </c>
      <c r="O53" s="528">
        <f t="shared" si="9"/>
        <v>228012666</v>
      </c>
      <c r="P53" s="529">
        <v>128013</v>
      </c>
      <c r="Q53" s="529">
        <v>1000000</v>
      </c>
      <c r="R53" s="528"/>
      <c r="S53" s="528"/>
      <c r="T53" s="528"/>
      <c r="U53" s="528"/>
    </row>
  </sheetData>
  <mergeCells count="67">
    <mergeCell ref="D5:D6"/>
    <mergeCell ref="S4:U4"/>
    <mergeCell ref="S5:S6"/>
    <mergeCell ref="T5:T6"/>
    <mergeCell ref="U5:U6"/>
    <mergeCell ref="M4:O4"/>
    <mergeCell ref="M5:M6"/>
    <mergeCell ref="N5:N6"/>
    <mergeCell ref="P5:P6"/>
    <mergeCell ref="Q5:Q6"/>
    <mergeCell ref="R5:R6"/>
    <mergeCell ref="P4:R4"/>
    <mergeCell ref="B14:C14"/>
    <mergeCell ref="B8:C8"/>
    <mergeCell ref="B9:C9"/>
    <mergeCell ref="B10:C10"/>
    <mergeCell ref="B11:C11"/>
    <mergeCell ref="A12:C12"/>
    <mergeCell ref="B13:C13"/>
    <mergeCell ref="A6:B6"/>
    <mergeCell ref="A7:C7"/>
    <mergeCell ref="A4:A5"/>
    <mergeCell ref="B4:C4"/>
    <mergeCell ref="O5:O6"/>
    <mergeCell ref="E5:E6"/>
    <mergeCell ref="F5:F6"/>
    <mergeCell ref="G5:G6"/>
    <mergeCell ref="H5:H6"/>
    <mergeCell ref="I5:I6"/>
    <mergeCell ref="J5:J6"/>
    <mergeCell ref="K5:K6"/>
    <mergeCell ref="L5:L6"/>
    <mergeCell ref="D4:F4"/>
    <mergeCell ref="G4:I4"/>
    <mergeCell ref="J4:L4"/>
    <mergeCell ref="B26:C26"/>
    <mergeCell ref="A15:C15"/>
    <mergeCell ref="B16:C16"/>
    <mergeCell ref="B17:C17"/>
    <mergeCell ref="A18:C18"/>
    <mergeCell ref="B19:C19"/>
    <mergeCell ref="B20:C20"/>
    <mergeCell ref="B21:C21"/>
    <mergeCell ref="B22:C22"/>
    <mergeCell ref="A23:C23"/>
    <mergeCell ref="B24:C24"/>
    <mergeCell ref="B25:C25"/>
    <mergeCell ref="A38:C38"/>
    <mergeCell ref="B27:C27"/>
    <mergeCell ref="A28:C28"/>
    <mergeCell ref="B29:C29"/>
    <mergeCell ref="B30:C30"/>
    <mergeCell ref="B31:C31"/>
    <mergeCell ref="A32:C32"/>
    <mergeCell ref="B33:C33"/>
    <mergeCell ref="B34:C34"/>
    <mergeCell ref="B35:C35"/>
    <mergeCell ref="B36:C36"/>
    <mergeCell ref="B37:C37"/>
    <mergeCell ref="A45:C45"/>
    <mergeCell ref="A46:C46"/>
    <mergeCell ref="B39:C39"/>
    <mergeCell ref="B40:C40"/>
    <mergeCell ref="B41:C41"/>
    <mergeCell ref="A42:C42"/>
    <mergeCell ref="A43:C43"/>
    <mergeCell ref="A44:C44"/>
  </mergeCells>
  <phoneticPr fontId="3"/>
  <pageMargins left="0.70866141732283472" right="0.47244094488188981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1〔2〕(1)九州の貨物輸送量・(2)県別貨物輸送量</vt:lpstr>
      <vt:lpstr>1〔2〕(3)(ｱ)貨物流動量（地域別・輸送機関別）</vt:lpstr>
      <vt:lpstr>1〔2〕(3)(イ)県別・輸送機関別</vt:lpstr>
      <vt:lpstr>1〔2〕(3)(ｳ)県別・地域別</vt:lpstr>
      <vt:lpstr>1〔2〕(3)(ｴ)輸送品目別地域間貨物輸送量</vt:lpstr>
      <vt:lpstr>(1)〔2〕(4)九州の鉄道貨物輸送量の推移</vt:lpstr>
      <vt:lpstr>1〔2〕(5)(ｱ)輸出入貨物量の推移（県別（港別））</vt:lpstr>
      <vt:lpstr>1(2)(6)(ｱ)移出入貨物量の推移（県別・港別）</vt:lpstr>
      <vt:lpstr>'(1)〔2〕(4)九州の鉄道貨物輸送量の推移'!Print_Area</vt:lpstr>
      <vt:lpstr>'1(2)(6)(ｱ)移出入貨物量の推移（県別・港別）'!Print_Area</vt:lpstr>
      <vt:lpstr>'1〔2〕(1)九州の貨物輸送量・(2)県別貨物輸送量'!Print_Area</vt:lpstr>
      <vt:lpstr>'1〔2〕(3)(ｱ)貨物流動量（地域別・輸送機関別）'!Print_Area</vt:lpstr>
      <vt:lpstr>'1〔2〕(3)(イ)県別・輸送機関別'!Print_Area</vt:lpstr>
      <vt:lpstr>'1〔2〕(3)(ｳ)県別・地域別'!Print_Area</vt:lpstr>
      <vt:lpstr>'1〔2〕(3)(ｴ)輸送品目別地域間貨物輸送量'!Print_Area</vt:lpstr>
      <vt:lpstr>'1〔2〕(5)(ｱ)輸出入貨物量の推移（県別（港別））'!Print_Area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