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10\共有\九州運輸局\! 5.(共有)自動車交通部\! 2.(共有)旅客第二課\03_日常文書フォルダ（保存期間１年未満）\05_業務係\16【統計関係】\九州運輸要覧原稿\令和７年度版\格納前作業\"/>
    </mc:Choice>
  </mc:AlternateContent>
  <xr:revisionPtr revIDLastSave="0" documentId="13_ncr:1_{4084DB5B-B731-4EB7-A135-732930E0E12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7〔1〕(1)事業者数、車両数、従業員数の推移" sheetId="1" r:id="rId1"/>
    <sheet name="7〔1〕(2)及び(3)" sheetId="2" r:id="rId2"/>
    <sheet name="7〔1〕(4)市郡別一般乗用旅客自動車運送事業者数" sheetId="3" r:id="rId3"/>
    <sheet name="7〔1〕(5)市郡別一般乗用旅客自動車運送事業車両数" sheetId="4" r:id="rId4"/>
  </sheets>
  <definedNames>
    <definedName name="_xlnm.Print_Area" localSheetId="1">'7〔1〕(2)及び(3)'!$A$1:$I$25</definedName>
    <definedName name="_xlnm.Print_Area" localSheetId="2">'7〔1〕(4)市郡別一般乗用旅客自動車運送事業者数'!$A$1:$AI$62</definedName>
    <definedName name="_xlnm.Print_Area" localSheetId="3">'7〔1〕(5)市郡別一般乗用旅客自動車運送事業車両数'!$A$1:$AI$69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2" i="3" l="1"/>
  <c r="AH62" i="3"/>
  <c r="AG62" i="3"/>
  <c r="AF62" i="3"/>
  <c r="AE62" i="3"/>
  <c r="AI61" i="3"/>
  <c r="AH61" i="3"/>
  <c r="AG61" i="3"/>
  <c r="AF61" i="3"/>
  <c r="AE61" i="3"/>
  <c r="AF24" i="3"/>
  <c r="AE24" i="3"/>
  <c r="AI25" i="3"/>
  <c r="AH25" i="3"/>
  <c r="AG25" i="3"/>
  <c r="AF25" i="3"/>
  <c r="AE25" i="3"/>
  <c r="AI24" i="3"/>
  <c r="AH24" i="3"/>
  <c r="AG24" i="3"/>
  <c r="V36" i="3"/>
  <c r="V35" i="3"/>
  <c r="Z36" i="3"/>
  <c r="Y36" i="3"/>
  <c r="X36" i="3"/>
  <c r="W36" i="3"/>
  <c r="Z35" i="3"/>
  <c r="Y35" i="3"/>
  <c r="X35" i="3"/>
  <c r="W35" i="3"/>
  <c r="W55" i="3"/>
  <c r="Z56" i="3"/>
  <c r="Y56" i="3"/>
  <c r="X56" i="3"/>
  <c r="W56" i="3"/>
  <c r="V56" i="3"/>
  <c r="Z55" i="3"/>
  <c r="Y55" i="3"/>
  <c r="X55" i="3"/>
  <c r="V55" i="3"/>
  <c r="N23" i="3"/>
  <c r="O23" i="3"/>
  <c r="P23" i="3"/>
  <c r="Q23" i="3"/>
  <c r="N22" i="3"/>
  <c r="O22" i="3"/>
  <c r="P22" i="3"/>
  <c r="Q22" i="3"/>
  <c r="M22" i="3"/>
  <c r="M45" i="3"/>
  <c r="M23" i="3"/>
  <c r="N44" i="3"/>
  <c r="M44" i="3"/>
  <c r="Q45" i="3"/>
  <c r="P45" i="3"/>
  <c r="O45" i="3"/>
  <c r="N45" i="3"/>
  <c r="Q44" i="3"/>
  <c r="P44" i="3"/>
  <c r="O44" i="3"/>
  <c r="E53" i="3"/>
  <c r="H53" i="3"/>
  <c r="G53" i="3"/>
  <c r="G52" i="3"/>
  <c r="E52" i="3"/>
  <c r="F53" i="3"/>
  <c r="F52" i="3"/>
  <c r="D52" i="3"/>
  <c r="H52" i="3" l="1"/>
  <c r="M22" i="4" l="1"/>
  <c r="V56" i="4"/>
  <c r="B63" i="1" l="1"/>
  <c r="E63" i="1"/>
  <c r="D63" i="1"/>
  <c r="C63" i="1"/>
  <c r="V55" i="4"/>
  <c r="V37" i="4" s="1"/>
  <c r="AF25" i="4"/>
  <c r="AF24" i="4"/>
  <c r="O22" i="4"/>
  <c r="O23" i="4"/>
  <c r="AF6" i="4"/>
  <c r="W6" i="4"/>
  <c r="AG34" i="4"/>
  <c r="F6" i="4" l="1"/>
  <c r="F16" i="4"/>
  <c r="F22" i="4"/>
  <c r="F25" i="4"/>
  <c r="F30" i="4"/>
  <c r="F35" i="4"/>
  <c r="O29" i="4"/>
  <c r="O44" i="4"/>
  <c r="X6" i="4"/>
  <c r="X11" i="4"/>
  <c r="X14" i="4"/>
  <c r="X17" i="4"/>
  <c r="AG6" i="4"/>
  <c r="AG9" i="4"/>
  <c r="AG12" i="4"/>
  <c r="AG28" i="4"/>
  <c r="AG31" i="4"/>
  <c r="AG38" i="4"/>
  <c r="AG41" i="4"/>
  <c r="AE41" i="4" l="1"/>
  <c r="AE38" i="4"/>
  <c r="AE34" i="4"/>
  <c r="AE31" i="4"/>
  <c r="AE28" i="4"/>
  <c r="AE12" i="4"/>
  <c r="AE9" i="4"/>
  <c r="AE6" i="4"/>
  <c r="V6" i="4"/>
  <c r="V17" i="4"/>
  <c r="V14" i="4"/>
  <c r="V11" i="4"/>
  <c r="M29" i="4"/>
  <c r="M25" i="4"/>
  <c r="D35" i="4"/>
  <c r="D30" i="4"/>
  <c r="D25" i="4"/>
  <c r="D22" i="4"/>
  <c r="D16" i="4"/>
  <c r="D6" i="4" l="1"/>
  <c r="AF5" i="4" l="1"/>
  <c r="N25" i="4"/>
  <c r="N24" i="4" s="1"/>
  <c r="N6" i="4"/>
  <c r="N22" i="4" s="1"/>
  <c r="O25" i="4"/>
  <c r="F5" i="4"/>
  <c r="E18" i="4"/>
  <c r="E19" i="4"/>
  <c r="E17" i="4"/>
  <c r="E8" i="4"/>
  <c r="E9" i="4"/>
  <c r="E10" i="4"/>
  <c r="E11" i="4"/>
  <c r="E12" i="4"/>
  <c r="E13" i="4"/>
  <c r="E14" i="4"/>
  <c r="E15" i="4"/>
  <c r="E7" i="4"/>
  <c r="N5" i="4"/>
  <c r="W37" i="4"/>
  <c r="AF26" i="4"/>
  <c r="AG26" i="4"/>
  <c r="D6" i="3"/>
  <c r="D16" i="3"/>
  <c r="E13" i="2"/>
  <c r="E16" i="4" l="1"/>
  <c r="E6" i="4"/>
  <c r="E5" i="4" s="1"/>
  <c r="G5" i="4" s="1"/>
  <c r="W5" i="4"/>
  <c r="B61" i="1"/>
  <c r="E61" i="1"/>
  <c r="D61" i="1"/>
  <c r="C61" i="1"/>
  <c r="AG62" i="4"/>
  <c r="AE62" i="4"/>
  <c r="AG61" i="4"/>
  <c r="AF61" i="4"/>
  <c r="AE61" i="4"/>
  <c r="AH60" i="4"/>
  <c r="AI60" i="4" s="1"/>
  <c r="AH59" i="4"/>
  <c r="AI59" i="4" s="1"/>
  <c r="AH58" i="4"/>
  <c r="AI58" i="4" s="1"/>
  <c r="AH57" i="4"/>
  <c r="AI57" i="4" s="1"/>
  <c r="AH56" i="4"/>
  <c r="X56" i="4"/>
  <c r="AH55" i="4"/>
  <c r="AI55" i="4" s="1"/>
  <c r="X55" i="4"/>
  <c r="W55" i="4"/>
  <c r="AH54" i="4"/>
  <c r="AI54" i="4" s="1"/>
  <c r="Y54" i="4"/>
  <c r="Z54" i="4" s="1"/>
  <c r="AH53" i="4"/>
  <c r="AI53" i="4" s="1"/>
  <c r="Y53" i="4"/>
  <c r="Z53" i="4" s="1"/>
  <c r="F53" i="4"/>
  <c r="E53" i="4"/>
  <c r="D53" i="4"/>
  <c r="AH52" i="4"/>
  <c r="AI52" i="4" s="1"/>
  <c r="Y52" i="4"/>
  <c r="F52" i="4"/>
  <c r="E52" i="4"/>
  <c r="D52" i="4"/>
  <c r="AH51" i="4"/>
  <c r="AI51" i="4" s="1"/>
  <c r="Y51" i="4"/>
  <c r="Z51" i="4" s="1"/>
  <c r="G51" i="4"/>
  <c r="H51" i="4" s="1"/>
  <c r="AH50" i="4"/>
  <c r="AI50" i="4" s="1"/>
  <c r="Y50" i="4"/>
  <c r="Z50" i="4" s="1"/>
  <c r="G50" i="4"/>
  <c r="AH49" i="4"/>
  <c r="AI49" i="4" s="1"/>
  <c r="Y49" i="4"/>
  <c r="Z49" i="4" s="1"/>
  <c r="G49" i="4"/>
  <c r="H49" i="4" s="1"/>
  <c r="AH48" i="4"/>
  <c r="AI48" i="4" s="1"/>
  <c r="Y48" i="4"/>
  <c r="Z48" i="4" s="1"/>
  <c r="G48" i="4"/>
  <c r="H48" i="4" s="1"/>
  <c r="AH47" i="4"/>
  <c r="AI47" i="4" s="1"/>
  <c r="Y47" i="4"/>
  <c r="Z47" i="4" s="1"/>
  <c r="G47" i="4"/>
  <c r="H47" i="4" s="1"/>
  <c r="AH46" i="4"/>
  <c r="AI46" i="4" s="1"/>
  <c r="Y46" i="4"/>
  <c r="Z46" i="4" s="1"/>
  <c r="G46" i="4"/>
  <c r="H46" i="4" s="1"/>
  <c r="AH45" i="4"/>
  <c r="AI45" i="4" s="1"/>
  <c r="Y45" i="4"/>
  <c r="Z45" i="4" s="1"/>
  <c r="O45" i="4"/>
  <c r="N45" i="4"/>
  <c r="M45" i="4"/>
  <c r="G45" i="4"/>
  <c r="H45" i="4" s="1"/>
  <c r="AH44" i="4"/>
  <c r="AI44" i="4" s="1"/>
  <c r="Y44" i="4"/>
  <c r="Z44" i="4" s="1"/>
  <c r="N44" i="4"/>
  <c r="M44" i="4"/>
  <c r="G44" i="4"/>
  <c r="H44" i="4" s="1"/>
  <c r="AH43" i="4"/>
  <c r="AI43" i="4" s="1"/>
  <c r="Y43" i="4"/>
  <c r="Z43" i="4" s="1"/>
  <c r="P43" i="4"/>
  <c r="Q43" i="4" s="1"/>
  <c r="G43" i="4"/>
  <c r="H43" i="4" s="1"/>
  <c r="AH42" i="4"/>
  <c r="AI42" i="4" s="1"/>
  <c r="Y42" i="4"/>
  <c r="Z42" i="4" s="1"/>
  <c r="P42" i="4"/>
  <c r="Q42" i="4" s="1"/>
  <c r="G42" i="4"/>
  <c r="H42" i="4" s="1"/>
  <c r="AH41" i="4"/>
  <c r="AI41" i="4" s="1"/>
  <c r="Y41" i="4"/>
  <c r="Z41" i="4" s="1"/>
  <c r="P41" i="4"/>
  <c r="Q41" i="4" s="1"/>
  <c r="G41" i="4"/>
  <c r="H41" i="4" s="1"/>
  <c r="AH40" i="4"/>
  <c r="AI40" i="4" s="1"/>
  <c r="Y40" i="4"/>
  <c r="Z40" i="4" s="1"/>
  <c r="P40" i="4"/>
  <c r="Q40" i="4" s="1"/>
  <c r="G40" i="4"/>
  <c r="H40" i="4" s="1"/>
  <c r="AH39" i="4"/>
  <c r="AI39" i="4" s="1"/>
  <c r="Y39" i="4"/>
  <c r="Z39" i="4" s="1"/>
  <c r="P39" i="4"/>
  <c r="Q39" i="4" s="1"/>
  <c r="G39" i="4"/>
  <c r="H39" i="4" s="1"/>
  <c r="AH38" i="4"/>
  <c r="AI38" i="4" s="1"/>
  <c r="Y38" i="4"/>
  <c r="Z38" i="4" s="1"/>
  <c r="P38" i="4"/>
  <c r="Q38" i="4" s="1"/>
  <c r="G38" i="4"/>
  <c r="H38" i="4" s="1"/>
  <c r="AH37" i="4"/>
  <c r="AI37" i="4" s="1"/>
  <c r="X37" i="4"/>
  <c r="Y37" i="4" s="1"/>
  <c r="P37" i="4"/>
  <c r="Q37" i="4" s="1"/>
  <c r="G37" i="4"/>
  <c r="H37" i="4" s="1"/>
  <c r="AH36" i="4"/>
  <c r="AI36" i="4" s="1"/>
  <c r="X36" i="4"/>
  <c r="W36" i="4"/>
  <c r="V36" i="4"/>
  <c r="P36" i="4"/>
  <c r="Q36" i="4" s="1"/>
  <c r="G36" i="4"/>
  <c r="H36" i="4" s="1"/>
  <c r="AH35" i="4"/>
  <c r="AI35" i="4" s="1"/>
  <c r="X35" i="4"/>
  <c r="W35" i="4"/>
  <c r="V35" i="4"/>
  <c r="P35" i="4"/>
  <c r="Q35" i="4" s="1"/>
  <c r="G35" i="4"/>
  <c r="H35" i="4" s="1"/>
  <c r="AH34" i="4"/>
  <c r="AI34" i="4" s="1"/>
  <c r="Y34" i="4"/>
  <c r="Z34" i="4" s="1"/>
  <c r="P34" i="4"/>
  <c r="Q34" i="4" s="1"/>
  <c r="G34" i="4"/>
  <c r="AH33" i="4"/>
  <c r="AI33" i="4" s="1"/>
  <c r="Y33" i="4"/>
  <c r="Z33" i="4" s="1"/>
  <c r="P33" i="4"/>
  <c r="Q33" i="4" s="1"/>
  <c r="G33" i="4"/>
  <c r="H33" i="4" s="1"/>
  <c r="AH32" i="4"/>
  <c r="AI32" i="4" s="1"/>
  <c r="Y32" i="4"/>
  <c r="Z32" i="4" s="1"/>
  <c r="P32" i="4"/>
  <c r="Q32" i="4" s="1"/>
  <c r="G32" i="4"/>
  <c r="H32" i="4" s="1"/>
  <c r="AH31" i="4"/>
  <c r="AI31" i="4" s="1"/>
  <c r="Y31" i="4"/>
  <c r="Z31" i="4" s="1"/>
  <c r="P31" i="4"/>
  <c r="Q31" i="4" s="1"/>
  <c r="G31" i="4"/>
  <c r="H31" i="4" s="1"/>
  <c r="AH30" i="4"/>
  <c r="Y30" i="4"/>
  <c r="Z30" i="4" s="1"/>
  <c r="P30" i="4"/>
  <c r="Q30" i="4" s="1"/>
  <c r="G30" i="4"/>
  <c r="H30" i="4" s="1"/>
  <c r="AH29" i="4"/>
  <c r="AI29" i="4" s="1"/>
  <c r="Y29" i="4"/>
  <c r="Z29" i="4" s="1"/>
  <c r="P29" i="4"/>
  <c r="Q29" i="4" s="1"/>
  <c r="G29" i="4"/>
  <c r="H29" i="4" s="1"/>
  <c r="AH28" i="4"/>
  <c r="AI28" i="4" s="1"/>
  <c r="Y28" i="4"/>
  <c r="Z28" i="4" s="1"/>
  <c r="P28" i="4"/>
  <c r="Q28" i="4" s="1"/>
  <c r="G28" i="4"/>
  <c r="H28" i="4" s="1"/>
  <c r="AH27" i="4"/>
  <c r="AI27" i="4" s="1"/>
  <c r="Y27" i="4"/>
  <c r="Z27" i="4" s="1"/>
  <c r="P27" i="4"/>
  <c r="Q27" i="4" s="1"/>
  <c r="G27" i="4"/>
  <c r="H27" i="4" s="1"/>
  <c r="AH26" i="4"/>
  <c r="Y26" i="4"/>
  <c r="Z26" i="4" s="1"/>
  <c r="P26" i="4"/>
  <c r="Q26" i="4" s="1"/>
  <c r="G26" i="4"/>
  <c r="H26" i="4" s="1"/>
  <c r="AG25" i="4"/>
  <c r="AE25" i="4"/>
  <c r="Y25" i="4"/>
  <c r="Z25" i="4" s="1"/>
  <c r="P25" i="4"/>
  <c r="Q25" i="4" s="1"/>
  <c r="G25" i="4"/>
  <c r="H25" i="4" s="1"/>
  <c r="AG24" i="4"/>
  <c r="AE24" i="4"/>
  <c r="Y24" i="4"/>
  <c r="Z24" i="4" s="1"/>
  <c r="O24" i="4"/>
  <c r="P24" i="4" s="1"/>
  <c r="G24" i="4"/>
  <c r="H24" i="4" s="1"/>
  <c r="AH23" i="4"/>
  <c r="AI23" i="4" s="1"/>
  <c r="Y23" i="4"/>
  <c r="Z23" i="4" s="1"/>
  <c r="M23" i="4"/>
  <c r="M5" i="4" s="1"/>
  <c r="G23" i="4"/>
  <c r="H23" i="4" s="1"/>
  <c r="AH22" i="4"/>
  <c r="AI22" i="4" s="1"/>
  <c r="Y22" i="4"/>
  <c r="Z22" i="4" s="1"/>
  <c r="G22" i="4"/>
  <c r="H22" i="4" s="1"/>
  <c r="AH21" i="4"/>
  <c r="AI21" i="4" s="1"/>
  <c r="Y21" i="4"/>
  <c r="Z21" i="4" s="1"/>
  <c r="P21" i="4"/>
  <c r="G21" i="4"/>
  <c r="H21" i="4" s="1"/>
  <c r="AH20" i="4"/>
  <c r="AI20" i="4" s="1"/>
  <c r="Y20" i="4"/>
  <c r="Z20" i="4" s="1"/>
  <c r="P20" i="4"/>
  <c r="Q20" i="4" s="1"/>
  <c r="G20" i="4"/>
  <c r="H20" i="4" s="1"/>
  <c r="AH19" i="4"/>
  <c r="AI19" i="4" s="1"/>
  <c r="Y19" i="4"/>
  <c r="Z19" i="4" s="1"/>
  <c r="P19" i="4"/>
  <c r="Q19" i="4" s="1"/>
  <c r="G19" i="4"/>
  <c r="H19" i="4" s="1"/>
  <c r="AH18" i="4"/>
  <c r="AI18" i="4" s="1"/>
  <c r="Y18" i="4"/>
  <c r="Z18" i="4" s="1"/>
  <c r="P18" i="4"/>
  <c r="Q18" i="4" s="1"/>
  <c r="G18" i="4"/>
  <c r="H18" i="4" s="1"/>
  <c r="AH17" i="4"/>
  <c r="AI17" i="4" s="1"/>
  <c r="Y17" i="4"/>
  <c r="Z17" i="4" s="1"/>
  <c r="P17" i="4"/>
  <c r="Q17" i="4" s="1"/>
  <c r="G17" i="4"/>
  <c r="H17" i="4" s="1"/>
  <c r="AH16" i="4"/>
  <c r="AI16" i="4" s="1"/>
  <c r="Y16" i="4"/>
  <c r="P16" i="4"/>
  <c r="G16" i="4"/>
  <c r="AH15" i="4"/>
  <c r="Y15" i="4"/>
  <c r="Z15" i="4" s="1"/>
  <c r="P15" i="4"/>
  <c r="Q15" i="4" s="1"/>
  <c r="G15" i="4"/>
  <c r="AH14" i="4"/>
  <c r="AI14" i="4" s="1"/>
  <c r="Y14" i="4"/>
  <c r="Z14" i="4" s="1"/>
  <c r="P14" i="4"/>
  <c r="Q14" i="4" s="1"/>
  <c r="G14" i="4"/>
  <c r="H14" i="4" s="1"/>
  <c r="AH13" i="4"/>
  <c r="AI13" i="4" s="1"/>
  <c r="Y13" i="4"/>
  <c r="Z13" i="4" s="1"/>
  <c r="P13" i="4"/>
  <c r="Q13" i="4" s="1"/>
  <c r="G13" i="4"/>
  <c r="H13" i="4" s="1"/>
  <c r="AH12" i="4"/>
  <c r="AI12" i="4" s="1"/>
  <c r="Y12" i="4"/>
  <c r="Z12" i="4" s="1"/>
  <c r="P12" i="4"/>
  <c r="Q12" i="4" s="1"/>
  <c r="G12" i="4"/>
  <c r="H12" i="4" s="1"/>
  <c r="AH11" i="4"/>
  <c r="Y11" i="4"/>
  <c r="Z11" i="4" s="1"/>
  <c r="P11" i="4"/>
  <c r="Q11" i="4" s="1"/>
  <c r="G11" i="4"/>
  <c r="H11" i="4" s="1"/>
  <c r="AH10" i="4"/>
  <c r="AI10" i="4" s="1"/>
  <c r="Y10" i="4"/>
  <c r="Z10" i="4" s="1"/>
  <c r="P10" i="4"/>
  <c r="Q10" i="4" s="1"/>
  <c r="G10" i="4"/>
  <c r="H10" i="4" s="1"/>
  <c r="AH9" i="4"/>
  <c r="AI9" i="4" s="1"/>
  <c r="Y9" i="4"/>
  <c r="Z9" i="4" s="1"/>
  <c r="P9" i="4"/>
  <c r="Q9" i="4" s="1"/>
  <c r="G9" i="4"/>
  <c r="H9" i="4" s="1"/>
  <c r="AH8" i="4"/>
  <c r="AI8" i="4" s="1"/>
  <c r="Y8" i="4"/>
  <c r="Z8" i="4" s="1"/>
  <c r="P8" i="4"/>
  <c r="Q8" i="4" s="1"/>
  <c r="G8" i="4"/>
  <c r="H8" i="4" s="1"/>
  <c r="AH7" i="4"/>
  <c r="AI7" i="4" s="1"/>
  <c r="Y7" i="4"/>
  <c r="Z7" i="4" s="1"/>
  <c r="P7" i="4"/>
  <c r="Q7" i="4" s="1"/>
  <c r="G7" i="4"/>
  <c r="H7" i="4" s="1"/>
  <c r="AH6" i="4"/>
  <c r="AI6" i="4" s="1"/>
  <c r="Y6" i="4"/>
  <c r="Z6" i="4" s="1"/>
  <c r="P6" i="4"/>
  <c r="AG5" i="4"/>
  <c r="AH5" i="4" s="1"/>
  <c r="X5" i="4"/>
  <c r="O5" i="4"/>
  <c r="P5" i="4" s="1"/>
  <c r="P22" i="4" l="1"/>
  <c r="Q22" i="4" s="1"/>
  <c r="G6" i="4"/>
  <c r="H6" i="4" s="1"/>
  <c r="AH24" i="4"/>
  <c r="AI24" i="4" s="1"/>
  <c r="AH61" i="4"/>
  <c r="AI61" i="4" s="1"/>
  <c r="AH25" i="4"/>
  <c r="AI25" i="4" s="1"/>
  <c r="Y55" i="4"/>
  <c r="Z55" i="4" s="1"/>
  <c r="Y35" i="4"/>
  <c r="Z35" i="4" s="1"/>
  <c r="Y36" i="4"/>
  <c r="Z36" i="4" s="1"/>
  <c r="P45" i="4"/>
  <c r="Q45" i="4" s="1"/>
  <c r="AE26" i="4"/>
  <c r="AI26" i="4" s="1"/>
  <c r="AE5" i="4"/>
  <c r="AI5" i="4" s="1"/>
  <c r="M24" i="4"/>
  <c r="Q24" i="4" s="1"/>
  <c r="V5" i="4"/>
  <c r="Q5" i="4"/>
  <c r="Y5" i="4"/>
  <c r="P44" i="4"/>
  <c r="Q44" i="4" s="1"/>
  <c r="AH62" i="4"/>
  <c r="AI62" i="4" s="1"/>
  <c r="M52" i="4"/>
  <c r="N52" i="4"/>
  <c r="N53" i="4"/>
  <c r="O53" i="4"/>
  <c r="P23" i="4"/>
  <c r="Q23" i="4" s="1"/>
  <c r="D5" i="4"/>
  <c r="H5" i="4" s="1"/>
  <c r="H16" i="4"/>
  <c r="M53" i="4"/>
  <c r="O51" i="4"/>
  <c r="O52" i="4"/>
  <c r="G53" i="4"/>
  <c r="H53" i="4" s="1"/>
  <c r="H15" i="4"/>
  <c r="G52" i="4"/>
  <c r="H52" i="4" s="1"/>
  <c r="Z37" i="4"/>
  <c r="Q6" i="4"/>
  <c r="Q16" i="4"/>
  <c r="Y56" i="4"/>
  <c r="Z56" i="4" s="1"/>
  <c r="AI30" i="4"/>
  <c r="Z5" i="4" l="1"/>
  <c r="P52" i="4"/>
  <c r="Q52" i="4" s="1"/>
  <c r="P53" i="4"/>
  <c r="Q53" i="4" s="1"/>
  <c r="N51" i="4"/>
  <c r="P51" i="4" s="1"/>
  <c r="M51" i="4"/>
  <c r="Q51" i="4" l="1"/>
  <c r="AE26" i="3"/>
  <c r="V37" i="3"/>
  <c r="Q53" i="3"/>
  <c r="N53" i="3"/>
  <c r="D53" i="3"/>
  <c r="Q52" i="3"/>
  <c r="P52" i="3"/>
  <c r="N52" i="3"/>
  <c r="AE41" i="3"/>
  <c r="AE38" i="3"/>
  <c r="D35" i="3"/>
  <c r="AE34" i="3"/>
  <c r="AE31" i="3"/>
  <c r="D30" i="3"/>
  <c r="M29" i="3"/>
  <c r="AE28" i="3"/>
  <c r="M25" i="3"/>
  <c r="D25" i="3"/>
  <c r="AE5" i="3"/>
  <c r="O53" i="3"/>
  <c r="M5" i="3"/>
  <c r="D22" i="3"/>
  <c r="V17" i="3"/>
  <c r="V14" i="3"/>
  <c r="AE12" i="3"/>
  <c r="V11" i="3"/>
  <c r="AE9" i="3"/>
  <c r="AE6" i="3"/>
  <c r="V6" i="3"/>
  <c r="V5" i="3" l="1"/>
  <c r="M24" i="3"/>
  <c r="M53" i="3"/>
  <c r="M52" i="3"/>
  <c r="D5" i="3"/>
  <c r="O52" i="3"/>
  <c r="O51" i="3" s="1"/>
  <c r="Q51" i="3"/>
  <c r="N51" i="3"/>
  <c r="P53" i="3"/>
  <c r="P51" i="3" s="1"/>
  <c r="M51" i="3" l="1"/>
  <c r="I23" i="2"/>
  <c r="I22" i="2"/>
  <c r="H13" i="2"/>
  <c r="G13" i="2"/>
  <c r="D13" i="2"/>
  <c r="C13" i="2"/>
  <c r="B13" i="2"/>
  <c r="F12" i="2"/>
  <c r="F11" i="2"/>
  <c r="F10" i="2"/>
  <c r="F9" i="2"/>
  <c r="F8" i="2"/>
  <c r="F7" i="2"/>
  <c r="F6" i="2"/>
  <c r="F13" i="2" l="1"/>
  <c r="D59" i="1" l="1"/>
  <c r="E59" i="1" l="1"/>
  <c r="C59" i="1"/>
  <c r="B59" i="1"/>
  <c r="C57" i="1"/>
  <c r="C53" i="1"/>
  <c r="E57" i="1"/>
  <c r="D57" i="1" l="1"/>
  <c r="D55" i="1"/>
  <c r="B57" i="1"/>
  <c r="B55" i="1"/>
  <c r="E55" i="1" l="1"/>
  <c r="C55" i="1"/>
  <c r="E51" i="1" l="1"/>
  <c r="D51" i="1"/>
  <c r="C51" i="1"/>
  <c r="B51" i="1"/>
  <c r="B7" i="1" l="1"/>
  <c r="C7" i="1"/>
  <c r="D7" i="1"/>
  <c r="E7" i="1"/>
  <c r="B9" i="1"/>
  <c r="C9" i="1"/>
  <c r="D9" i="1"/>
  <c r="E9" i="1"/>
  <c r="B11" i="1"/>
  <c r="C11" i="1"/>
  <c r="D11" i="1"/>
  <c r="E11" i="1"/>
  <c r="B13" i="1"/>
  <c r="C13" i="1"/>
  <c r="D13" i="1"/>
  <c r="E13" i="1"/>
  <c r="B15" i="1"/>
  <c r="C15" i="1"/>
  <c r="D15" i="1"/>
  <c r="E15" i="1"/>
  <c r="B17" i="1"/>
  <c r="C17" i="1"/>
  <c r="D17" i="1"/>
  <c r="E17" i="1"/>
  <c r="B19" i="1"/>
  <c r="C19" i="1"/>
  <c r="D19" i="1"/>
  <c r="E19" i="1"/>
  <c r="B21" i="1"/>
  <c r="C21" i="1"/>
  <c r="D21" i="1"/>
  <c r="E21" i="1"/>
  <c r="B23" i="1"/>
  <c r="C23" i="1"/>
  <c r="D23" i="1"/>
  <c r="E23" i="1"/>
  <c r="B25" i="1"/>
  <c r="C25" i="1"/>
  <c r="D25" i="1"/>
  <c r="E25" i="1"/>
  <c r="B27" i="1"/>
  <c r="C27" i="1"/>
  <c r="D27" i="1"/>
  <c r="E27" i="1"/>
  <c r="B29" i="1"/>
  <c r="C29" i="1"/>
  <c r="D29" i="1"/>
  <c r="E29" i="1"/>
  <c r="B31" i="1"/>
  <c r="C31" i="1"/>
  <c r="D31" i="1"/>
  <c r="E31" i="1"/>
  <c r="B33" i="1"/>
  <c r="C33" i="1"/>
  <c r="D33" i="1"/>
  <c r="E33" i="1"/>
  <c r="B35" i="1"/>
  <c r="C35" i="1"/>
  <c r="D35" i="1"/>
  <c r="E35" i="1"/>
  <c r="B37" i="1"/>
  <c r="C37" i="1"/>
  <c r="D37" i="1"/>
  <c r="E37" i="1"/>
  <c r="B39" i="1"/>
  <c r="C39" i="1"/>
  <c r="D39" i="1"/>
  <c r="E39" i="1"/>
  <c r="B41" i="1"/>
  <c r="C41" i="1"/>
  <c r="D41" i="1"/>
  <c r="E41" i="1"/>
  <c r="B43" i="1"/>
  <c r="C43" i="1"/>
  <c r="D43" i="1"/>
  <c r="E43" i="1"/>
  <c r="B45" i="1"/>
  <c r="C45" i="1"/>
  <c r="D45" i="1"/>
  <c r="E45" i="1"/>
  <c r="B47" i="1"/>
  <c r="C47" i="1"/>
  <c r="D47" i="1"/>
  <c r="E47" i="1"/>
  <c r="B49" i="1"/>
  <c r="C49" i="1"/>
  <c r="D49" i="1"/>
  <c r="E49" i="1"/>
  <c r="B53" i="1"/>
  <c r="D53" i="1"/>
  <c r="E53" i="1"/>
</calcChain>
</file>

<file path=xl/sharedStrings.xml><?xml version="1.0" encoding="utf-8"?>
<sst xmlns="http://schemas.openxmlformats.org/spreadsheetml/2006/main" count="571" uniqueCount="275">
  <si>
    <t>（注）事業者数の（　　　　）内は個人タクシー数で、外数である。</t>
    <rPh sb="1" eb="2">
      <t>チュウ</t>
    </rPh>
    <rPh sb="3" eb="6">
      <t>ジギョウシャ</t>
    </rPh>
    <rPh sb="6" eb="7">
      <t>スウ</t>
    </rPh>
    <rPh sb="14" eb="15">
      <t>ナイ</t>
    </rPh>
    <rPh sb="16" eb="18">
      <t>コジン</t>
    </rPh>
    <rPh sb="22" eb="23">
      <t>スウ</t>
    </rPh>
    <rPh sb="25" eb="26">
      <t>ソト</t>
    </rPh>
    <rPh sb="26" eb="27">
      <t>スウ</t>
    </rPh>
    <phoneticPr fontId="1"/>
  </si>
  <si>
    <t>（注）下段の数字は昭和45年を100とした場合の指数である。</t>
    <rPh sb="1" eb="2">
      <t>チュウ</t>
    </rPh>
    <rPh sb="3" eb="5">
      <t>ゲダン</t>
    </rPh>
    <rPh sb="6" eb="8">
      <t>スウジ</t>
    </rPh>
    <rPh sb="9" eb="11">
      <t>ショウワ</t>
    </rPh>
    <rPh sb="13" eb="14">
      <t>ネン</t>
    </rPh>
    <rPh sb="21" eb="23">
      <t>バアイ</t>
    </rPh>
    <rPh sb="24" eb="26">
      <t>シスウ</t>
    </rPh>
    <phoneticPr fontId="1"/>
  </si>
  <si>
    <t>H30</t>
    <phoneticPr fontId="1"/>
  </si>
  <si>
    <t>H29</t>
    <phoneticPr fontId="1"/>
  </si>
  <si>
    <t>H28</t>
    <phoneticPr fontId="1"/>
  </si>
  <si>
    <t>H27</t>
    <phoneticPr fontId="1"/>
  </si>
  <si>
    <t>H26</t>
    <phoneticPr fontId="1"/>
  </si>
  <si>
    <t>H25</t>
    <phoneticPr fontId="1"/>
  </si>
  <si>
    <t>H24</t>
  </si>
  <si>
    <t>H23</t>
  </si>
  <si>
    <t>H22</t>
  </si>
  <si>
    <t>H21</t>
  </si>
  <si>
    <t>H20</t>
  </si>
  <si>
    <t>H19</t>
  </si>
  <si>
    <t>H18</t>
  </si>
  <si>
    <t>H17</t>
  </si>
  <si>
    <t>H16</t>
    <phoneticPr fontId="1"/>
  </si>
  <si>
    <t>H12</t>
    <phoneticPr fontId="1"/>
  </si>
  <si>
    <t>H7</t>
    <phoneticPr fontId="1"/>
  </si>
  <si>
    <t>H2</t>
    <phoneticPr fontId="1"/>
  </si>
  <si>
    <t>S60</t>
    <phoneticPr fontId="1"/>
  </si>
  <si>
    <t>S55</t>
    <phoneticPr fontId="1"/>
  </si>
  <si>
    <t>S50</t>
    <phoneticPr fontId="1"/>
  </si>
  <si>
    <t>S47</t>
    <phoneticPr fontId="1"/>
  </si>
  <si>
    <t>S45</t>
    <phoneticPr fontId="1"/>
  </si>
  <si>
    <t>従業員数指数</t>
    <rPh sb="0" eb="3">
      <t>ジュウギョウイン</t>
    </rPh>
    <rPh sb="3" eb="4">
      <t>スウ</t>
    </rPh>
    <rPh sb="4" eb="6">
      <t>シスウ</t>
    </rPh>
    <phoneticPr fontId="1"/>
  </si>
  <si>
    <t>車両数指数</t>
    <rPh sb="0" eb="3">
      <t>シャリョウスウ</t>
    </rPh>
    <rPh sb="3" eb="5">
      <t>シスウ</t>
    </rPh>
    <phoneticPr fontId="1"/>
  </si>
  <si>
    <t>事業者数指数</t>
    <rPh sb="0" eb="3">
      <t>ジギョウシャ</t>
    </rPh>
    <rPh sb="3" eb="4">
      <t>スウ</t>
    </rPh>
    <rPh sb="4" eb="6">
      <t>シスウ</t>
    </rPh>
    <phoneticPr fontId="1"/>
  </si>
  <si>
    <t>　　　項目
年度</t>
    <rPh sb="3" eb="5">
      <t>コウモク</t>
    </rPh>
    <rPh sb="6" eb="8">
      <t>ネンド</t>
    </rPh>
    <phoneticPr fontId="1"/>
  </si>
  <si>
    <t>　（１）　事業者数、車両数、従業員数の推移</t>
    <rPh sb="5" eb="8">
      <t>ジギョウシャ</t>
    </rPh>
    <rPh sb="8" eb="9">
      <t>スウ</t>
    </rPh>
    <rPh sb="10" eb="13">
      <t>シャリョウスウ</t>
    </rPh>
    <rPh sb="14" eb="17">
      <t>ジュウギョウイン</t>
    </rPh>
    <rPh sb="17" eb="18">
      <t>スウ</t>
    </rPh>
    <rPh sb="19" eb="21">
      <t>スイイ</t>
    </rPh>
    <phoneticPr fontId="1"/>
  </si>
  <si>
    <t>〔１〕　事業者の概要</t>
  </si>
  <si>
    <t>R2</t>
    <phoneticPr fontId="1"/>
  </si>
  <si>
    <t>R1</t>
    <phoneticPr fontId="1"/>
  </si>
  <si>
    <t>R3</t>
    <phoneticPr fontId="1"/>
  </si>
  <si>
    <t>R4</t>
    <phoneticPr fontId="1"/>
  </si>
  <si>
    <t>　（２）　県別事業者数、車両数、従業員数</t>
    <rPh sb="5" eb="7">
      <t>ケンベツ</t>
    </rPh>
    <rPh sb="7" eb="10">
      <t>ジギョウシャ</t>
    </rPh>
    <rPh sb="10" eb="11">
      <t>スウ</t>
    </rPh>
    <rPh sb="12" eb="15">
      <t>シャリョウスウ</t>
    </rPh>
    <rPh sb="16" eb="19">
      <t>ジュウギョウイン</t>
    </rPh>
    <rPh sb="19" eb="20">
      <t>スウ</t>
    </rPh>
    <phoneticPr fontId="1"/>
  </si>
  <si>
    <t>　　　項目
県別</t>
    <rPh sb="3" eb="5">
      <t>コウモク</t>
    </rPh>
    <rPh sb="6" eb="8">
      <t>ケンベツ</t>
    </rPh>
    <phoneticPr fontId="1"/>
  </si>
  <si>
    <t>事業者数</t>
    <rPh sb="0" eb="3">
      <t>ジギョウシャ</t>
    </rPh>
    <rPh sb="3" eb="4">
      <t>スウ</t>
    </rPh>
    <phoneticPr fontId="1"/>
  </si>
  <si>
    <t>車両数</t>
    <rPh sb="0" eb="3">
      <t>シャリョウスウ</t>
    </rPh>
    <phoneticPr fontId="1"/>
  </si>
  <si>
    <t>人口
（人）</t>
    <rPh sb="0" eb="2">
      <t>ジンコウ</t>
    </rPh>
    <rPh sb="4" eb="5">
      <t>ニン</t>
    </rPh>
    <phoneticPr fontId="1"/>
  </si>
  <si>
    <t>一車あたり
人口（人）</t>
    <rPh sb="0" eb="1">
      <t>イッ</t>
    </rPh>
    <rPh sb="1" eb="2">
      <t>シャ</t>
    </rPh>
    <rPh sb="6" eb="8">
      <t>ジンコウ</t>
    </rPh>
    <rPh sb="9" eb="10">
      <t>ニン</t>
    </rPh>
    <phoneticPr fontId="1"/>
  </si>
  <si>
    <t>従業員数</t>
    <rPh sb="0" eb="3">
      <t>ジュウギョウイン</t>
    </rPh>
    <rPh sb="3" eb="4">
      <t>スウ</t>
    </rPh>
    <phoneticPr fontId="1"/>
  </si>
  <si>
    <t>運転者数</t>
    <rPh sb="0" eb="3">
      <t>ウンテンシャ</t>
    </rPh>
    <rPh sb="3" eb="4">
      <t>スウ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</si>
  <si>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</si>
  <si>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</si>
  <si>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</si>
  <si>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</si>
  <si>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</si>
  <si>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</si>
  <si>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</si>
  <si>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</si>
  <si>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</si>
  <si>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九州</t>
    <rPh sb="0" eb="2">
      <t>キュウシュウ</t>
    </rPh>
    <phoneticPr fontId="1"/>
  </si>
  <si>
    <t>（注）事業者数（法人）は２県にわたるものが重複されている。</t>
    <rPh sb="1" eb="2">
      <t>チュウ</t>
    </rPh>
    <rPh sb="3" eb="6">
      <t>ジギョウシャ</t>
    </rPh>
    <rPh sb="6" eb="7">
      <t>スウ</t>
    </rPh>
    <rPh sb="8" eb="10">
      <t>ホウジン</t>
    </rPh>
    <rPh sb="13" eb="14">
      <t>ケン</t>
    </rPh>
    <rPh sb="21" eb="23">
      <t>チョウフク</t>
    </rPh>
    <phoneticPr fontId="1"/>
  </si>
  <si>
    <t>（注）従業員数及び運転者数は事業者（個人）を含まない。</t>
    <rPh sb="1" eb="2">
      <t>チュウ</t>
    </rPh>
    <rPh sb="3" eb="7">
      <t>ジュウギョウインスウ</t>
    </rPh>
    <rPh sb="7" eb="8">
      <t>オヨ</t>
    </rPh>
    <rPh sb="9" eb="13">
      <t>ウンテンシャスウ</t>
    </rPh>
    <rPh sb="14" eb="17">
      <t>ジギョウシャ</t>
    </rPh>
    <rPh sb="18" eb="20">
      <t>コジン</t>
    </rPh>
    <rPh sb="22" eb="23">
      <t>フク</t>
    </rPh>
    <phoneticPr fontId="1"/>
  </si>
  <si>
    <t>　（３）　県別福祉輸送事業限定専業事業者数・車両数</t>
    <rPh sb="5" eb="7">
      <t>ケンベツ</t>
    </rPh>
    <rPh sb="7" eb="9">
      <t>フクシ</t>
    </rPh>
    <rPh sb="9" eb="11">
      <t>ユソウ</t>
    </rPh>
    <rPh sb="11" eb="13">
      <t>ジギョウ</t>
    </rPh>
    <rPh sb="13" eb="15">
      <t>ゲンテイ</t>
    </rPh>
    <rPh sb="15" eb="17">
      <t>センギョウ</t>
    </rPh>
    <rPh sb="17" eb="20">
      <t>ジギョウシャ</t>
    </rPh>
    <rPh sb="20" eb="21">
      <t>スウ</t>
    </rPh>
    <rPh sb="22" eb="25">
      <t>シャリョウスウ</t>
    </rPh>
    <phoneticPr fontId="1"/>
  </si>
  <si>
    <t>県別</t>
    <rPh sb="0" eb="2">
      <t>ケンベツ</t>
    </rPh>
    <phoneticPr fontId="1"/>
  </si>
  <si>
    <t>合計</t>
    <rPh sb="0" eb="2">
      <t>ゴウケイ</t>
    </rPh>
    <phoneticPr fontId="1"/>
  </si>
  <si>
    <t>（注）　事業者数には休止中の事業者を含む。</t>
    <rPh sb="1" eb="2">
      <t>チュウ</t>
    </rPh>
    <rPh sb="4" eb="7">
      <t>ジギョウシャ</t>
    </rPh>
    <rPh sb="7" eb="8">
      <t>スウ</t>
    </rPh>
    <rPh sb="10" eb="13">
      <t>キュウシチュウ</t>
    </rPh>
    <rPh sb="14" eb="17">
      <t>ジギョウシャ</t>
    </rPh>
    <rPh sb="18" eb="19">
      <t>フク</t>
    </rPh>
    <phoneticPr fontId="1"/>
  </si>
  <si>
    <t>　（４）　市郡別一般乗用旅客自動車運送事業者数（福祉輸送事業限定を除く。）</t>
    <rPh sb="5" eb="7">
      <t>シグン</t>
    </rPh>
    <rPh sb="7" eb="8">
      <t>ベツ</t>
    </rPh>
    <rPh sb="8" eb="10">
      <t>イッパン</t>
    </rPh>
    <rPh sb="10" eb="12">
      <t>ジョウヨウ</t>
    </rPh>
    <rPh sb="12" eb="14">
      <t>リョカク</t>
    </rPh>
    <rPh sb="14" eb="17">
      <t>ジドウシャ</t>
    </rPh>
    <rPh sb="17" eb="19">
      <t>ウンソウ</t>
    </rPh>
    <rPh sb="19" eb="22">
      <t>ジギョウシャ</t>
    </rPh>
    <rPh sb="22" eb="23">
      <t>スウ</t>
    </rPh>
    <rPh sb="24" eb="26">
      <t>フクシ</t>
    </rPh>
    <rPh sb="26" eb="28">
      <t>ユソウ</t>
    </rPh>
    <rPh sb="28" eb="30">
      <t>ジギョウ</t>
    </rPh>
    <rPh sb="30" eb="32">
      <t>ゲンテイ</t>
    </rPh>
    <rPh sb="33" eb="34">
      <t>ノゾ</t>
    </rPh>
    <phoneticPr fontId="1"/>
  </si>
  <si>
    <t>市　郡　別</t>
    <rPh sb="0" eb="1">
      <t>シ</t>
    </rPh>
    <rPh sb="2" eb="3">
      <t>グン</t>
    </rPh>
    <rPh sb="4" eb="5">
      <t>ベツ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</si>
  <si>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</si>
  <si>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</si>
  <si>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</si>
  <si>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</si>
  <si>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</si>
  <si>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</si>
  <si>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熊本県</t>
    <rPh sb="0" eb="3">
      <t>クマモトケン</t>
    </rPh>
    <phoneticPr fontId="1"/>
  </si>
  <si>
    <t>宮崎県</t>
    <rPh sb="0" eb="2">
      <t>ミヤザキ</t>
    </rPh>
    <rPh sb="2" eb="3">
      <t>ケン</t>
    </rPh>
    <phoneticPr fontId="1"/>
  </si>
  <si>
    <t>福岡交通圏</t>
    <rPh sb="0" eb="2">
      <t>フクオカ</t>
    </rPh>
    <rPh sb="2" eb="5">
      <t>コウツウケン</t>
    </rPh>
    <phoneticPr fontId="1"/>
  </si>
  <si>
    <t>佐賀市</t>
    <rPh sb="0" eb="3">
      <t>サガシ</t>
    </rPh>
    <phoneticPr fontId="1"/>
  </si>
  <si>
    <t>熊本交通圏</t>
    <rPh sb="0" eb="2">
      <t>クマモト</t>
    </rPh>
    <rPh sb="2" eb="5">
      <t>コウツウケン</t>
    </rPh>
    <phoneticPr fontId="1"/>
  </si>
  <si>
    <t>宮崎交通圏</t>
    <rPh sb="0" eb="2">
      <t>ミヤザキ</t>
    </rPh>
    <rPh sb="2" eb="5">
      <t>コウツウケン</t>
    </rPh>
    <phoneticPr fontId="1"/>
  </si>
  <si>
    <t>福岡市</t>
    <rPh sb="0" eb="3">
      <t>フクオカシ</t>
    </rPh>
    <phoneticPr fontId="1"/>
  </si>
  <si>
    <t>唐津市</t>
    <rPh sb="0" eb="3">
      <t>カラツシ</t>
    </rPh>
    <phoneticPr fontId="1"/>
  </si>
  <si>
    <t>熊本市</t>
    <rPh sb="0" eb="3">
      <t>クマモトシ</t>
    </rPh>
    <phoneticPr fontId="1"/>
  </si>
  <si>
    <t>宮崎市</t>
    <rPh sb="0" eb="2">
      <t>ミヤザキ</t>
    </rPh>
    <rPh sb="2" eb="3">
      <t>シ</t>
    </rPh>
    <phoneticPr fontId="1"/>
  </si>
  <si>
    <t>筑紫野市</t>
    <rPh sb="0" eb="4">
      <t>チクシノシ</t>
    </rPh>
    <phoneticPr fontId="1"/>
  </si>
  <si>
    <t>鳥栖市</t>
    <rPh sb="0" eb="3">
      <t>トスシ</t>
    </rPh>
    <phoneticPr fontId="1"/>
  </si>
  <si>
    <t>合志市</t>
    <rPh sb="0" eb="1">
      <t>ゴウ</t>
    </rPh>
    <rPh sb="1" eb="2">
      <t>シ</t>
    </rPh>
    <rPh sb="2" eb="3">
      <t>シ</t>
    </rPh>
    <phoneticPr fontId="1"/>
  </si>
  <si>
    <t>東諸県郡</t>
    <rPh sb="0" eb="3">
      <t>ヒガシモロカタ</t>
    </rPh>
    <rPh sb="3" eb="4">
      <t>グン</t>
    </rPh>
    <phoneticPr fontId="1"/>
  </si>
  <si>
    <t>大野城市</t>
    <rPh sb="0" eb="4">
      <t>オオノジョウシ</t>
    </rPh>
    <phoneticPr fontId="1"/>
  </si>
  <si>
    <t>多久市</t>
    <rPh sb="0" eb="3">
      <t>タクシ</t>
    </rPh>
    <phoneticPr fontId="1"/>
  </si>
  <si>
    <t>（菊池郡）</t>
    <rPh sb="1" eb="4">
      <t>キクチグン</t>
    </rPh>
    <phoneticPr fontId="1"/>
  </si>
  <si>
    <t>都城交通圏</t>
    <rPh sb="0" eb="2">
      <t>ミヤコノジョウ</t>
    </rPh>
    <rPh sb="2" eb="5">
      <t>コウツウケン</t>
    </rPh>
    <phoneticPr fontId="1"/>
  </si>
  <si>
    <t>春日市</t>
    <rPh sb="0" eb="3">
      <t>カスガシ</t>
    </rPh>
    <phoneticPr fontId="1"/>
  </si>
  <si>
    <t>伊万里市</t>
    <rPh sb="0" eb="4">
      <t>イマリシ</t>
    </rPh>
    <phoneticPr fontId="1"/>
  </si>
  <si>
    <t>（上益城郡）</t>
    <rPh sb="1" eb="5">
      <t>カミマシキグン</t>
    </rPh>
    <phoneticPr fontId="1"/>
  </si>
  <si>
    <t>都城市</t>
    <rPh sb="0" eb="3">
      <t>ミヤコノジョウシ</t>
    </rPh>
    <phoneticPr fontId="1"/>
  </si>
  <si>
    <t>太宰府市</t>
    <rPh sb="0" eb="4">
      <t>ダザイフシ</t>
    </rPh>
    <phoneticPr fontId="1"/>
  </si>
  <si>
    <t>武雄市</t>
    <rPh sb="0" eb="3">
      <t>タケオシ</t>
    </rPh>
    <phoneticPr fontId="1"/>
  </si>
  <si>
    <t>阿蘇交通圏</t>
    <rPh sb="0" eb="2">
      <t>アソ</t>
    </rPh>
    <rPh sb="2" eb="5">
      <t>コウツウケン</t>
    </rPh>
    <phoneticPr fontId="1"/>
  </si>
  <si>
    <t>北諸県郡</t>
    <rPh sb="0" eb="4">
      <t>キタモロカタグン</t>
    </rPh>
    <phoneticPr fontId="1"/>
  </si>
  <si>
    <t>糸島市</t>
    <rPh sb="0" eb="3">
      <t>イトシマシ</t>
    </rPh>
    <phoneticPr fontId="1"/>
  </si>
  <si>
    <t>鹿島市</t>
    <rPh sb="0" eb="3">
      <t>カシマシ</t>
    </rPh>
    <phoneticPr fontId="1"/>
  </si>
  <si>
    <t>阿蘇市</t>
    <rPh sb="0" eb="3">
      <t>アソシ</t>
    </rPh>
    <phoneticPr fontId="1"/>
  </si>
  <si>
    <t>小林交通圏</t>
    <rPh sb="0" eb="2">
      <t>コバヤシ</t>
    </rPh>
    <rPh sb="2" eb="5">
      <t>コウツウケン</t>
    </rPh>
    <phoneticPr fontId="1"/>
  </si>
  <si>
    <t>古賀市</t>
    <rPh sb="0" eb="3">
      <t>コガシ</t>
    </rPh>
    <phoneticPr fontId="1"/>
  </si>
  <si>
    <t>小城市</t>
    <rPh sb="0" eb="3">
      <t>オギシ</t>
    </rPh>
    <phoneticPr fontId="1"/>
  </si>
  <si>
    <t>阿蘇郡</t>
    <rPh sb="0" eb="3">
      <t>アソグン</t>
    </rPh>
    <phoneticPr fontId="1"/>
  </si>
  <si>
    <t>小林市</t>
    <rPh sb="0" eb="2">
      <t>コバヤシ</t>
    </rPh>
    <rPh sb="2" eb="3">
      <t>シ</t>
    </rPh>
    <phoneticPr fontId="1"/>
  </si>
  <si>
    <t>那珂川市</t>
    <rPh sb="0" eb="3">
      <t>ナカガワ</t>
    </rPh>
    <rPh sb="3" eb="4">
      <t>シ</t>
    </rPh>
    <phoneticPr fontId="1"/>
  </si>
  <si>
    <t>嬉野市</t>
    <rPh sb="0" eb="3">
      <t>ウレシノシ</t>
    </rPh>
    <phoneticPr fontId="1"/>
  </si>
  <si>
    <t>八代交通圏</t>
    <rPh sb="0" eb="2">
      <t>ヤツシロ</t>
    </rPh>
    <rPh sb="2" eb="5">
      <t>コウツウケン</t>
    </rPh>
    <phoneticPr fontId="1"/>
  </si>
  <si>
    <t>えびの市</t>
    <rPh sb="3" eb="4">
      <t>シ</t>
    </rPh>
    <phoneticPr fontId="1"/>
  </si>
  <si>
    <t>糟屋郡</t>
    <rPh sb="0" eb="3">
      <t>カスヤグン</t>
    </rPh>
    <phoneticPr fontId="1"/>
  </si>
  <si>
    <t>神埼市</t>
    <rPh sb="0" eb="3">
      <t>カンザキシ</t>
    </rPh>
    <phoneticPr fontId="1"/>
  </si>
  <si>
    <t>八代市</t>
    <rPh sb="0" eb="3">
      <t>ヤツシロシ</t>
    </rPh>
    <phoneticPr fontId="1"/>
  </si>
  <si>
    <t>西諸県郡</t>
    <rPh sb="0" eb="4">
      <t>ニシモロカタグン</t>
    </rPh>
    <phoneticPr fontId="1"/>
  </si>
  <si>
    <t>北九州交通圏</t>
    <rPh sb="0" eb="3">
      <t>キタキュウシュウ</t>
    </rPh>
    <rPh sb="3" eb="6">
      <t>コウツウケン</t>
    </rPh>
    <phoneticPr fontId="1"/>
  </si>
  <si>
    <t>神埼郡</t>
    <rPh sb="0" eb="3">
      <t>カンザキグン</t>
    </rPh>
    <phoneticPr fontId="1"/>
  </si>
  <si>
    <t>八代郡</t>
    <rPh sb="0" eb="3">
      <t>ヤツシログン</t>
    </rPh>
    <phoneticPr fontId="1"/>
  </si>
  <si>
    <t>延岡市</t>
    <rPh sb="0" eb="3">
      <t>ノベオカシ</t>
    </rPh>
    <phoneticPr fontId="1"/>
  </si>
  <si>
    <t>北九州市</t>
    <rPh sb="0" eb="4">
      <t>キタキュウシュウシ</t>
    </rPh>
    <phoneticPr fontId="1"/>
  </si>
  <si>
    <t>三養基郡</t>
    <rPh sb="0" eb="4">
      <t>ミヤキグン</t>
    </rPh>
    <phoneticPr fontId="1"/>
  </si>
  <si>
    <t>天草交通圏</t>
    <rPh sb="0" eb="2">
      <t>アマクサ</t>
    </rPh>
    <rPh sb="2" eb="5">
      <t>コウツウケン</t>
    </rPh>
    <phoneticPr fontId="1"/>
  </si>
  <si>
    <t>日南市</t>
    <rPh sb="0" eb="3">
      <t>ニチナンシ</t>
    </rPh>
    <phoneticPr fontId="1"/>
  </si>
  <si>
    <t>中間市</t>
    <rPh sb="0" eb="2">
      <t>ナカマ</t>
    </rPh>
    <rPh sb="2" eb="3">
      <t>シ</t>
    </rPh>
    <phoneticPr fontId="1"/>
  </si>
  <si>
    <t>東松浦郡</t>
    <rPh sb="0" eb="4">
      <t>ヒガシマツウラグン</t>
    </rPh>
    <phoneticPr fontId="1"/>
  </si>
  <si>
    <t>上天草市</t>
    <rPh sb="0" eb="4">
      <t>カミアマクサシ</t>
    </rPh>
    <phoneticPr fontId="1"/>
  </si>
  <si>
    <t>日向市</t>
    <rPh sb="0" eb="3">
      <t>ヒュウガシ</t>
    </rPh>
    <phoneticPr fontId="1"/>
  </si>
  <si>
    <t>遠賀郡</t>
    <rPh sb="0" eb="3">
      <t>オンガグン</t>
    </rPh>
    <phoneticPr fontId="1"/>
  </si>
  <si>
    <t>西松浦郡</t>
    <rPh sb="0" eb="4">
      <t>ニシマツウラグン</t>
    </rPh>
    <phoneticPr fontId="1"/>
  </si>
  <si>
    <t>天草市</t>
    <rPh sb="0" eb="3">
      <t>アマクサシ</t>
    </rPh>
    <phoneticPr fontId="1"/>
  </si>
  <si>
    <t>串間市</t>
    <rPh sb="0" eb="3">
      <t>クシマシ</t>
    </rPh>
    <phoneticPr fontId="1"/>
  </si>
  <si>
    <t>久留米市</t>
    <rPh sb="0" eb="4">
      <t>クルメシ</t>
    </rPh>
    <phoneticPr fontId="1"/>
  </si>
  <si>
    <t>杵島郡</t>
    <rPh sb="0" eb="3">
      <t>キシマグン</t>
    </rPh>
    <phoneticPr fontId="1"/>
  </si>
  <si>
    <t>天草郡</t>
    <rPh sb="0" eb="3">
      <t>アマクサグン</t>
    </rPh>
    <phoneticPr fontId="1"/>
  </si>
  <si>
    <t>西都市</t>
    <rPh sb="0" eb="3">
      <t>サイトシ</t>
    </rPh>
    <phoneticPr fontId="1"/>
  </si>
  <si>
    <t>大牟田市</t>
    <rPh sb="0" eb="3">
      <t>オオムタ</t>
    </rPh>
    <rPh sb="3" eb="4">
      <t>シ</t>
    </rPh>
    <phoneticPr fontId="1"/>
  </si>
  <si>
    <t>藤津郡</t>
    <rPh sb="0" eb="3">
      <t>フジツグン</t>
    </rPh>
    <phoneticPr fontId="1"/>
  </si>
  <si>
    <t>人吉市</t>
    <rPh sb="0" eb="3">
      <t>ヒトヨシシ</t>
    </rPh>
    <phoneticPr fontId="1"/>
  </si>
  <si>
    <t>児湯郡</t>
    <rPh sb="0" eb="3">
      <t>コユグン</t>
    </rPh>
    <phoneticPr fontId="1"/>
  </si>
  <si>
    <t>宗像交通圏</t>
    <rPh sb="0" eb="2">
      <t>ムナカタ</t>
    </rPh>
    <rPh sb="2" eb="5">
      <t>コウツウケン</t>
    </rPh>
    <phoneticPr fontId="1"/>
  </si>
  <si>
    <t>市部計</t>
    <rPh sb="0" eb="2">
      <t>シブ</t>
    </rPh>
    <rPh sb="2" eb="3">
      <t>ケイ</t>
    </rPh>
    <phoneticPr fontId="1"/>
  </si>
  <si>
    <t>荒尾市</t>
    <rPh sb="0" eb="3">
      <t>アラオシ</t>
    </rPh>
    <phoneticPr fontId="1"/>
  </si>
  <si>
    <t>東臼杵郡</t>
    <rPh sb="0" eb="4">
      <t>ヒガシウスキグン</t>
    </rPh>
    <phoneticPr fontId="1"/>
  </si>
  <si>
    <t>宗像市</t>
    <rPh sb="0" eb="3">
      <t>ムナカタシ</t>
    </rPh>
    <phoneticPr fontId="1"/>
  </si>
  <si>
    <t>郡部計</t>
    <rPh sb="0" eb="2">
      <t>グンブ</t>
    </rPh>
    <rPh sb="2" eb="3">
      <t>ケイ</t>
    </rPh>
    <phoneticPr fontId="1"/>
  </si>
  <si>
    <t>水俣市</t>
    <rPh sb="0" eb="3">
      <t>ミナマタシ</t>
    </rPh>
    <phoneticPr fontId="1"/>
  </si>
  <si>
    <t>西臼杵郡</t>
    <rPh sb="0" eb="4">
      <t>ニシウスキグン</t>
    </rPh>
    <phoneticPr fontId="1"/>
  </si>
  <si>
    <t>福津市</t>
    <rPh sb="0" eb="3">
      <t>フクツシ</t>
    </rPh>
    <phoneticPr fontId="1"/>
  </si>
  <si>
    <t>長崎県</t>
    <rPh sb="0" eb="2">
      <t>ナガサキ</t>
    </rPh>
    <rPh sb="2" eb="3">
      <t>ケン</t>
    </rPh>
    <phoneticPr fontId="1"/>
  </si>
  <si>
    <t>玉名市</t>
    <rPh sb="0" eb="3">
      <t>タマナシ</t>
    </rPh>
    <phoneticPr fontId="1"/>
  </si>
  <si>
    <t>京築交通圏</t>
    <rPh sb="0" eb="1">
      <t>ケイ</t>
    </rPh>
    <rPh sb="1" eb="2">
      <t>チク</t>
    </rPh>
    <rPh sb="2" eb="5">
      <t>コウツウケン</t>
    </rPh>
    <phoneticPr fontId="1"/>
  </si>
  <si>
    <t>長崎交通圏</t>
    <rPh sb="0" eb="2">
      <t>ナガサキ</t>
    </rPh>
    <rPh sb="2" eb="5">
      <t>コウツウケン</t>
    </rPh>
    <phoneticPr fontId="1"/>
  </si>
  <si>
    <t>山鹿市</t>
    <rPh sb="0" eb="3">
      <t>ヤマガシ</t>
    </rPh>
    <phoneticPr fontId="1"/>
  </si>
  <si>
    <t>行橋市</t>
    <rPh sb="0" eb="3">
      <t>ユクハシシ</t>
    </rPh>
    <phoneticPr fontId="1"/>
  </si>
  <si>
    <t>長崎市</t>
    <rPh sb="0" eb="3">
      <t>ナガサキシ</t>
    </rPh>
    <phoneticPr fontId="1"/>
  </si>
  <si>
    <t>菊池市</t>
    <rPh sb="0" eb="3">
      <t>キクチシ</t>
    </rPh>
    <phoneticPr fontId="1"/>
  </si>
  <si>
    <t>鹿児島県</t>
    <rPh sb="0" eb="3">
      <t>カゴシマ</t>
    </rPh>
    <rPh sb="3" eb="4">
      <t>ケン</t>
    </rPh>
    <phoneticPr fontId="1"/>
  </si>
  <si>
    <t>豊前市</t>
    <rPh sb="0" eb="3">
      <t>ブゼンシ</t>
    </rPh>
    <phoneticPr fontId="1"/>
  </si>
  <si>
    <t>西彼杵郡</t>
    <rPh sb="0" eb="4">
      <t>ニシソノギグン</t>
    </rPh>
    <phoneticPr fontId="1"/>
  </si>
  <si>
    <t>宇土市</t>
    <rPh sb="0" eb="3">
      <t>ウトシ</t>
    </rPh>
    <phoneticPr fontId="1"/>
  </si>
  <si>
    <t>鹿児島市</t>
    <rPh sb="0" eb="4">
      <t>カゴシマシ</t>
    </rPh>
    <phoneticPr fontId="1"/>
  </si>
  <si>
    <t>京都郡</t>
    <rPh sb="0" eb="3">
      <t>ミヤコグン</t>
    </rPh>
    <phoneticPr fontId="1"/>
  </si>
  <si>
    <t>佐世保市</t>
    <rPh sb="0" eb="4">
      <t>サセボシ</t>
    </rPh>
    <phoneticPr fontId="1"/>
  </si>
  <si>
    <t>宇城市</t>
    <rPh sb="0" eb="1">
      <t>ウ</t>
    </rPh>
    <rPh sb="1" eb="2">
      <t>ジョウ</t>
    </rPh>
    <rPh sb="2" eb="3">
      <t>シ</t>
    </rPh>
    <phoneticPr fontId="1"/>
  </si>
  <si>
    <t>川薩交通圏</t>
    <rPh sb="0" eb="2">
      <t>センサツ</t>
    </rPh>
    <rPh sb="2" eb="5">
      <t>コウツウケン</t>
    </rPh>
    <phoneticPr fontId="1"/>
  </si>
  <si>
    <t>築上郡</t>
    <rPh sb="0" eb="3">
      <t>チクジョウグン</t>
    </rPh>
    <phoneticPr fontId="1"/>
  </si>
  <si>
    <t>島原交通圏</t>
    <rPh sb="0" eb="2">
      <t>シマバラ</t>
    </rPh>
    <rPh sb="2" eb="5">
      <t>コウツウケン</t>
    </rPh>
    <phoneticPr fontId="1"/>
  </si>
  <si>
    <t>下益城郡</t>
    <rPh sb="0" eb="4">
      <t>シモマシキグン</t>
    </rPh>
    <phoneticPr fontId="1"/>
  </si>
  <si>
    <t>薩摩川内市</t>
    <rPh sb="0" eb="5">
      <t>サツマセンダイシ</t>
    </rPh>
    <phoneticPr fontId="1"/>
  </si>
  <si>
    <t>筑豊交通圏</t>
    <rPh sb="0" eb="2">
      <t>チクホウ</t>
    </rPh>
    <rPh sb="2" eb="5">
      <t>コウツウケン</t>
    </rPh>
    <phoneticPr fontId="1"/>
  </si>
  <si>
    <t>島原市</t>
    <rPh sb="0" eb="3">
      <t>シマバラシ</t>
    </rPh>
    <phoneticPr fontId="1"/>
  </si>
  <si>
    <t>玉名郡</t>
    <rPh sb="0" eb="2">
      <t>タマナ</t>
    </rPh>
    <rPh sb="2" eb="3">
      <t>グン</t>
    </rPh>
    <phoneticPr fontId="1"/>
  </si>
  <si>
    <t>薩摩郡</t>
    <rPh sb="0" eb="3">
      <t>サツマグン</t>
    </rPh>
    <phoneticPr fontId="1"/>
  </si>
  <si>
    <t>直方市</t>
    <phoneticPr fontId="1"/>
  </si>
  <si>
    <t>雲仙市</t>
    <rPh sb="0" eb="3">
      <t>ウンゼンシ</t>
    </rPh>
    <phoneticPr fontId="1"/>
  </si>
  <si>
    <t>菊池郡</t>
    <rPh sb="0" eb="3">
      <t>キクチグン</t>
    </rPh>
    <phoneticPr fontId="1"/>
  </si>
  <si>
    <t>大島交通圏</t>
    <rPh sb="0" eb="2">
      <t>オオシマ</t>
    </rPh>
    <rPh sb="2" eb="5">
      <t>コウツウケン</t>
    </rPh>
    <phoneticPr fontId="1"/>
  </si>
  <si>
    <t>宮若市</t>
    <rPh sb="0" eb="3">
      <t>ミヤワカシ</t>
    </rPh>
    <phoneticPr fontId="1"/>
  </si>
  <si>
    <t>南島原市</t>
    <rPh sb="0" eb="4">
      <t>ミナミシマバラシ</t>
    </rPh>
    <phoneticPr fontId="1"/>
  </si>
  <si>
    <t>上益城郡</t>
    <rPh sb="0" eb="4">
      <t>カミマシキグン</t>
    </rPh>
    <phoneticPr fontId="1"/>
  </si>
  <si>
    <t>奄美市</t>
    <rPh sb="0" eb="3">
      <t>アマミシ</t>
    </rPh>
    <phoneticPr fontId="1"/>
  </si>
  <si>
    <t>飯塚市</t>
    <rPh sb="0" eb="3">
      <t>イイヅカシ</t>
    </rPh>
    <phoneticPr fontId="1"/>
  </si>
  <si>
    <t>諫早市</t>
    <rPh sb="0" eb="3">
      <t>イサハヤシ</t>
    </rPh>
    <phoneticPr fontId="1"/>
  </si>
  <si>
    <t>葦北郡</t>
    <rPh sb="0" eb="3">
      <t>アシキタグン</t>
    </rPh>
    <phoneticPr fontId="1"/>
  </si>
  <si>
    <t>（大島郡）</t>
    <rPh sb="1" eb="4">
      <t>オオシマグン</t>
    </rPh>
    <phoneticPr fontId="1"/>
  </si>
  <si>
    <t>鞍手郡</t>
    <rPh sb="0" eb="3">
      <t>クラテグン</t>
    </rPh>
    <phoneticPr fontId="1"/>
  </si>
  <si>
    <t>大村市</t>
    <rPh sb="0" eb="3">
      <t>オオムラシ</t>
    </rPh>
    <phoneticPr fontId="1"/>
  </si>
  <si>
    <t>球磨郡</t>
    <rPh sb="0" eb="3">
      <t>クマグン</t>
    </rPh>
    <phoneticPr fontId="1"/>
  </si>
  <si>
    <t>曽於交通圏</t>
    <rPh sb="0" eb="2">
      <t>ソオ</t>
    </rPh>
    <rPh sb="2" eb="5">
      <t>コウツウケン</t>
    </rPh>
    <phoneticPr fontId="1"/>
  </si>
  <si>
    <t>田川交通圏</t>
    <rPh sb="0" eb="2">
      <t>タガワ</t>
    </rPh>
    <rPh sb="2" eb="5">
      <t>コウツウケン</t>
    </rPh>
    <phoneticPr fontId="1"/>
  </si>
  <si>
    <t>五島市</t>
    <rPh sb="0" eb="3">
      <t>ゴトウシ</t>
    </rPh>
    <phoneticPr fontId="1"/>
  </si>
  <si>
    <t>曽於市</t>
    <rPh sb="0" eb="3">
      <t>ソオシ</t>
    </rPh>
    <phoneticPr fontId="1"/>
  </si>
  <si>
    <t>田川市</t>
    <rPh sb="0" eb="3">
      <t>タガワシ</t>
    </rPh>
    <phoneticPr fontId="1"/>
  </si>
  <si>
    <t>平戸市</t>
    <rPh sb="0" eb="3">
      <t>ヒラドシ</t>
    </rPh>
    <phoneticPr fontId="1"/>
  </si>
  <si>
    <t>志布志市</t>
    <rPh sb="0" eb="4">
      <t>シブシシ</t>
    </rPh>
    <phoneticPr fontId="1"/>
  </si>
  <si>
    <t>田川郡</t>
    <rPh sb="0" eb="3">
      <t>タガワグン</t>
    </rPh>
    <phoneticPr fontId="1"/>
  </si>
  <si>
    <t>松浦市</t>
    <rPh sb="0" eb="3">
      <t>マツウラシ</t>
    </rPh>
    <phoneticPr fontId="1"/>
  </si>
  <si>
    <t>大分県</t>
    <rPh sb="0" eb="2">
      <t>オオイタ</t>
    </rPh>
    <rPh sb="2" eb="3">
      <t>ケン</t>
    </rPh>
    <phoneticPr fontId="1"/>
  </si>
  <si>
    <t>曽於郡</t>
    <rPh sb="0" eb="3">
      <t>ソオグン</t>
    </rPh>
    <phoneticPr fontId="1"/>
  </si>
  <si>
    <t>嘉麻市</t>
    <rPh sb="0" eb="3">
      <t>カマシ</t>
    </rPh>
    <phoneticPr fontId="1"/>
  </si>
  <si>
    <t>壱岐市</t>
    <rPh sb="0" eb="3">
      <t>イキシ</t>
    </rPh>
    <phoneticPr fontId="1"/>
  </si>
  <si>
    <t>大分市</t>
    <rPh sb="0" eb="2">
      <t>オオイタ</t>
    </rPh>
    <rPh sb="2" eb="3">
      <t>シ</t>
    </rPh>
    <phoneticPr fontId="1"/>
  </si>
  <si>
    <t>鹿屋交通圏</t>
    <rPh sb="0" eb="2">
      <t>カノヤ</t>
    </rPh>
    <rPh sb="2" eb="5">
      <t>コウツウケン</t>
    </rPh>
    <phoneticPr fontId="1"/>
  </si>
  <si>
    <t>柳川市</t>
    <rPh sb="0" eb="3">
      <t>ヤナガワシ</t>
    </rPh>
    <phoneticPr fontId="1"/>
  </si>
  <si>
    <t>対馬市</t>
    <rPh sb="0" eb="3">
      <t>ツシマシ</t>
    </rPh>
    <phoneticPr fontId="1"/>
  </si>
  <si>
    <t>別府市</t>
    <rPh sb="0" eb="2">
      <t>ベップ</t>
    </rPh>
    <rPh sb="2" eb="3">
      <t>シ</t>
    </rPh>
    <phoneticPr fontId="1"/>
  </si>
  <si>
    <t>鹿屋市</t>
    <rPh sb="0" eb="3">
      <t>カノヤシ</t>
    </rPh>
    <phoneticPr fontId="1"/>
  </si>
  <si>
    <t>朝倉市</t>
    <rPh sb="0" eb="3">
      <t>アサクラシ</t>
    </rPh>
    <phoneticPr fontId="1"/>
  </si>
  <si>
    <t>西海市</t>
    <rPh sb="0" eb="3">
      <t>サイカイシ</t>
    </rPh>
    <phoneticPr fontId="1"/>
  </si>
  <si>
    <t>中津市</t>
    <rPh sb="0" eb="3">
      <t>ナカツシ</t>
    </rPh>
    <phoneticPr fontId="1"/>
  </si>
  <si>
    <t>（肝属郡）</t>
    <rPh sb="1" eb="3">
      <t>キモツキ</t>
    </rPh>
    <rPh sb="3" eb="4">
      <t>グン</t>
    </rPh>
    <phoneticPr fontId="1"/>
  </si>
  <si>
    <t>八女市</t>
    <rPh sb="0" eb="3">
      <t>ヤメシ</t>
    </rPh>
    <phoneticPr fontId="1"/>
  </si>
  <si>
    <t>東彼杵郡</t>
    <rPh sb="0" eb="4">
      <t>ヒガシソノギグン</t>
    </rPh>
    <phoneticPr fontId="1"/>
  </si>
  <si>
    <t>日田市</t>
    <rPh sb="0" eb="3">
      <t>ヒタシ</t>
    </rPh>
    <phoneticPr fontId="1"/>
  </si>
  <si>
    <t>鹿児島空港交通圏</t>
    <rPh sb="0" eb="3">
      <t>カゴシマ</t>
    </rPh>
    <rPh sb="3" eb="5">
      <t>クウコウ</t>
    </rPh>
    <rPh sb="5" eb="8">
      <t>コウツウケン</t>
    </rPh>
    <phoneticPr fontId="1"/>
  </si>
  <si>
    <t>筑後市</t>
    <rPh sb="0" eb="3">
      <t>チクゴシ</t>
    </rPh>
    <phoneticPr fontId="1"/>
  </si>
  <si>
    <t>北松浦郡</t>
    <rPh sb="0" eb="4">
      <t>キタマツウラグン</t>
    </rPh>
    <phoneticPr fontId="1"/>
  </si>
  <si>
    <t>佐伯市</t>
    <rPh sb="0" eb="2">
      <t>サエキ</t>
    </rPh>
    <rPh sb="2" eb="3">
      <t>シ</t>
    </rPh>
    <phoneticPr fontId="1"/>
  </si>
  <si>
    <t>霧島市</t>
    <rPh sb="0" eb="3">
      <t>キリシマシ</t>
    </rPh>
    <phoneticPr fontId="1"/>
  </si>
  <si>
    <t>大川市</t>
    <rPh sb="0" eb="3">
      <t>オオカワシ</t>
    </rPh>
    <phoneticPr fontId="1"/>
  </si>
  <si>
    <t>南松浦郡</t>
    <rPh sb="0" eb="4">
      <t>ミナミマツウラグン</t>
    </rPh>
    <phoneticPr fontId="1"/>
  </si>
  <si>
    <t>臼杵市</t>
    <rPh sb="0" eb="3">
      <t>ウスキシ</t>
    </rPh>
    <phoneticPr fontId="1"/>
  </si>
  <si>
    <t>姶良市</t>
    <rPh sb="0" eb="2">
      <t>アイラ</t>
    </rPh>
    <rPh sb="2" eb="3">
      <t>イチ</t>
    </rPh>
    <phoneticPr fontId="1"/>
  </si>
  <si>
    <t>小郡市</t>
    <rPh sb="0" eb="3">
      <t>オゴオリシ</t>
    </rPh>
    <phoneticPr fontId="1"/>
  </si>
  <si>
    <t>津久見市</t>
    <rPh sb="0" eb="4">
      <t>ツクミシ</t>
    </rPh>
    <phoneticPr fontId="1"/>
  </si>
  <si>
    <t>姶良郡</t>
    <rPh sb="0" eb="3">
      <t>アイラグン</t>
    </rPh>
    <phoneticPr fontId="1"/>
  </si>
  <si>
    <t>うきは市</t>
    <rPh sb="3" eb="4">
      <t>シ</t>
    </rPh>
    <phoneticPr fontId="1"/>
  </si>
  <si>
    <t>竹田市</t>
    <rPh sb="0" eb="3">
      <t>タケダシ</t>
    </rPh>
    <phoneticPr fontId="1"/>
  </si>
  <si>
    <t>枕崎市</t>
    <rPh sb="0" eb="3">
      <t>マクラザキシ</t>
    </rPh>
    <phoneticPr fontId="1"/>
  </si>
  <si>
    <t>みやま市</t>
    <rPh sb="3" eb="4">
      <t>シ</t>
    </rPh>
    <phoneticPr fontId="1"/>
  </si>
  <si>
    <t>豊後高田市</t>
    <rPh sb="0" eb="5">
      <t>ブンゴタカダシ</t>
    </rPh>
    <phoneticPr fontId="1"/>
  </si>
  <si>
    <t>いちき串木野市</t>
    <rPh sb="3" eb="7">
      <t>クシキノシ</t>
    </rPh>
    <phoneticPr fontId="1"/>
  </si>
  <si>
    <t>嘉穂郡</t>
    <rPh sb="0" eb="3">
      <t>カホグン</t>
    </rPh>
    <phoneticPr fontId="1"/>
  </si>
  <si>
    <t>杵築市</t>
    <rPh sb="0" eb="3">
      <t>キツキシ</t>
    </rPh>
    <phoneticPr fontId="1"/>
  </si>
  <si>
    <t>阿久根市</t>
    <rPh sb="0" eb="4">
      <t>アクネシ</t>
    </rPh>
    <phoneticPr fontId="1"/>
  </si>
  <si>
    <t>朝倉郡</t>
    <rPh sb="0" eb="3">
      <t>アサクラグン</t>
    </rPh>
    <phoneticPr fontId="1"/>
  </si>
  <si>
    <t>宇佐市</t>
    <rPh sb="0" eb="3">
      <t>ウサシ</t>
    </rPh>
    <phoneticPr fontId="1"/>
  </si>
  <si>
    <t>出水市</t>
    <rPh sb="0" eb="3">
      <t>イズミシ</t>
    </rPh>
    <phoneticPr fontId="1"/>
  </si>
  <si>
    <t>三井郡</t>
    <rPh sb="0" eb="3">
      <t>ミイグン</t>
    </rPh>
    <phoneticPr fontId="1"/>
  </si>
  <si>
    <t>豊後大野市</t>
    <rPh sb="0" eb="5">
      <t>ブンゴオオノシ</t>
    </rPh>
    <phoneticPr fontId="1"/>
  </si>
  <si>
    <t>伊佐市</t>
    <rPh sb="0" eb="3">
      <t>イサシ</t>
    </rPh>
    <phoneticPr fontId="1"/>
  </si>
  <si>
    <t>三潴郡</t>
    <rPh sb="0" eb="3">
      <t>ミズマグン</t>
    </rPh>
    <phoneticPr fontId="1"/>
  </si>
  <si>
    <t>由布市</t>
    <rPh sb="0" eb="3">
      <t>ユフシ</t>
    </rPh>
    <phoneticPr fontId="1"/>
  </si>
  <si>
    <t>指宿市</t>
    <rPh sb="0" eb="3">
      <t>イブスキシ</t>
    </rPh>
    <phoneticPr fontId="1"/>
  </si>
  <si>
    <t>八女郡</t>
    <rPh sb="0" eb="3">
      <t>ヤメグン</t>
    </rPh>
    <phoneticPr fontId="1"/>
  </si>
  <si>
    <t>九州管内</t>
    <rPh sb="0" eb="2">
      <t>キュウシュウ</t>
    </rPh>
    <rPh sb="2" eb="4">
      <t>カンナイ</t>
    </rPh>
    <phoneticPr fontId="1"/>
  </si>
  <si>
    <t>国東市</t>
    <rPh sb="0" eb="3">
      <t>クニサキシ</t>
    </rPh>
    <phoneticPr fontId="1"/>
  </si>
  <si>
    <t>南さつま市</t>
    <rPh sb="0" eb="1">
      <t>ミナミ</t>
    </rPh>
    <rPh sb="4" eb="5">
      <t>シ</t>
    </rPh>
    <phoneticPr fontId="1"/>
  </si>
  <si>
    <t>東国東郡</t>
    <rPh sb="0" eb="4">
      <t>ヒガシクニサキグン</t>
    </rPh>
    <phoneticPr fontId="1"/>
  </si>
  <si>
    <t>西之表市</t>
    <rPh sb="0" eb="4">
      <t>ニシノオモテシ</t>
    </rPh>
    <phoneticPr fontId="1"/>
  </si>
  <si>
    <t>速見郡</t>
    <rPh sb="0" eb="3">
      <t>ハヤミグン</t>
    </rPh>
    <phoneticPr fontId="1"/>
  </si>
  <si>
    <t>垂水市</t>
    <rPh sb="0" eb="3">
      <t>タルミズシ</t>
    </rPh>
    <phoneticPr fontId="1"/>
  </si>
  <si>
    <t>玖珠郡</t>
    <rPh sb="0" eb="3">
      <t>クスグン</t>
    </rPh>
    <phoneticPr fontId="1"/>
  </si>
  <si>
    <t>日置市</t>
    <rPh sb="0" eb="3">
      <t>ヒオキシ</t>
    </rPh>
    <phoneticPr fontId="1"/>
  </si>
  <si>
    <t>南九州市</t>
    <rPh sb="0" eb="4">
      <t>ミナミキュウシュウシ</t>
    </rPh>
    <phoneticPr fontId="1"/>
  </si>
  <si>
    <t>※</t>
    <phoneticPr fontId="1"/>
  </si>
  <si>
    <t>Ａ：本社が市郡内に存在するもの。</t>
    <rPh sb="2" eb="4">
      <t>ホンシャ</t>
    </rPh>
    <rPh sb="5" eb="6">
      <t>シ</t>
    </rPh>
    <rPh sb="6" eb="7">
      <t>グン</t>
    </rPh>
    <rPh sb="7" eb="8">
      <t>ナイ</t>
    </rPh>
    <rPh sb="9" eb="11">
      <t>ソンザイ</t>
    </rPh>
    <phoneticPr fontId="1"/>
  </si>
  <si>
    <t>鹿児島郡</t>
    <rPh sb="0" eb="4">
      <t>カゴシマグン</t>
    </rPh>
    <phoneticPr fontId="1"/>
  </si>
  <si>
    <t>Ｂ：本社が市郡内に存在しないもの。（Ｃ、Ｄを除く）</t>
    <rPh sb="2" eb="4">
      <t>ホンシャ</t>
    </rPh>
    <rPh sb="5" eb="6">
      <t>シ</t>
    </rPh>
    <rPh sb="6" eb="7">
      <t>グン</t>
    </rPh>
    <rPh sb="7" eb="8">
      <t>ナイ</t>
    </rPh>
    <rPh sb="9" eb="11">
      <t>ソンザイ</t>
    </rPh>
    <rPh sb="22" eb="23">
      <t>ノゾ</t>
    </rPh>
    <phoneticPr fontId="1"/>
  </si>
  <si>
    <t>出水郡</t>
    <rPh sb="0" eb="3">
      <t>イズミグン</t>
    </rPh>
    <phoneticPr fontId="1"/>
  </si>
  <si>
    <t>Ｃ：本社が県内に存在しないもので、本社の同県内に別の営業所が存在するもの。</t>
    <rPh sb="2" eb="4">
      <t>ホンシャ</t>
    </rPh>
    <rPh sb="5" eb="7">
      <t>ケンナイ</t>
    </rPh>
    <rPh sb="8" eb="10">
      <t>ソンザイ</t>
    </rPh>
    <rPh sb="17" eb="19">
      <t>ホンシャ</t>
    </rPh>
    <rPh sb="20" eb="23">
      <t>ドウケンナイ</t>
    </rPh>
    <rPh sb="24" eb="25">
      <t>ベツ</t>
    </rPh>
    <rPh sb="26" eb="29">
      <t>エイギョウショ</t>
    </rPh>
    <rPh sb="30" eb="32">
      <t>ソンザイ</t>
    </rPh>
    <phoneticPr fontId="1"/>
  </si>
  <si>
    <t>※次の（　　）内の区分は下記の地域に限り、元の郡からは除いている。</t>
    <rPh sb="1" eb="2">
      <t>ツギ</t>
    </rPh>
    <rPh sb="7" eb="8">
      <t>ナイ</t>
    </rPh>
    <rPh sb="9" eb="11">
      <t>クブン</t>
    </rPh>
    <rPh sb="12" eb="14">
      <t>カキ</t>
    </rPh>
    <rPh sb="15" eb="17">
      <t>チイキ</t>
    </rPh>
    <rPh sb="18" eb="19">
      <t>カギ</t>
    </rPh>
    <rPh sb="21" eb="22">
      <t>モト</t>
    </rPh>
    <rPh sb="23" eb="24">
      <t>グン</t>
    </rPh>
    <rPh sb="27" eb="28">
      <t>ノゾ</t>
    </rPh>
    <phoneticPr fontId="1"/>
  </si>
  <si>
    <t>肝属郡</t>
    <rPh sb="0" eb="3">
      <t>キモツキグン</t>
    </rPh>
    <phoneticPr fontId="1"/>
  </si>
  <si>
    <t>Ｄ：本社が県内に存在するもので、本社の同市郡内に別の営業所が存在するもの。</t>
    <rPh sb="2" eb="4">
      <t>ホンシャ</t>
    </rPh>
    <rPh sb="5" eb="7">
      <t>ケンナイ</t>
    </rPh>
    <rPh sb="8" eb="10">
      <t>ソンザイ</t>
    </rPh>
    <rPh sb="16" eb="18">
      <t>ホンシャ</t>
    </rPh>
    <rPh sb="19" eb="21">
      <t>ドウシ</t>
    </rPh>
    <rPh sb="21" eb="23">
      <t>グンナイ</t>
    </rPh>
    <rPh sb="24" eb="25">
      <t>ベツ</t>
    </rPh>
    <rPh sb="26" eb="29">
      <t>エイギョウショ</t>
    </rPh>
    <rPh sb="30" eb="32">
      <t>ソンザイ</t>
    </rPh>
    <phoneticPr fontId="1"/>
  </si>
  <si>
    <t>（菊池郡）･･･菊陽町</t>
    <rPh sb="1" eb="4">
      <t>キクチグン</t>
    </rPh>
    <rPh sb="8" eb="11">
      <t>キクヨウチョウ</t>
    </rPh>
    <phoneticPr fontId="1"/>
  </si>
  <si>
    <t>熊毛郡</t>
    <rPh sb="0" eb="3">
      <t>クマゲグン</t>
    </rPh>
    <phoneticPr fontId="1"/>
  </si>
  <si>
    <t>（上益城郡）･･･益城町、嘉島町</t>
    <rPh sb="1" eb="5">
      <t>カミマシキグン</t>
    </rPh>
    <rPh sb="9" eb="11">
      <t>マシキ</t>
    </rPh>
    <rPh sb="11" eb="12">
      <t>チョウ</t>
    </rPh>
    <rPh sb="13" eb="16">
      <t>カシマチョウ</t>
    </rPh>
    <phoneticPr fontId="1"/>
  </si>
  <si>
    <t>大島郡</t>
    <rPh sb="0" eb="3">
      <t>オオシマグン</t>
    </rPh>
    <phoneticPr fontId="1"/>
  </si>
  <si>
    <t>（大島郡）･･･大島本島（大和村、宇検村、瀬戸内町、龍郷町）</t>
    <rPh sb="1" eb="4">
      <t>オオシマグン</t>
    </rPh>
    <rPh sb="8" eb="10">
      <t>オオシマ</t>
    </rPh>
    <rPh sb="10" eb="12">
      <t>ホントウ</t>
    </rPh>
    <rPh sb="13" eb="16">
      <t>ヤマトソン</t>
    </rPh>
    <rPh sb="17" eb="20">
      <t>ウケンソン</t>
    </rPh>
    <rPh sb="21" eb="25">
      <t>セトウチチョウ</t>
    </rPh>
    <rPh sb="26" eb="29">
      <t>タツゴウチョウ</t>
    </rPh>
    <phoneticPr fontId="1"/>
  </si>
  <si>
    <t>（肝属郡）･･･東串良町</t>
    <rPh sb="1" eb="4">
      <t>キモツキグン</t>
    </rPh>
    <rPh sb="8" eb="12">
      <t>ヒガシクシラチョウ</t>
    </rPh>
    <phoneticPr fontId="1"/>
  </si>
  <si>
    <t>　（５）　市郡別一般乗用旅客自動車運送事業車両数（福祉輸送事業限定を除く。）</t>
    <rPh sb="5" eb="7">
      <t>シグン</t>
    </rPh>
    <rPh sb="7" eb="8">
      <t>ベツ</t>
    </rPh>
    <rPh sb="8" eb="10">
      <t>イッパン</t>
    </rPh>
    <rPh sb="10" eb="12">
      <t>ジョウヨウ</t>
    </rPh>
    <rPh sb="12" eb="14">
      <t>リョカク</t>
    </rPh>
    <rPh sb="14" eb="17">
      <t>ジドウシャ</t>
    </rPh>
    <rPh sb="17" eb="19">
      <t>ウンソウ</t>
    </rPh>
    <rPh sb="19" eb="21">
      <t>ジギョウ</t>
    </rPh>
    <rPh sb="21" eb="23">
      <t>シャリョウ</t>
    </rPh>
    <rPh sb="23" eb="24">
      <t>スウ</t>
    </rPh>
    <rPh sb="25" eb="27">
      <t>フクシ</t>
    </rPh>
    <rPh sb="27" eb="29">
      <t>ユソウ</t>
    </rPh>
    <rPh sb="29" eb="31">
      <t>ジギョウ</t>
    </rPh>
    <rPh sb="31" eb="33">
      <t>ゲンテイ</t>
    </rPh>
    <rPh sb="34" eb="35">
      <t>ノゾ</t>
    </rPh>
    <phoneticPr fontId="1"/>
  </si>
  <si>
    <t>車両比
人口</t>
    <rPh sb="4" eb="6">
      <t>ジンコウ</t>
    </rPh>
    <phoneticPr fontId="1"/>
  </si>
  <si>
    <t>計</t>
    <rPh sb="0" eb="1">
      <t>ケイ</t>
    </rPh>
    <phoneticPr fontId="1"/>
  </si>
  <si>
    <t>※各項目の合計は一致しないことがある。</t>
    <rPh sb="1" eb="4">
      <t>カクコウモク</t>
    </rPh>
    <rPh sb="5" eb="7">
      <t>ゴウケイ</t>
    </rPh>
    <rPh sb="8" eb="10">
      <t>イッチ</t>
    </rPh>
    <phoneticPr fontId="1"/>
  </si>
  <si>
    <t>※次の（　　）内の区分は下記の地域に限り、元の郡からは除く。</t>
    <rPh sb="1" eb="2">
      <t>ツギ</t>
    </rPh>
    <rPh sb="7" eb="8">
      <t>ナイ</t>
    </rPh>
    <rPh sb="9" eb="11">
      <t>クブン</t>
    </rPh>
    <rPh sb="12" eb="14">
      <t>カキ</t>
    </rPh>
    <rPh sb="15" eb="17">
      <t>チイキ</t>
    </rPh>
    <rPh sb="18" eb="19">
      <t>カギ</t>
    </rPh>
    <rPh sb="21" eb="22">
      <t>モト</t>
    </rPh>
    <rPh sb="23" eb="24">
      <t>グン</t>
    </rPh>
    <rPh sb="27" eb="28">
      <t>ノゾ</t>
    </rPh>
    <phoneticPr fontId="1"/>
  </si>
  <si>
    <t>R5</t>
    <phoneticPr fontId="1"/>
  </si>
  <si>
    <t>人口は、各県ＨＰの公表数字による。（令和６年４月１日現在）</t>
    <rPh sb="0" eb="2">
      <t>ジンコウ</t>
    </rPh>
    <rPh sb="4" eb="6">
      <t>カクケン</t>
    </rPh>
    <rPh sb="9" eb="11">
      <t>コウヒョウ</t>
    </rPh>
    <rPh sb="11" eb="13">
      <t>スウジ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1"/>
  </si>
  <si>
    <t>（注）人口は各県ＨＰの公表数字による。（令和7年４月１日時点）</t>
    <rPh sb="1" eb="2">
      <t>チュウ</t>
    </rPh>
    <rPh sb="3" eb="5">
      <t>ジンコウ</t>
    </rPh>
    <rPh sb="6" eb="8">
      <t>カクケン</t>
    </rPh>
    <rPh sb="11" eb="13">
      <t>コウヒョウ</t>
    </rPh>
    <rPh sb="13" eb="15">
      <t>スウジ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ジテン</t>
    </rPh>
    <phoneticPr fontId="1"/>
  </si>
  <si>
    <t>令和7年3月末現在</t>
    <rPh sb="0" eb="2">
      <t>レイワ</t>
    </rPh>
    <rPh sb="3" eb="4">
      <t>ネン</t>
    </rPh>
    <rPh sb="5" eb="7">
      <t>ガツマツ</t>
    </rPh>
    <rPh sb="7" eb="9">
      <t>ゲンザイ</t>
    </rPh>
    <phoneticPr fontId="1"/>
  </si>
  <si>
    <t>（令和7年3月末現在）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</si>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</sst>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（&quot;#,##0&quot;）&quot;"/>
    <numFmt numFmtId="178" formatCode="0.0_ "/>
    <numFmt numFmtId="179" formatCode="0_);[Red]\(0\)"/>
    <numFmt numFmtId="180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.5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trike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70C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6" fontId="2" fillId="0" borderId="7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7" fontId="3" fillId="0" borderId="2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7" fontId="3" fillId="0" borderId="6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4" fillId="0" borderId="0" xfId="0" applyFont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7" fontId="2" fillId="2" borderId="10" xfId="0" applyNumberFormat="1" applyFont="1" applyFill="1" applyBorder="1">
      <alignment vertical="center"/>
    </xf>
    <xf numFmtId="177" fontId="2" fillId="2" borderId="11" xfId="0" applyNumberFormat="1" applyFont="1" applyFill="1" applyBorder="1">
      <alignment vertical="center"/>
    </xf>
    <xf numFmtId="176" fontId="2" fillId="2" borderId="5" xfId="0" applyNumberFormat="1" applyFont="1" applyFill="1" applyBorder="1">
      <alignment vertical="center"/>
    </xf>
    <xf numFmtId="176" fontId="2" fillId="2" borderId="6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1" xfId="0" applyNumberFormat="1" applyFont="1" applyFill="1" applyBorder="1">
      <alignment vertical="center"/>
    </xf>
    <xf numFmtId="176" fontId="2" fillId="3" borderId="6" xfId="0" applyNumberFormat="1" applyFont="1" applyFill="1" applyBorder="1">
      <alignment vertical="center"/>
    </xf>
    <xf numFmtId="177" fontId="2" fillId="3" borderId="10" xfId="0" applyNumberFormat="1" applyFont="1" applyFill="1" applyBorder="1">
      <alignment vertical="center"/>
    </xf>
    <xf numFmtId="177" fontId="2" fillId="3" borderId="11" xfId="0" applyNumberFormat="1" applyFont="1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176" fontId="2" fillId="3" borderId="4" xfId="0" applyNumberFormat="1" applyFont="1" applyFill="1" applyBorder="1">
      <alignment vertical="center"/>
    </xf>
    <xf numFmtId="178" fontId="2" fillId="0" borderId="4" xfId="0" applyNumberFormat="1" applyFont="1" applyBorder="1">
      <alignment vertical="center"/>
    </xf>
    <xf numFmtId="0" fontId="6" fillId="0" borderId="4" xfId="0" applyFont="1" applyBorder="1">
      <alignment vertical="center"/>
    </xf>
    <xf numFmtId="176" fontId="6" fillId="3" borderId="4" xfId="0" applyNumberFormat="1" applyFont="1" applyFill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distributed" vertical="center"/>
    </xf>
    <xf numFmtId="179" fontId="2" fillId="3" borderId="4" xfId="0" applyNumberFormat="1" applyFont="1" applyFill="1" applyBorder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14" xfId="0" applyFont="1" applyBorder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179" fontId="2" fillId="3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179" fontId="6" fillId="3" borderId="4" xfId="0" applyNumberFormat="1" applyFont="1" applyFill="1" applyBorder="1">
      <alignment vertical="center"/>
    </xf>
    <xf numFmtId="0" fontId="9" fillId="0" borderId="7" xfId="0" applyFont="1" applyBorder="1">
      <alignment vertical="center"/>
    </xf>
    <xf numFmtId="179" fontId="2" fillId="0" borderId="0" xfId="0" applyNumberFormat="1" applyFont="1">
      <alignment vertical="center"/>
    </xf>
    <xf numFmtId="0" fontId="10" fillId="0" borderId="13" xfId="0" applyFont="1" applyBorder="1" applyAlignment="1">
      <alignment horizontal="distributed" vertical="center"/>
    </xf>
    <xf numFmtId="179" fontId="2" fillId="0" borderId="5" xfId="0" applyNumberFormat="1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 applyAlignment="1">
      <alignment horizontal="distributed" vertical="center"/>
    </xf>
    <xf numFmtId="179" fontId="6" fillId="0" borderId="4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6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180" fontId="7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80" fontId="4" fillId="0" borderId="0" xfId="0" applyNumberFormat="1" applyFont="1" applyAlignment="1">
      <alignment horizontal="distributed" vertical="center"/>
    </xf>
    <xf numFmtId="180" fontId="8" fillId="0" borderId="0" xfId="0" applyNumberFormat="1" applyFont="1">
      <alignment vertical="center"/>
    </xf>
    <xf numFmtId="180" fontId="15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180" fontId="2" fillId="0" borderId="0" xfId="0" applyNumberFormat="1" applyFont="1" applyAlignment="1">
      <alignment horizontal="distributed" vertical="center"/>
    </xf>
    <xf numFmtId="180" fontId="2" fillId="0" borderId="0" xfId="0" applyNumberFormat="1" applyFont="1" applyAlignment="1">
      <alignment horizontal="right" vertical="center"/>
    </xf>
    <xf numFmtId="180" fontId="2" fillId="2" borderId="0" xfId="0" applyNumberFormat="1" applyFont="1" applyFill="1">
      <alignment vertical="center"/>
    </xf>
    <xf numFmtId="180" fontId="2" fillId="2" borderId="4" xfId="0" applyNumberFormat="1" applyFont="1" applyFill="1" applyBorder="1" applyAlignment="1">
      <alignment horizontal="center" vertical="center"/>
    </xf>
    <xf numFmtId="180" fontId="2" fillId="2" borderId="7" xfId="0" applyNumberFormat="1" applyFont="1" applyFill="1" applyBorder="1">
      <alignment vertical="center"/>
    </xf>
    <xf numFmtId="180" fontId="2" fillId="2" borderId="10" xfId="0" applyNumberFormat="1" applyFont="1" applyFill="1" applyBorder="1">
      <alignment vertical="center"/>
    </xf>
    <xf numFmtId="180" fontId="2" fillId="2" borderId="13" xfId="0" applyNumberFormat="1" applyFont="1" applyFill="1" applyBorder="1" applyAlignment="1">
      <alignment horizontal="distributed" vertical="center"/>
    </xf>
    <xf numFmtId="180" fontId="2" fillId="3" borderId="4" xfId="0" applyNumberFormat="1" applyFont="1" applyFill="1" applyBorder="1">
      <alignment vertical="center"/>
    </xf>
    <xf numFmtId="180" fontId="2" fillId="2" borderId="4" xfId="0" applyNumberFormat="1" applyFont="1" applyFill="1" applyBorder="1">
      <alignment vertical="center"/>
    </xf>
    <xf numFmtId="180" fontId="2" fillId="2" borderId="6" xfId="0" applyNumberFormat="1" applyFont="1" applyFill="1" applyBorder="1" applyAlignment="1">
      <alignment horizontal="distributed" vertical="center"/>
    </xf>
    <xf numFmtId="180" fontId="3" fillId="3" borderId="4" xfId="0" applyNumberFormat="1" applyFont="1" applyFill="1" applyBorder="1">
      <alignment vertical="center"/>
    </xf>
    <xf numFmtId="180" fontId="2" fillId="0" borderId="4" xfId="0" applyNumberFormat="1" applyFont="1" applyBorder="1">
      <alignment vertical="center"/>
    </xf>
    <xf numFmtId="180" fontId="2" fillId="2" borderId="14" xfId="0" applyNumberFormat="1" applyFont="1" applyFill="1" applyBorder="1">
      <alignment vertical="center"/>
    </xf>
    <xf numFmtId="180" fontId="2" fillId="2" borderId="2" xfId="0" applyNumberFormat="1" applyFont="1" applyFill="1" applyBorder="1" applyAlignment="1">
      <alignment horizontal="distributed" vertical="center"/>
    </xf>
    <xf numFmtId="180" fontId="2" fillId="2" borderId="15" xfId="0" applyNumberFormat="1" applyFont="1" applyFill="1" applyBorder="1">
      <alignment vertical="center"/>
    </xf>
    <xf numFmtId="180" fontId="2" fillId="2" borderId="16" xfId="0" applyNumberFormat="1" applyFont="1" applyFill="1" applyBorder="1">
      <alignment vertical="center"/>
    </xf>
    <xf numFmtId="180" fontId="2" fillId="2" borderId="4" xfId="0" applyNumberFormat="1" applyFont="1" applyFill="1" applyBorder="1" applyAlignment="1">
      <alignment horizontal="distributed" vertical="center"/>
    </xf>
    <xf numFmtId="180" fontId="2" fillId="2" borderId="5" xfId="0" applyNumberFormat="1" applyFont="1" applyFill="1" applyBorder="1" applyAlignment="1">
      <alignment horizontal="distributed" vertical="center"/>
    </xf>
    <xf numFmtId="180" fontId="2" fillId="2" borderId="1" xfId="0" applyNumberFormat="1" applyFont="1" applyFill="1" applyBorder="1">
      <alignment vertical="center"/>
    </xf>
    <xf numFmtId="180" fontId="6" fillId="2" borderId="16" xfId="0" applyNumberFormat="1" applyFont="1" applyFill="1" applyBorder="1">
      <alignment vertical="center"/>
    </xf>
    <xf numFmtId="180" fontId="6" fillId="2" borderId="13" xfId="0" applyNumberFormat="1" applyFont="1" applyFill="1" applyBorder="1" applyAlignment="1">
      <alignment horizontal="distributed" vertical="center"/>
    </xf>
    <xf numFmtId="180" fontId="6" fillId="3" borderId="4" xfId="0" applyNumberFormat="1" applyFont="1" applyFill="1" applyBorder="1">
      <alignment vertical="center"/>
    </xf>
    <xf numFmtId="180" fontId="6" fillId="2" borderId="4" xfId="0" applyNumberFormat="1" applyFont="1" applyFill="1" applyBorder="1">
      <alignment vertical="center"/>
    </xf>
    <xf numFmtId="180" fontId="2" fillId="2" borderId="3" xfId="0" applyNumberFormat="1" applyFont="1" applyFill="1" applyBorder="1">
      <alignment vertical="center"/>
    </xf>
    <xf numFmtId="180" fontId="16" fillId="3" borderId="4" xfId="0" applyNumberFormat="1" applyFont="1" applyFill="1" applyBorder="1">
      <alignment vertical="center"/>
    </xf>
    <xf numFmtId="180" fontId="9" fillId="2" borderId="7" xfId="0" applyNumberFormat="1" applyFont="1" applyFill="1" applyBorder="1">
      <alignment vertical="center"/>
    </xf>
    <xf numFmtId="180" fontId="2" fillId="2" borderId="0" xfId="0" applyNumberFormat="1" applyFont="1" applyFill="1" applyAlignment="1">
      <alignment horizontal="distributed" vertical="center"/>
    </xf>
    <xf numFmtId="180" fontId="9" fillId="2" borderId="13" xfId="0" applyNumberFormat="1" applyFont="1" applyFill="1" applyBorder="1" applyAlignment="1">
      <alignment horizontal="distributed" vertical="center"/>
    </xf>
    <xf numFmtId="180" fontId="2" fillId="2" borderId="5" xfId="0" applyNumberFormat="1" applyFont="1" applyFill="1" applyBorder="1" applyAlignment="1">
      <alignment horizontal="center" vertical="center"/>
    </xf>
    <xf numFmtId="180" fontId="6" fillId="2" borderId="5" xfId="0" applyNumberFormat="1" applyFont="1" applyFill="1" applyBorder="1">
      <alignment vertical="center"/>
    </xf>
    <xf numFmtId="180" fontId="6" fillId="2" borderId="4" xfId="0" applyNumberFormat="1" applyFont="1" applyFill="1" applyBorder="1" applyAlignment="1">
      <alignment horizontal="distributed" vertical="center"/>
    </xf>
    <xf numFmtId="180" fontId="17" fillId="2" borderId="4" xfId="0" applyNumberFormat="1" applyFont="1" applyFill="1" applyBorder="1">
      <alignment vertical="center"/>
    </xf>
    <xf numFmtId="180" fontId="6" fillId="2" borderId="14" xfId="0" applyNumberFormat="1" applyFont="1" applyFill="1" applyBorder="1">
      <alignment vertical="center"/>
    </xf>
    <xf numFmtId="180" fontId="6" fillId="2" borderId="1" xfId="0" applyNumberFormat="1" applyFont="1" applyFill="1" applyBorder="1">
      <alignment vertical="center"/>
    </xf>
    <xf numFmtId="180" fontId="11" fillId="2" borderId="0" xfId="0" applyNumberFormat="1" applyFont="1" applyFill="1">
      <alignment vertical="center"/>
    </xf>
    <xf numFmtId="180" fontId="18" fillId="2" borderId="0" xfId="0" applyNumberFormat="1" applyFont="1" applyFill="1">
      <alignment vertical="center"/>
    </xf>
    <xf numFmtId="180" fontId="3" fillId="2" borderId="0" xfId="0" applyNumberFormat="1" applyFont="1" applyFill="1">
      <alignment vertical="center"/>
    </xf>
    <xf numFmtId="180" fontId="18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77" fontId="2" fillId="0" borderId="10" xfId="0" applyNumberFormat="1" applyFont="1" applyFill="1" applyBorder="1">
      <alignment vertical="center"/>
    </xf>
    <xf numFmtId="176" fontId="2" fillId="0" borderId="6" xfId="0" applyNumberFormat="1" applyFont="1" applyFill="1" applyBorder="1">
      <alignment vertical="center"/>
    </xf>
    <xf numFmtId="0" fontId="0" fillId="0" borderId="0" xfId="0" applyFill="1">
      <alignment vertical="center"/>
    </xf>
    <xf numFmtId="177" fontId="2" fillId="0" borderId="11" xfId="0" applyNumberFormat="1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80" fontId="2" fillId="2" borderId="7" xfId="0" applyNumberFormat="1" applyFont="1" applyFill="1" applyBorder="1" applyAlignment="1">
      <alignment horizontal="center" vertical="center"/>
    </xf>
    <xf numFmtId="180" fontId="2" fillId="2" borderId="10" xfId="0" applyNumberFormat="1" applyFont="1" applyFill="1" applyBorder="1" applyAlignment="1">
      <alignment horizontal="center" vertical="center"/>
    </xf>
    <xf numFmtId="180" fontId="2" fillId="2" borderId="6" xfId="0" applyNumberFormat="1" applyFont="1" applyFill="1" applyBorder="1" applyAlignment="1">
      <alignment horizontal="center" vertical="center"/>
    </xf>
    <xf numFmtId="180" fontId="2" fillId="2" borderId="3" xfId="0" applyNumberFormat="1" applyFont="1" applyFill="1" applyBorder="1" applyAlignment="1">
      <alignment horizontal="center" vertical="center"/>
    </xf>
    <xf numFmtId="180" fontId="2" fillId="2" borderId="11" xfId="0" applyNumberFormat="1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 wrapText="1"/>
    </xf>
    <xf numFmtId="180" fontId="2" fillId="2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 wrapText="1"/>
    </xf>
    <xf numFmtId="180" fontId="2" fillId="0" borderId="4" xfId="0" applyNumberFormat="1" applyFont="1" applyBorder="1" applyAlignment="1">
      <alignment horizontal="center" vertical="center"/>
    </xf>
    <xf numFmtId="180" fontId="2" fillId="2" borderId="15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Alignment="1">
      <alignment horizontal="center" vertical="center"/>
    </xf>
    <xf numFmtId="180" fontId="2" fillId="2" borderId="12" xfId="0" applyNumberFormat="1" applyFont="1" applyFill="1" applyBorder="1" applyAlignment="1">
      <alignment horizontal="center" vertical="center"/>
    </xf>
    <xf numFmtId="180" fontId="2" fillId="2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view="pageBreakPreview" zoomScaleNormal="120" zoomScaleSheetLayoutView="100" workbookViewId="0">
      <pane xSplit="1" ySplit="5" topLeftCell="B6" activePane="bottomRight" state="frozen"/>
      <selection activeCell="B2" sqref="B2"/>
      <selection pane="topRight" activeCell="B2" sqref="B2"/>
      <selection pane="bottomLeft" activeCell="B2" sqref="B2"/>
      <selection pane="bottomRight" activeCell="B62" sqref="B62"/>
    </sheetView>
  </sheetViews>
  <sheetFormatPr defaultRowHeight="13.2" x14ac:dyDescent="0.2"/>
  <cols>
    <col min="3" max="3" width="9.109375" bestFit="1" customWidth="1"/>
    <col min="4" max="5" width="18" customWidth="1"/>
  </cols>
  <sheetData>
    <row r="1" spans="1:5" s="20" customFormat="1" ht="16.5" customHeight="1" x14ac:dyDescent="0.2">
      <c r="A1" s="20" t="s">
        <v>30</v>
      </c>
    </row>
    <row r="2" spans="1:5" s="20" customFormat="1" ht="16.5" customHeight="1" x14ac:dyDescent="0.2">
      <c r="A2" s="20" t="s">
        <v>29</v>
      </c>
    </row>
    <row r="4" spans="1:5" x14ac:dyDescent="0.2">
      <c r="A4" s="139" t="s">
        <v>28</v>
      </c>
      <c r="B4" s="135" t="s">
        <v>27</v>
      </c>
      <c r="C4" s="136"/>
      <c r="D4" s="133" t="s">
        <v>26</v>
      </c>
      <c r="E4" s="133" t="s">
        <v>25</v>
      </c>
    </row>
    <row r="5" spans="1:5" x14ac:dyDescent="0.2">
      <c r="A5" s="140"/>
      <c r="B5" s="137"/>
      <c r="C5" s="138"/>
      <c r="D5" s="134"/>
      <c r="E5" s="134"/>
    </row>
    <row r="6" spans="1:5" x14ac:dyDescent="0.2">
      <c r="A6" s="141" t="s">
        <v>24</v>
      </c>
      <c r="B6" s="19">
        <v>1094</v>
      </c>
      <c r="C6" s="18">
        <v>2105</v>
      </c>
      <c r="D6" s="17">
        <v>27658</v>
      </c>
      <c r="E6" s="17">
        <v>49918</v>
      </c>
    </row>
    <row r="7" spans="1:5" x14ac:dyDescent="0.2">
      <c r="A7" s="141"/>
      <c r="B7" s="16">
        <f>ROUNDDOWN(B6/$B$6*100,0)</f>
        <v>100</v>
      </c>
      <c r="C7" s="15">
        <f>ROUNDDOWN(C6/$C$6*100,0)</f>
        <v>100</v>
      </c>
      <c r="D7" s="14">
        <f>ROUNDDOWN(D6/$D$6*100,0)</f>
        <v>100</v>
      </c>
      <c r="E7" s="14">
        <f>ROUNDDOWN(E6/$E$6*100,0)</f>
        <v>100</v>
      </c>
    </row>
    <row r="8" spans="1:5" x14ac:dyDescent="0.2">
      <c r="A8" s="141" t="s">
        <v>23</v>
      </c>
      <c r="B8" s="19">
        <v>1119</v>
      </c>
      <c r="C8" s="18">
        <v>3172</v>
      </c>
      <c r="D8" s="17">
        <v>30988</v>
      </c>
      <c r="E8" s="17">
        <v>53428</v>
      </c>
    </row>
    <row r="9" spans="1:5" x14ac:dyDescent="0.2">
      <c r="A9" s="141"/>
      <c r="B9" s="16">
        <f>ROUNDDOWN(B8/$B$6*100,0)</f>
        <v>102</v>
      </c>
      <c r="C9" s="15">
        <f>ROUNDDOWN(C8/$C$6*100,0)</f>
        <v>150</v>
      </c>
      <c r="D9" s="14">
        <f>ROUNDDOWN(D8/$D$6*100,0)</f>
        <v>112</v>
      </c>
      <c r="E9" s="14">
        <f>ROUNDDOWN(E8/$E$6*100,0)</f>
        <v>107</v>
      </c>
    </row>
    <row r="10" spans="1:5" x14ac:dyDescent="0.2">
      <c r="A10" s="141" t="s">
        <v>22</v>
      </c>
      <c r="B10" s="19">
        <v>1135</v>
      </c>
      <c r="C10" s="18">
        <v>4592</v>
      </c>
      <c r="D10" s="17">
        <v>32363</v>
      </c>
      <c r="E10" s="17">
        <v>62684</v>
      </c>
    </row>
    <row r="11" spans="1:5" x14ac:dyDescent="0.2">
      <c r="A11" s="141"/>
      <c r="B11" s="16">
        <f>ROUNDDOWN(B10/$B$6*100,0)</f>
        <v>103</v>
      </c>
      <c r="C11" s="15">
        <f>ROUNDDOWN(C10/$C$6*100,0)</f>
        <v>218</v>
      </c>
      <c r="D11" s="14">
        <f>ROUNDDOWN(D10/$D$6*100,0)</f>
        <v>117</v>
      </c>
      <c r="E11" s="14">
        <f>ROUNDDOWN(E10/$E$6*100,0)</f>
        <v>125</v>
      </c>
    </row>
    <row r="12" spans="1:5" x14ac:dyDescent="0.2">
      <c r="A12" s="141" t="s">
        <v>21</v>
      </c>
      <c r="B12" s="19">
        <v>1133</v>
      </c>
      <c r="C12" s="18">
        <v>4782</v>
      </c>
      <c r="D12" s="17">
        <v>33210</v>
      </c>
      <c r="E12" s="17">
        <v>65655</v>
      </c>
    </row>
    <row r="13" spans="1:5" x14ac:dyDescent="0.2">
      <c r="A13" s="141"/>
      <c r="B13" s="16">
        <f>ROUNDDOWN(B12/$B$6*100,0)</f>
        <v>103</v>
      </c>
      <c r="C13" s="15">
        <f>ROUNDDOWN(C12/$C$6*100,0)</f>
        <v>227</v>
      </c>
      <c r="D13" s="14">
        <f>ROUNDDOWN(D12/$D$6*100,0)</f>
        <v>120</v>
      </c>
      <c r="E13" s="14">
        <f>ROUNDDOWN(E12/$E$6*100,0)</f>
        <v>131</v>
      </c>
    </row>
    <row r="14" spans="1:5" x14ac:dyDescent="0.2">
      <c r="A14" s="141" t="s">
        <v>20</v>
      </c>
      <c r="B14" s="19">
        <v>1128</v>
      </c>
      <c r="C14" s="18">
        <v>4804</v>
      </c>
      <c r="D14" s="17">
        <v>32986</v>
      </c>
      <c r="E14" s="17">
        <v>64483</v>
      </c>
    </row>
    <row r="15" spans="1:5" x14ac:dyDescent="0.2">
      <c r="A15" s="141"/>
      <c r="B15" s="16">
        <f>ROUNDDOWN(B14/$B$6*100,0)</f>
        <v>103</v>
      </c>
      <c r="C15" s="15">
        <f>ROUNDDOWN(C14/$C$6*100,0)</f>
        <v>228</v>
      </c>
      <c r="D15" s="14">
        <f>ROUNDDOWN(D14/$D$6*100,0)</f>
        <v>119</v>
      </c>
      <c r="E15" s="14">
        <f>ROUNDDOWN(E14/$E$6*100,0)</f>
        <v>129</v>
      </c>
    </row>
    <row r="16" spans="1:5" x14ac:dyDescent="0.2">
      <c r="A16" s="141" t="s">
        <v>19</v>
      </c>
      <c r="B16" s="19">
        <v>1127</v>
      </c>
      <c r="C16" s="18">
        <v>4752</v>
      </c>
      <c r="D16" s="17">
        <v>32860</v>
      </c>
      <c r="E16" s="17">
        <v>60271</v>
      </c>
    </row>
    <row r="17" spans="1:5" x14ac:dyDescent="0.2">
      <c r="A17" s="141"/>
      <c r="B17" s="16">
        <f>ROUNDDOWN(B16/$B$6*100,0)</f>
        <v>103</v>
      </c>
      <c r="C17" s="15">
        <f>ROUNDDOWN(C16/$C$6*100,0)</f>
        <v>225</v>
      </c>
      <c r="D17" s="14">
        <f>ROUNDDOWN(D16/$D$6*100,0)</f>
        <v>118</v>
      </c>
      <c r="E17" s="14">
        <f>ROUNDDOWN(E16/$E$6*100,0)</f>
        <v>120</v>
      </c>
    </row>
    <row r="18" spans="1:5" x14ac:dyDescent="0.2">
      <c r="A18" s="141" t="s">
        <v>18</v>
      </c>
      <c r="B18" s="19">
        <v>1070</v>
      </c>
      <c r="C18" s="18">
        <v>4654</v>
      </c>
      <c r="D18" s="17">
        <v>32217</v>
      </c>
      <c r="E18" s="17">
        <v>58361</v>
      </c>
    </row>
    <row r="19" spans="1:5" x14ac:dyDescent="0.2">
      <c r="A19" s="141"/>
      <c r="B19" s="16">
        <f>ROUNDDOWN(B18/$B$6*100,0)</f>
        <v>97</v>
      </c>
      <c r="C19" s="15">
        <f>ROUNDDOWN(C18/$C$6*100,0)</f>
        <v>221</v>
      </c>
      <c r="D19" s="14">
        <f>ROUNDDOWN(D18/$D$6*100,0)</f>
        <v>116</v>
      </c>
      <c r="E19" s="14">
        <f>ROUNDDOWN(E18/$E$6*100,0)</f>
        <v>116</v>
      </c>
    </row>
    <row r="20" spans="1:5" x14ac:dyDescent="0.2">
      <c r="A20" s="141" t="s">
        <v>17</v>
      </c>
      <c r="B20" s="19">
        <v>1026</v>
      </c>
      <c r="C20" s="18">
        <v>4578</v>
      </c>
      <c r="D20" s="17">
        <v>31802</v>
      </c>
      <c r="E20" s="17">
        <v>53276</v>
      </c>
    </row>
    <row r="21" spans="1:5" x14ac:dyDescent="0.2">
      <c r="A21" s="141"/>
      <c r="B21" s="16">
        <f>ROUNDDOWN(B20/$B$6*100,0)</f>
        <v>93</v>
      </c>
      <c r="C21" s="15">
        <f>ROUNDDOWN(C20/$C$6*100,0)</f>
        <v>217</v>
      </c>
      <c r="D21" s="14">
        <f>ROUNDDOWN(D20/$D$6*100,0)</f>
        <v>114</v>
      </c>
      <c r="E21" s="14">
        <f>ROUNDDOWN(E20/$E$6*100,0)</f>
        <v>106</v>
      </c>
    </row>
    <row r="22" spans="1:5" x14ac:dyDescent="0.2">
      <c r="A22" s="141" t="s">
        <v>16</v>
      </c>
      <c r="B22" s="19">
        <v>1034</v>
      </c>
      <c r="C22" s="18">
        <v>4622</v>
      </c>
      <c r="D22" s="17">
        <v>33466</v>
      </c>
      <c r="E22" s="17">
        <v>54216</v>
      </c>
    </row>
    <row r="23" spans="1:5" x14ac:dyDescent="0.2">
      <c r="A23" s="141"/>
      <c r="B23" s="16">
        <f>ROUNDDOWN(B22/$B$6*100,0)</f>
        <v>94</v>
      </c>
      <c r="C23" s="15">
        <f>ROUNDDOWN(C22/$C$6*100,0)</f>
        <v>219</v>
      </c>
      <c r="D23" s="14">
        <f>ROUNDDOWN(D22/$D$6*100,0)</f>
        <v>120</v>
      </c>
      <c r="E23" s="14">
        <f>ROUNDDOWN(E22/$E$6*100,0)</f>
        <v>108</v>
      </c>
    </row>
    <row r="24" spans="1:5" x14ac:dyDescent="0.2">
      <c r="A24" s="141" t="s">
        <v>15</v>
      </c>
      <c r="B24" s="19">
        <v>1027</v>
      </c>
      <c r="C24" s="18">
        <v>4590</v>
      </c>
      <c r="D24" s="17">
        <v>33521</v>
      </c>
      <c r="E24" s="17">
        <v>54511</v>
      </c>
    </row>
    <row r="25" spans="1:5" x14ac:dyDescent="0.2">
      <c r="A25" s="141"/>
      <c r="B25" s="16">
        <f>ROUNDDOWN(B24/$B$6*100,0)</f>
        <v>93</v>
      </c>
      <c r="C25" s="15">
        <f>ROUNDDOWN(C24/$C$6*100,0)</f>
        <v>218</v>
      </c>
      <c r="D25" s="14">
        <f>ROUNDDOWN(D24/$D$6*100,0)</f>
        <v>121</v>
      </c>
      <c r="E25" s="14">
        <f>ROUNDDOWN(E24/$E$6*100,0)</f>
        <v>109</v>
      </c>
    </row>
    <row r="26" spans="1:5" x14ac:dyDescent="0.2">
      <c r="A26" s="141" t="s">
        <v>14</v>
      </c>
      <c r="B26" s="19">
        <v>1012</v>
      </c>
      <c r="C26" s="18">
        <v>4541</v>
      </c>
      <c r="D26" s="17">
        <v>33341</v>
      </c>
      <c r="E26" s="17">
        <v>53602</v>
      </c>
    </row>
    <row r="27" spans="1:5" x14ac:dyDescent="0.2">
      <c r="A27" s="141"/>
      <c r="B27" s="16">
        <f>ROUNDDOWN(B26/$B$6*100,0)</f>
        <v>92</v>
      </c>
      <c r="C27" s="15">
        <f>ROUNDDOWN(C26/$C$6*100,0)</f>
        <v>215</v>
      </c>
      <c r="D27" s="14">
        <f>ROUNDDOWN(D26/$D$6*100,0)</f>
        <v>120</v>
      </c>
      <c r="E27" s="14">
        <f>ROUNDDOWN(E26/$E$6*100,0)</f>
        <v>107</v>
      </c>
    </row>
    <row r="28" spans="1:5" x14ac:dyDescent="0.2">
      <c r="A28" s="141" t="s">
        <v>13</v>
      </c>
      <c r="B28" s="19">
        <v>1008</v>
      </c>
      <c r="C28" s="18">
        <v>4459</v>
      </c>
      <c r="D28" s="17">
        <v>33163</v>
      </c>
      <c r="E28" s="17">
        <v>53343</v>
      </c>
    </row>
    <row r="29" spans="1:5" x14ac:dyDescent="0.2">
      <c r="A29" s="141"/>
      <c r="B29" s="16">
        <f>ROUNDDOWN(B28/$B$6*100,0)</f>
        <v>92</v>
      </c>
      <c r="C29" s="15">
        <f>ROUNDDOWN(C28/$C$6*100,0)</f>
        <v>211</v>
      </c>
      <c r="D29" s="14">
        <f>ROUNDDOWN(D28/$D$6*100,0)</f>
        <v>119</v>
      </c>
      <c r="E29" s="14">
        <f>ROUNDDOWN(E28/$E$6*100,0)</f>
        <v>106</v>
      </c>
    </row>
    <row r="30" spans="1:5" x14ac:dyDescent="0.2">
      <c r="A30" s="141" t="s">
        <v>12</v>
      </c>
      <c r="B30" s="19">
        <v>996</v>
      </c>
      <c r="C30" s="18">
        <v>4383</v>
      </c>
      <c r="D30" s="17">
        <v>33146</v>
      </c>
      <c r="E30" s="17">
        <v>49407</v>
      </c>
    </row>
    <row r="31" spans="1:5" x14ac:dyDescent="0.2">
      <c r="A31" s="141"/>
      <c r="B31" s="16">
        <f>ROUNDDOWN(B30/$B$6*100,0)</f>
        <v>91</v>
      </c>
      <c r="C31" s="15">
        <f>ROUNDDOWN(C30/$C$6*100,0)</f>
        <v>208</v>
      </c>
      <c r="D31" s="14">
        <f>ROUNDDOWN(D30/$D$6*100,0)</f>
        <v>119</v>
      </c>
      <c r="E31" s="14">
        <f>ROUNDDOWN(E30/$E$6*100,0)</f>
        <v>98</v>
      </c>
    </row>
    <row r="32" spans="1:5" x14ac:dyDescent="0.2">
      <c r="A32" s="141" t="s">
        <v>11</v>
      </c>
      <c r="B32" s="19">
        <v>987</v>
      </c>
      <c r="C32" s="18">
        <v>4293</v>
      </c>
      <c r="D32" s="17">
        <v>31996</v>
      </c>
      <c r="E32" s="17">
        <v>51711</v>
      </c>
    </row>
    <row r="33" spans="1:5" x14ac:dyDescent="0.2">
      <c r="A33" s="141"/>
      <c r="B33" s="16">
        <f>ROUNDDOWN(B32/$B$6*100,0)</f>
        <v>90</v>
      </c>
      <c r="C33" s="15">
        <f>ROUNDDOWN(C32/$C$6*100,0)</f>
        <v>203</v>
      </c>
      <c r="D33" s="14">
        <f>ROUNDDOWN(D32/$D$6*100,0)</f>
        <v>115</v>
      </c>
      <c r="E33" s="14">
        <f>ROUNDDOWN(E32/$E$6*100,0)</f>
        <v>103</v>
      </c>
    </row>
    <row r="34" spans="1:5" x14ac:dyDescent="0.2">
      <c r="A34" s="141" t="s">
        <v>10</v>
      </c>
      <c r="B34" s="19">
        <v>980</v>
      </c>
      <c r="C34" s="18">
        <v>4184</v>
      </c>
      <c r="D34" s="17">
        <v>30794</v>
      </c>
      <c r="E34" s="17">
        <v>48838</v>
      </c>
    </row>
    <row r="35" spans="1:5" x14ac:dyDescent="0.2">
      <c r="A35" s="141"/>
      <c r="B35" s="16">
        <f>ROUNDDOWN(B34/$B$6*100,0)</f>
        <v>89</v>
      </c>
      <c r="C35" s="15">
        <f>ROUNDDOWN(C34/$C$6*100,0)</f>
        <v>198</v>
      </c>
      <c r="D35" s="14">
        <f>ROUNDDOWN(D34/$D$6*100,0)</f>
        <v>111</v>
      </c>
      <c r="E35" s="14">
        <f>ROUNDDOWN(E34/$E$6*100,0)</f>
        <v>97</v>
      </c>
    </row>
    <row r="36" spans="1:5" x14ac:dyDescent="0.2">
      <c r="A36" s="141" t="s">
        <v>9</v>
      </c>
      <c r="B36" s="19">
        <v>972</v>
      </c>
      <c r="C36" s="18">
        <v>4075</v>
      </c>
      <c r="D36" s="17">
        <v>29869</v>
      </c>
      <c r="E36" s="17">
        <v>48227</v>
      </c>
    </row>
    <row r="37" spans="1:5" x14ac:dyDescent="0.2">
      <c r="A37" s="141"/>
      <c r="B37" s="16">
        <f>ROUNDDOWN(B36/$B$6*100,0)</f>
        <v>88</v>
      </c>
      <c r="C37" s="15">
        <f>ROUNDDOWN(C36/$C$6*100,0)</f>
        <v>193</v>
      </c>
      <c r="D37" s="14">
        <f>ROUNDDOWN(D36/$D$6*100,0)</f>
        <v>107</v>
      </c>
      <c r="E37" s="14">
        <f>ROUNDDOWN(E36/$E$6*100,0)</f>
        <v>96</v>
      </c>
    </row>
    <row r="38" spans="1:5" x14ac:dyDescent="0.2">
      <c r="A38" s="132" t="s">
        <v>8</v>
      </c>
      <c r="B38" s="13">
        <v>956</v>
      </c>
      <c r="C38" s="12">
        <v>3959</v>
      </c>
      <c r="D38" s="11">
        <v>29430</v>
      </c>
      <c r="E38" s="11">
        <v>46983</v>
      </c>
    </row>
    <row r="39" spans="1:5" x14ac:dyDescent="0.2">
      <c r="A39" s="132"/>
      <c r="B39" s="10">
        <f>ROUNDDOWN(B38/$B$6*100,0)</f>
        <v>87</v>
      </c>
      <c r="C39" s="9">
        <f>ROUNDDOWN(C38/$C$6*100,0)</f>
        <v>188</v>
      </c>
      <c r="D39" s="8">
        <f>ROUNDDOWN(D38/$D$6*100,0)</f>
        <v>106</v>
      </c>
      <c r="E39" s="8">
        <f>ROUNDDOWN(E38/$E$6*100,0)</f>
        <v>94</v>
      </c>
    </row>
    <row r="40" spans="1:5" x14ac:dyDescent="0.2">
      <c r="A40" s="132" t="s">
        <v>7</v>
      </c>
      <c r="B40" s="13">
        <v>944</v>
      </c>
      <c r="C40" s="12">
        <v>3846</v>
      </c>
      <c r="D40" s="11">
        <v>29145</v>
      </c>
      <c r="E40" s="11">
        <v>45320</v>
      </c>
    </row>
    <row r="41" spans="1:5" x14ac:dyDescent="0.2">
      <c r="A41" s="132"/>
      <c r="B41" s="10">
        <f>ROUNDDOWN(B40/$B$6*100,0)</f>
        <v>86</v>
      </c>
      <c r="C41" s="9">
        <f>ROUNDDOWN(C40/$C$6*100,0)</f>
        <v>182</v>
      </c>
      <c r="D41" s="8">
        <f>ROUNDDOWN(D40/$D$6*100,0)</f>
        <v>105</v>
      </c>
      <c r="E41" s="8">
        <f>ROUNDDOWN(E40/$E$6*100,0)</f>
        <v>90</v>
      </c>
    </row>
    <row r="42" spans="1:5" x14ac:dyDescent="0.2">
      <c r="A42" s="132" t="s">
        <v>6</v>
      </c>
      <c r="B42" s="13">
        <v>930</v>
      </c>
      <c r="C42" s="12">
        <v>3729</v>
      </c>
      <c r="D42" s="11">
        <v>28817</v>
      </c>
      <c r="E42" s="11">
        <v>43431</v>
      </c>
    </row>
    <row r="43" spans="1:5" x14ac:dyDescent="0.2">
      <c r="A43" s="132"/>
      <c r="B43" s="10">
        <f>ROUNDDOWN(B42/$B$6*100,0)</f>
        <v>85</v>
      </c>
      <c r="C43" s="9">
        <f>ROUNDDOWN(C42/$C$6*100,0)</f>
        <v>177</v>
      </c>
      <c r="D43" s="8">
        <f>ROUNDDOWN(D42/$D$6*100,0)</f>
        <v>104</v>
      </c>
      <c r="E43" s="8">
        <f>ROUNDDOWN(E42/$E$6*100,0)</f>
        <v>87</v>
      </c>
    </row>
    <row r="44" spans="1:5" x14ac:dyDescent="0.2">
      <c r="A44" s="132" t="s">
        <v>5</v>
      </c>
      <c r="B44" s="13">
        <v>913</v>
      </c>
      <c r="C44" s="12">
        <v>3609</v>
      </c>
      <c r="D44" s="11">
        <v>28408</v>
      </c>
      <c r="E44" s="11">
        <v>41934</v>
      </c>
    </row>
    <row r="45" spans="1:5" x14ac:dyDescent="0.2">
      <c r="A45" s="132"/>
      <c r="B45" s="10">
        <f>ROUNDDOWN(B44/$B$6*100,0)</f>
        <v>83</v>
      </c>
      <c r="C45" s="9">
        <f>ROUNDDOWN(C44/$C$6*100,0)</f>
        <v>171</v>
      </c>
      <c r="D45" s="8">
        <f>ROUNDDOWN(D44/$D$6*100,0)</f>
        <v>102</v>
      </c>
      <c r="E45" s="8">
        <f>ROUNDDOWN(E44/$E$6*100,0)</f>
        <v>84</v>
      </c>
    </row>
    <row r="46" spans="1:5" x14ac:dyDescent="0.2">
      <c r="A46" s="132" t="s">
        <v>4</v>
      </c>
      <c r="B46" s="7">
        <v>910</v>
      </c>
      <c r="C46" s="6">
        <v>3495</v>
      </c>
      <c r="D46" s="5">
        <v>28080</v>
      </c>
      <c r="E46" s="5">
        <v>40060</v>
      </c>
    </row>
    <row r="47" spans="1:5" x14ac:dyDescent="0.2">
      <c r="A47" s="132"/>
      <c r="B47" s="4">
        <f>ROUNDDOWN(B46/$B$6*100,0)</f>
        <v>83</v>
      </c>
      <c r="C47" s="3">
        <f>ROUNDDOWN(C46/$C$6*100,0)</f>
        <v>166</v>
      </c>
      <c r="D47" s="2">
        <f>ROUNDDOWN(D46/$D$6*100,0)</f>
        <v>101</v>
      </c>
      <c r="E47" s="2">
        <f>ROUNDDOWN(E46/$E$6*100,0)</f>
        <v>80</v>
      </c>
    </row>
    <row r="48" spans="1:5" x14ac:dyDescent="0.2">
      <c r="A48" s="132" t="s">
        <v>3</v>
      </c>
      <c r="B48" s="7">
        <v>895</v>
      </c>
      <c r="C48" s="6">
        <v>3388</v>
      </c>
      <c r="D48" s="5">
        <v>27285</v>
      </c>
      <c r="E48" s="5">
        <v>38637</v>
      </c>
    </row>
    <row r="49" spans="1:5" x14ac:dyDescent="0.2">
      <c r="A49" s="132"/>
      <c r="B49" s="4">
        <f>ROUNDDOWN(B48/$B$6*100,0)</f>
        <v>81</v>
      </c>
      <c r="C49" s="3">
        <f>ROUNDDOWN(C48/$C$6*100,0)</f>
        <v>160</v>
      </c>
      <c r="D49" s="2">
        <f>ROUNDDOWN(D48/$D$6*100,0)</f>
        <v>98</v>
      </c>
      <c r="E49" s="2">
        <f>ROUNDDOWN(E48/$E$6*100,0)</f>
        <v>77</v>
      </c>
    </row>
    <row r="50" spans="1:5" x14ac:dyDescent="0.2">
      <c r="A50" s="132" t="s">
        <v>2</v>
      </c>
      <c r="B50" s="7">
        <v>866</v>
      </c>
      <c r="C50" s="6">
        <v>3277</v>
      </c>
      <c r="D50" s="5">
        <v>26370</v>
      </c>
      <c r="E50" s="5">
        <v>37631</v>
      </c>
    </row>
    <row r="51" spans="1:5" x14ac:dyDescent="0.2">
      <c r="A51" s="132"/>
      <c r="B51" s="4">
        <f>ROUNDDOWN(B50/$B$6*100,0)</f>
        <v>79</v>
      </c>
      <c r="C51" s="3">
        <f>ROUNDDOWN(C50/$C$6*100,0)</f>
        <v>155</v>
      </c>
      <c r="D51" s="2">
        <f>ROUNDDOWN(D50/$D$6*100,0)</f>
        <v>95</v>
      </c>
      <c r="E51" s="2">
        <f>ROUNDDOWN(E50/$E$6*100,0)</f>
        <v>75</v>
      </c>
    </row>
    <row r="52" spans="1:5" x14ac:dyDescent="0.2">
      <c r="A52" s="132" t="s">
        <v>32</v>
      </c>
      <c r="B52" s="7">
        <v>845</v>
      </c>
      <c r="C52" s="6">
        <v>3158</v>
      </c>
      <c r="D52" s="5">
        <v>25852</v>
      </c>
      <c r="E52" s="5">
        <v>35941</v>
      </c>
    </row>
    <row r="53" spans="1:5" x14ac:dyDescent="0.2">
      <c r="A53" s="132"/>
      <c r="B53" s="4">
        <f>ROUNDDOWN(B52/$B$6*100,0)</f>
        <v>77</v>
      </c>
      <c r="C53" s="3">
        <f>ROUNDDOWN(C52/$C$6*100,0)</f>
        <v>150</v>
      </c>
      <c r="D53" s="2">
        <f>ROUNDDOWN(D52/$D$6*100,0)</f>
        <v>93</v>
      </c>
      <c r="E53" s="2">
        <f>ROUNDDOWN(E52/$E$6*100,0)</f>
        <v>72</v>
      </c>
    </row>
    <row r="54" spans="1:5" x14ac:dyDescent="0.2">
      <c r="A54" s="132" t="s">
        <v>31</v>
      </c>
      <c r="B54" s="7">
        <v>814</v>
      </c>
      <c r="C54" s="6">
        <v>3032</v>
      </c>
      <c r="D54" s="5">
        <v>25151</v>
      </c>
      <c r="E54" s="5">
        <v>33085</v>
      </c>
    </row>
    <row r="55" spans="1:5" x14ac:dyDescent="0.2">
      <c r="A55" s="132"/>
      <c r="B55" s="4">
        <f>ROUNDDOWN(B54/$B$6*100,0)</f>
        <v>74</v>
      </c>
      <c r="C55" s="3">
        <f>ROUNDDOWN(C54/$C$6*100,0)</f>
        <v>144</v>
      </c>
      <c r="D55" s="2">
        <f>ROUNDDOWN(D54/$D$6*100,0)</f>
        <v>90</v>
      </c>
      <c r="E55" s="2">
        <f>ROUNDDOWN(E54/$E$6*100,0)</f>
        <v>66</v>
      </c>
    </row>
    <row r="56" spans="1:5" x14ac:dyDescent="0.2">
      <c r="A56" s="132" t="s">
        <v>33</v>
      </c>
      <c r="B56" s="21">
        <v>800</v>
      </c>
      <c r="C56" s="23">
        <v>2893</v>
      </c>
      <c r="D56" s="25">
        <v>24683</v>
      </c>
      <c r="E56" s="26">
        <v>27917</v>
      </c>
    </row>
    <row r="57" spans="1:5" x14ac:dyDescent="0.2">
      <c r="A57" s="132"/>
      <c r="B57" s="22">
        <f>ROUNDDOWN(B56/$B$6*100,0)</f>
        <v>73</v>
      </c>
      <c r="C57" s="24">
        <f>ROUNDDOWN(C56/$C$6*100,0)</f>
        <v>137</v>
      </c>
      <c r="D57" s="2">
        <f>ROUNDDOWN(D56/$D$6*100,0)</f>
        <v>89</v>
      </c>
      <c r="E57" s="2">
        <f>ROUNDDOWN(E56/$E$6*100,0)</f>
        <v>55</v>
      </c>
    </row>
    <row r="58" spans="1:5" s="130" customFormat="1" x14ac:dyDescent="0.2">
      <c r="A58" s="132" t="s">
        <v>34</v>
      </c>
      <c r="B58" s="21">
        <v>783</v>
      </c>
      <c r="C58" s="128">
        <v>2735</v>
      </c>
      <c r="D58" s="5">
        <v>24135</v>
      </c>
      <c r="E58" s="129">
        <v>26495</v>
      </c>
    </row>
    <row r="59" spans="1:5" s="130" customFormat="1" x14ac:dyDescent="0.2">
      <c r="A59" s="132"/>
      <c r="B59" s="22">
        <f>ROUNDDOWN(B58/$B$6*100,0)</f>
        <v>71</v>
      </c>
      <c r="C59" s="131">
        <f>ROUNDDOWN(C58/$C$6*100,0)</f>
        <v>129</v>
      </c>
      <c r="D59" s="2">
        <f>ROUNDDOWN(D58/$D$6*100,0)</f>
        <v>87</v>
      </c>
      <c r="E59" s="2">
        <f>ROUNDDOWN(E58/$E$6*100,0)</f>
        <v>53</v>
      </c>
    </row>
    <row r="60" spans="1:5" x14ac:dyDescent="0.2">
      <c r="A60" s="132" t="s">
        <v>269</v>
      </c>
      <c r="B60" s="21">
        <v>766</v>
      </c>
      <c r="C60" s="128">
        <v>2607</v>
      </c>
      <c r="D60" s="5">
        <v>23400</v>
      </c>
      <c r="E60" s="129">
        <v>26453</v>
      </c>
    </row>
    <row r="61" spans="1:5" x14ac:dyDescent="0.2">
      <c r="A61" s="132"/>
      <c r="B61" s="22">
        <f>ROUNDDOWN(B60/$B$6*100,0)</f>
        <v>70</v>
      </c>
      <c r="C61" s="131">
        <f>ROUNDDOWN(C60/$C$6*100,0)</f>
        <v>123</v>
      </c>
      <c r="D61" s="2">
        <f>ROUNDDOWN(D60/$D$6*100,0)</f>
        <v>84</v>
      </c>
      <c r="E61" s="2">
        <f>ROUNDDOWN(E60/$E$6*100,0)</f>
        <v>52</v>
      </c>
    </row>
    <row r="62" spans="1:5" x14ac:dyDescent="0.2">
      <c r="A62" s="132" t="s">
        <v>274</v>
      </c>
      <c r="B62" s="27">
        <v>751</v>
      </c>
      <c r="C62" s="32">
        <v>2520</v>
      </c>
      <c r="D62" s="29">
        <v>22809</v>
      </c>
      <c r="E62" s="31">
        <v>26443</v>
      </c>
    </row>
    <row r="63" spans="1:5" x14ac:dyDescent="0.2">
      <c r="A63" s="132"/>
      <c r="B63" s="28">
        <f>ROUNDDOWN(B62/$B$6*100,0)</f>
        <v>68</v>
      </c>
      <c r="C63" s="33">
        <f>ROUNDDOWN(C62/$C$6*100,0)</f>
        <v>119</v>
      </c>
      <c r="D63" s="30">
        <f>ROUNDDOWN(D62/$D$6*100,0)</f>
        <v>82</v>
      </c>
      <c r="E63" s="30">
        <f>ROUNDDOWN(E62/$E$6*100,0)</f>
        <v>52</v>
      </c>
    </row>
    <row r="64" spans="1:5" x14ac:dyDescent="0.2">
      <c r="A64" s="1" t="s">
        <v>1</v>
      </c>
      <c r="B64" s="1"/>
      <c r="C64" s="1"/>
      <c r="D64" s="1"/>
      <c r="E64" s="1"/>
    </row>
    <row r="65" spans="1:5" x14ac:dyDescent="0.2">
      <c r="A65" s="1" t="s">
        <v>0</v>
      </c>
      <c r="B65" s="1"/>
      <c r="C65" s="1"/>
      <c r="D65" s="1"/>
      <c r="E65" s="1"/>
    </row>
  </sheetData>
  <mergeCells count="33">
    <mergeCell ref="A20:A21"/>
    <mergeCell ref="A36:A37"/>
    <mergeCell ref="A40:A41"/>
    <mergeCell ref="A60:A61"/>
    <mergeCell ref="A54:A55"/>
    <mergeCell ref="A24:A25"/>
    <mergeCell ref="A50:A51"/>
    <mergeCell ref="A58:A59"/>
    <mergeCell ref="A56:A57"/>
    <mergeCell ref="A26:A27"/>
    <mergeCell ref="A28:A29"/>
    <mergeCell ref="A30:A31"/>
    <mergeCell ref="A52:A53"/>
    <mergeCell ref="A46:A47"/>
    <mergeCell ref="A42:A43"/>
    <mergeCell ref="A32:A33"/>
    <mergeCell ref="A48:A49"/>
    <mergeCell ref="A62:A63"/>
    <mergeCell ref="E4:E5"/>
    <mergeCell ref="D4:D5"/>
    <mergeCell ref="B4:C5"/>
    <mergeCell ref="A4:A5"/>
    <mergeCell ref="A22:A23"/>
    <mergeCell ref="A6:A7"/>
    <mergeCell ref="A8:A9"/>
    <mergeCell ref="A10:A11"/>
    <mergeCell ref="A12:A13"/>
    <mergeCell ref="A14:A15"/>
    <mergeCell ref="A16:A17"/>
    <mergeCell ref="A44:A45"/>
    <mergeCell ref="A38:A39"/>
    <mergeCell ref="A34:A35"/>
    <mergeCell ref="A18:A19"/>
  </mergeCells>
  <phoneticPr fontId="1"/>
  <pageMargins left="0.98425196850393704" right="0.59055118110236227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8A01-A15F-4DDA-95F0-F538C4C1DBDE}">
  <dimension ref="A2:I24"/>
  <sheetViews>
    <sheetView view="pageBreakPreview" zoomScaleNormal="100" zoomScaleSheetLayoutView="100" workbookViewId="0">
      <selection activeCell="A6" sqref="A6"/>
    </sheetView>
  </sheetViews>
  <sheetFormatPr defaultRowHeight="13.2" x14ac:dyDescent="0.2"/>
  <cols>
    <col min="2" max="9" width="11" customWidth="1"/>
  </cols>
  <sheetData>
    <row r="2" spans="1:8" x14ac:dyDescent="0.2">
      <c r="A2" s="35" t="s">
        <v>35</v>
      </c>
    </row>
    <row r="3" spans="1:8" ht="22.5" customHeight="1" x14ac:dyDescent="0.2">
      <c r="A3" s="1"/>
      <c r="B3" s="1"/>
      <c r="C3" s="1"/>
      <c r="D3" s="1"/>
      <c r="E3" s="1"/>
      <c r="F3" s="1"/>
      <c r="G3" s="1"/>
      <c r="H3" s="36" t="s">
        <v>272</v>
      </c>
    </row>
    <row r="4" spans="1:8" ht="16.5" customHeight="1" x14ac:dyDescent="0.2">
      <c r="A4" s="142" t="s">
        <v>36</v>
      </c>
      <c r="B4" s="141" t="s">
        <v>37</v>
      </c>
      <c r="C4" s="141"/>
      <c r="D4" s="141" t="s">
        <v>38</v>
      </c>
      <c r="E4" s="144" t="s">
        <v>39</v>
      </c>
      <c r="F4" s="144" t="s">
        <v>40</v>
      </c>
      <c r="G4" s="141" t="s">
        <v>41</v>
      </c>
      <c r="H4" s="141" t="s">
        <v>42</v>
      </c>
    </row>
    <row r="5" spans="1:8" ht="16.5" customHeight="1" x14ac:dyDescent="0.2">
      <c r="A5" s="143"/>
      <c r="B5" s="34" t="s">
        <v>43</v>
      </c>
      <c r="C5" s="34" t="s">
        <v>44</v>
      </c>
      <c r="D5" s="141"/>
      <c r="E5" s="141"/>
      <c r="F5" s="141"/>
      <c r="G5" s="141"/>
      <c r="H5" s="141"/>
    </row>
    <row r="6" spans="1:8" ht="20.25" customHeight="1" x14ac:dyDescent="0.2">
      <c r="A6" s="37" t="s">
        <v>45</v>
      </c>
      <c r="B6" s="38">
        <v>236</v>
      </c>
      <c r="C6" s="38">
        <v>1573</v>
      </c>
      <c r="D6" s="38">
        <v>9938</v>
      </c>
      <c r="E6" s="38">
        <v>5072613</v>
      </c>
      <c r="F6" s="39">
        <f>E6/D6</f>
        <v>510.42594083316561</v>
      </c>
      <c r="G6" s="38">
        <v>12682</v>
      </c>
      <c r="H6" s="38">
        <v>10899</v>
      </c>
    </row>
    <row r="7" spans="1:8" ht="20.25" customHeight="1" x14ac:dyDescent="0.2">
      <c r="A7" s="37" t="s">
        <v>46</v>
      </c>
      <c r="B7" s="38">
        <v>39</v>
      </c>
      <c r="C7" s="38">
        <v>34</v>
      </c>
      <c r="D7" s="38">
        <v>956</v>
      </c>
      <c r="E7" s="38">
        <v>782674</v>
      </c>
      <c r="F7" s="39">
        <f t="shared" ref="F7:F13" si="0">E7/D7</f>
        <v>818.69665271966528</v>
      </c>
      <c r="G7" s="38">
        <v>1097</v>
      </c>
      <c r="H7" s="38">
        <v>863</v>
      </c>
    </row>
    <row r="8" spans="1:8" ht="20.25" customHeight="1" x14ac:dyDescent="0.2">
      <c r="A8" s="37" t="s">
        <v>47</v>
      </c>
      <c r="B8" s="38">
        <v>115</v>
      </c>
      <c r="C8" s="38">
        <v>325</v>
      </c>
      <c r="D8" s="38">
        <v>2530</v>
      </c>
      <c r="E8" s="38">
        <v>1238888</v>
      </c>
      <c r="F8" s="39">
        <f t="shared" si="0"/>
        <v>489.67905138339921</v>
      </c>
      <c r="G8" s="38">
        <v>2945</v>
      </c>
      <c r="H8" s="38">
        <v>2383</v>
      </c>
    </row>
    <row r="9" spans="1:8" ht="20.25" customHeight="1" x14ac:dyDescent="0.2">
      <c r="A9" s="37" t="s">
        <v>48</v>
      </c>
      <c r="B9" s="38">
        <v>137</v>
      </c>
      <c r="C9" s="38">
        <v>262</v>
      </c>
      <c r="D9" s="38">
        <v>2826</v>
      </c>
      <c r="E9" s="38">
        <v>1687085</v>
      </c>
      <c r="F9" s="39">
        <f t="shared" si="0"/>
        <v>596.98690728945508</v>
      </c>
      <c r="G9" s="38">
        <v>3113</v>
      </c>
      <c r="H9" s="38">
        <v>2431</v>
      </c>
    </row>
    <row r="10" spans="1:8" ht="20.25" customHeight="1" x14ac:dyDescent="0.2">
      <c r="A10" s="37" t="s">
        <v>49</v>
      </c>
      <c r="B10" s="38">
        <v>73</v>
      </c>
      <c r="C10" s="38">
        <v>99</v>
      </c>
      <c r="D10" s="38">
        <v>1955</v>
      </c>
      <c r="E10" s="38">
        <v>1076956</v>
      </c>
      <c r="F10" s="39">
        <f t="shared" si="0"/>
        <v>550.87263427109974</v>
      </c>
      <c r="G10" s="38">
        <v>2233</v>
      </c>
      <c r="H10" s="38">
        <v>1745</v>
      </c>
    </row>
    <row r="11" spans="1:8" ht="20.25" customHeight="1" x14ac:dyDescent="0.2">
      <c r="A11" s="37" t="s">
        <v>50</v>
      </c>
      <c r="B11" s="38">
        <v>37</v>
      </c>
      <c r="C11" s="38">
        <v>31</v>
      </c>
      <c r="D11" s="38">
        <v>1748</v>
      </c>
      <c r="E11" s="38">
        <v>1022063</v>
      </c>
      <c r="F11" s="39">
        <f t="shared" si="0"/>
        <v>584.70423340961099</v>
      </c>
      <c r="G11" s="38">
        <v>1839</v>
      </c>
      <c r="H11" s="38">
        <v>1528</v>
      </c>
    </row>
    <row r="12" spans="1:8" ht="20.25" customHeight="1" x14ac:dyDescent="0.2">
      <c r="A12" s="37" t="s">
        <v>51</v>
      </c>
      <c r="B12" s="38">
        <v>114</v>
      </c>
      <c r="C12" s="38">
        <v>196</v>
      </c>
      <c r="D12" s="38">
        <v>2856</v>
      </c>
      <c r="E12" s="38">
        <v>1514465</v>
      </c>
      <c r="F12" s="39">
        <f t="shared" si="0"/>
        <v>530.27485994397762</v>
      </c>
      <c r="G12" s="38">
        <v>2534</v>
      </c>
      <c r="H12" s="38">
        <v>2021</v>
      </c>
    </row>
    <row r="13" spans="1:8" ht="20.25" customHeight="1" x14ac:dyDescent="0.2">
      <c r="A13" s="40" t="s">
        <v>52</v>
      </c>
      <c r="B13" s="41">
        <f>SUM(B6:B12)</f>
        <v>751</v>
      </c>
      <c r="C13" s="41">
        <f>SUM(C6:C12)</f>
        <v>2520</v>
      </c>
      <c r="D13" s="41">
        <f>SUM(D6:D12)</f>
        <v>22809</v>
      </c>
      <c r="E13" s="41">
        <f>SUM(E6:E12)</f>
        <v>12394744</v>
      </c>
      <c r="F13" s="39">
        <f t="shared" si="0"/>
        <v>543.41461703713446</v>
      </c>
      <c r="G13" s="41">
        <f>SUM(G6:G12)</f>
        <v>26443</v>
      </c>
      <c r="H13" s="41">
        <f>SUM(H6:H12)</f>
        <v>21870</v>
      </c>
    </row>
    <row r="14" spans="1:8" x14ac:dyDescent="0.2">
      <c r="A14" s="42" t="s">
        <v>53</v>
      </c>
      <c r="B14" s="1"/>
      <c r="C14" s="1"/>
      <c r="D14" s="1"/>
      <c r="E14" s="1"/>
      <c r="F14" s="1"/>
      <c r="G14" s="1"/>
      <c r="H14" s="1"/>
    </row>
    <row r="15" spans="1:8" x14ac:dyDescent="0.2">
      <c r="A15" s="43" t="s">
        <v>54</v>
      </c>
    </row>
    <row r="16" spans="1:8" x14ac:dyDescent="0.2">
      <c r="A16" s="43" t="s">
        <v>271</v>
      </c>
      <c r="B16" s="1"/>
      <c r="C16" s="1"/>
      <c r="D16" s="1"/>
      <c r="E16" s="1"/>
      <c r="F16" s="1"/>
      <c r="G16" s="1"/>
      <c r="H16" s="1"/>
    </row>
    <row r="19" spans="1:9" x14ac:dyDescent="0.2">
      <c r="A19" s="35" t="s">
        <v>55</v>
      </c>
    </row>
    <row r="20" spans="1:9" ht="20.25" customHeight="1" x14ac:dyDescent="0.2">
      <c r="A20" s="1"/>
      <c r="B20" s="1"/>
      <c r="C20" s="1"/>
      <c r="D20" s="1"/>
      <c r="E20" s="1"/>
      <c r="F20" s="1"/>
      <c r="G20" s="1"/>
      <c r="H20" s="1"/>
      <c r="I20" s="36" t="s">
        <v>272</v>
      </c>
    </row>
    <row r="21" spans="1:9" ht="19.5" customHeight="1" x14ac:dyDescent="0.2">
      <c r="A21" s="34" t="s">
        <v>56</v>
      </c>
      <c r="B21" s="34" t="s">
        <v>45</v>
      </c>
      <c r="C21" s="34" t="s">
        <v>46</v>
      </c>
      <c r="D21" s="34" t="s">
        <v>47</v>
      </c>
      <c r="E21" s="34" t="s">
        <v>48</v>
      </c>
      <c r="F21" s="34" t="s">
        <v>49</v>
      </c>
      <c r="G21" s="34" t="s">
        <v>50</v>
      </c>
      <c r="H21" s="34" t="s">
        <v>51</v>
      </c>
      <c r="I21" s="44" t="s">
        <v>57</v>
      </c>
    </row>
    <row r="22" spans="1:9" ht="19.5" customHeight="1" x14ac:dyDescent="0.2">
      <c r="A22" s="34" t="s">
        <v>37</v>
      </c>
      <c r="B22" s="45">
        <v>273</v>
      </c>
      <c r="C22" s="45">
        <v>40</v>
      </c>
      <c r="D22" s="45">
        <v>156</v>
      </c>
      <c r="E22" s="45">
        <v>179</v>
      </c>
      <c r="F22" s="45">
        <v>90</v>
      </c>
      <c r="G22" s="45">
        <v>106</v>
      </c>
      <c r="H22" s="45">
        <v>119</v>
      </c>
      <c r="I22" s="46">
        <f>SUM(B22:H22)</f>
        <v>963</v>
      </c>
    </row>
    <row r="23" spans="1:9" ht="19.5" customHeight="1" x14ac:dyDescent="0.2">
      <c r="A23" s="34" t="s">
        <v>38</v>
      </c>
      <c r="B23" s="45">
        <v>392</v>
      </c>
      <c r="C23" s="45">
        <v>55</v>
      </c>
      <c r="D23" s="45">
        <v>264</v>
      </c>
      <c r="E23" s="45">
        <v>258</v>
      </c>
      <c r="F23" s="45">
        <v>133</v>
      </c>
      <c r="G23" s="45">
        <v>138</v>
      </c>
      <c r="H23" s="45">
        <v>171</v>
      </c>
      <c r="I23" s="46">
        <f>SUM(B23:H23)</f>
        <v>1411</v>
      </c>
    </row>
    <row r="24" spans="1:9" ht="19.5" customHeight="1" x14ac:dyDescent="0.2">
      <c r="A24" s="47" t="s">
        <v>58</v>
      </c>
      <c r="B24" s="1"/>
      <c r="C24" s="1"/>
      <c r="D24" s="1"/>
      <c r="E24" s="1"/>
      <c r="F24" s="1"/>
      <c r="G24" s="1"/>
      <c r="H24" s="1"/>
      <c r="I24" s="1"/>
    </row>
  </sheetData>
  <mergeCells count="7">
    <mergeCell ref="H4:H5"/>
    <mergeCell ref="A4:A5"/>
    <mergeCell ref="B4:C4"/>
    <mergeCell ref="D4:D5"/>
    <mergeCell ref="E4:E5"/>
    <mergeCell ref="F4:F5"/>
    <mergeCell ref="G4:G5"/>
  </mergeCells>
  <phoneticPr fontId="1"/>
  <pageMargins left="0.7" right="0.2" top="0.75" bottom="0.75" header="0.3" footer="0.3"/>
  <pageSetup paperSize="9" scale="96" orientation="portrait" r:id="rId1"/>
  <ignoredErrors>
    <ignoredError sqref="F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FB68-8B00-4032-AFB1-EE0912896B7E}">
  <dimension ref="A1:AJ164"/>
  <sheetViews>
    <sheetView showZeros="0" view="pageBreakPreview" zoomScaleNormal="100" zoomScaleSheetLayoutView="100" workbookViewId="0">
      <selection activeCell="D52" sqref="D52"/>
    </sheetView>
  </sheetViews>
  <sheetFormatPr defaultColWidth="9" defaultRowHeight="13.5" customHeight="1" x14ac:dyDescent="0.2"/>
  <cols>
    <col min="1" max="2" width="2.21875" style="20" customWidth="1"/>
    <col min="3" max="3" width="11.21875" style="49" customWidth="1"/>
    <col min="4" max="4" width="6.77734375" style="20" customWidth="1"/>
    <col min="5" max="8" width="6.77734375" style="50" customWidth="1"/>
    <col min="9" max="11" width="2.21875" style="20" customWidth="1"/>
    <col min="12" max="12" width="11.21875" style="49" customWidth="1"/>
    <col min="13" max="13" width="6.77734375" style="20" customWidth="1"/>
    <col min="14" max="17" width="6.77734375" style="50" customWidth="1"/>
    <col min="18" max="20" width="2.21875" style="20" customWidth="1"/>
    <col min="21" max="21" width="11.21875" style="20" customWidth="1"/>
    <col min="22" max="22" width="6.77734375" style="20" customWidth="1"/>
    <col min="23" max="26" width="6.77734375" style="50" customWidth="1"/>
    <col min="27" max="29" width="2.21875" style="20" customWidth="1"/>
    <col min="30" max="30" width="13.21875" style="20" customWidth="1"/>
    <col min="31" max="31" width="6.77734375" style="20" customWidth="1"/>
    <col min="32" max="35" width="6.77734375" style="50" customWidth="1"/>
    <col min="36" max="16384" width="9" style="20"/>
  </cols>
  <sheetData>
    <row r="1" spans="1:36" ht="15" x14ac:dyDescent="0.2">
      <c r="A1" s="48" t="s">
        <v>59</v>
      </c>
    </row>
    <row r="2" spans="1:36" ht="13.5" customHeight="1" x14ac:dyDescent="0.2">
      <c r="A2" s="1"/>
      <c r="B2" s="1"/>
      <c r="C2" s="51"/>
      <c r="D2" s="1"/>
      <c r="E2" s="1"/>
      <c r="F2" s="1"/>
      <c r="G2" s="1"/>
      <c r="H2" s="1"/>
      <c r="I2" s="1"/>
      <c r="J2" s="1"/>
      <c r="K2" s="1"/>
      <c r="L2" s="51"/>
      <c r="M2" s="1"/>
      <c r="N2" s="1"/>
      <c r="O2" s="1"/>
      <c r="P2" s="1"/>
      <c r="Q2" s="36" t="s">
        <v>273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36"/>
      <c r="AJ2" s="1"/>
    </row>
    <row r="3" spans="1:36" ht="13.5" customHeight="1" x14ac:dyDescent="0.2">
      <c r="A3" s="135" t="s">
        <v>60</v>
      </c>
      <c r="B3" s="145"/>
      <c r="C3" s="136"/>
      <c r="D3" s="141" t="s">
        <v>44</v>
      </c>
      <c r="E3" s="141" t="s">
        <v>43</v>
      </c>
      <c r="F3" s="141"/>
      <c r="G3" s="141"/>
      <c r="H3" s="141"/>
      <c r="I3" s="1"/>
      <c r="J3" s="135" t="s">
        <v>60</v>
      </c>
      <c r="K3" s="145"/>
      <c r="L3" s="136"/>
      <c r="M3" s="141" t="s">
        <v>44</v>
      </c>
      <c r="N3" s="141" t="s">
        <v>43</v>
      </c>
      <c r="O3" s="141"/>
      <c r="P3" s="141"/>
      <c r="Q3" s="141"/>
      <c r="R3" s="1"/>
      <c r="S3" s="135" t="s">
        <v>60</v>
      </c>
      <c r="T3" s="145"/>
      <c r="U3" s="136"/>
      <c r="V3" s="141" t="s">
        <v>44</v>
      </c>
      <c r="W3" s="141" t="s">
        <v>43</v>
      </c>
      <c r="X3" s="141"/>
      <c r="Y3" s="141"/>
      <c r="Z3" s="141"/>
      <c r="AA3" s="1"/>
      <c r="AB3" s="135" t="s">
        <v>60</v>
      </c>
      <c r="AC3" s="145"/>
      <c r="AD3" s="136"/>
      <c r="AE3" s="141" t="s">
        <v>44</v>
      </c>
      <c r="AF3" s="141" t="s">
        <v>43</v>
      </c>
      <c r="AG3" s="141"/>
      <c r="AH3" s="141"/>
      <c r="AI3" s="141"/>
      <c r="AJ3" s="1"/>
    </row>
    <row r="4" spans="1:36" ht="13.5" customHeight="1" x14ac:dyDescent="0.2">
      <c r="A4" s="137"/>
      <c r="B4" s="151"/>
      <c r="C4" s="138"/>
      <c r="D4" s="141"/>
      <c r="E4" s="34" t="s">
        <v>61</v>
      </c>
      <c r="F4" s="34" t="s">
        <v>62</v>
      </c>
      <c r="G4" s="34" t="s">
        <v>63</v>
      </c>
      <c r="H4" s="34" t="s">
        <v>64</v>
      </c>
      <c r="I4" s="1"/>
      <c r="J4" s="137"/>
      <c r="K4" s="151"/>
      <c r="L4" s="138"/>
      <c r="M4" s="141"/>
      <c r="N4" s="34" t="s">
        <v>61</v>
      </c>
      <c r="O4" s="34" t="s">
        <v>62</v>
      </c>
      <c r="P4" s="34" t="s">
        <v>63</v>
      </c>
      <c r="Q4" s="34" t="s">
        <v>64</v>
      </c>
      <c r="R4" s="1"/>
      <c r="S4" s="137"/>
      <c r="T4" s="151"/>
      <c r="U4" s="138"/>
      <c r="V4" s="141"/>
      <c r="W4" s="34" t="s">
        <v>61</v>
      </c>
      <c r="X4" s="34" t="s">
        <v>62</v>
      </c>
      <c r="Y4" s="34" t="s">
        <v>63</v>
      </c>
      <c r="Z4" s="34" t="s">
        <v>64</v>
      </c>
      <c r="AA4" s="1"/>
      <c r="AB4" s="137"/>
      <c r="AC4" s="151"/>
      <c r="AD4" s="138"/>
      <c r="AE4" s="141"/>
      <c r="AF4" s="34" t="s">
        <v>61</v>
      </c>
      <c r="AG4" s="34" t="s">
        <v>62</v>
      </c>
      <c r="AH4" s="34" t="s">
        <v>63</v>
      </c>
      <c r="AI4" s="34" t="s">
        <v>64</v>
      </c>
      <c r="AJ4" s="1"/>
    </row>
    <row r="5" spans="1:36" ht="13.5" customHeight="1" x14ac:dyDescent="0.2">
      <c r="A5" s="52" t="s">
        <v>65</v>
      </c>
      <c r="B5" s="53"/>
      <c r="C5" s="54"/>
      <c r="D5" s="55">
        <f>SUM(D52:D53)</f>
        <v>1573</v>
      </c>
      <c r="E5" s="55">
        <v>229</v>
      </c>
      <c r="F5" s="55">
        <v>6</v>
      </c>
      <c r="G5" s="55">
        <v>2</v>
      </c>
      <c r="H5" s="55">
        <v>29</v>
      </c>
      <c r="I5" s="1"/>
      <c r="J5" s="52" t="s">
        <v>66</v>
      </c>
      <c r="K5" s="53"/>
      <c r="L5" s="56"/>
      <c r="M5" s="55">
        <f>SUM(M22:M23)</f>
        <v>34</v>
      </c>
      <c r="N5" s="55">
        <v>38</v>
      </c>
      <c r="O5" s="55">
        <v>0</v>
      </c>
      <c r="P5" s="55">
        <v>1</v>
      </c>
      <c r="Q5" s="55">
        <v>11</v>
      </c>
      <c r="R5" s="1"/>
      <c r="S5" s="52" t="s">
        <v>67</v>
      </c>
      <c r="T5" s="53"/>
      <c r="U5" s="54"/>
      <c r="V5" s="38">
        <f>SUM(V35:V36)</f>
        <v>262</v>
      </c>
      <c r="W5" s="38">
        <v>135</v>
      </c>
      <c r="X5" s="38">
        <v>2</v>
      </c>
      <c r="Y5" s="38">
        <v>0</v>
      </c>
      <c r="Z5" s="38">
        <v>14</v>
      </c>
      <c r="AA5" s="1"/>
      <c r="AB5" s="52" t="s">
        <v>68</v>
      </c>
      <c r="AC5" s="53"/>
      <c r="AD5" s="54"/>
      <c r="AE5" s="38">
        <f>SUM(AE24:AE25)</f>
        <v>31</v>
      </c>
      <c r="AF5" s="38">
        <v>36</v>
      </c>
      <c r="AG5" s="38">
        <v>1</v>
      </c>
      <c r="AH5" s="38">
        <v>0</v>
      </c>
      <c r="AI5" s="38">
        <v>23</v>
      </c>
      <c r="AJ5" s="1"/>
    </row>
    <row r="6" spans="1:36" ht="13.5" customHeight="1" x14ac:dyDescent="0.2">
      <c r="A6" s="57"/>
      <c r="B6" s="52" t="s">
        <v>69</v>
      </c>
      <c r="C6" s="58"/>
      <c r="D6" s="55">
        <f>SUM(D7:D15)</f>
        <v>1314</v>
      </c>
      <c r="E6" s="55">
        <v>88</v>
      </c>
      <c r="F6" s="55">
        <v>4</v>
      </c>
      <c r="G6" s="55">
        <v>1</v>
      </c>
      <c r="H6" s="55">
        <v>7</v>
      </c>
      <c r="I6" s="1"/>
      <c r="J6" s="59"/>
      <c r="K6" s="60"/>
      <c r="L6" s="54" t="s">
        <v>70</v>
      </c>
      <c r="M6" s="55">
        <v>34</v>
      </c>
      <c r="N6" s="61">
        <v>13</v>
      </c>
      <c r="O6" s="61">
        <v>0</v>
      </c>
      <c r="P6" s="61">
        <v>0</v>
      </c>
      <c r="Q6" s="61">
        <v>0</v>
      </c>
      <c r="R6" s="1"/>
      <c r="S6" s="59"/>
      <c r="T6" s="52" t="s">
        <v>71</v>
      </c>
      <c r="U6" s="58"/>
      <c r="V6" s="38">
        <f>SUM(V7:V10)</f>
        <v>262</v>
      </c>
      <c r="W6" s="38">
        <v>42</v>
      </c>
      <c r="X6" s="38">
        <v>0</v>
      </c>
      <c r="Y6" s="38">
        <v>0</v>
      </c>
      <c r="Z6" s="38">
        <v>2</v>
      </c>
      <c r="AA6" s="1"/>
      <c r="AB6" s="59"/>
      <c r="AC6" s="52" t="s">
        <v>72</v>
      </c>
      <c r="AD6" s="58"/>
      <c r="AE6" s="38">
        <f>SUM(AE7:AE8)</f>
        <v>31</v>
      </c>
      <c r="AF6" s="38">
        <v>12</v>
      </c>
      <c r="AG6" s="38">
        <v>0</v>
      </c>
      <c r="AH6" s="38">
        <v>0</v>
      </c>
      <c r="AI6" s="38">
        <v>2</v>
      </c>
      <c r="AJ6" s="1"/>
    </row>
    <row r="7" spans="1:36" ht="13.5" customHeight="1" x14ac:dyDescent="0.2">
      <c r="A7" s="57"/>
      <c r="B7" s="57"/>
      <c r="C7" s="62" t="s">
        <v>73</v>
      </c>
      <c r="D7" s="55">
        <v>868</v>
      </c>
      <c r="E7" s="61">
        <v>71</v>
      </c>
      <c r="F7" s="61">
        <v>2</v>
      </c>
      <c r="G7" s="61">
        <v>0</v>
      </c>
      <c r="H7" s="61">
        <v>1</v>
      </c>
      <c r="I7" s="1"/>
      <c r="J7" s="59"/>
      <c r="K7" s="60"/>
      <c r="L7" s="54" t="s">
        <v>74</v>
      </c>
      <c r="M7" s="55"/>
      <c r="N7" s="61">
        <v>4</v>
      </c>
      <c r="O7" s="61">
        <v>0</v>
      </c>
      <c r="P7" s="61">
        <v>0</v>
      </c>
      <c r="Q7" s="61">
        <v>2</v>
      </c>
      <c r="R7" s="1"/>
      <c r="S7" s="59"/>
      <c r="T7" s="57"/>
      <c r="U7" s="62" t="s">
        <v>75</v>
      </c>
      <c r="V7" s="38">
        <v>236</v>
      </c>
      <c r="W7" s="55">
        <v>39</v>
      </c>
      <c r="X7" s="55">
        <v>0</v>
      </c>
      <c r="Y7" s="55">
        <v>0</v>
      </c>
      <c r="Z7" s="55">
        <v>2</v>
      </c>
      <c r="AA7" s="1"/>
      <c r="AB7" s="59"/>
      <c r="AC7" s="57"/>
      <c r="AD7" s="62" t="s">
        <v>76</v>
      </c>
      <c r="AE7" s="38">
        <v>31</v>
      </c>
      <c r="AF7" s="38">
        <v>12</v>
      </c>
      <c r="AG7" s="38">
        <v>0</v>
      </c>
      <c r="AH7" s="38">
        <v>0</v>
      </c>
      <c r="AI7" s="38">
        <v>0</v>
      </c>
      <c r="AJ7" s="1"/>
    </row>
    <row r="8" spans="1:36" ht="13.5" customHeight="1" x14ac:dyDescent="0.2">
      <c r="A8" s="57"/>
      <c r="B8" s="57"/>
      <c r="C8" s="62" t="s">
        <v>77</v>
      </c>
      <c r="D8" s="55">
        <v>39</v>
      </c>
      <c r="E8" s="61">
        <v>2</v>
      </c>
      <c r="F8" s="61">
        <v>0</v>
      </c>
      <c r="G8" s="61">
        <v>0</v>
      </c>
      <c r="H8" s="61">
        <v>1</v>
      </c>
      <c r="I8" s="1"/>
      <c r="J8" s="59"/>
      <c r="K8" s="60"/>
      <c r="L8" s="54" t="s">
        <v>78</v>
      </c>
      <c r="M8" s="55"/>
      <c r="N8" s="61">
        <v>3</v>
      </c>
      <c r="O8" s="61">
        <v>0</v>
      </c>
      <c r="P8" s="61">
        <v>1</v>
      </c>
      <c r="Q8" s="61">
        <v>0</v>
      </c>
      <c r="R8" s="1"/>
      <c r="S8" s="59"/>
      <c r="T8" s="57"/>
      <c r="U8" s="63" t="s">
        <v>79</v>
      </c>
      <c r="V8" s="38">
        <v>5</v>
      </c>
      <c r="W8" s="55">
        <v>3</v>
      </c>
      <c r="X8" s="55">
        <v>0</v>
      </c>
      <c r="Y8" s="55">
        <v>0</v>
      </c>
      <c r="Z8" s="55">
        <v>0</v>
      </c>
      <c r="AA8" s="1"/>
      <c r="AB8" s="59"/>
      <c r="AC8" s="57"/>
      <c r="AD8" s="63" t="s">
        <v>80</v>
      </c>
      <c r="AE8" s="38"/>
      <c r="AF8" s="38">
        <v>0</v>
      </c>
      <c r="AG8" s="38">
        <v>0</v>
      </c>
      <c r="AH8" s="38">
        <v>0</v>
      </c>
      <c r="AI8" s="38">
        <v>2</v>
      </c>
      <c r="AJ8" s="1"/>
    </row>
    <row r="9" spans="1:36" ht="13.5" customHeight="1" x14ac:dyDescent="0.2">
      <c r="A9" s="57"/>
      <c r="B9" s="57"/>
      <c r="C9" s="62" t="s">
        <v>81</v>
      </c>
      <c r="D9" s="55">
        <v>35</v>
      </c>
      <c r="E9" s="61">
        <v>3</v>
      </c>
      <c r="F9" s="61">
        <v>0</v>
      </c>
      <c r="G9" s="61">
        <v>0</v>
      </c>
      <c r="H9" s="61">
        <v>0</v>
      </c>
      <c r="I9" s="1"/>
      <c r="J9" s="59"/>
      <c r="K9" s="60"/>
      <c r="L9" s="54" t="s">
        <v>82</v>
      </c>
      <c r="M9" s="55"/>
      <c r="N9" s="61">
        <v>0</v>
      </c>
      <c r="O9" s="61">
        <v>0</v>
      </c>
      <c r="P9" s="61">
        <v>0</v>
      </c>
      <c r="Q9" s="61">
        <v>1</v>
      </c>
      <c r="R9" s="1"/>
      <c r="S9" s="59"/>
      <c r="T9" s="57"/>
      <c r="U9" s="62" t="s">
        <v>83</v>
      </c>
      <c r="V9" s="38">
        <v>6</v>
      </c>
      <c r="W9" s="55">
        <v>0</v>
      </c>
      <c r="X9" s="55">
        <v>0</v>
      </c>
      <c r="Y9" s="55">
        <v>0</v>
      </c>
      <c r="Z9" s="55">
        <v>0</v>
      </c>
      <c r="AA9" s="1"/>
      <c r="AB9" s="59"/>
      <c r="AC9" s="52" t="s">
        <v>84</v>
      </c>
      <c r="AD9" s="54"/>
      <c r="AE9" s="38">
        <f>SUM(AE10:AE11)</f>
        <v>0</v>
      </c>
      <c r="AF9" s="38">
        <v>6</v>
      </c>
      <c r="AG9" s="38">
        <v>0</v>
      </c>
      <c r="AH9" s="38">
        <v>0</v>
      </c>
      <c r="AI9" s="38">
        <v>1</v>
      </c>
      <c r="AJ9" s="1"/>
    </row>
    <row r="10" spans="1:36" ht="13.5" customHeight="1" x14ac:dyDescent="0.2">
      <c r="A10" s="57"/>
      <c r="B10" s="57"/>
      <c r="C10" s="62" t="s">
        <v>85</v>
      </c>
      <c r="D10" s="55">
        <v>58</v>
      </c>
      <c r="E10" s="61">
        <v>1</v>
      </c>
      <c r="F10" s="61">
        <v>1</v>
      </c>
      <c r="G10" s="61">
        <v>0</v>
      </c>
      <c r="H10" s="61">
        <v>1</v>
      </c>
      <c r="I10" s="1"/>
      <c r="J10" s="59"/>
      <c r="K10" s="60"/>
      <c r="L10" s="54" t="s">
        <v>86</v>
      </c>
      <c r="M10" s="55"/>
      <c r="N10" s="61">
        <v>3</v>
      </c>
      <c r="O10" s="61">
        <v>0</v>
      </c>
      <c r="P10" s="61">
        <v>0</v>
      </c>
      <c r="Q10" s="61">
        <v>0</v>
      </c>
      <c r="R10" s="1"/>
      <c r="S10" s="59"/>
      <c r="T10" s="64"/>
      <c r="U10" s="62" t="s">
        <v>87</v>
      </c>
      <c r="V10" s="38">
        <v>15</v>
      </c>
      <c r="W10" s="55">
        <v>0</v>
      </c>
      <c r="X10" s="55">
        <v>0</v>
      </c>
      <c r="Y10" s="55">
        <v>0</v>
      </c>
      <c r="Z10" s="55">
        <v>0</v>
      </c>
      <c r="AA10" s="1"/>
      <c r="AB10" s="59"/>
      <c r="AC10" s="57"/>
      <c r="AD10" s="62" t="s">
        <v>88</v>
      </c>
      <c r="AE10" s="38"/>
      <c r="AF10" s="38">
        <v>6</v>
      </c>
      <c r="AG10" s="38">
        <v>0</v>
      </c>
      <c r="AH10" s="38">
        <v>0</v>
      </c>
      <c r="AI10" s="38">
        <v>1</v>
      </c>
      <c r="AJ10" s="1"/>
    </row>
    <row r="11" spans="1:36" ht="13.5" customHeight="1" x14ac:dyDescent="0.2">
      <c r="A11" s="57"/>
      <c r="B11" s="57"/>
      <c r="C11" s="62" t="s">
        <v>89</v>
      </c>
      <c r="D11" s="55">
        <v>23</v>
      </c>
      <c r="E11" s="61">
        <v>1</v>
      </c>
      <c r="F11" s="61">
        <v>0</v>
      </c>
      <c r="G11" s="61">
        <v>0</v>
      </c>
      <c r="H11" s="61">
        <v>0</v>
      </c>
      <c r="I11" s="1"/>
      <c r="J11" s="59"/>
      <c r="K11" s="60"/>
      <c r="L11" s="54" t="s">
        <v>90</v>
      </c>
      <c r="M11" s="55"/>
      <c r="N11" s="61">
        <v>2</v>
      </c>
      <c r="O11" s="61">
        <v>0</v>
      </c>
      <c r="P11" s="61">
        <v>0</v>
      </c>
      <c r="Q11" s="61">
        <v>0</v>
      </c>
      <c r="R11" s="1"/>
      <c r="S11" s="59"/>
      <c r="T11" s="52" t="s">
        <v>91</v>
      </c>
      <c r="U11" s="54"/>
      <c r="V11" s="38">
        <f>SUM(V12:V13)</f>
        <v>0</v>
      </c>
      <c r="W11" s="38">
        <v>8</v>
      </c>
      <c r="X11" s="38">
        <v>0</v>
      </c>
      <c r="Y11" s="38">
        <v>0</v>
      </c>
      <c r="Z11" s="38">
        <v>1</v>
      </c>
      <c r="AA11" s="1"/>
      <c r="AB11" s="59"/>
      <c r="AC11" s="57"/>
      <c r="AD11" s="63" t="s">
        <v>92</v>
      </c>
      <c r="AE11" s="38"/>
      <c r="AF11" s="38">
        <v>0</v>
      </c>
      <c r="AG11" s="38">
        <v>0</v>
      </c>
      <c r="AH11" s="38">
        <v>0</v>
      </c>
      <c r="AI11" s="38">
        <v>0</v>
      </c>
      <c r="AJ11" s="1"/>
    </row>
    <row r="12" spans="1:36" ht="13.5" customHeight="1" x14ac:dyDescent="0.2">
      <c r="A12" s="57"/>
      <c r="B12" s="57"/>
      <c r="C12" s="62" t="s">
        <v>93</v>
      </c>
      <c r="D12" s="55">
        <v>100</v>
      </c>
      <c r="E12" s="61">
        <v>1</v>
      </c>
      <c r="F12" s="61">
        <v>0</v>
      </c>
      <c r="G12" s="61">
        <v>1</v>
      </c>
      <c r="H12" s="61">
        <v>2</v>
      </c>
      <c r="I12" s="1"/>
      <c r="J12" s="59"/>
      <c r="K12" s="60"/>
      <c r="L12" s="54" t="s">
        <v>94</v>
      </c>
      <c r="M12" s="55"/>
      <c r="N12" s="61">
        <v>1</v>
      </c>
      <c r="O12" s="61">
        <v>0</v>
      </c>
      <c r="P12" s="61">
        <v>0</v>
      </c>
      <c r="Q12" s="61">
        <v>0</v>
      </c>
      <c r="R12" s="1"/>
      <c r="S12" s="59"/>
      <c r="T12" s="57"/>
      <c r="U12" s="62" t="s">
        <v>95</v>
      </c>
      <c r="V12" s="38"/>
      <c r="W12" s="55">
        <v>2</v>
      </c>
      <c r="X12" s="55">
        <v>0</v>
      </c>
      <c r="Y12" s="55">
        <v>0</v>
      </c>
      <c r="Z12" s="55">
        <v>1</v>
      </c>
      <c r="AA12" s="1"/>
      <c r="AB12" s="59"/>
      <c r="AC12" s="52" t="s">
        <v>96</v>
      </c>
      <c r="AD12" s="54"/>
      <c r="AE12" s="38">
        <f>SUM(AE13:AE15)</f>
        <v>0</v>
      </c>
      <c r="AF12" s="38">
        <v>3</v>
      </c>
      <c r="AG12" s="38">
        <v>0</v>
      </c>
      <c r="AH12" s="38">
        <v>0</v>
      </c>
      <c r="AI12" s="38">
        <v>4</v>
      </c>
      <c r="AJ12" s="1"/>
    </row>
    <row r="13" spans="1:36" ht="13.5" customHeight="1" x14ac:dyDescent="0.2">
      <c r="A13" s="57"/>
      <c r="B13" s="57"/>
      <c r="C13" s="62" t="s">
        <v>97</v>
      </c>
      <c r="D13" s="55">
        <v>22</v>
      </c>
      <c r="E13" s="61">
        <v>2</v>
      </c>
      <c r="F13" s="61">
        <v>0</v>
      </c>
      <c r="G13" s="61">
        <v>0</v>
      </c>
      <c r="H13" s="61">
        <v>0</v>
      </c>
      <c r="I13" s="1"/>
      <c r="J13" s="59"/>
      <c r="K13" s="60"/>
      <c r="L13" s="54" t="s">
        <v>98</v>
      </c>
      <c r="M13" s="55"/>
      <c r="N13" s="61">
        <v>2</v>
      </c>
      <c r="O13" s="61">
        <v>0</v>
      </c>
      <c r="P13" s="61">
        <v>0</v>
      </c>
      <c r="Q13" s="61">
        <v>0</v>
      </c>
      <c r="R13" s="1"/>
      <c r="S13" s="59"/>
      <c r="T13" s="64"/>
      <c r="U13" s="62" t="s">
        <v>99</v>
      </c>
      <c r="V13" s="38"/>
      <c r="W13" s="55">
        <v>6</v>
      </c>
      <c r="X13" s="55">
        <v>0</v>
      </c>
      <c r="Y13" s="55">
        <v>0</v>
      </c>
      <c r="Z13" s="55">
        <v>0</v>
      </c>
      <c r="AA13" s="1"/>
      <c r="AB13" s="59"/>
      <c r="AC13" s="57"/>
      <c r="AD13" s="62" t="s">
        <v>100</v>
      </c>
      <c r="AE13" s="38"/>
      <c r="AF13" s="38">
        <v>1</v>
      </c>
      <c r="AG13" s="38">
        <v>0</v>
      </c>
      <c r="AH13" s="38">
        <v>0</v>
      </c>
      <c r="AI13" s="38">
        <v>2</v>
      </c>
      <c r="AJ13" s="1"/>
    </row>
    <row r="14" spans="1:36" ht="13.5" customHeight="1" x14ac:dyDescent="0.2">
      <c r="A14" s="57"/>
      <c r="B14" s="57"/>
      <c r="C14" s="62" t="s">
        <v>101</v>
      </c>
      <c r="D14" s="55">
        <v>39</v>
      </c>
      <c r="E14" s="61">
        <v>1</v>
      </c>
      <c r="F14" s="61">
        <v>1</v>
      </c>
      <c r="G14" s="61">
        <v>0</v>
      </c>
      <c r="H14" s="61">
        <v>2</v>
      </c>
      <c r="I14" s="1"/>
      <c r="J14" s="59"/>
      <c r="K14" s="60"/>
      <c r="L14" s="54" t="s">
        <v>102</v>
      </c>
      <c r="M14" s="55"/>
      <c r="N14" s="61">
        <v>0</v>
      </c>
      <c r="O14" s="61">
        <v>0</v>
      </c>
      <c r="P14" s="61">
        <v>0</v>
      </c>
      <c r="Q14" s="61">
        <v>2</v>
      </c>
      <c r="R14" s="1"/>
      <c r="S14" s="59"/>
      <c r="T14" s="52" t="s">
        <v>103</v>
      </c>
      <c r="U14" s="54"/>
      <c r="V14" s="38">
        <f>SUM(V15:V16)</f>
        <v>0</v>
      </c>
      <c r="W14" s="38">
        <v>7</v>
      </c>
      <c r="X14" s="38">
        <v>1</v>
      </c>
      <c r="Y14" s="38">
        <v>0</v>
      </c>
      <c r="Z14" s="38">
        <v>0</v>
      </c>
      <c r="AA14" s="1"/>
      <c r="AB14" s="59"/>
      <c r="AC14" s="57"/>
      <c r="AD14" s="63" t="s">
        <v>104</v>
      </c>
      <c r="AE14" s="38"/>
      <c r="AF14" s="38">
        <v>1</v>
      </c>
      <c r="AG14" s="38">
        <v>0</v>
      </c>
      <c r="AH14" s="38">
        <v>0</v>
      </c>
      <c r="AI14" s="38">
        <v>2</v>
      </c>
      <c r="AJ14" s="1"/>
    </row>
    <row r="15" spans="1:36" ht="13.5" customHeight="1" x14ac:dyDescent="0.2">
      <c r="A15" s="57"/>
      <c r="B15" s="64"/>
      <c r="C15" s="62" t="s">
        <v>105</v>
      </c>
      <c r="D15" s="55">
        <v>130</v>
      </c>
      <c r="E15" s="61">
        <v>6</v>
      </c>
      <c r="F15" s="61">
        <v>0</v>
      </c>
      <c r="G15" s="61">
        <v>0</v>
      </c>
      <c r="H15" s="61">
        <v>0</v>
      </c>
      <c r="I15" s="1"/>
      <c r="J15" s="59"/>
      <c r="K15" s="60"/>
      <c r="L15" s="54" t="s">
        <v>106</v>
      </c>
      <c r="M15" s="55"/>
      <c r="N15" s="61">
        <v>1</v>
      </c>
      <c r="O15" s="61">
        <v>0</v>
      </c>
      <c r="P15" s="61">
        <v>0</v>
      </c>
      <c r="Q15" s="61">
        <v>0</v>
      </c>
      <c r="R15" s="1"/>
      <c r="S15" s="59"/>
      <c r="T15" s="57"/>
      <c r="U15" s="62" t="s">
        <v>107</v>
      </c>
      <c r="V15" s="38"/>
      <c r="W15" s="55">
        <v>7</v>
      </c>
      <c r="X15" s="55">
        <v>1</v>
      </c>
      <c r="Y15" s="55">
        <v>0</v>
      </c>
      <c r="Z15" s="55">
        <v>0</v>
      </c>
      <c r="AA15" s="1"/>
      <c r="AB15" s="59"/>
      <c r="AC15" s="57"/>
      <c r="AD15" s="63" t="s">
        <v>108</v>
      </c>
      <c r="AE15" s="38"/>
      <c r="AF15" s="38">
        <v>1</v>
      </c>
      <c r="AG15" s="38">
        <v>0</v>
      </c>
      <c r="AH15" s="38">
        <v>0</v>
      </c>
      <c r="AI15" s="38">
        <v>0</v>
      </c>
      <c r="AJ15" s="1"/>
    </row>
    <row r="16" spans="1:36" ht="13.5" customHeight="1" x14ac:dyDescent="0.2">
      <c r="A16" s="57"/>
      <c r="B16" s="52" t="s">
        <v>109</v>
      </c>
      <c r="C16" s="54"/>
      <c r="D16" s="55">
        <f>SUM(D17:D19)</f>
        <v>198</v>
      </c>
      <c r="E16" s="55">
        <v>54</v>
      </c>
      <c r="F16" s="55">
        <v>0</v>
      </c>
      <c r="G16" s="55">
        <v>0</v>
      </c>
      <c r="H16" s="55">
        <v>2</v>
      </c>
      <c r="I16" s="1"/>
      <c r="J16" s="59"/>
      <c r="K16" s="60"/>
      <c r="L16" s="54" t="s">
        <v>110</v>
      </c>
      <c r="M16" s="55"/>
      <c r="N16" s="61">
        <v>1</v>
      </c>
      <c r="O16" s="61">
        <v>0</v>
      </c>
      <c r="P16" s="61">
        <v>0</v>
      </c>
      <c r="Q16" s="61">
        <v>0</v>
      </c>
      <c r="R16" s="1"/>
      <c r="S16" s="59"/>
      <c r="T16" s="64"/>
      <c r="U16" s="62" t="s">
        <v>111</v>
      </c>
      <c r="V16" s="38"/>
      <c r="W16" s="55">
        <v>0</v>
      </c>
      <c r="X16" s="55">
        <v>0</v>
      </c>
      <c r="Y16" s="55">
        <v>0</v>
      </c>
      <c r="Z16" s="55">
        <v>0</v>
      </c>
      <c r="AA16" s="1"/>
      <c r="AB16" s="59"/>
      <c r="AC16" s="60"/>
      <c r="AD16" s="54" t="s">
        <v>112</v>
      </c>
      <c r="AE16" s="38"/>
      <c r="AF16" s="38">
        <v>3</v>
      </c>
      <c r="AG16" s="38">
        <v>0</v>
      </c>
      <c r="AH16" s="38">
        <v>0</v>
      </c>
      <c r="AI16" s="38">
        <v>2</v>
      </c>
      <c r="AJ16" s="1"/>
    </row>
    <row r="17" spans="1:36" ht="13.5" customHeight="1" x14ac:dyDescent="0.2">
      <c r="A17" s="57"/>
      <c r="B17" s="57"/>
      <c r="C17" s="62" t="s">
        <v>113</v>
      </c>
      <c r="D17" s="55">
        <v>195</v>
      </c>
      <c r="E17" s="61">
        <v>45</v>
      </c>
      <c r="F17" s="61">
        <v>0</v>
      </c>
      <c r="G17" s="61">
        <v>0</v>
      </c>
      <c r="H17" s="61">
        <v>2</v>
      </c>
      <c r="I17" s="1"/>
      <c r="J17" s="59"/>
      <c r="K17" s="60"/>
      <c r="L17" s="54" t="s">
        <v>114</v>
      </c>
      <c r="M17" s="55"/>
      <c r="N17" s="61">
        <v>1</v>
      </c>
      <c r="O17" s="61">
        <v>0</v>
      </c>
      <c r="P17" s="61">
        <v>0</v>
      </c>
      <c r="Q17" s="61">
        <v>2</v>
      </c>
      <c r="R17" s="1"/>
      <c r="S17" s="59"/>
      <c r="T17" s="52" t="s">
        <v>115</v>
      </c>
      <c r="U17" s="54"/>
      <c r="V17" s="38">
        <f>SUM(V18:V20)</f>
        <v>0</v>
      </c>
      <c r="W17" s="38">
        <v>24</v>
      </c>
      <c r="X17" s="38">
        <v>0</v>
      </c>
      <c r="Y17" s="38">
        <v>0</v>
      </c>
      <c r="Z17" s="38">
        <v>1</v>
      </c>
      <c r="AA17" s="1"/>
      <c r="AB17" s="59"/>
      <c r="AC17" s="60"/>
      <c r="AD17" s="54" t="s">
        <v>116</v>
      </c>
      <c r="AE17" s="38"/>
      <c r="AF17" s="38">
        <v>1</v>
      </c>
      <c r="AG17" s="38">
        <v>0</v>
      </c>
      <c r="AH17" s="38">
        <v>0</v>
      </c>
      <c r="AI17" s="38">
        <v>3</v>
      </c>
      <c r="AJ17" s="1"/>
    </row>
    <row r="18" spans="1:36" ht="13.5" customHeight="1" x14ac:dyDescent="0.2">
      <c r="A18" s="57"/>
      <c r="B18" s="57"/>
      <c r="C18" s="62" t="s">
        <v>117</v>
      </c>
      <c r="D18" s="55">
        <v>1</v>
      </c>
      <c r="E18" s="61">
        <v>4</v>
      </c>
      <c r="F18" s="61">
        <v>0</v>
      </c>
      <c r="G18" s="61">
        <v>0</v>
      </c>
      <c r="H18" s="61">
        <v>0</v>
      </c>
      <c r="I18" s="1"/>
      <c r="J18" s="59"/>
      <c r="K18" s="60"/>
      <c r="L18" s="54" t="s">
        <v>118</v>
      </c>
      <c r="M18" s="55"/>
      <c r="N18" s="61">
        <v>2</v>
      </c>
      <c r="O18" s="61">
        <v>0</v>
      </c>
      <c r="P18" s="61">
        <v>0</v>
      </c>
      <c r="Q18" s="61">
        <v>1</v>
      </c>
      <c r="R18" s="1"/>
      <c r="S18" s="59"/>
      <c r="T18" s="57"/>
      <c r="U18" s="62" t="s">
        <v>119</v>
      </c>
      <c r="V18" s="38"/>
      <c r="W18" s="55">
        <v>6</v>
      </c>
      <c r="X18" s="55">
        <v>0</v>
      </c>
      <c r="Y18" s="55">
        <v>0</v>
      </c>
      <c r="Z18" s="55">
        <v>0</v>
      </c>
      <c r="AA18" s="1"/>
      <c r="AB18" s="59"/>
      <c r="AC18" s="60"/>
      <c r="AD18" s="54" t="s">
        <v>120</v>
      </c>
      <c r="AE18" s="38"/>
      <c r="AF18" s="38">
        <v>3</v>
      </c>
      <c r="AG18" s="38">
        <v>0</v>
      </c>
      <c r="AH18" s="38">
        <v>0</v>
      </c>
      <c r="AI18" s="38">
        <v>2</v>
      </c>
      <c r="AJ18" s="1"/>
    </row>
    <row r="19" spans="1:36" ht="13.5" customHeight="1" x14ac:dyDescent="0.2">
      <c r="A19" s="57"/>
      <c r="B19" s="64"/>
      <c r="C19" s="62" t="s">
        <v>121</v>
      </c>
      <c r="D19" s="55">
        <v>2</v>
      </c>
      <c r="E19" s="61">
        <v>5</v>
      </c>
      <c r="F19" s="61">
        <v>0</v>
      </c>
      <c r="G19" s="61">
        <v>0</v>
      </c>
      <c r="H19" s="61">
        <v>0</v>
      </c>
      <c r="I19" s="1"/>
      <c r="J19" s="59"/>
      <c r="K19" s="60"/>
      <c r="L19" s="54" t="s">
        <v>122</v>
      </c>
      <c r="M19" s="55"/>
      <c r="N19" s="61">
        <v>1</v>
      </c>
      <c r="O19" s="61">
        <v>0</v>
      </c>
      <c r="P19" s="61">
        <v>0</v>
      </c>
      <c r="Q19" s="61">
        <v>1</v>
      </c>
      <c r="R19" s="1"/>
      <c r="S19" s="59"/>
      <c r="T19" s="57"/>
      <c r="U19" s="62" t="s">
        <v>123</v>
      </c>
      <c r="V19" s="38"/>
      <c r="W19" s="55">
        <v>17</v>
      </c>
      <c r="X19" s="55">
        <v>0</v>
      </c>
      <c r="Y19" s="55">
        <v>0</v>
      </c>
      <c r="Z19" s="55">
        <v>1</v>
      </c>
      <c r="AA19" s="1"/>
      <c r="AB19" s="59"/>
      <c r="AC19" s="60"/>
      <c r="AD19" s="54" t="s">
        <v>124</v>
      </c>
      <c r="AE19" s="38"/>
      <c r="AF19" s="38">
        <v>0</v>
      </c>
      <c r="AG19" s="38">
        <v>0</v>
      </c>
      <c r="AH19" s="38">
        <v>0</v>
      </c>
      <c r="AI19" s="38">
        <v>2</v>
      </c>
      <c r="AJ19" s="1"/>
    </row>
    <row r="20" spans="1:36" ht="13.5" customHeight="1" x14ac:dyDescent="0.2">
      <c r="A20" s="57"/>
      <c r="B20" s="60"/>
      <c r="C20" s="54" t="s">
        <v>125</v>
      </c>
      <c r="D20" s="55">
        <v>52</v>
      </c>
      <c r="E20" s="61">
        <v>22</v>
      </c>
      <c r="F20" s="61">
        <v>0</v>
      </c>
      <c r="G20" s="61">
        <v>0</v>
      </c>
      <c r="H20" s="61">
        <v>1</v>
      </c>
      <c r="I20" s="1"/>
      <c r="J20" s="59"/>
      <c r="K20" s="60"/>
      <c r="L20" s="54" t="s">
        <v>126</v>
      </c>
      <c r="M20" s="55"/>
      <c r="N20" s="61">
        <v>4</v>
      </c>
      <c r="O20" s="61">
        <v>0</v>
      </c>
      <c r="P20" s="61">
        <v>0</v>
      </c>
      <c r="Q20" s="61">
        <v>2</v>
      </c>
      <c r="R20" s="1"/>
      <c r="S20" s="59"/>
      <c r="T20" s="64"/>
      <c r="U20" s="62" t="s">
        <v>127</v>
      </c>
      <c r="V20" s="38"/>
      <c r="W20" s="55">
        <v>1</v>
      </c>
      <c r="X20" s="55">
        <v>0</v>
      </c>
      <c r="Y20" s="55">
        <v>0</v>
      </c>
      <c r="Z20" s="55">
        <v>0</v>
      </c>
      <c r="AA20" s="1"/>
      <c r="AB20" s="59"/>
      <c r="AC20" s="60"/>
      <c r="AD20" s="54" t="s">
        <v>128</v>
      </c>
      <c r="AE20" s="38"/>
      <c r="AF20" s="38">
        <v>1</v>
      </c>
      <c r="AG20" s="38">
        <v>0</v>
      </c>
      <c r="AH20" s="38">
        <v>0</v>
      </c>
      <c r="AI20" s="38">
        <v>1</v>
      </c>
      <c r="AJ20" s="1"/>
    </row>
    <row r="21" spans="1:36" ht="13.5" customHeight="1" x14ac:dyDescent="0.2">
      <c r="A21" s="57"/>
      <c r="B21" s="60"/>
      <c r="C21" s="54" t="s">
        <v>129</v>
      </c>
      <c r="D21" s="55">
        <v>9</v>
      </c>
      <c r="E21" s="61">
        <v>5</v>
      </c>
      <c r="F21" s="61">
        <v>0</v>
      </c>
      <c r="G21" s="61">
        <v>1</v>
      </c>
      <c r="H21" s="61">
        <v>1</v>
      </c>
      <c r="I21" s="1"/>
      <c r="J21" s="59"/>
      <c r="K21" s="60"/>
      <c r="L21" s="54" t="s">
        <v>130</v>
      </c>
      <c r="M21" s="55"/>
      <c r="N21" s="61">
        <v>0</v>
      </c>
      <c r="O21" s="61">
        <v>0</v>
      </c>
      <c r="P21" s="61">
        <v>0</v>
      </c>
      <c r="Q21" s="61">
        <v>0</v>
      </c>
      <c r="R21" s="1"/>
      <c r="S21" s="59"/>
      <c r="T21" s="60"/>
      <c r="U21" s="54" t="s">
        <v>131</v>
      </c>
      <c r="V21" s="38"/>
      <c r="W21" s="55">
        <v>1</v>
      </c>
      <c r="X21" s="55">
        <v>0</v>
      </c>
      <c r="Y21" s="55">
        <v>0</v>
      </c>
      <c r="Z21" s="55">
        <v>1</v>
      </c>
      <c r="AA21" s="1"/>
      <c r="AB21" s="59"/>
      <c r="AC21" s="60"/>
      <c r="AD21" s="54" t="s">
        <v>132</v>
      </c>
      <c r="AE21" s="38"/>
      <c r="AF21" s="38">
        <v>1</v>
      </c>
      <c r="AG21" s="38">
        <v>1</v>
      </c>
      <c r="AH21" s="38">
        <v>0</v>
      </c>
      <c r="AI21" s="38">
        <v>3</v>
      </c>
      <c r="AJ21" s="1"/>
    </row>
    <row r="22" spans="1:36" ht="13.5" customHeight="1" x14ac:dyDescent="0.2">
      <c r="A22" s="57"/>
      <c r="B22" s="52" t="s">
        <v>133</v>
      </c>
      <c r="C22" s="56"/>
      <c r="D22" s="55">
        <f>SUM(D23:D24)</f>
        <v>0</v>
      </c>
      <c r="E22" s="55">
        <v>7</v>
      </c>
      <c r="F22" s="55">
        <v>0</v>
      </c>
      <c r="G22" s="55">
        <v>0</v>
      </c>
      <c r="H22" s="55">
        <v>0</v>
      </c>
      <c r="I22" s="1"/>
      <c r="J22" s="59"/>
      <c r="K22" s="65" t="s">
        <v>134</v>
      </c>
      <c r="L22" s="66"/>
      <c r="M22" s="55">
        <f>SUM(M6:M15)</f>
        <v>34</v>
      </c>
      <c r="N22" s="55">
        <f t="shared" ref="N22:Q22" si="0">SUM(N6:N15)</f>
        <v>29</v>
      </c>
      <c r="O22" s="55">
        <f t="shared" si="0"/>
        <v>0</v>
      </c>
      <c r="P22" s="55">
        <f t="shared" si="0"/>
        <v>1</v>
      </c>
      <c r="Q22" s="55">
        <f t="shared" si="0"/>
        <v>5</v>
      </c>
      <c r="R22" s="1"/>
      <c r="S22" s="59"/>
      <c r="T22" s="60"/>
      <c r="U22" s="54" t="s">
        <v>135</v>
      </c>
      <c r="V22" s="38"/>
      <c r="W22" s="55">
        <v>5</v>
      </c>
      <c r="X22" s="55">
        <v>0</v>
      </c>
      <c r="Y22" s="55">
        <v>0</v>
      </c>
      <c r="Z22" s="55">
        <v>0</v>
      </c>
      <c r="AA22" s="1"/>
      <c r="AB22" s="59"/>
      <c r="AC22" s="60"/>
      <c r="AD22" s="54" t="s">
        <v>136</v>
      </c>
      <c r="AE22" s="38"/>
      <c r="AF22" s="38">
        <v>3</v>
      </c>
      <c r="AG22" s="38">
        <v>0</v>
      </c>
      <c r="AH22" s="38">
        <v>0</v>
      </c>
      <c r="AI22" s="38">
        <v>2</v>
      </c>
      <c r="AJ22" s="1"/>
    </row>
    <row r="23" spans="1:36" ht="13.5" customHeight="1" x14ac:dyDescent="0.2">
      <c r="A23" s="57"/>
      <c r="B23" s="57"/>
      <c r="C23" s="62" t="s">
        <v>137</v>
      </c>
      <c r="D23" s="55"/>
      <c r="E23" s="61">
        <v>4</v>
      </c>
      <c r="F23" s="61">
        <v>0</v>
      </c>
      <c r="G23" s="61">
        <v>0</v>
      </c>
      <c r="H23" s="61">
        <v>0</v>
      </c>
      <c r="I23" s="1"/>
      <c r="J23" s="67"/>
      <c r="K23" s="65" t="s">
        <v>138</v>
      </c>
      <c r="L23" s="66"/>
      <c r="M23" s="68">
        <f>SUM(M16:M21)</f>
        <v>0</v>
      </c>
      <c r="N23" s="68">
        <f t="shared" ref="N23:Q23" si="1">SUM(N16:N21)</f>
        <v>9</v>
      </c>
      <c r="O23" s="68">
        <f t="shared" si="1"/>
        <v>0</v>
      </c>
      <c r="P23" s="68">
        <f t="shared" si="1"/>
        <v>0</v>
      </c>
      <c r="Q23" s="68">
        <f t="shared" si="1"/>
        <v>6</v>
      </c>
      <c r="R23" s="1"/>
      <c r="S23" s="59"/>
      <c r="T23" s="60"/>
      <c r="U23" s="54" t="s">
        <v>139</v>
      </c>
      <c r="V23" s="38"/>
      <c r="W23" s="55">
        <v>3</v>
      </c>
      <c r="X23" s="55">
        <v>0</v>
      </c>
      <c r="Y23" s="55">
        <v>0</v>
      </c>
      <c r="Z23" s="55">
        <v>0</v>
      </c>
      <c r="AA23" s="1"/>
      <c r="AB23" s="59"/>
      <c r="AC23" s="60"/>
      <c r="AD23" s="54" t="s">
        <v>140</v>
      </c>
      <c r="AE23" s="38"/>
      <c r="AF23" s="38">
        <v>3</v>
      </c>
      <c r="AG23" s="38">
        <v>0</v>
      </c>
      <c r="AH23" s="38">
        <v>0</v>
      </c>
      <c r="AI23" s="38">
        <v>1</v>
      </c>
      <c r="AJ23" s="1"/>
    </row>
    <row r="24" spans="1:36" ht="13.5" customHeight="1" x14ac:dyDescent="0.2">
      <c r="A24" s="57"/>
      <c r="B24" s="64"/>
      <c r="C24" s="62" t="s">
        <v>141</v>
      </c>
      <c r="D24" s="55"/>
      <c r="E24" s="61">
        <v>3</v>
      </c>
      <c r="F24" s="61">
        <v>0</v>
      </c>
      <c r="G24" s="61">
        <v>0</v>
      </c>
      <c r="H24" s="61">
        <v>0</v>
      </c>
      <c r="I24" s="1"/>
      <c r="J24" s="52" t="s">
        <v>142</v>
      </c>
      <c r="K24" s="53"/>
      <c r="L24" s="54"/>
      <c r="M24" s="55">
        <f>SUM(M44:M45)</f>
        <v>325</v>
      </c>
      <c r="N24" s="55">
        <v>111</v>
      </c>
      <c r="O24" s="55">
        <v>6</v>
      </c>
      <c r="P24" s="55">
        <v>0</v>
      </c>
      <c r="Q24" s="55">
        <v>7</v>
      </c>
      <c r="R24" s="1"/>
      <c r="S24" s="59"/>
      <c r="T24" s="60"/>
      <c r="U24" s="54" t="s">
        <v>143</v>
      </c>
      <c r="V24" s="38"/>
      <c r="W24" s="55">
        <v>3</v>
      </c>
      <c r="X24" s="55">
        <v>0</v>
      </c>
      <c r="Y24" s="55">
        <v>0</v>
      </c>
      <c r="Z24" s="55">
        <v>0</v>
      </c>
      <c r="AA24" s="1"/>
      <c r="AB24" s="59"/>
      <c r="AC24" s="65" t="s">
        <v>134</v>
      </c>
      <c r="AD24" s="66"/>
      <c r="AE24" s="41">
        <f>SUM(AE7,AE10,AE13,AE14,AE16,AE17,AE18,AE19,AE20)</f>
        <v>31</v>
      </c>
      <c r="AF24" s="41">
        <f>SUM(AF7,AF10,AF13,AF14,AF16,AF17,AF18,AF19,AF20)</f>
        <v>28</v>
      </c>
      <c r="AG24" s="41">
        <f t="shared" ref="AF24:AI24" si="2">SUM(AG7,AG10,AG13,AG14,AG16,AG17,AG18,AG19,AG20)</f>
        <v>0</v>
      </c>
      <c r="AH24" s="41">
        <f t="shared" si="2"/>
        <v>0</v>
      </c>
      <c r="AI24" s="41">
        <f t="shared" si="2"/>
        <v>15</v>
      </c>
      <c r="AJ24" s="1"/>
    </row>
    <row r="25" spans="1:36" ht="13.5" customHeight="1" x14ac:dyDescent="0.2">
      <c r="A25" s="57"/>
      <c r="B25" s="59" t="s">
        <v>144</v>
      </c>
      <c r="C25" s="54"/>
      <c r="D25" s="55">
        <f>SUM(D26:D29)</f>
        <v>0</v>
      </c>
      <c r="E25" s="55">
        <v>11</v>
      </c>
      <c r="F25" s="55">
        <v>0</v>
      </c>
      <c r="G25" s="55">
        <v>0</v>
      </c>
      <c r="H25" s="55">
        <v>5</v>
      </c>
      <c r="I25" s="1"/>
      <c r="J25" s="59"/>
      <c r="K25" s="52" t="s">
        <v>145</v>
      </c>
      <c r="L25" s="58"/>
      <c r="M25" s="55">
        <f>SUM(M26:M27)</f>
        <v>262</v>
      </c>
      <c r="N25" s="55">
        <v>27</v>
      </c>
      <c r="O25" s="55">
        <v>1</v>
      </c>
      <c r="P25" s="55">
        <v>0</v>
      </c>
      <c r="Q25" s="55">
        <v>1</v>
      </c>
      <c r="R25" s="1"/>
      <c r="S25" s="59"/>
      <c r="T25" s="60"/>
      <c r="U25" s="54" t="s">
        <v>146</v>
      </c>
      <c r="V25" s="38"/>
      <c r="W25" s="55">
        <v>4</v>
      </c>
      <c r="X25" s="55">
        <v>0</v>
      </c>
      <c r="Y25" s="55">
        <v>0</v>
      </c>
      <c r="Z25" s="55">
        <v>2</v>
      </c>
      <c r="AA25" s="1"/>
      <c r="AB25" s="67"/>
      <c r="AC25" s="65" t="s">
        <v>138</v>
      </c>
      <c r="AD25" s="66"/>
      <c r="AE25" s="41">
        <f>SUM(AE8,AE11,AE15,AE21,AE22,AE23)</f>
        <v>0</v>
      </c>
      <c r="AF25" s="41">
        <f>SUM(AF8,AF11,AF15,AF21,AF22,AF23)</f>
        <v>8</v>
      </c>
      <c r="AG25" s="41">
        <f>SUM(AG8,AG11,AG15,AG21,AG22,AG23)</f>
        <v>1</v>
      </c>
      <c r="AH25" s="41">
        <f t="shared" ref="AH25:AI25" si="3">SUM(AH8,AH11,AH15,AH21,AH22,AH23)</f>
        <v>0</v>
      </c>
      <c r="AI25" s="41">
        <f t="shared" si="3"/>
        <v>8</v>
      </c>
      <c r="AJ25" s="1"/>
    </row>
    <row r="26" spans="1:36" ht="13.5" customHeight="1" x14ac:dyDescent="0.2">
      <c r="A26" s="57"/>
      <c r="B26" s="59"/>
      <c r="C26" s="62" t="s">
        <v>147</v>
      </c>
      <c r="D26" s="55"/>
      <c r="E26" s="61">
        <v>4</v>
      </c>
      <c r="F26" s="61">
        <v>0</v>
      </c>
      <c r="G26" s="61">
        <v>0</v>
      </c>
      <c r="H26" s="61">
        <v>2</v>
      </c>
      <c r="I26" s="1"/>
      <c r="J26" s="59"/>
      <c r="K26" s="57"/>
      <c r="L26" s="62" t="s">
        <v>148</v>
      </c>
      <c r="M26" s="55">
        <v>234</v>
      </c>
      <c r="N26" s="55">
        <v>25</v>
      </c>
      <c r="O26" s="55">
        <v>0</v>
      </c>
      <c r="P26" s="55">
        <v>0</v>
      </c>
      <c r="Q26" s="55">
        <v>0</v>
      </c>
      <c r="R26" s="1"/>
      <c r="S26" s="59"/>
      <c r="T26" s="60"/>
      <c r="U26" s="54" t="s">
        <v>149</v>
      </c>
      <c r="V26" s="38"/>
      <c r="W26" s="55">
        <v>3</v>
      </c>
      <c r="X26" s="55">
        <v>0</v>
      </c>
      <c r="Y26" s="55">
        <v>0</v>
      </c>
      <c r="Z26" s="55">
        <v>0</v>
      </c>
      <c r="AA26" s="1"/>
      <c r="AB26" s="52" t="s">
        <v>150</v>
      </c>
      <c r="AC26" s="53"/>
      <c r="AD26" s="54"/>
      <c r="AE26" s="38">
        <f>SUM(AE61:AE62)</f>
        <v>196</v>
      </c>
      <c r="AF26" s="38">
        <v>110</v>
      </c>
      <c r="AG26" s="38">
        <v>7</v>
      </c>
      <c r="AH26" s="38">
        <v>0</v>
      </c>
      <c r="AI26" s="38">
        <v>19</v>
      </c>
      <c r="AJ26" s="1"/>
    </row>
    <row r="27" spans="1:36" ht="13.5" customHeight="1" x14ac:dyDescent="0.2">
      <c r="A27" s="57"/>
      <c r="B27" s="57"/>
      <c r="C27" s="62" t="s">
        <v>151</v>
      </c>
      <c r="D27" s="55"/>
      <c r="E27" s="61">
        <v>4</v>
      </c>
      <c r="F27" s="61">
        <v>0</v>
      </c>
      <c r="G27" s="61">
        <v>0</v>
      </c>
      <c r="H27" s="61">
        <v>0</v>
      </c>
      <c r="I27" s="1"/>
      <c r="J27" s="59"/>
      <c r="K27" s="57"/>
      <c r="L27" s="63" t="s">
        <v>152</v>
      </c>
      <c r="M27" s="55">
        <v>28</v>
      </c>
      <c r="N27" s="55">
        <v>2</v>
      </c>
      <c r="O27" s="55">
        <v>1</v>
      </c>
      <c r="P27" s="55">
        <v>0</v>
      </c>
      <c r="Q27" s="55">
        <v>1</v>
      </c>
      <c r="R27" s="1"/>
      <c r="S27" s="59"/>
      <c r="T27" s="60"/>
      <c r="U27" s="54" t="s">
        <v>153</v>
      </c>
      <c r="V27" s="38"/>
      <c r="W27" s="55">
        <v>2</v>
      </c>
      <c r="X27" s="55">
        <v>0</v>
      </c>
      <c r="Y27" s="55">
        <v>0</v>
      </c>
      <c r="Z27" s="55">
        <v>0</v>
      </c>
      <c r="AA27" s="1"/>
      <c r="AB27" s="59"/>
      <c r="AC27" s="60"/>
      <c r="AD27" s="54" t="s">
        <v>154</v>
      </c>
      <c r="AE27" s="38">
        <v>196</v>
      </c>
      <c r="AF27" s="38">
        <v>25</v>
      </c>
      <c r="AG27" s="38">
        <v>0</v>
      </c>
      <c r="AH27" s="38">
        <v>0</v>
      </c>
      <c r="AI27" s="38">
        <v>1</v>
      </c>
      <c r="AJ27" s="1"/>
    </row>
    <row r="28" spans="1:36" ht="13.5" customHeight="1" x14ac:dyDescent="0.2">
      <c r="A28" s="57"/>
      <c r="B28" s="57"/>
      <c r="C28" s="62" t="s">
        <v>155</v>
      </c>
      <c r="D28" s="55"/>
      <c r="E28" s="61">
        <v>2</v>
      </c>
      <c r="F28" s="61">
        <v>0</v>
      </c>
      <c r="G28" s="61">
        <v>0</v>
      </c>
      <c r="H28" s="61">
        <v>2</v>
      </c>
      <c r="I28" s="1"/>
      <c r="J28" s="59"/>
      <c r="K28" s="60"/>
      <c r="L28" s="54" t="s">
        <v>156</v>
      </c>
      <c r="M28" s="55">
        <v>63</v>
      </c>
      <c r="N28" s="55">
        <v>12</v>
      </c>
      <c r="O28" s="55">
        <v>0</v>
      </c>
      <c r="P28" s="55">
        <v>0</v>
      </c>
      <c r="Q28" s="55">
        <v>2</v>
      </c>
      <c r="R28" s="1"/>
      <c r="S28" s="59"/>
      <c r="T28" s="60"/>
      <c r="U28" s="54" t="s">
        <v>157</v>
      </c>
      <c r="V28" s="38"/>
      <c r="W28" s="55">
        <v>6</v>
      </c>
      <c r="X28" s="55">
        <v>0</v>
      </c>
      <c r="Y28" s="55">
        <v>0</v>
      </c>
      <c r="Z28" s="55">
        <v>0</v>
      </c>
      <c r="AA28" s="1"/>
      <c r="AB28" s="59"/>
      <c r="AC28" s="52" t="s">
        <v>158</v>
      </c>
      <c r="AD28" s="58"/>
      <c r="AE28" s="38">
        <f>SUM(AE29:AE30)</f>
        <v>0</v>
      </c>
      <c r="AF28" s="38">
        <v>10</v>
      </c>
      <c r="AG28" s="38">
        <v>0</v>
      </c>
      <c r="AH28" s="38">
        <v>0</v>
      </c>
      <c r="AI28" s="38">
        <v>1</v>
      </c>
      <c r="AJ28" s="1"/>
    </row>
    <row r="29" spans="1:36" ht="13.5" customHeight="1" x14ac:dyDescent="0.2">
      <c r="A29" s="57"/>
      <c r="B29" s="64"/>
      <c r="C29" s="62" t="s">
        <v>159</v>
      </c>
      <c r="D29" s="55"/>
      <c r="E29" s="61">
        <v>1</v>
      </c>
      <c r="F29" s="61">
        <v>0</v>
      </c>
      <c r="G29" s="61">
        <v>0</v>
      </c>
      <c r="H29" s="61">
        <v>1</v>
      </c>
      <c r="I29" s="1"/>
      <c r="J29" s="59"/>
      <c r="K29" s="52" t="s">
        <v>160</v>
      </c>
      <c r="L29" s="58"/>
      <c r="M29" s="55">
        <f>SUM(M30:M32)</f>
        <v>0</v>
      </c>
      <c r="N29" s="55">
        <v>17</v>
      </c>
      <c r="O29" s="55">
        <v>1</v>
      </c>
      <c r="P29" s="55">
        <v>0</v>
      </c>
      <c r="Q29" s="55">
        <v>4</v>
      </c>
      <c r="R29" s="1"/>
      <c r="S29" s="59"/>
      <c r="T29" s="60"/>
      <c r="U29" s="54" t="s">
        <v>161</v>
      </c>
      <c r="V29" s="38"/>
      <c r="W29" s="55">
        <v>1</v>
      </c>
      <c r="X29" s="55">
        <v>0</v>
      </c>
      <c r="Y29" s="55">
        <v>0</v>
      </c>
      <c r="Z29" s="55">
        <v>2</v>
      </c>
      <c r="AA29" s="1"/>
      <c r="AB29" s="59"/>
      <c r="AC29" s="57"/>
      <c r="AD29" s="62" t="s">
        <v>162</v>
      </c>
      <c r="AE29" s="38"/>
      <c r="AF29" s="38">
        <v>7</v>
      </c>
      <c r="AG29" s="38">
        <v>0</v>
      </c>
      <c r="AH29" s="38">
        <v>0</v>
      </c>
      <c r="AI29" s="38">
        <v>1</v>
      </c>
      <c r="AJ29" s="1"/>
    </row>
    <row r="30" spans="1:36" ht="13.5" customHeight="1" x14ac:dyDescent="0.2">
      <c r="A30" s="57"/>
      <c r="B30" s="52" t="s">
        <v>163</v>
      </c>
      <c r="C30" s="54"/>
      <c r="D30" s="55">
        <f>SUM(D31:D34)</f>
        <v>0</v>
      </c>
      <c r="E30" s="55">
        <v>11</v>
      </c>
      <c r="F30" s="55">
        <v>2</v>
      </c>
      <c r="G30" s="55">
        <v>0</v>
      </c>
      <c r="H30" s="55">
        <v>0</v>
      </c>
      <c r="I30" s="1"/>
      <c r="J30" s="59"/>
      <c r="K30" s="59"/>
      <c r="L30" s="62" t="s">
        <v>164</v>
      </c>
      <c r="M30" s="55"/>
      <c r="N30" s="55">
        <v>4</v>
      </c>
      <c r="O30" s="55">
        <v>0</v>
      </c>
      <c r="P30" s="55">
        <v>0</v>
      </c>
      <c r="Q30" s="55">
        <v>2</v>
      </c>
      <c r="R30" s="1"/>
      <c r="S30" s="59"/>
      <c r="T30" s="60"/>
      <c r="U30" s="54" t="s">
        <v>165</v>
      </c>
      <c r="V30" s="38"/>
      <c r="W30" s="55">
        <v>5</v>
      </c>
      <c r="X30" s="55">
        <v>0</v>
      </c>
      <c r="Y30" s="55">
        <v>0</v>
      </c>
      <c r="Z30" s="55">
        <v>1</v>
      </c>
      <c r="AA30" s="1"/>
      <c r="AB30" s="59"/>
      <c r="AC30" s="57"/>
      <c r="AD30" s="63" t="s">
        <v>166</v>
      </c>
      <c r="AE30" s="38"/>
      <c r="AF30" s="38">
        <v>3</v>
      </c>
      <c r="AG30" s="38">
        <v>0</v>
      </c>
      <c r="AH30" s="38">
        <v>0</v>
      </c>
      <c r="AI30" s="38">
        <v>0</v>
      </c>
      <c r="AJ30" s="1"/>
    </row>
    <row r="31" spans="1:36" ht="13.5" customHeight="1" x14ac:dyDescent="0.2">
      <c r="A31" s="57"/>
      <c r="B31" s="59"/>
      <c r="C31" s="62" t="s">
        <v>167</v>
      </c>
      <c r="D31" s="55"/>
      <c r="E31" s="61">
        <v>3</v>
      </c>
      <c r="F31" s="61">
        <v>0</v>
      </c>
      <c r="G31" s="61">
        <v>0</v>
      </c>
      <c r="H31" s="61">
        <v>0</v>
      </c>
      <c r="I31" s="1"/>
      <c r="J31" s="59"/>
      <c r="K31" s="57"/>
      <c r="L31" s="62" t="s">
        <v>168</v>
      </c>
      <c r="M31" s="55"/>
      <c r="N31" s="55">
        <v>6</v>
      </c>
      <c r="O31" s="55">
        <v>1</v>
      </c>
      <c r="P31" s="55">
        <v>0</v>
      </c>
      <c r="Q31" s="55">
        <v>2</v>
      </c>
      <c r="R31" s="1"/>
      <c r="S31" s="59"/>
      <c r="T31" s="60"/>
      <c r="U31" s="54" t="s">
        <v>169</v>
      </c>
      <c r="V31" s="38"/>
      <c r="W31" s="55">
        <v>5</v>
      </c>
      <c r="X31" s="55">
        <v>0</v>
      </c>
      <c r="Y31" s="55">
        <v>0</v>
      </c>
      <c r="Z31" s="55">
        <v>1</v>
      </c>
      <c r="AA31" s="1"/>
      <c r="AB31" s="59"/>
      <c r="AC31" s="52" t="s">
        <v>170</v>
      </c>
      <c r="AD31" s="54"/>
      <c r="AE31" s="38">
        <f>SUM(AE32:AE33)</f>
        <v>0</v>
      </c>
      <c r="AF31" s="38">
        <v>6</v>
      </c>
      <c r="AG31" s="38">
        <v>0</v>
      </c>
      <c r="AH31" s="38">
        <v>0</v>
      </c>
      <c r="AI31" s="38">
        <v>1</v>
      </c>
      <c r="AJ31" s="1"/>
    </row>
    <row r="32" spans="1:36" ht="13.5" customHeight="1" x14ac:dyDescent="0.2">
      <c r="A32" s="57"/>
      <c r="B32" s="59"/>
      <c r="C32" s="62" t="s">
        <v>171</v>
      </c>
      <c r="D32" s="55"/>
      <c r="E32" s="61">
        <v>2</v>
      </c>
      <c r="F32" s="61">
        <v>1</v>
      </c>
      <c r="G32" s="61">
        <v>0</v>
      </c>
      <c r="H32" s="61">
        <v>0</v>
      </c>
      <c r="I32" s="1"/>
      <c r="J32" s="59"/>
      <c r="K32" s="57"/>
      <c r="L32" s="63" t="s">
        <v>172</v>
      </c>
      <c r="M32" s="55"/>
      <c r="N32" s="55">
        <v>7</v>
      </c>
      <c r="O32" s="55">
        <v>0</v>
      </c>
      <c r="P32" s="55">
        <v>0</v>
      </c>
      <c r="Q32" s="55">
        <v>0</v>
      </c>
      <c r="R32" s="1"/>
      <c r="S32" s="59"/>
      <c r="T32" s="60"/>
      <c r="U32" s="54" t="s">
        <v>173</v>
      </c>
      <c r="V32" s="38"/>
      <c r="W32" s="55">
        <v>8</v>
      </c>
      <c r="X32" s="55">
        <v>1</v>
      </c>
      <c r="Y32" s="55">
        <v>0</v>
      </c>
      <c r="Z32" s="55">
        <v>1</v>
      </c>
      <c r="AA32" s="1"/>
      <c r="AB32" s="59"/>
      <c r="AC32" s="57"/>
      <c r="AD32" s="62" t="s">
        <v>174</v>
      </c>
      <c r="AE32" s="38"/>
      <c r="AF32" s="38">
        <v>6</v>
      </c>
      <c r="AG32" s="38">
        <v>0</v>
      </c>
      <c r="AH32" s="38">
        <v>0</v>
      </c>
      <c r="AI32" s="38">
        <v>1</v>
      </c>
      <c r="AJ32" s="1"/>
    </row>
    <row r="33" spans="1:36" ht="13.5" customHeight="1" x14ac:dyDescent="0.2">
      <c r="A33" s="57"/>
      <c r="B33" s="59"/>
      <c r="C33" s="62" t="s">
        <v>175</v>
      </c>
      <c r="D33" s="55"/>
      <c r="E33" s="61">
        <v>6</v>
      </c>
      <c r="F33" s="61">
        <v>1</v>
      </c>
      <c r="G33" s="61">
        <v>0</v>
      </c>
      <c r="H33" s="61">
        <v>0</v>
      </c>
      <c r="I33" s="1"/>
      <c r="J33" s="59"/>
      <c r="K33" s="60"/>
      <c r="L33" s="54" t="s">
        <v>176</v>
      </c>
      <c r="M33" s="55"/>
      <c r="N33" s="55">
        <v>4</v>
      </c>
      <c r="O33" s="55">
        <v>3</v>
      </c>
      <c r="P33" s="55">
        <v>0</v>
      </c>
      <c r="Q33" s="55">
        <v>0</v>
      </c>
      <c r="R33" s="1"/>
      <c r="S33" s="59"/>
      <c r="T33" s="60"/>
      <c r="U33" s="54" t="s">
        <v>177</v>
      </c>
      <c r="V33" s="38"/>
      <c r="W33" s="55">
        <v>2</v>
      </c>
      <c r="X33" s="55">
        <v>0</v>
      </c>
      <c r="Y33" s="55">
        <v>0</v>
      </c>
      <c r="Z33" s="55">
        <v>0</v>
      </c>
      <c r="AA33" s="1"/>
      <c r="AB33" s="59"/>
      <c r="AC33" s="57"/>
      <c r="AD33" s="63" t="s">
        <v>178</v>
      </c>
      <c r="AE33" s="38"/>
      <c r="AF33" s="38">
        <v>0</v>
      </c>
      <c r="AG33" s="38">
        <v>0</v>
      </c>
      <c r="AH33" s="38">
        <v>0</v>
      </c>
      <c r="AI33" s="38">
        <v>0</v>
      </c>
      <c r="AJ33" s="1"/>
    </row>
    <row r="34" spans="1:36" ht="13.5" customHeight="1" x14ac:dyDescent="0.2">
      <c r="A34" s="57"/>
      <c r="B34" s="67"/>
      <c r="C34" s="62" t="s">
        <v>179</v>
      </c>
      <c r="D34" s="55"/>
      <c r="E34" s="61">
        <v>0</v>
      </c>
      <c r="F34" s="61">
        <v>0</v>
      </c>
      <c r="G34" s="61">
        <v>0</v>
      </c>
      <c r="H34" s="61">
        <v>0</v>
      </c>
      <c r="I34" s="1"/>
      <c r="J34" s="59"/>
      <c r="K34" s="60"/>
      <c r="L34" s="54" t="s">
        <v>180</v>
      </c>
      <c r="M34" s="55"/>
      <c r="N34" s="55">
        <v>5</v>
      </c>
      <c r="O34" s="55">
        <v>0</v>
      </c>
      <c r="P34" s="55">
        <v>0</v>
      </c>
      <c r="Q34" s="55">
        <v>0</v>
      </c>
      <c r="R34" s="1"/>
      <c r="S34" s="59"/>
      <c r="T34" s="60"/>
      <c r="U34" s="54" t="s">
        <v>181</v>
      </c>
      <c r="V34" s="38"/>
      <c r="W34" s="55">
        <v>6</v>
      </c>
      <c r="X34" s="55">
        <v>0</v>
      </c>
      <c r="Y34" s="55">
        <v>0</v>
      </c>
      <c r="Z34" s="55">
        <v>2</v>
      </c>
      <c r="AA34" s="1"/>
      <c r="AB34" s="59"/>
      <c r="AC34" s="52" t="s">
        <v>182</v>
      </c>
      <c r="AD34" s="54"/>
      <c r="AE34" s="38">
        <f>SUM(AE35:AE37)</f>
        <v>0</v>
      </c>
      <c r="AF34" s="38">
        <v>7</v>
      </c>
      <c r="AG34" s="38">
        <v>3</v>
      </c>
      <c r="AH34" s="38">
        <v>0</v>
      </c>
      <c r="AI34" s="38">
        <v>1</v>
      </c>
      <c r="AJ34" s="1"/>
    </row>
    <row r="35" spans="1:36" ht="13.5" customHeight="1" x14ac:dyDescent="0.2">
      <c r="A35" s="57"/>
      <c r="B35" s="52" t="s">
        <v>183</v>
      </c>
      <c r="C35" s="54"/>
      <c r="D35" s="55">
        <f>SUM(D36:D37)</f>
        <v>0</v>
      </c>
      <c r="E35" s="55">
        <v>2</v>
      </c>
      <c r="F35" s="55">
        <v>0</v>
      </c>
      <c r="G35" s="55">
        <v>0</v>
      </c>
      <c r="H35" s="55">
        <v>1</v>
      </c>
      <c r="I35" s="1"/>
      <c r="J35" s="59"/>
      <c r="K35" s="60"/>
      <c r="L35" s="54" t="s">
        <v>184</v>
      </c>
      <c r="M35" s="55"/>
      <c r="N35" s="55">
        <v>7</v>
      </c>
      <c r="O35" s="55">
        <v>0</v>
      </c>
      <c r="P35" s="55">
        <v>0</v>
      </c>
      <c r="Q35" s="55">
        <v>0</v>
      </c>
      <c r="R35" s="1"/>
      <c r="S35" s="59"/>
      <c r="T35" s="65" t="s">
        <v>134</v>
      </c>
      <c r="U35" s="66"/>
      <c r="V35" s="41">
        <f>SUM(V7,V8,V12,V15,V18,V19,V21,V22,V23,V24,V25,V26,V27,V28)</f>
        <v>241</v>
      </c>
      <c r="W35" s="41">
        <f>SUM(W7,W8,W12,W15,W18,W19,W21,W22,W23,W24,W25,W26,W27,W28)</f>
        <v>101</v>
      </c>
      <c r="X35" s="41">
        <f t="shared" ref="X35:Z35" si="4">SUM(X7,X8,X12,X15,X18,X19,X21,X22,X23,X24,X25,X26,X27,X28)</f>
        <v>1</v>
      </c>
      <c r="Y35" s="41">
        <f t="shared" si="4"/>
        <v>0</v>
      </c>
      <c r="Z35" s="41">
        <f t="shared" si="4"/>
        <v>7</v>
      </c>
      <c r="AA35" s="1"/>
      <c r="AB35" s="59"/>
      <c r="AC35" s="57"/>
      <c r="AD35" s="62" t="s">
        <v>185</v>
      </c>
      <c r="AE35" s="38"/>
      <c r="AF35" s="38">
        <v>4</v>
      </c>
      <c r="AG35" s="38">
        <v>2</v>
      </c>
      <c r="AH35" s="38">
        <v>0</v>
      </c>
      <c r="AI35" s="38">
        <v>0</v>
      </c>
      <c r="AJ35" s="1"/>
    </row>
    <row r="36" spans="1:36" ht="13.5" customHeight="1" x14ac:dyDescent="0.2">
      <c r="A36" s="57"/>
      <c r="B36" s="57"/>
      <c r="C36" s="62" t="s">
        <v>186</v>
      </c>
      <c r="D36" s="55"/>
      <c r="E36" s="61">
        <v>2</v>
      </c>
      <c r="F36" s="61">
        <v>0</v>
      </c>
      <c r="G36" s="61">
        <v>0</v>
      </c>
      <c r="H36" s="61">
        <v>0</v>
      </c>
      <c r="I36" s="1"/>
      <c r="J36" s="59"/>
      <c r="K36" s="60"/>
      <c r="L36" s="54" t="s">
        <v>187</v>
      </c>
      <c r="M36" s="55"/>
      <c r="N36" s="55">
        <v>4</v>
      </c>
      <c r="O36" s="55">
        <v>0</v>
      </c>
      <c r="P36" s="55">
        <v>0</v>
      </c>
      <c r="Q36" s="55">
        <v>0</v>
      </c>
      <c r="R36" s="1"/>
      <c r="S36" s="67"/>
      <c r="T36" s="65" t="s">
        <v>138</v>
      </c>
      <c r="U36" s="66"/>
      <c r="V36" s="41">
        <f>SUM(V9,V10,V13,V16,V20,V29,V30,V31,V32,V33,V34)</f>
        <v>21</v>
      </c>
      <c r="W36" s="41">
        <f>SUM(W9,W10,W13,W16,W20,W29,W30,W31,W32,W33,W34)</f>
        <v>34</v>
      </c>
      <c r="X36" s="41">
        <f t="shared" ref="X36:Z36" si="5">SUM(X9,X10,X13,X16,X20,X29,X30,X31,X32,X33,X34)</f>
        <v>1</v>
      </c>
      <c r="Y36" s="41">
        <f t="shared" si="5"/>
        <v>0</v>
      </c>
      <c r="Z36" s="41">
        <f t="shared" si="5"/>
        <v>7</v>
      </c>
      <c r="AA36" s="1"/>
      <c r="AB36" s="59"/>
      <c r="AC36" s="57"/>
      <c r="AD36" s="63" t="s">
        <v>188</v>
      </c>
      <c r="AE36" s="38"/>
      <c r="AF36" s="38">
        <v>2</v>
      </c>
      <c r="AG36" s="38">
        <v>1</v>
      </c>
      <c r="AH36" s="38">
        <v>0</v>
      </c>
      <c r="AI36" s="38">
        <v>0</v>
      </c>
      <c r="AJ36" s="1"/>
    </row>
    <row r="37" spans="1:36" ht="13.5" customHeight="1" x14ac:dyDescent="0.2">
      <c r="A37" s="57"/>
      <c r="B37" s="64"/>
      <c r="C37" s="62" t="s">
        <v>189</v>
      </c>
      <c r="D37" s="55"/>
      <c r="E37" s="61">
        <v>0</v>
      </c>
      <c r="F37" s="61">
        <v>0</v>
      </c>
      <c r="G37" s="61">
        <v>0</v>
      </c>
      <c r="H37" s="61">
        <v>1</v>
      </c>
      <c r="I37" s="1"/>
      <c r="J37" s="59"/>
      <c r="K37" s="60"/>
      <c r="L37" s="54" t="s">
        <v>190</v>
      </c>
      <c r="M37" s="55"/>
      <c r="N37" s="55">
        <v>5</v>
      </c>
      <c r="O37" s="55">
        <v>0</v>
      </c>
      <c r="P37" s="55">
        <v>0</v>
      </c>
      <c r="Q37" s="55">
        <v>0</v>
      </c>
      <c r="R37" s="1"/>
      <c r="S37" s="52" t="s">
        <v>191</v>
      </c>
      <c r="T37" s="53"/>
      <c r="U37" s="54"/>
      <c r="V37" s="38">
        <f>SUM(V55:V56)</f>
        <v>99</v>
      </c>
      <c r="W37" s="38">
        <v>72</v>
      </c>
      <c r="X37" s="38">
        <v>3</v>
      </c>
      <c r="Y37" s="38">
        <v>0</v>
      </c>
      <c r="Z37" s="38">
        <v>19</v>
      </c>
      <c r="AA37" s="1"/>
      <c r="AB37" s="59"/>
      <c r="AC37" s="57"/>
      <c r="AD37" s="63" t="s">
        <v>192</v>
      </c>
      <c r="AE37" s="38"/>
      <c r="AF37" s="38">
        <v>1</v>
      </c>
      <c r="AG37" s="38">
        <v>0</v>
      </c>
      <c r="AH37" s="38">
        <v>0</v>
      </c>
      <c r="AI37" s="38">
        <v>1</v>
      </c>
      <c r="AJ37" s="1"/>
    </row>
    <row r="38" spans="1:36" ht="13.5" customHeight="1" x14ac:dyDescent="0.2">
      <c r="A38" s="57"/>
      <c r="B38" s="60"/>
      <c r="C38" s="54" t="s">
        <v>193</v>
      </c>
      <c r="D38" s="55"/>
      <c r="E38" s="61">
        <v>2</v>
      </c>
      <c r="F38" s="61">
        <v>0</v>
      </c>
      <c r="G38" s="61">
        <v>0</v>
      </c>
      <c r="H38" s="61">
        <v>1</v>
      </c>
      <c r="I38" s="1"/>
      <c r="J38" s="59"/>
      <c r="K38" s="60"/>
      <c r="L38" s="54" t="s">
        <v>194</v>
      </c>
      <c r="M38" s="55"/>
      <c r="N38" s="55">
        <v>5</v>
      </c>
      <c r="O38" s="55">
        <v>0</v>
      </c>
      <c r="P38" s="55">
        <v>0</v>
      </c>
      <c r="Q38" s="55">
        <v>0</v>
      </c>
      <c r="R38" s="1"/>
      <c r="S38" s="59"/>
      <c r="T38" s="60"/>
      <c r="U38" s="54" t="s">
        <v>195</v>
      </c>
      <c r="V38" s="38">
        <v>69</v>
      </c>
      <c r="W38" s="55">
        <v>20</v>
      </c>
      <c r="X38" s="55">
        <v>0</v>
      </c>
      <c r="Y38" s="55">
        <v>0</v>
      </c>
      <c r="Z38" s="55">
        <v>3</v>
      </c>
      <c r="AA38" s="1"/>
      <c r="AB38" s="59"/>
      <c r="AC38" s="52" t="s">
        <v>196</v>
      </c>
      <c r="AD38" s="54"/>
      <c r="AE38" s="38">
        <f>SUM(AE39:AE40)</f>
        <v>0</v>
      </c>
      <c r="AF38" s="38">
        <v>4</v>
      </c>
      <c r="AG38" s="38">
        <v>1</v>
      </c>
      <c r="AH38" s="38">
        <v>0</v>
      </c>
      <c r="AI38" s="38">
        <v>1</v>
      </c>
      <c r="AJ38" s="1"/>
    </row>
    <row r="39" spans="1:36" ht="13.5" customHeight="1" x14ac:dyDescent="0.2">
      <c r="A39" s="57"/>
      <c r="B39" s="60"/>
      <c r="C39" s="54" t="s">
        <v>197</v>
      </c>
      <c r="D39" s="55"/>
      <c r="E39" s="61">
        <v>3</v>
      </c>
      <c r="F39" s="61">
        <v>0</v>
      </c>
      <c r="G39" s="61">
        <v>0</v>
      </c>
      <c r="H39" s="61">
        <v>1</v>
      </c>
      <c r="I39" s="1"/>
      <c r="J39" s="59"/>
      <c r="K39" s="60"/>
      <c r="L39" s="54" t="s">
        <v>198</v>
      </c>
      <c r="M39" s="55"/>
      <c r="N39" s="55">
        <v>11</v>
      </c>
      <c r="O39" s="55">
        <v>0</v>
      </c>
      <c r="P39" s="55">
        <v>0</v>
      </c>
      <c r="Q39" s="55">
        <v>0</v>
      </c>
      <c r="R39" s="1"/>
      <c r="S39" s="59"/>
      <c r="T39" s="60"/>
      <c r="U39" s="54" t="s">
        <v>199</v>
      </c>
      <c r="V39" s="38">
        <v>30</v>
      </c>
      <c r="W39" s="55">
        <v>8</v>
      </c>
      <c r="X39" s="55">
        <v>0</v>
      </c>
      <c r="Y39" s="55">
        <v>0</v>
      </c>
      <c r="Z39" s="55">
        <v>0</v>
      </c>
      <c r="AA39" s="1"/>
      <c r="AB39" s="59"/>
      <c r="AC39" s="57"/>
      <c r="AD39" s="62" t="s">
        <v>200</v>
      </c>
      <c r="AE39" s="38"/>
      <c r="AF39" s="38">
        <v>3</v>
      </c>
      <c r="AG39" s="38">
        <v>1</v>
      </c>
      <c r="AH39" s="38">
        <v>0</v>
      </c>
      <c r="AI39" s="38">
        <v>1</v>
      </c>
      <c r="AJ39" s="1"/>
    </row>
    <row r="40" spans="1:36" ht="13.5" customHeight="1" x14ac:dyDescent="0.2">
      <c r="A40" s="57"/>
      <c r="B40" s="60"/>
      <c r="C40" s="54" t="s">
        <v>201</v>
      </c>
      <c r="D40" s="55"/>
      <c r="E40" s="61">
        <v>2</v>
      </c>
      <c r="F40" s="61">
        <v>0</v>
      </c>
      <c r="G40" s="61">
        <v>0</v>
      </c>
      <c r="H40" s="61">
        <v>4</v>
      </c>
      <c r="I40" s="1"/>
      <c r="J40" s="59"/>
      <c r="K40" s="60"/>
      <c r="L40" s="54" t="s">
        <v>202</v>
      </c>
      <c r="M40" s="55"/>
      <c r="N40" s="55">
        <v>4</v>
      </c>
      <c r="O40" s="55">
        <v>0</v>
      </c>
      <c r="P40" s="55">
        <v>0</v>
      </c>
      <c r="Q40" s="55">
        <v>0</v>
      </c>
      <c r="R40" s="1"/>
      <c r="S40" s="59"/>
      <c r="T40" s="60"/>
      <c r="U40" s="54" t="s">
        <v>203</v>
      </c>
      <c r="V40" s="38"/>
      <c r="W40" s="55">
        <v>3</v>
      </c>
      <c r="X40" s="55">
        <v>0</v>
      </c>
      <c r="Y40" s="55">
        <v>0</v>
      </c>
      <c r="Z40" s="55">
        <v>2</v>
      </c>
      <c r="AA40" s="1"/>
      <c r="AB40" s="59"/>
      <c r="AC40" s="57"/>
      <c r="AD40" s="63" t="s">
        <v>204</v>
      </c>
      <c r="AE40" s="38"/>
      <c r="AF40" s="38">
        <v>1</v>
      </c>
      <c r="AG40" s="38">
        <v>0</v>
      </c>
      <c r="AH40" s="38">
        <v>0</v>
      </c>
      <c r="AI40" s="38">
        <v>0</v>
      </c>
      <c r="AJ40" s="1"/>
    </row>
    <row r="41" spans="1:36" ht="13.5" customHeight="1" x14ac:dyDescent="0.2">
      <c r="A41" s="57"/>
      <c r="B41" s="60"/>
      <c r="C41" s="54" t="s">
        <v>205</v>
      </c>
      <c r="D41" s="55"/>
      <c r="E41" s="61">
        <v>4</v>
      </c>
      <c r="F41" s="61">
        <v>0</v>
      </c>
      <c r="G41" s="61">
        <v>0</v>
      </c>
      <c r="H41" s="61">
        <v>1</v>
      </c>
      <c r="I41" s="1"/>
      <c r="J41" s="59"/>
      <c r="K41" s="60"/>
      <c r="L41" s="54" t="s">
        <v>206</v>
      </c>
      <c r="M41" s="55"/>
      <c r="N41" s="55">
        <v>4</v>
      </c>
      <c r="O41" s="55">
        <v>0</v>
      </c>
      <c r="P41" s="55">
        <v>0</v>
      </c>
      <c r="Q41" s="55">
        <v>0</v>
      </c>
      <c r="R41" s="1"/>
      <c r="S41" s="59"/>
      <c r="T41" s="60"/>
      <c r="U41" s="54" t="s">
        <v>207</v>
      </c>
      <c r="V41" s="38"/>
      <c r="W41" s="55">
        <v>8</v>
      </c>
      <c r="X41" s="55">
        <v>0</v>
      </c>
      <c r="Y41" s="55">
        <v>0</v>
      </c>
      <c r="Z41" s="55">
        <v>0</v>
      </c>
      <c r="AA41" s="1"/>
      <c r="AB41" s="59"/>
      <c r="AC41" s="69" t="s">
        <v>208</v>
      </c>
      <c r="AD41" s="54"/>
      <c r="AE41" s="38">
        <f>SUM(AE42:AE44)</f>
        <v>0</v>
      </c>
      <c r="AF41" s="38">
        <v>6</v>
      </c>
      <c r="AG41" s="38">
        <v>0</v>
      </c>
      <c r="AH41" s="38">
        <v>0</v>
      </c>
      <c r="AI41" s="38">
        <v>5</v>
      </c>
      <c r="AJ41" s="1"/>
    </row>
    <row r="42" spans="1:36" ht="13.5" customHeight="1" x14ac:dyDescent="0.2">
      <c r="A42" s="57"/>
      <c r="B42" s="60"/>
      <c r="C42" s="54" t="s">
        <v>209</v>
      </c>
      <c r="D42" s="55"/>
      <c r="E42" s="61">
        <v>3</v>
      </c>
      <c r="F42" s="61">
        <v>0</v>
      </c>
      <c r="G42" s="61">
        <v>0</v>
      </c>
      <c r="H42" s="61">
        <v>0</v>
      </c>
      <c r="I42" s="1"/>
      <c r="J42" s="59"/>
      <c r="K42" s="60"/>
      <c r="L42" s="54" t="s">
        <v>210</v>
      </c>
      <c r="M42" s="55"/>
      <c r="N42" s="55">
        <v>2</v>
      </c>
      <c r="O42" s="55">
        <v>1</v>
      </c>
      <c r="P42" s="55">
        <v>0</v>
      </c>
      <c r="Q42" s="55">
        <v>0</v>
      </c>
      <c r="R42" s="1"/>
      <c r="S42" s="59"/>
      <c r="T42" s="60"/>
      <c r="U42" s="54" t="s">
        <v>211</v>
      </c>
      <c r="V42" s="38"/>
      <c r="W42" s="55">
        <v>8</v>
      </c>
      <c r="X42" s="55">
        <v>0</v>
      </c>
      <c r="Y42" s="55">
        <v>0</v>
      </c>
      <c r="Z42" s="55">
        <v>1</v>
      </c>
      <c r="AA42" s="1"/>
      <c r="AB42" s="59"/>
      <c r="AC42" s="57"/>
      <c r="AD42" s="62" t="s">
        <v>212</v>
      </c>
      <c r="AE42" s="38"/>
      <c r="AF42" s="38">
        <v>5</v>
      </c>
      <c r="AG42" s="38">
        <v>0</v>
      </c>
      <c r="AH42" s="38">
        <v>0</v>
      </c>
      <c r="AI42" s="38">
        <v>3</v>
      </c>
      <c r="AJ42" s="1"/>
    </row>
    <row r="43" spans="1:36" ht="13.5" customHeight="1" x14ac:dyDescent="0.2">
      <c r="A43" s="57"/>
      <c r="B43" s="60"/>
      <c r="C43" s="54" t="s">
        <v>213</v>
      </c>
      <c r="D43" s="55"/>
      <c r="E43" s="61">
        <v>2</v>
      </c>
      <c r="F43" s="61">
        <v>0</v>
      </c>
      <c r="G43" s="61">
        <v>0</v>
      </c>
      <c r="H43" s="61">
        <v>0</v>
      </c>
      <c r="I43" s="1"/>
      <c r="J43" s="59"/>
      <c r="K43" s="60"/>
      <c r="L43" s="54" t="s">
        <v>214</v>
      </c>
      <c r="M43" s="55"/>
      <c r="N43" s="55">
        <v>4</v>
      </c>
      <c r="O43" s="55">
        <v>0</v>
      </c>
      <c r="P43" s="55">
        <v>0</v>
      </c>
      <c r="Q43" s="55">
        <v>0</v>
      </c>
      <c r="R43" s="1"/>
      <c r="S43" s="59"/>
      <c r="T43" s="60"/>
      <c r="U43" s="54" t="s">
        <v>215</v>
      </c>
      <c r="V43" s="38"/>
      <c r="W43" s="55">
        <v>2</v>
      </c>
      <c r="X43" s="55">
        <v>0</v>
      </c>
      <c r="Y43" s="55">
        <v>0</v>
      </c>
      <c r="Z43" s="55">
        <v>0</v>
      </c>
      <c r="AA43" s="1"/>
      <c r="AB43" s="59"/>
      <c r="AC43" s="57"/>
      <c r="AD43" s="63" t="s">
        <v>216</v>
      </c>
      <c r="AE43" s="38"/>
      <c r="AF43" s="38">
        <v>1</v>
      </c>
      <c r="AG43" s="38">
        <v>0</v>
      </c>
      <c r="AH43" s="38">
        <v>0</v>
      </c>
      <c r="AI43" s="38">
        <v>1</v>
      </c>
      <c r="AJ43" s="1"/>
    </row>
    <row r="44" spans="1:36" ht="13.5" customHeight="1" x14ac:dyDescent="0.2">
      <c r="A44" s="57"/>
      <c r="B44" s="60"/>
      <c r="C44" s="54" t="s">
        <v>217</v>
      </c>
      <c r="D44" s="55"/>
      <c r="E44" s="61">
        <v>2</v>
      </c>
      <c r="F44" s="61">
        <v>0</v>
      </c>
      <c r="G44" s="61">
        <v>0</v>
      </c>
      <c r="H44" s="61">
        <v>1</v>
      </c>
      <c r="I44" s="1"/>
      <c r="J44" s="59"/>
      <c r="K44" s="65" t="s">
        <v>134</v>
      </c>
      <c r="L44" s="66"/>
      <c r="M44" s="68">
        <f>SUM(M26,M28,M30,M31,M32,M33,M34,M35,M36,M37,M38,M39,M40)</f>
        <v>297</v>
      </c>
      <c r="N44" s="68">
        <f>SUM(N26,N28,N30,N31,N32,N33,N34,N35,N36,N37,N38,N39,N40)</f>
        <v>99</v>
      </c>
      <c r="O44" s="68">
        <f t="shared" ref="N44:Q44" si="6">SUM(O26,O28,O30,O31,O32,O33,O34,O35,O36,O37,O38,O39,O40)</f>
        <v>4</v>
      </c>
      <c r="P44" s="68">
        <f t="shared" si="6"/>
        <v>0</v>
      </c>
      <c r="Q44" s="68">
        <f t="shared" si="6"/>
        <v>6</v>
      </c>
      <c r="R44" s="1"/>
      <c r="S44" s="59"/>
      <c r="T44" s="60"/>
      <c r="U44" s="54" t="s">
        <v>218</v>
      </c>
      <c r="V44" s="38"/>
      <c r="W44" s="55">
        <v>2</v>
      </c>
      <c r="X44" s="55">
        <v>0</v>
      </c>
      <c r="Y44" s="55">
        <v>0</v>
      </c>
      <c r="Z44" s="55">
        <v>0</v>
      </c>
      <c r="AA44" s="1"/>
      <c r="AB44" s="59"/>
      <c r="AC44" s="57"/>
      <c r="AD44" s="63" t="s">
        <v>219</v>
      </c>
      <c r="AE44" s="38"/>
      <c r="AF44" s="38">
        <v>0</v>
      </c>
      <c r="AG44" s="38">
        <v>0</v>
      </c>
      <c r="AH44" s="38">
        <v>0</v>
      </c>
      <c r="AI44" s="38">
        <v>1</v>
      </c>
      <c r="AJ44" s="1"/>
    </row>
    <row r="45" spans="1:36" ht="13.5" customHeight="1" x14ac:dyDescent="0.2">
      <c r="A45" s="57"/>
      <c r="B45" s="60"/>
      <c r="C45" s="54" t="s">
        <v>220</v>
      </c>
      <c r="D45" s="55"/>
      <c r="E45" s="61">
        <v>3</v>
      </c>
      <c r="F45" s="61">
        <v>0</v>
      </c>
      <c r="G45" s="61">
        <v>0</v>
      </c>
      <c r="H45" s="61">
        <v>0</v>
      </c>
      <c r="I45" s="1"/>
      <c r="J45" s="67"/>
      <c r="K45" s="65" t="s">
        <v>138</v>
      </c>
      <c r="L45" s="66"/>
      <c r="M45" s="68">
        <f>SUM(M27,M41,M42,M43)</f>
        <v>28</v>
      </c>
      <c r="N45" s="68">
        <f t="shared" ref="N45:Q45" si="7">SUM(N27,N41,N42,N43)</f>
        <v>12</v>
      </c>
      <c r="O45" s="68">
        <f t="shared" si="7"/>
        <v>2</v>
      </c>
      <c r="P45" s="68">
        <f t="shared" si="7"/>
        <v>0</v>
      </c>
      <c r="Q45" s="68">
        <f t="shared" si="7"/>
        <v>1</v>
      </c>
      <c r="R45" s="1"/>
      <c r="S45" s="59"/>
      <c r="T45" s="60"/>
      <c r="U45" s="54" t="s">
        <v>221</v>
      </c>
      <c r="V45" s="38"/>
      <c r="W45" s="55">
        <v>5</v>
      </c>
      <c r="X45" s="55">
        <v>0</v>
      </c>
      <c r="Y45" s="55">
        <v>0</v>
      </c>
      <c r="Z45" s="55">
        <v>0</v>
      </c>
      <c r="AA45" s="1"/>
      <c r="AB45" s="59"/>
      <c r="AC45" s="60"/>
      <c r="AD45" s="54" t="s">
        <v>222</v>
      </c>
      <c r="AE45" s="38"/>
      <c r="AF45" s="38">
        <v>2</v>
      </c>
      <c r="AG45" s="38">
        <v>0</v>
      </c>
      <c r="AH45" s="38">
        <v>0</v>
      </c>
      <c r="AI45" s="38">
        <v>0</v>
      </c>
      <c r="AJ45" s="1"/>
    </row>
    <row r="46" spans="1:36" ht="13.5" customHeight="1" x14ac:dyDescent="0.2">
      <c r="A46" s="57"/>
      <c r="B46" s="60"/>
      <c r="C46" s="54" t="s">
        <v>223</v>
      </c>
      <c r="D46" s="55"/>
      <c r="E46" s="61">
        <v>2</v>
      </c>
      <c r="F46" s="61">
        <v>0</v>
      </c>
      <c r="G46" s="61">
        <v>0</v>
      </c>
      <c r="H46" s="61">
        <v>2</v>
      </c>
      <c r="I46" s="1"/>
      <c r="J46" s="1"/>
      <c r="K46" s="1"/>
      <c r="L46" s="51"/>
      <c r="M46" s="70"/>
      <c r="N46" s="70"/>
      <c r="O46" s="70"/>
      <c r="P46" s="70"/>
      <c r="Q46" s="70"/>
      <c r="R46" s="1"/>
      <c r="S46" s="59"/>
      <c r="T46" s="60"/>
      <c r="U46" s="54" t="s">
        <v>224</v>
      </c>
      <c r="V46" s="38"/>
      <c r="W46" s="55">
        <v>2</v>
      </c>
      <c r="X46" s="55">
        <v>1</v>
      </c>
      <c r="Y46" s="55">
        <v>0</v>
      </c>
      <c r="Z46" s="55">
        <v>1</v>
      </c>
      <c r="AA46" s="1"/>
      <c r="AB46" s="59"/>
      <c r="AC46" s="60"/>
      <c r="AD46" s="71" t="s">
        <v>225</v>
      </c>
      <c r="AE46" s="38"/>
      <c r="AF46" s="38">
        <v>1</v>
      </c>
      <c r="AG46" s="38">
        <v>0</v>
      </c>
      <c r="AH46" s="38">
        <v>0</v>
      </c>
      <c r="AI46" s="38">
        <v>1</v>
      </c>
      <c r="AJ46" s="1"/>
    </row>
    <row r="47" spans="1:36" ht="13.5" customHeight="1" x14ac:dyDescent="0.2">
      <c r="A47" s="57"/>
      <c r="B47" s="60"/>
      <c r="C47" s="54" t="s">
        <v>226</v>
      </c>
      <c r="D47" s="55"/>
      <c r="E47" s="61">
        <v>2</v>
      </c>
      <c r="F47" s="61">
        <v>0</v>
      </c>
      <c r="G47" s="61">
        <v>0</v>
      </c>
      <c r="H47" s="61">
        <v>0</v>
      </c>
      <c r="I47" s="1"/>
      <c r="J47" s="1"/>
      <c r="K47" s="1"/>
      <c r="L47" s="51"/>
      <c r="M47" s="70"/>
      <c r="N47" s="70"/>
      <c r="O47" s="70"/>
      <c r="P47" s="70"/>
      <c r="Q47" s="70"/>
      <c r="R47" s="1"/>
      <c r="S47" s="59"/>
      <c r="T47" s="60"/>
      <c r="U47" s="54" t="s">
        <v>227</v>
      </c>
      <c r="V47" s="38"/>
      <c r="W47" s="55">
        <v>2</v>
      </c>
      <c r="X47" s="55">
        <v>1</v>
      </c>
      <c r="Y47" s="55">
        <v>0</v>
      </c>
      <c r="Z47" s="55">
        <v>1</v>
      </c>
      <c r="AA47" s="1"/>
      <c r="AB47" s="59"/>
      <c r="AC47" s="60"/>
      <c r="AD47" s="54" t="s">
        <v>228</v>
      </c>
      <c r="AE47" s="38"/>
      <c r="AF47" s="38">
        <v>2</v>
      </c>
      <c r="AG47" s="38">
        <v>0</v>
      </c>
      <c r="AH47" s="38">
        <v>0</v>
      </c>
      <c r="AI47" s="38">
        <v>0</v>
      </c>
      <c r="AJ47" s="1"/>
    </row>
    <row r="48" spans="1:36" ht="13.5" customHeight="1" x14ac:dyDescent="0.2">
      <c r="A48" s="57"/>
      <c r="B48" s="60"/>
      <c r="C48" s="54" t="s">
        <v>229</v>
      </c>
      <c r="D48" s="55"/>
      <c r="E48" s="61">
        <v>3</v>
      </c>
      <c r="F48" s="61">
        <v>0</v>
      </c>
      <c r="G48" s="61">
        <v>0</v>
      </c>
      <c r="H48" s="61">
        <v>1</v>
      </c>
      <c r="I48" s="1"/>
      <c r="J48" s="1"/>
      <c r="K48" s="1"/>
      <c r="L48" s="51"/>
      <c r="M48" s="70"/>
      <c r="N48" s="70"/>
      <c r="O48" s="70"/>
      <c r="P48" s="70"/>
      <c r="Q48" s="70"/>
      <c r="R48" s="1"/>
      <c r="S48" s="59"/>
      <c r="T48" s="60"/>
      <c r="U48" s="54" t="s">
        <v>230</v>
      </c>
      <c r="V48" s="38"/>
      <c r="W48" s="55">
        <v>3</v>
      </c>
      <c r="X48" s="55">
        <v>0</v>
      </c>
      <c r="Y48" s="55">
        <v>0</v>
      </c>
      <c r="Z48" s="55">
        <v>1</v>
      </c>
      <c r="AA48" s="1"/>
      <c r="AB48" s="59"/>
      <c r="AC48" s="60"/>
      <c r="AD48" s="54" t="s">
        <v>231</v>
      </c>
      <c r="AE48" s="38"/>
      <c r="AF48" s="38">
        <v>2</v>
      </c>
      <c r="AG48" s="38">
        <v>0</v>
      </c>
      <c r="AH48" s="38">
        <v>0</v>
      </c>
      <c r="AI48" s="38">
        <v>0</v>
      </c>
      <c r="AJ48" s="1"/>
    </row>
    <row r="49" spans="1:36" ht="13.5" customHeight="1" x14ac:dyDescent="0.2">
      <c r="A49" s="57"/>
      <c r="B49" s="60"/>
      <c r="C49" s="54" t="s">
        <v>232</v>
      </c>
      <c r="D49" s="55"/>
      <c r="E49" s="61">
        <v>0</v>
      </c>
      <c r="F49" s="61">
        <v>0</v>
      </c>
      <c r="G49" s="61">
        <v>0</v>
      </c>
      <c r="H49" s="61">
        <v>1</v>
      </c>
      <c r="I49" s="1"/>
      <c r="J49" s="135" t="s">
        <v>60</v>
      </c>
      <c r="K49" s="145"/>
      <c r="L49" s="136"/>
      <c r="M49" s="149" t="s">
        <v>44</v>
      </c>
      <c r="N49" s="149" t="s">
        <v>43</v>
      </c>
      <c r="O49" s="149"/>
      <c r="P49" s="149"/>
      <c r="Q49" s="149"/>
      <c r="R49" s="1"/>
      <c r="S49" s="59"/>
      <c r="T49" s="60"/>
      <c r="U49" s="54" t="s">
        <v>233</v>
      </c>
      <c r="V49" s="38"/>
      <c r="W49" s="55">
        <v>2</v>
      </c>
      <c r="X49" s="55">
        <v>0</v>
      </c>
      <c r="Y49" s="55">
        <v>0</v>
      </c>
      <c r="Z49" s="55">
        <v>3</v>
      </c>
      <c r="AA49" s="1"/>
      <c r="AB49" s="59"/>
      <c r="AC49" s="60"/>
      <c r="AD49" s="54" t="s">
        <v>234</v>
      </c>
      <c r="AE49" s="38"/>
      <c r="AF49" s="38">
        <v>2</v>
      </c>
      <c r="AG49" s="38">
        <v>0</v>
      </c>
      <c r="AH49" s="38">
        <v>0</v>
      </c>
      <c r="AI49" s="38">
        <v>0</v>
      </c>
      <c r="AJ49" s="1"/>
    </row>
    <row r="50" spans="1:36" ht="13.5" customHeight="1" x14ac:dyDescent="0.2">
      <c r="A50" s="57"/>
      <c r="B50" s="60"/>
      <c r="C50" s="54" t="s">
        <v>235</v>
      </c>
      <c r="D50" s="55"/>
      <c r="E50" s="61">
        <v>0</v>
      </c>
      <c r="F50" s="61">
        <v>0</v>
      </c>
      <c r="G50" s="61">
        <v>0</v>
      </c>
      <c r="H50" s="61">
        <v>0</v>
      </c>
      <c r="I50" s="1"/>
      <c r="J50" s="146"/>
      <c r="K50" s="147"/>
      <c r="L50" s="148"/>
      <c r="M50" s="150"/>
      <c r="N50" s="72" t="s">
        <v>61</v>
      </c>
      <c r="O50" s="72" t="s">
        <v>62</v>
      </c>
      <c r="P50" s="72" t="s">
        <v>63</v>
      </c>
      <c r="Q50" s="72" t="s">
        <v>64</v>
      </c>
      <c r="R50" s="1"/>
      <c r="S50" s="59"/>
      <c r="T50" s="60"/>
      <c r="U50" s="54" t="s">
        <v>236</v>
      </c>
      <c r="V50" s="38"/>
      <c r="W50" s="55">
        <v>1</v>
      </c>
      <c r="X50" s="55">
        <v>0</v>
      </c>
      <c r="Y50" s="55">
        <v>0</v>
      </c>
      <c r="Z50" s="55">
        <v>3</v>
      </c>
      <c r="AA50" s="1"/>
      <c r="AB50" s="59"/>
      <c r="AC50" s="60"/>
      <c r="AD50" s="54" t="s">
        <v>237</v>
      </c>
      <c r="AE50" s="38"/>
      <c r="AF50" s="38">
        <v>1</v>
      </c>
      <c r="AG50" s="38">
        <v>0</v>
      </c>
      <c r="AH50" s="38">
        <v>0</v>
      </c>
      <c r="AI50" s="38">
        <v>3</v>
      </c>
      <c r="AJ50" s="1"/>
    </row>
    <row r="51" spans="1:36" ht="13.5" customHeight="1" x14ac:dyDescent="0.2">
      <c r="A51" s="57"/>
      <c r="B51" s="60"/>
      <c r="C51" s="54" t="s">
        <v>238</v>
      </c>
      <c r="D51" s="55"/>
      <c r="E51" s="61">
        <v>1</v>
      </c>
      <c r="F51" s="61">
        <v>0</v>
      </c>
      <c r="G51" s="61">
        <v>0</v>
      </c>
      <c r="H51" s="61">
        <v>0</v>
      </c>
      <c r="I51" s="1"/>
      <c r="J51" s="73" t="s">
        <v>239</v>
      </c>
      <c r="K51" s="40"/>
      <c r="L51" s="74"/>
      <c r="M51" s="75">
        <f>SUM(M52:M53)</f>
        <v>2520</v>
      </c>
      <c r="N51" s="75">
        <f>SUM(N52:N53)</f>
        <v>731</v>
      </c>
      <c r="O51" s="75">
        <f>SUM(O52:O53)</f>
        <v>25</v>
      </c>
      <c r="P51" s="75">
        <f>SUM(P52:P53)</f>
        <v>3</v>
      </c>
      <c r="Q51" s="75">
        <f>SUM(Q52:Q53)</f>
        <v>122</v>
      </c>
      <c r="R51" s="1"/>
      <c r="S51" s="59"/>
      <c r="T51" s="60"/>
      <c r="U51" s="54" t="s">
        <v>240</v>
      </c>
      <c r="V51" s="38"/>
      <c r="W51" s="55">
        <v>1</v>
      </c>
      <c r="X51" s="55">
        <v>0</v>
      </c>
      <c r="Y51" s="55">
        <v>0</v>
      </c>
      <c r="Z51" s="55">
        <v>4</v>
      </c>
      <c r="AA51" s="1"/>
      <c r="AB51" s="59"/>
      <c r="AC51" s="60"/>
      <c r="AD51" s="54" t="s">
        <v>241</v>
      </c>
      <c r="AE51" s="38"/>
      <c r="AF51" s="38">
        <v>3</v>
      </c>
      <c r="AG51" s="38">
        <v>1</v>
      </c>
      <c r="AH51" s="38">
        <v>0</v>
      </c>
      <c r="AI51" s="38">
        <v>0</v>
      </c>
      <c r="AJ51" s="1"/>
    </row>
    <row r="52" spans="1:36" ht="13.5" customHeight="1" x14ac:dyDescent="0.2">
      <c r="A52" s="64"/>
      <c r="B52" s="65" t="s">
        <v>134</v>
      </c>
      <c r="C52" s="66"/>
      <c r="D52" s="68">
        <f>SUM(D7+D8+D9,D10,D11,D12,D13,D14,D17,D18,D20,D21,D23,D24,D26,D27,D31,D32,D33,D36,D38,D39,D40,D41,D42,D44,D43,D45,D46)</f>
        <v>1441</v>
      </c>
      <c r="E52" s="68">
        <f>SUM(E7+E8+E9,E10,E11,E12,E13,E14,E17,E18,E20,E21,E23,E24,E26,E27,E31,E32,E33,E36,E38,E39,E40,E41,E42,E44,E43,E45,E46)</f>
        <v>209</v>
      </c>
      <c r="F52" s="68">
        <f t="shared" ref="F52:H52" si="8">SUM(F7+F8+F9,F10,F11,F12,F13,F14,F17,F18,F20,F21,F23,F24,F26,F27,F31,F32,F33,F36,F38,F39,F40,F41,F42,F44,F43,F45,F46)</f>
        <v>6</v>
      </c>
      <c r="G52" s="68">
        <f t="shared" si="8"/>
        <v>2</v>
      </c>
      <c r="H52" s="68">
        <f>SUM(H7+H8+H9,H10,H11,H12,H13,H14,H17,H18,H20,H21,H23,H24,H26,H27,H31,H32,H33,H36,H38,H39,H40,H41,H42,H44,H43,H45,H46)</f>
        <v>23</v>
      </c>
      <c r="I52" s="1"/>
      <c r="J52" s="76"/>
      <c r="K52" s="40" t="s">
        <v>134</v>
      </c>
      <c r="L52" s="74"/>
      <c r="M52" s="75">
        <f>SUM(D52,M22,M44,V35,V55,AE24,AE61)</f>
        <v>2339</v>
      </c>
      <c r="N52" s="75">
        <f>SUM(E52,N22,N44,W35,W55,AF24,AF61)</f>
        <v>610</v>
      </c>
      <c r="O52" s="75">
        <f t="shared" ref="N52:Q53" si="9">SUM(F52,O22,O44,X35,X55,AG24,AG61)</f>
        <v>19</v>
      </c>
      <c r="P52" s="75">
        <f>SUM(G52,P22,P44,Y35,Y55,AH24,AH61)</f>
        <v>3</v>
      </c>
      <c r="Q52" s="75">
        <f t="shared" si="9"/>
        <v>90</v>
      </c>
      <c r="R52" s="1"/>
      <c r="S52" s="59"/>
      <c r="T52" s="60"/>
      <c r="U52" s="54" t="s">
        <v>242</v>
      </c>
      <c r="V52" s="38"/>
      <c r="W52" s="55">
        <v>0</v>
      </c>
      <c r="X52" s="55">
        <v>0</v>
      </c>
      <c r="Y52" s="55">
        <v>0</v>
      </c>
      <c r="Z52" s="55">
        <v>0</v>
      </c>
      <c r="AA52" s="1"/>
      <c r="AB52" s="59"/>
      <c r="AC52" s="60"/>
      <c r="AD52" s="54" t="s">
        <v>243</v>
      </c>
      <c r="AE52" s="38"/>
      <c r="AF52" s="38">
        <v>0</v>
      </c>
      <c r="AG52" s="38">
        <v>0</v>
      </c>
      <c r="AH52" s="38">
        <v>0</v>
      </c>
      <c r="AI52" s="38">
        <v>2</v>
      </c>
      <c r="AJ52" s="1"/>
    </row>
    <row r="53" spans="1:36" ht="13.5" customHeight="1" x14ac:dyDescent="0.2">
      <c r="A53" s="1"/>
      <c r="B53" s="65" t="s">
        <v>138</v>
      </c>
      <c r="C53" s="66"/>
      <c r="D53" s="68">
        <f>SUM(D15,D19,D29,D28,D34,D37,D47:D51)</f>
        <v>132</v>
      </c>
      <c r="E53" s="68">
        <f>SUM(E15,E19,E29,E28,E34,E37,E47:E51)</f>
        <v>20</v>
      </c>
      <c r="F53" s="68">
        <f t="shared" ref="E53:H53" si="10">SUM(F15,F19,F29,F28,F34,F37,F47:F51)</f>
        <v>0</v>
      </c>
      <c r="G53" s="68">
        <f t="shared" si="10"/>
        <v>0</v>
      </c>
      <c r="H53" s="68">
        <f t="shared" si="10"/>
        <v>6</v>
      </c>
      <c r="I53" s="1"/>
      <c r="J53" s="77"/>
      <c r="K53" s="40" t="s">
        <v>138</v>
      </c>
      <c r="L53" s="74"/>
      <c r="M53" s="75">
        <f>SUM(D53,M23,M45,V36,V56,AE25,AE62)</f>
        <v>181</v>
      </c>
      <c r="N53" s="75">
        <f t="shared" si="9"/>
        <v>121</v>
      </c>
      <c r="O53" s="75">
        <f t="shared" si="9"/>
        <v>6</v>
      </c>
      <c r="P53" s="75">
        <f t="shared" si="9"/>
        <v>0</v>
      </c>
      <c r="Q53" s="75">
        <f t="shared" si="9"/>
        <v>32</v>
      </c>
      <c r="R53" s="1"/>
      <c r="S53" s="59"/>
      <c r="T53" s="60"/>
      <c r="U53" s="54" t="s">
        <v>244</v>
      </c>
      <c r="V53" s="38"/>
      <c r="W53" s="55">
        <v>3</v>
      </c>
      <c r="X53" s="55">
        <v>0</v>
      </c>
      <c r="Y53" s="55">
        <v>0</v>
      </c>
      <c r="Z53" s="55">
        <v>0</v>
      </c>
      <c r="AA53" s="1"/>
      <c r="AB53" s="59"/>
      <c r="AC53" s="60"/>
      <c r="AD53" s="54" t="s">
        <v>245</v>
      </c>
      <c r="AE53" s="38"/>
      <c r="AF53" s="38">
        <v>2</v>
      </c>
      <c r="AG53" s="38">
        <v>1</v>
      </c>
      <c r="AH53" s="38">
        <v>0</v>
      </c>
      <c r="AI53" s="38">
        <v>0</v>
      </c>
      <c r="AJ53" s="1"/>
    </row>
    <row r="54" spans="1:36" ht="13.5" customHeight="1" x14ac:dyDescent="0.2">
      <c r="A54" s="1"/>
      <c r="B54" s="1"/>
      <c r="C54" s="51"/>
      <c r="D54" s="1"/>
      <c r="E54" s="1"/>
      <c r="F54" s="1"/>
      <c r="G54" s="1"/>
      <c r="H54" s="1"/>
      <c r="I54" s="1"/>
      <c r="J54" s="1"/>
      <c r="K54" s="1"/>
      <c r="L54" s="51"/>
      <c r="M54" s="1"/>
      <c r="N54" s="1"/>
      <c r="O54" s="1"/>
      <c r="P54" s="1"/>
      <c r="Q54" s="1"/>
      <c r="R54" s="1"/>
      <c r="S54" s="59"/>
      <c r="T54" s="60"/>
      <c r="U54" s="54" t="s">
        <v>246</v>
      </c>
      <c r="V54" s="38"/>
      <c r="W54" s="55">
        <v>2</v>
      </c>
      <c r="X54" s="55">
        <v>1</v>
      </c>
      <c r="Y54" s="55">
        <v>0</v>
      </c>
      <c r="Z54" s="55">
        <v>0</v>
      </c>
      <c r="AA54" s="1"/>
      <c r="AB54" s="59"/>
      <c r="AC54" s="60"/>
      <c r="AD54" s="54" t="s">
        <v>247</v>
      </c>
      <c r="AE54" s="38"/>
      <c r="AF54" s="38">
        <v>5</v>
      </c>
      <c r="AG54" s="38">
        <v>0</v>
      </c>
      <c r="AH54" s="38">
        <v>0</v>
      </c>
      <c r="AI54" s="38">
        <v>1</v>
      </c>
      <c r="AJ54" s="1"/>
    </row>
    <row r="55" spans="1:36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59"/>
      <c r="T55" s="65" t="s">
        <v>134</v>
      </c>
      <c r="U55" s="66"/>
      <c r="V55" s="41">
        <f>SUM(V38:V51)</f>
        <v>99</v>
      </c>
      <c r="W55" s="41">
        <f>SUM(W38:W51)</f>
        <v>67</v>
      </c>
      <c r="X55" s="41">
        <f t="shared" ref="X55:Z55" si="11">SUM(X38:X51)</f>
        <v>2</v>
      </c>
      <c r="Y55" s="41">
        <f t="shared" si="11"/>
        <v>0</v>
      </c>
      <c r="Z55" s="41">
        <f t="shared" si="11"/>
        <v>19</v>
      </c>
      <c r="AA55" s="1"/>
      <c r="AB55" s="59"/>
      <c r="AC55" s="60"/>
      <c r="AD55" s="54" t="s">
        <v>248</v>
      </c>
      <c r="AE55" s="38"/>
      <c r="AF55" s="38">
        <v>4</v>
      </c>
      <c r="AG55" s="38">
        <v>0</v>
      </c>
      <c r="AH55" s="38">
        <v>0</v>
      </c>
      <c r="AI55" s="38">
        <v>0</v>
      </c>
      <c r="AJ55" s="1"/>
    </row>
    <row r="56" spans="1:36" ht="13.5" customHeight="1" x14ac:dyDescent="0.2">
      <c r="A56" s="1"/>
      <c r="B56" s="1"/>
      <c r="C56" s="1"/>
      <c r="D56" s="1"/>
      <c r="E56" s="1" t="s">
        <v>249</v>
      </c>
      <c r="F56" s="1" t="s">
        <v>250</v>
      </c>
      <c r="H56" s="1"/>
      <c r="I56" s="1"/>
      <c r="J56" s="1"/>
      <c r="K56" s="1"/>
      <c r="L56" s="1"/>
      <c r="M56" s="1"/>
      <c r="N56" s="1"/>
      <c r="O56" s="20"/>
      <c r="P56" s="20"/>
      <c r="Q56" s="20"/>
      <c r="S56" s="67"/>
      <c r="T56" s="65" t="s">
        <v>138</v>
      </c>
      <c r="U56" s="66"/>
      <c r="V56" s="41">
        <f>SUM(V52:V54)</f>
        <v>0</v>
      </c>
      <c r="W56" s="41">
        <f>SUM(W52:W54)</f>
        <v>5</v>
      </c>
      <c r="X56" s="41">
        <f t="shared" ref="X56:Z56" si="12">SUM(X52:X54)</f>
        <v>1</v>
      </c>
      <c r="Y56" s="41">
        <f t="shared" si="12"/>
        <v>0</v>
      </c>
      <c r="Z56" s="41">
        <f t="shared" si="12"/>
        <v>0</v>
      </c>
      <c r="AA56" s="1"/>
      <c r="AB56" s="59"/>
      <c r="AC56" s="60"/>
      <c r="AD56" s="54" t="s">
        <v>251</v>
      </c>
      <c r="AE56" s="38"/>
      <c r="AF56" s="38">
        <v>0</v>
      </c>
      <c r="AG56" s="38">
        <v>0</v>
      </c>
      <c r="AH56" s="38">
        <v>0</v>
      </c>
      <c r="AI56" s="38">
        <v>0</v>
      </c>
      <c r="AJ56" s="1"/>
    </row>
    <row r="57" spans="1:36" ht="13.5" customHeight="1" x14ac:dyDescent="0.2">
      <c r="A57" s="1"/>
      <c r="B57" s="1"/>
      <c r="C57" s="1"/>
      <c r="D57" s="1"/>
      <c r="E57" s="1"/>
      <c r="F57" s="1" t="s">
        <v>252</v>
      </c>
      <c r="H57" s="1"/>
      <c r="I57" s="1"/>
      <c r="J57" s="1"/>
      <c r="K57" s="1"/>
      <c r="L57" s="1"/>
      <c r="M57" s="1"/>
      <c r="N57" s="1"/>
      <c r="O57" s="20"/>
      <c r="P57" s="20"/>
      <c r="Q57" s="20"/>
      <c r="S57" s="1"/>
      <c r="T57" s="1"/>
      <c r="U57" s="1"/>
      <c r="V57" s="1"/>
      <c r="W57" s="1"/>
      <c r="X57" s="1"/>
      <c r="Y57" s="1"/>
      <c r="Z57" s="1"/>
      <c r="AA57" s="1"/>
      <c r="AB57" s="59"/>
      <c r="AC57" s="60"/>
      <c r="AD57" s="54" t="s">
        <v>253</v>
      </c>
      <c r="AE57" s="38"/>
      <c r="AF57" s="38">
        <v>1</v>
      </c>
      <c r="AG57" s="38">
        <v>0</v>
      </c>
      <c r="AH57" s="38">
        <v>0</v>
      </c>
      <c r="AI57" s="38">
        <v>0</v>
      </c>
      <c r="AJ57" s="1"/>
    </row>
    <row r="58" spans="1:36" ht="13.5" customHeight="1" x14ac:dyDescent="0.2">
      <c r="A58" s="1"/>
      <c r="B58" s="1"/>
      <c r="C58" s="1"/>
      <c r="D58" s="1"/>
      <c r="E58" s="1"/>
      <c r="F58" s="1" t="s">
        <v>254</v>
      </c>
      <c r="H58" s="1"/>
      <c r="I58" s="1"/>
      <c r="J58" s="1"/>
      <c r="K58" s="1"/>
      <c r="L58" s="1"/>
      <c r="M58" s="1"/>
      <c r="N58" s="1"/>
      <c r="O58" s="20"/>
      <c r="P58" s="20"/>
      <c r="Q58" s="20"/>
      <c r="S58" s="78" t="s">
        <v>255</v>
      </c>
      <c r="T58" s="79"/>
      <c r="U58" s="79"/>
      <c r="V58" s="1"/>
      <c r="W58" s="1"/>
      <c r="X58" s="1"/>
      <c r="Y58" s="1"/>
      <c r="Z58" s="1"/>
      <c r="AA58" s="1"/>
      <c r="AB58" s="59"/>
      <c r="AC58" s="60"/>
      <c r="AD58" s="54" t="s">
        <v>256</v>
      </c>
      <c r="AE58" s="38"/>
      <c r="AF58" s="38">
        <v>4</v>
      </c>
      <c r="AG58" s="38">
        <v>0</v>
      </c>
      <c r="AH58" s="38">
        <v>0</v>
      </c>
      <c r="AI58" s="38">
        <v>1</v>
      </c>
      <c r="AJ58" s="1"/>
    </row>
    <row r="59" spans="1:36" ht="13.5" customHeight="1" x14ac:dyDescent="0.2">
      <c r="A59" s="1"/>
      <c r="B59" s="1"/>
      <c r="C59" s="1"/>
      <c r="D59" s="1"/>
      <c r="E59" s="1"/>
      <c r="F59" s="1" t="s">
        <v>257</v>
      </c>
      <c r="H59" s="80"/>
      <c r="I59" s="1"/>
      <c r="J59" s="1"/>
      <c r="K59" s="1"/>
      <c r="L59" s="1"/>
      <c r="M59" s="1"/>
      <c r="N59" s="1"/>
      <c r="O59" s="20"/>
      <c r="P59" s="20"/>
      <c r="Q59" s="20"/>
      <c r="S59" s="79"/>
      <c r="T59" s="79" t="s">
        <v>258</v>
      </c>
      <c r="U59" s="79"/>
      <c r="V59" s="1"/>
      <c r="W59" s="1"/>
      <c r="X59" s="1"/>
      <c r="Y59" s="1"/>
      <c r="Z59" s="1"/>
      <c r="AA59" s="1"/>
      <c r="AB59" s="59"/>
      <c r="AC59" s="60"/>
      <c r="AD59" s="54" t="s">
        <v>259</v>
      </c>
      <c r="AE59" s="38"/>
      <c r="AF59" s="38">
        <v>5</v>
      </c>
      <c r="AG59" s="38">
        <v>1</v>
      </c>
      <c r="AH59" s="38">
        <v>0</v>
      </c>
      <c r="AI59" s="38">
        <v>1</v>
      </c>
      <c r="AJ59" s="1"/>
    </row>
    <row r="60" spans="1:36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79"/>
      <c r="T60" s="79" t="s">
        <v>260</v>
      </c>
      <c r="U60" s="79"/>
      <c r="V60" s="1"/>
      <c r="W60" s="1"/>
      <c r="X60" s="1"/>
      <c r="Y60" s="1"/>
      <c r="Z60" s="1"/>
      <c r="AA60" s="1"/>
      <c r="AB60" s="59"/>
      <c r="AC60" s="60"/>
      <c r="AD60" s="54" t="s">
        <v>261</v>
      </c>
      <c r="AE60" s="38"/>
      <c r="AF60" s="38">
        <v>18</v>
      </c>
      <c r="AG60" s="38">
        <v>0</v>
      </c>
      <c r="AH60" s="38">
        <v>0</v>
      </c>
      <c r="AI60" s="38">
        <v>0</v>
      </c>
      <c r="AJ60" s="1"/>
    </row>
    <row r="61" spans="1:36" ht="13.5" customHeight="1" x14ac:dyDescent="0.2">
      <c r="A61" s="1"/>
      <c r="B61" s="1"/>
      <c r="C61" s="1"/>
      <c r="D61" s="1"/>
      <c r="E61" s="81"/>
      <c r="F61" s="81"/>
      <c r="G61" s="81"/>
      <c r="H61" s="81"/>
      <c r="I61" s="81"/>
      <c r="J61" s="81"/>
      <c r="K61" s="81"/>
      <c r="M61" s="81"/>
      <c r="N61" s="81"/>
      <c r="O61" s="81"/>
      <c r="P61" s="81"/>
      <c r="Q61" s="81"/>
      <c r="R61" s="81"/>
      <c r="S61" s="49"/>
      <c r="T61" s="79" t="s">
        <v>262</v>
      </c>
      <c r="U61" s="79"/>
      <c r="V61" s="1"/>
      <c r="W61" s="1"/>
      <c r="X61" s="1"/>
      <c r="Y61" s="1"/>
      <c r="Z61" s="1"/>
      <c r="AA61" s="1"/>
      <c r="AB61" s="59"/>
      <c r="AC61" s="65" t="s">
        <v>134</v>
      </c>
      <c r="AD61" s="66"/>
      <c r="AE61" s="41">
        <f>SUM(AE27,AE29,AE32,AE35,AE36,AE39,AE42,AE43,AE45,AE46,AE47,AE48,AE49,AE50,AE51,AE52,AE53,AE54,AE55)</f>
        <v>196</v>
      </c>
      <c r="AF61" s="41">
        <f>SUM(AF27,AF29,AF32,AF35,AF36,AF39,AF42,AF43,AF45,AF46,AF47,AF48,AF49,AF50,AF51,AF52,AF53,AF54,AF55)</f>
        <v>77</v>
      </c>
      <c r="AG61" s="41">
        <f t="shared" ref="AG61:AI61" si="13">SUM(AG27,AG29,AG32,AG35,AG36,AG39,AG42,AG43,AG45,AG46,AG47,AG48,AG49,AG50,AG51,AG52,AG53,AG54,AG55)</f>
        <v>6</v>
      </c>
      <c r="AH61" s="41">
        <f t="shared" si="13"/>
        <v>0</v>
      </c>
      <c r="AI61" s="41">
        <f t="shared" si="13"/>
        <v>15</v>
      </c>
      <c r="AJ61" s="1"/>
    </row>
    <row r="62" spans="1:36" ht="13.5" customHeight="1" x14ac:dyDescent="0.2">
      <c r="A62" s="1"/>
      <c r="B62" s="1"/>
      <c r="C62" s="1"/>
      <c r="D62" s="1"/>
      <c r="E62" s="81"/>
      <c r="F62" s="81"/>
      <c r="G62" s="81"/>
      <c r="H62" s="81"/>
      <c r="I62" s="81"/>
      <c r="J62" s="81"/>
      <c r="K62" s="81"/>
      <c r="M62" s="81"/>
      <c r="N62" s="81"/>
      <c r="O62" s="81"/>
      <c r="P62" s="81"/>
      <c r="Q62" s="81"/>
      <c r="R62" s="81"/>
      <c r="S62" s="49"/>
      <c r="T62" s="79" t="s">
        <v>263</v>
      </c>
      <c r="U62" s="79"/>
      <c r="V62" s="1"/>
      <c r="W62" s="1"/>
      <c r="X62" s="1"/>
      <c r="Y62" s="1"/>
      <c r="Z62" s="1"/>
      <c r="AA62" s="1"/>
      <c r="AB62" s="67"/>
      <c r="AC62" s="65" t="s">
        <v>138</v>
      </c>
      <c r="AD62" s="66"/>
      <c r="AE62" s="41">
        <f>SUM(AE30,AE33,AE37,AE40,AE44,AE56,AE57,AE58,AE59,AE60)</f>
        <v>0</v>
      </c>
      <c r="AF62" s="41">
        <f>SUM(AF30,AF33,AF37,AF40,AF44,AF56,AF57,AF58,AF59,AF60)</f>
        <v>33</v>
      </c>
      <c r="AG62" s="41">
        <f t="shared" ref="AG62:AI62" si="14">SUM(AG30,AG33,AG37,AG40,AG44,AG56,AG57,AG58,AG59,AG60)</f>
        <v>1</v>
      </c>
      <c r="AH62" s="41">
        <f t="shared" si="14"/>
        <v>0</v>
      </c>
      <c r="AI62" s="41">
        <f t="shared" si="14"/>
        <v>4</v>
      </c>
      <c r="AJ62" s="1"/>
    </row>
    <row r="63" spans="1:36" ht="13.5" customHeight="1" x14ac:dyDescent="0.2">
      <c r="A63" s="1"/>
      <c r="B63" s="1"/>
      <c r="C63" s="1"/>
      <c r="D63" s="1"/>
      <c r="E63" s="8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3.5" customHeight="1" x14ac:dyDescent="0.2">
      <c r="C64" s="20"/>
      <c r="E64" s="81"/>
    </row>
    <row r="65" spans="3:16" ht="13.5" customHeight="1" x14ac:dyDescent="0.2">
      <c r="C65" s="20"/>
      <c r="J65" s="82"/>
      <c r="K65" s="82"/>
      <c r="L65" s="82"/>
      <c r="M65" s="82"/>
      <c r="N65" s="82"/>
      <c r="O65" s="82"/>
      <c r="P65" s="82"/>
    </row>
    <row r="66" spans="3:16" ht="13.5" customHeight="1" x14ac:dyDescent="0.2">
      <c r="C66" s="20"/>
      <c r="L66" s="20"/>
    </row>
    <row r="67" spans="3:16" ht="13.5" customHeight="1" x14ac:dyDescent="0.2">
      <c r="C67" s="20"/>
      <c r="L67" s="20"/>
    </row>
    <row r="68" spans="3:16" ht="13.5" customHeight="1" x14ac:dyDescent="0.2">
      <c r="C68" s="20"/>
      <c r="L68" s="20"/>
    </row>
    <row r="69" spans="3:16" ht="13.5" customHeight="1" x14ac:dyDescent="0.2">
      <c r="C69" s="20"/>
      <c r="L69" s="20"/>
    </row>
    <row r="70" spans="3:16" ht="13.5" customHeight="1" x14ac:dyDescent="0.2">
      <c r="C70" s="20"/>
      <c r="L70" s="20"/>
    </row>
    <row r="71" spans="3:16" ht="13.5" customHeight="1" x14ac:dyDescent="0.2">
      <c r="C71" s="20"/>
      <c r="L71" s="20"/>
    </row>
    <row r="72" spans="3:16" ht="13.5" customHeight="1" x14ac:dyDescent="0.2">
      <c r="C72" s="20"/>
      <c r="L72" s="20"/>
    </row>
    <row r="73" spans="3:16" ht="13.5" customHeight="1" x14ac:dyDescent="0.2">
      <c r="C73" s="20"/>
      <c r="L73" s="20"/>
    </row>
    <row r="74" spans="3:16" ht="13.5" customHeight="1" x14ac:dyDescent="0.2">
      <c r="C74" s="20"/>
      <c r="L74" s="20"/>
    </row>
    <row r="75" spans="3:16" ht="13.5" customHeight="1" x14ac:dyDescent="0.2">
      <c r="C75" s="20"/>
      <c r="L75" s="20"/>
    </row>
    <row r="76" spans="3:16" ht="13.5" customHeight="1" x14ac:dyDescent="0.2">
      <c r="C76" s="20"/>
      <c r="L76" s="20"/>
    </row>
    <row r="77" spans="3:16" ht="13.5" customHeight="1" x14ac:dyDescent="0.2">
      <c r="C77" s="20"/>
      <c r="L77" s="20"/>
    </row>
    <row r="78" spans="3:16" ht="13.5" customHeight="1" x14ac:dyDescent="0.2">
      <c r="C78" s="20"/>
      <c r="L78" s="20"/>
    </row>
    <row r="79" spans="3:16" ht="13.5" customHeight="1" x14ac:dyDescent="0.2">
      <c r="C79" s="20"/>
      <c r="L79" s="20"/>
    </row>
    <row r="80" spans="3:16" ht="13.5" customHeight="1" x14ac:dyDescent="0.2">
      <c r="C80" s="20"/>
      <c r="L80" s="20"/>
    </row>
    <row r="81" spans="3:12" ht="13.5" customHeight="1" x14ac:dyDescent="0.2">
      <c r="C81" s="20"/>
      <c r="L81" s="20"/>
    </row>
    <row r="82" spans="3:12" ht="13.5" customHeight="1" x14ac:dyDescent="0.2">
      <c r="C82" s="20"/>
      <c r="L82" s="20"/>
    </row>
    <row r="83" spans="3:12" ht="13.5" customHeight="1" x14ac:dyDescent="0.2">
      <c r="C83" s="20"/>
      <c r="L83" s="20"/>
    </row>
    <row r="84" spans="3:12" ht="13.5" customHeight="1" x14ac:dyDescent="0.2">
      <c r="C84" s="20"/>
      <c r="L84" s="20"/>
    </row>
    <row r="85" spans="3:12" ht="13.5" customHeight="1" x14ac:dyDescent="0.2">
      <c r="C85" s="20"/>
      <c r="L85" s="20"/>
    </row>
    <row r="86" spans="3:12" ht="13.5" customHeight="1" x14ac:dyDescent="0.2">
      <c r="C86" s="20"/>
      <c r="L86" s="20"/>
    </row>
    <row r="87" spans="3:12" ht="13.5" customHeight="1" x14ac:dyDescent="0.2">
      <c r="C87" s="20"/>
      <c r="L87" s="20"/>
    </row>
    <row r="88" spans="3:12" ht="13.5" customHeight="1" x14ac:dyDescent="0.2">
      <c r="C88" s="20"/>
      <c r="L88" s="20"/>
    </row>
    <row r="89" spans="3:12" ht="13.5" customHeight="1" x14ac:dyDescent="0.2">
      <c r="C89" s="20"/>
      <c r="L89" s="20"/>
    </row>
    <row r="90" spans="3:12" ht="13.5" customHeight="1" x14ac:dyDescent="0.2">
      <c r="C90" s="20"/>
      <c r="L90" s="20"/>
    </row>
    <row r="91" spans="3:12" ht="13.5" customHeight="1" x14ac:dyDescent="0.2">
      <c r="C91" s="20"/>
      <c r="L91" s="20"/>
    </row>
    <row r="92" spans="3:12" ht="13.5" customHeight="1" x14ac:dyDescent="0.2">
      <c r="C92" s="20"/>
      <c r="L92" s="20"/>
    </row>
    <row r="93" spans="3:12" ht="13.5" customHeight="1" x14ac:dyDescent="0.2">
      <c r="C93" s="20"/>
      <c r="L93" s="20"/>
    </row>
    <row r="94" spans="3:12" ht="13.5" customHeight="1" x14ac:dyDescent="0.2">
      <c r="C94" s="20"/>
      <c r="L94" s="20"/>
    </row>
    <row r="95" spans="3:12" ht="13.5" customHeight="1" x14ac:dyDescent="0.2">
      <c r="C95" s="20"/>
      <c r="L95" s="20"/>
    </row>
    <row r="96" spans="3:12" ht="13.5" customHeight="1" x14ac:dyDescent="0.2">
      <c r="C96" s="20"/>
      <c r="L96" s="20"/>
    </row>
    <row r="97" spans="3:12" ht="13.5" customHeight="1" x14ac:dyDescent="0.2">
      <c r="C97" s="20"/>
      <c r="L97" s="20"/>
    </row>
    <row r="98" spans="3:12" ht="13.5" customHeight="1" x14ac:dyDescent="0.2">
      <c r="C98" s="20"/>
      <c r="L98" s="20"/>
    </row>
    <row r="99" spans="3:12" ht="13.5" customHeight="1" x14ac:dyDescent="0.2">
      <c r="C99" s="20"/>
      <c r="L99" s="20"/>
    </row>
    <row r="100" spans="3:12" ht="13.5" customHeight="1" x14ac:dyDescent="0.2">
      <c r="C100" s="20"/>
      <c r="L100" s="20"/>
    </row>
    <row r="101" spans="3:12" ht="13.5" customHeight="1" x14ac:dyDescent="0.2">
      <c r="C101" s="20"/>
      <c r="L101" s="20"/>
    </row>
    <row r="102" spans="3:12" ht="13.5" customHeight="1" x14ac:dyDescent="0.2">
      <c r="C102" s="20"/>
      <c r="L102" s="20"/>
    </row>
    <row r="103" spans="3:12" ht="13.5" customHeight="1" x14ac:dyDescent="0.2">
      <c r="C103" s="20"/>
      <c r="L103" s="20"/>
    </row>
    <row r="104" spans="3:12" ht="13.5" customHeight="1" x14ac:dyDescent="0.2">
      <c r="C104" s="20"/>
      <c r="L104" s="20"/>
    </row>
    <row r="105" spans="3:12" ht="13.5" customHeight="1" x14ac:dyDescent="0.2">
      <c r="C105" s="20"/>
      <c r="L105" s="20"/>
    </row>
    <row r="106" spans="3:12" ht="13.5" customHeight="1" x14ac:dyDescent="0.2">
      <c r="C106" s="20"/>
      <c r="L106" s="20"/>
    </row>
    <row r="107" spans="3:12" ht="13.5" customHeight="1" x14ac:dyDescent="0.2">
      <c r="C107" s="20"/>
      <c r="L107" s="20"/>
    </row>
    <row r="108" spans="3:12" ht="13.5" customHeight="1" x14ac:dyDescent="0.2">
      <c r="C108" s="20"/>
      <c r="L108" s="20"/>
    </row>
    <row r="109" spans="3:12" ht="13.5" customHeight="1" x14ac:dyDescent="0.2">
      <c r="C109" s="20"/>
      <c r="L109" s="20"/>
    </row>
    <row r="110" spans="3:12" ht="13.5" customHeight="1" x14ac:dyDescent="0.2">
      <c r="C110" s="20"/>
      <c r="L110" s="20"/>
    </row>
    <row r="111" spans="3:12" ht="13.5" customHeight="1" x14ac:dyDescent="0.2">
      <c r="C111" s="20"/>
      <c r="L111" s="20"/>
    </row>
    <row r="112" spans="3:12" ht="13.5" customHeight="1" x14ac:dyDescent="0.2">
      <c r="C112" s="20"/>
      <c r="L112" s="20"/>
    </row>
    <row r="113" spans="3:12" ht="13.5" customHeight="1" x14ac:dyDescent="0.2">
      <c r="C113" s="20"/>
      <c r="L113" s="20"/>
    </row>
    <row r="114" spans="3:12" ht="13.5" customHeight="1" x14ac:dyDescent="0.2">
      <c r="C114" s="20"/>
      <c r="L114" s="20"/>
    </row>
    <row r="115" spans="3:12" ht="13.5" customHeight="1" x14ac:dyDescent="0.2">
      <c r="C115" s="20"/>
      <c r="L115" s="20"/>
    </row>
    <row r="116" spans="3:12" ht="13.5" customHeight="1" x14ac:dyDescent="0.2">
      <c r="C116" s="20"/>
      <c r="L116" s="20"/>
    </row>
    <row r="117" spans="3:12" ht="13.5" customHeight="1" x14ac:dyDescent="0.2">
      <c r="C117" s="20"/>
      <c r="L117" s="20"/>
    </row>
    <row r="118" spans="3:12" ht="13.5" customHeight="1" x14ac:dyDescent="0.2">
      <c r="C118" s="20"/>
      <c r="L118" s="20"/>
    </row>
    <row r="119" spans="3:12" ht="13.5" customHeight="1" x14ac:dyDescent="0.2">
      <c r="C119" s="20"/>
      <c r="L119" s="20"/>
    </row>
    <row r="120" spans="3:12" ht="13.5" customHeight="1" x14ac:dyDescent="0.2">
      <c r="C120" s="20"/>
      <c r="L120" s="20"/>
    </row>
    <row r="121" spans="3:12" ht="13.5" customHeight="1" x14ac:dyDescent="0.2">
      <c r="C121" s="20"/>
      <c r="L121" s="20"/>
    </row>
    <row r="122" spans="3:12" ht="13.5" customHeight="1" x14ac:dyDescent="0.2">
      <c r="C122" s="20"/>
      <c r="L122" s="20"/>
    </row>
    <row r="123" spans="3:12" ht="13.5" customHeight="1" x14ac:dyDescent="0.2">
      <c r="C123" s="20"/>
      <c r="L123" s="20"/>
    </row>
    <row r="124" spans="3:12" ht="13.5" customHeight="1" x14ac:dyDescent="0.2">
      <c r="C124" s="20"/>
      <c r="L124" s="20"/>
    </row>
    <row r="125" spans="3:12" ht="13.5" customHeight="1" x14ac:dyDescent="0.2">
      <c r="C125" s="20"/>
      <c r="L125" s="20"/>
    </row>
    <row r="126" spans="3:12" ht="13.5" customHeight="1" x14ac:dyDescent="0.2">
      <c r="C126" s="20"/>
      <c r="L126" s="20"/>
    </row>
    <row r="127" spans="3:12" ht="13.5" customHeight="1" x14ac:dyDescent="0.2">
      <c r="C127" s="20"/>
      <c r="L127" s="20"/>
    </row>
    <row r="128" spans="3:12" ht="13.5" customHeight="1" x14ac:dyDescent="0.2">
      <c r="C128" s="20"/>
      <c r="L128" s="20"/>
    </row>
    <row r="129" spans="3:12" ht="13.5" customHeight="1" x14ac:dyDescent="0.2">
      <c r="C129" s="20"/>
      <c r="L129" s="20"/>
    </row>
    <row r="130" spans="3:12" ht="13.5" customHeight="1" x14ac:dyDescent="0.2">
      <c r="C130" s="20"/>
      <c r="L130" s="20"/>
    </row>
    <row r="131" spans="3:12" ht="13.5" customHeight="1" x14ac:dyDescent="0.2">
      <c r="C131" s="20"/>
      <c r="L131" s="20"/>
    </row>
    <row r="132" spans="3:12" ht="13.5" customHeight="1" x14ac:dyDescent="0.2">
      <c r="C132" s="20"/>
      <c r="L132" s="20"/>
    </row>
    <row r="133" spans="3:12" ht="13.5" customHeight="1" x14ac:dyDescent="0.2">
      <c r="C133" s="20"/>
      <c r="L133" s="20"/>
    </row>
    <row r="134" spans="3:12" ht="13.5" customHeight="1" x14ac:dyDescent="0.2">
      <c r="C134" s="20"/>
      <c r="L134" s="20"/>
    </row>
    <row r="135" spans="3:12" ht="13.5" customHeight="1" x14ac:dyDescent="0.2">
      <c r="C135" s="20"/>
      <c r="L135" s="20"/>
    </row>
    <row r="136" spans="3:12" ht="13.5" customHeight="1" x14ac:dyDescent="0.2">
      <c r="C136" s="20"/>
      <c r="L136" s="20"/>
    </row>
    <row r="137" spans="3:12" ht="13.5" customHeight="1" x14ac:dyDescent="0.2">
      <c r="C137" s="20"/>
      <c r="L137" s="20"/>
    </row>
    <row r="138" spans="3:12" ht="13.5" customHeight="1" x14ac:dyDescent="0.2">
      <c r="C138" s="20"/>
      <c r="L138" s="20"/>
    </row>
    <row r="139" spans="3:12" ht="13.5" customHeight="1" x14ac:dyDescent="0.2">
      <c r="C139" s="20"/>
      <c r="L139" s="20"/>
    </row>
    <row r="140" spans="3:12" ht="13.5" customHeight="1" x14ac:dyDescent="0.2">
      <c r="C140" s="20"/>
      <c r="L140" s="20"/>
    </row>
    <row r="141" spans="3:12" ht="13.5" customHeight="1" x14ac:dyDescent="0.2">
      <c r="C141" s="20"/>
      <c r="L141" s="20"/>
    </row>
    <row r="142" spans="3:12" ht="13.5" customHeight="1" x14ac:dyDescent="0.2">
      <c r="C142" s="20"/>
      <c r="L142" s="20"/>
    </row>
    <row r="143" spans="3:12" ht="13.5" customHeight="1" x14ac:dyDescent="0.2">
      <c r="C143" s="20"/>
      <c r="L143" s="20"/>
    </row>
    <row r="144" spans="3:12" ht="13.5" customHeight="1" x14ac:dyDescent="0.2">
      <c r="C144" s="20"/>
      <c r="L144" s="20"/>
    </row>
    <row r="145" spans="3:12" ht="13.5" customHeight="1" x14ac:dyDescent="0.2">
      <c r="C145" s="20"/>
      <c r="L145" s="20"/>
    </row>
    <row r="146" spans="3:12" ht="13.5" customHeight="1" x14ac:dyDescent="0.2">
      <c r="C146" s="20"/>
      <c r="L146" s="20"/>
    </row>
    <row r="147" spans="3:12" ht="13.5" customHeight="1" x14ac:dyDescent="0.2">
      <c r="C147" s="20"/>
      <c r="L147" s="20"/>
    </row>
    <row r="148" spans="3:12" ht="13.5" customHeight="1" x14ac:dyDescent="0.2">
      <c r="C148" s="20"/>
      <c r="L148" s="20"/>
    </row>
    <row r="149" spans="3:12" ht="13.5" customHeight="1" x14ac:dyDescent="0.2">
      <c r="C149" s="20"/>
      <c r="L149" s="20"/>
    </row>
    <row r="150" spans="3:12" ht="13.5" customHeight="1" x14ac:dyDescent="0.2">
      <c r="C150" s="20"/>
      <c r="L150" s="20"/>
    </row>
    <row r="151" spans="3:12" ht="13.5" customHeight="1" x14ac:dyDescent="0.2">
      <c r="C151" s="20"/>
      <c r="L151" s="20"/>
    </row>
    <row r="152" spans="3:12" ht="13.5" customHeight="1" x14ac:dyDescent="0.2">
      <c r="C152" s="20"/>
      <c r="L152" s="20"/>
    </row>
    <row r="153" spans="3:12" ht="13.5" customHeight="1" x14ac:dyDescent="0.2">
      <c r="C153" s="20"/>
      <c r="L153" s="20"/>
    </row>
    <row r="154" spans="3:12" ht="13.5" customHeight="1" x14ac:dyDescent="0.2">
      <c r="C154" s="20"/>
      <c r="L154" s="20"/>
    </row>
    <row r="155" spans="3:12" ht="13.5" customHeight="1" x14ac:dyDescent="0.2">
      <c r="C155" s="20"/>
      <c r="L155" s="20"/>
    </row>
    <row r="156" spans="3:12" ht="13.5" customHeight="1" x14ac:dyDescent="0.2">
      <c r="C156" s="20"/>
      <c r="L156" s="20"/>
    </row>
    <row r="157" spans="3:12" ht="13.5" customHeight="1" x14ac:dyDescent="0.2">
      <c r="C157" s="20"/>
      <c r="L157" s="20"/>
    </row>
    <row r="158" spans="3:12" ht="13.5" customHeight="1" x14ac:dyDescent="0.2">
      <c r="C158" s="20"/>
      <c r="L158" s="20"/>
    </row>
    <row r="159" spans="3:12" ht="13.5" customHeight="1" x14ac:dyDescent="0.2">
      <c r="C159" s="20"/>
    </row>
    <row r="160" spans="3:12" ht="13.5" customHeight="1" x14ac:dyDescent="0.2">
      <c r="C160" s="20"/>
    </row>
    <row r="161" spans="3:3" ht="13.5" customHeight="1" x14ac:dyDescent="0.2">
      <c r="C161" s="20"/>
    </row>
    <row r="162" spans="3:3" ht="13.5" customHeight="1" x14ac:dyDescent="0.2">
      <c r="C162" s="20"/>
    </row>
    <row r="163" spans="3:3" ht="13.5" customHeight="1" x14ac:dyDescent="0.2">
      <c r="C163" s="20"/>
    </row>
    <row r="164" spans="3:3" ht="13.5" customHeight="1" x14ac:dyDescent="0.2">
      <c r="C164" s="20"/>
    </row>
  </sheetData>
  <mergeCells count="15">
    <mergeCell ref="W3:Z3"/>
    <mergeCell ref="AB3:AD4"/>
    <mergeCell ref="AE3:AE4"/>
    <mergeCell ref="AF3:AI3"/>
    <mergeCell ref="A3:C4"/>
    <mergeCell ref="D3:D4"/>
    <mergeCell ref="E3:H3"/>
    <mergeCell ref="J3:L4"/>
    <mergeCell ref="M3:M4"/>
    <mergeCell ref="N3:Q3"/>
    <mergeCell ref="J49:L50"/>
    <mergeCell ref="M49:M50"/>
    <mergeCell ref="N49:Q49"/>
    <mergeCell ref="S3:U4"/>
    <mergeCell ref="V3:V4"/>
  </mergeCells>
  <phoneticPr fontId="1"/>
  <printOptions horizontalCentered="1"/>
  <pageMargins left="0.39370078740157483" right="0.19685039370078741" top="0.62992125984251968" bottom="0.19685039370078741" header="0.31496062992125984" footer="0.15748031496062992"/>
  <pageSetup paperSize="9" scale="96" orientation="portrait" r:id="rId1"/>
  <colBreaks count="1" manualBreakCount="1">
    <brk id="18" max="1048575" man="1"/>
  </colBreaks>
  <ignoredErrors>
    <ignoredError sqref="D16 M25 D22:D35 Q23 N22:Q22 N23:P23 W55:Z5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3763-FBE3-4816-9F71-3B30A6E7020F}">
  <dimension ref="A1:AI164"/>
  <sheetViews>
    <sheetView view="pageBreakPreview" zoomScaleNormal="100" zoomScaleSheetLayoutView="100" workbookViewId="0">
      <pane ySplit="4" topLeftCell="A5" activePane="bottomLeft" state="frozen"/>
      <selection activeCell="J6" sqref="J6"/>
      <selection pane="bottomLeft" activeCell="M5" sqref="M5"/>
    </sheetView>
  </sheetViews>
  <sheetFormatPr defaultColWidth="9" defaultRowHeight="13.5" customHeight="1" x14ac:dyDescent="0.2"/>
  <cols>
    <col min="1" max="2" width="2.21875" style="84" customWidth="1"/>
    <col min="3" max="3" width="11.21875" style="85" customWidth="1"/>
    <col min="4" max="4" width="10.33203125" style="84" customWidth="1"/>
    <col min="5" max="5" width="6.77734375" style="84" customWidth="1"/>
    <col min="6" max="6" width="6.77734375" style="86" customWidth="1"/>
    <col min="7" max="7" width="8.6640625" style="84" customWidth="1"/>
    <col min="8" max="8" width="7.88671875" style="84" customWidth="1"/>
    <col min="9" max="11" width="2.21875" style="84" customWidth="1"/>
    <col min="12" max="12" width="11.21875" style="85" customWidth="1"/>
    <col min="13" max="13" width="10.33203125" style="87" customWidth="1"/>
    <col min="14" max="16" width="6.77734375" style="84" customWidth="1"/>
    <col min="17" max="17" width="7.77734375" style="84" customWidth="1"/>
    <col min="18" max="20" width="2.21875" style="84" customWidth="1"/>
    <col min="21" max="21" width="11.21875" style="84" customWidth="1"/>
    <col min="22" max="22" width="10.33203125" style="84" customWidth="1"/>
    <col min="23" max="23" width="10.21875" style="84" customWidth="1"/>
    <col min="24" max="26" width="6.77734375" style="84" customWidth="1"/>
    <col min="27" max="29" width="2.21875" style="84" customWidth="1"/>
    <col min="30" max="30" width="11.21875" style="84" customWidth="1"/>
    <col min="31" max="31" width="10.33203125" style="84" customWidth="1"/>
    <col min="32" max="34" width="6.77734375" style="84" customWidth="1"/>
    <col min="35" max="35" width="7.109375" style="84" customWidth="1"/>
    <col min="36" max="16384" width="9" style="84"/>
  </cols>
  <sheetData>
    <row r="1" spans="1:35" ht="15" x14ac:dyDescent="0.2">
      <c r="A1" s="83" t="s">
        <v>264</v>
      </c>
    </row>
    <row r="2" spans="1:35" ht="13.5" customHeight="1" x14ac:dyDescent="0.2">
      <c r="A2" s="88"/>
      <c r="B2" s="88"/>
      <c r="C2" s="89"/>
      <c r="D2" s="88"/>
      <c r="E2" s="88"/>
      <c r="F2" s="88"/>
      <c r="G2" s="88"/>
      <c r="H2" s="88"/>
      <c r="I2" s="88"/>
      <c r="J2" s="88"/>
      <c r="K2" s="88"/>
      <c r="L2" s="89"/>
      <c r="M2" s="88"/>
      <c r="N2" s="88"/>
      <c r="O2" s="88"/>
      <c r="P2" s="88"/>
      <c r="Q2" s="90" t="s">
        <v>273</v>
      </c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90"/>
    </row>
    <row r="3" spans="1:35" ht="13.5" customHeight="1" x14ac:dyDescent="0.2">
      <c r="A3" s="152" t="s">
        <v>60</v>
      </c>
      <c r="B3" s="153"/>
      <c r="C3" s="154"/>
      <c r="D3" s="158" t="s">
        <v>39</v>
      </c>
      <c r="E3" s="159" t="s">
        <v>43</v>
      </c>
      <c r="F3" s="159"/>
      <c r="G3" s="159"/>
      <c r="H3" s="158" t="s">
        <v>265</v>
      </c>
      <c r="I3" s="91"/>
      <c r="J3" s="152" t="s">
        <v>60</v>
      </c>
      <c r="K3" s="153"/>
      <c r="L3" s="154"/>
      <c r="M3" s="158" t="s">
        <v>39</v>
      </c>
      <c r="N3" s="159" t="s">
        <v>43</v>
      </c>
      <c r="O3" s="159"/>
      <c r="P3" s="159"/>
      <c r="Q3" s="158" t="s">
        <v>265</v>
      </c>
      <c r="R3" s="91"/>
      <c r="S3" s="152" t="s">
        <v>60</v>
      </c>
      <c r="T3" s="153"/>
      <c r="U3" s="154"/>
      <c r="V3" s="158" t="s">
        <v>39</v>
      </c>
      <c r="W3" s="159" t="s">
        <v>43</v>
      </c>
      <c r="X3" s="159"/>
      <c r="Y3" s="159"/>
      <c r="Z3" s="158" t="s">
        <v>265</v>
      </c>
      <c r="AA3" s="91"/>
      <c r="AB3" s="152" t="s">
        <v>60</v>
      </c>
      <c r="AC3" s="153"/>
      <c r="AD3" s="154"/>
      <c r="AE3" s="158" t="s">
        <v>39</v>
      </c>
      <c r="AF3" s="159" t="s">
        <v>43</v>
      </c>
      <c r="AG3" s="159"/>
      <c r="AH3" s="159"/>
      <c r="AI3" s="160" t="s">
        <v>265</v>
      </c>
    </row>
    <row r="4" spans="1:35" ht="13.5" customHeight="1" x14ac:dyDescent="0.2">
      <c r="A4" s="155"/>
      <c r="B4" s="156"/>
      <c r="C4" s="157"/>
      <c r="D4" s="159"/>
      <c r="E4" s="92" t="s">
        <v>44</v>
      </c>
      <c r="F4" s="92" t="s">
        <v>43</v>
      </c>
      <c r="G4" s="92" t="s">
        <v>266</v>
      </c>
      <c r="H4" s="159"/>
      <c r="I4" s="91"/>
      <c r="J4" s="155"/>
      <c r="K4" s="156"/>
      <c r="L4" s="157"/>
      <c r="M4" s="159"/>
      <c r="N4" s="92" t="s">
        <v>44</v>
      </c>
      <c r="O4" s="92" t="s">
        <v>43</v>
      </c>
      <c r="P4" s="92" t="s">
        <v>266</v>
      </c>
      <c r="Q4" s="159"/>
      <c r="R4" s="91"/>
      <c r="S4" s="155"/>
      <c r="T4" s="156"/>
      <c r="U4" s="157"/>
      <c r="V4" s="159"/>
      <c r="W4" s="92" t="s">
        <v>44</v>
      </c>
      <c r="X4" s="92" t="s">
        <v>43</v>
      </c>
      <c r="Y4" s="92" t="s">
        <v>266</v>
      </c>
      <c r="Z4" s="159"/>
      <c r="AA4" s="91"/>
      <c r="AB4" s="155"/>
      <c r="AC4" s="156"/>
      <c r="AD4" s="157"/>
      <c r="AE4" s="159"/>
      <c r="AF4" s="92" t="s">
        <v>44</v>
      </c>
      <c r="AG4" s="92" t="s">
        <v>43</v>
      </c>
      <c r="AH4" s="92" t="s">
        <v>266</v>
      </c>
      <c r="AI4" s="161"/>
    </row>
    <row r="5" spans="1:35" ht="13.5" customHeight="1" x14ac:dyDescent="0.2">
      <c r="A5" s="93" t="s">
        <v>65</v>
      </c>
      <c r="B5" s="94"/>
      <c r="C5" s="95"/>
      <c r="D5" s="96">
        <f>SUM(D52:D53)</f>
        <v>5072613</v>
      </c>
      <c r="E5" s="96">
        <f>SUM(E6,E16,E20:E21,E22,E25,E30,E35,E38:E51)</f>
        <v>1573</v>
      </c>
      <c r="F5" s="96">
        <f>SUM(F6,F16,F20:F21,F22,F25,F30,F35,F38:F51)</f>
        <v>8357</v>
      </c>
      <c r="G5" s="97">
        <f>SUM(E5:F5)</f>
        <v>9930</v>
      </c>
      <c r="H5" s="97">
        <f>D5/G5</f>
        <v>510.83716012084591</v>
      </c>
      <c r="I5" s="91"/>
      <c r="J5" s="93" t="s">
        <v>66</v>
      </c>
      <c r="K5" s="94"/>
      <c r="L5" s="98"/>
      <c r="M5" s="96">
        <f>SUM(M22:M23)</f>
        <v>782674</v>
      </c>
      <c r="N5" s="96">
        <f>SUM(N6:N21)</f>
        <v>34</v>
      </c>
      <c r="O5" s="96">
        <f>SUM(O6:O21)</f>
        <v>922</v>
      </c>
      <c r="P5" s="97">
        <f>SUM(N5:O5)</f>
        <v>956</v>
      </c>
      <c r="Q5" s="97">
        <f>M5/P5</f>
        <v>818.69665271966528</v>
      </c>
      <c r="R5" s="91"/>
      <c r="S5" s="93" t="s">
        <v>67</v>
      </c>
      <c r="T5" s="94"/>
      <c r="U5" s="95"/>
      <c r="V5" s="96">
        <f>SUM(V35:V36)</f>
        <v>1687085</v>
      </c>
      <c r="W5" s="96">
        <f>SUM(W6,W11,W14,W17,W21:W34)</f>
        <v>262</v>
      </c>
      <c r="X5" s="96">
        <f>SUM(X6,X11,X14,X17,X21:X34)</f>
        <v>2578</v>
      </c>
      <c r="Y5" s="97">
        <f>SUM(W5:X5)</f>
        <v>2840</v>
      </c>
      <c r="Z5" s="97">
        <f>V5/Y5</f>
        <v>594.04401408450701</v>
      </c>
      <c r="AA5" s="91"/>
      <c r="AB5" s="93" t="s">
        <v>68</v>
      </c>
      <c r="AC5" s="94"/>
      <c r="AD5" s="95"/>
      <c r="AE5" s="99">
        <f>SUM(AE24:AE25)</f>
        <v>1022063</v>
      </c>
      <c r="AF5" s="96">
        <f>SUM(AF6,AF9,AF12,AF16:AF23)</f>
        <v>31</v>
      </c>
      <c r="AG5" s="96">
        <f>SUM(AG6,AG9,AG12,AG16:AG23)</f>
        <v>1717</v>
      </c>
      <c r="AH5" s="97">
        <f>SUM(AF5:AG5)</f>
        <v>1748</v>
      </c>
      <c r="AI5" s="100">
        <f>AE5/AH5</f>
        <v>584.70423340961099</v>
      </c>
    </row>
    <row r="6" spans="1:35" ht="13.5" customHeight="1" x14ac:dyDescent="0.2">
      <c r="A6" s="101"/>
      <c r="B6" s="93" t="s">
        <v>69</v>
      </c>
      <c r="C6" s="102"/>
      <c r="D6" s="96">
        <f>SUM(D7:D15)</f>
        <v>2448316</v>
      </c>
      <c r="E6" s="96">
        <f>SUM(E7:E15)</f>
        <v>1314</v>
      </c>
      <c r="F6" s="96">
        <f>SUM(F7:F15)</f>
        <v>4493</v>
      </c>
      <c r="G6" s="97">
        <f>SUM(E6:F6)</f>
        <v>5807</v>
      </c>
      <c r="H6" s="97">
        <f t="shared" ref="H6:H53" si="0">D6/G6</f>
        <v>421.61460306526607</v>
      </c>
      <c r="I6" s="91"/>
      <c r="J6" s="103"/>
      <c r="K6" s="104"/>
      <c r="L6" s="95" t="s">
        <v>70</v>
      </c>
      <c r="M6" s="96">
        <v>227018</v>
      </c>
      <c r="N6" s="96">
        <f>'7〔1〕(4)市郡別一般乗用旅客自動車運送事業者数'!M6</f>
        <v>34</v>
      </c>
      <c r="O6" s="96">
        <v>338</v>
      </c>
      <c r="P6" s="97">
        <f>SUM(N6:O6)</f>
        <v>372</v>
      </c>
      <c r="Q6" s="97">
        <f t="shared" ref="Q6:Q23" si="1">M6/P6</f>
        <v>610.26344086021504</v>
      </c>
      <c r="R6" s="91"/>
      <c r="S6" s="103"/>
      <c r="T6" s="93" t="s">
        <v>71</v>
      </c>
      <c r="U6" s="102"/>
      <c r="V6" s="96">
        <f>SUM(V7:V10)</f>
        <v>887370</v>
      </c>
      <c r="W6" s="96">
        <f>SUM(W7:W10)</f>
        <v>262</v>
      </c>
      <c r="X6" s="96">
        <f>SUM(X7:X10)</f>
        <v>1555</v>
      </c>
      <c r="Y6" s="97">
        <f>SUM(W6:X6)</f>
        <v>1817</v>
      </c>
      <c r="Z6" s="97">
        <f t="shared" ref="Z6:Z36" si="2">V6/Y6</f>
        <v>488.37094111172263</v>
      </c>
      <c r="AA6" s="91"/>
      <c r="AB6" s="103"/>
      <c r="AC6" s="93" t="s">
        <v>72</v>
      </c>
      <c r="AD6" s="102"/>
      <c r="AE6" s="96">
        <f>SUM(AE7:AE8)</f>
        <v>415713</v>
      </c>
      <c r="AF6" s="96">
        <f>SUM(AF7:AF8)</f>
        <v>31</v>
      </c>
      <c r="AG6" s="96">
        <f>SUM(AG7:AG8)</f>
        <v>910</v>
      </c>
      <c r="AH6" s="97">
        <f t="shared" ref="AH6:AH15" si="3">SUM(AF6:AG6)</f>
        <v>941</v>
      </c>
      <c r="AI6" s="100">
        <f>AE6/AH6</f>
        <v>441.77789585547288</v>
      </c>
    </row>
    <row r="7" spans="1:35" ht="13.5" customHeight="1" x14ac:dyDescent="0.2">
      <c r="A7" s="101"/>
      <c r="B7" s="101"/>
      <c r="C7" s="105" t="s">
        <v>73</v>
      </c>
      <c r="D7" s="96">
        <v>1609050</v>
      </c>
      <c r="E7" s="96">
        <f>'7〔1〕(4)市郡別一般乗用旅客自動車運送事業者数'!D7</f>
        <v>868</v>
      </c>
      <c r="F7" s="96">
        <v>3714</v>
      </c>
      <c r="G7" s="97">
        <f>SUM(E7:F7)</f>
        <v>4582</v>
      </c>
      <c r="H7" s="97">
        <f t="shared" si="0"/>
        <v>351.16761239633348</v>
      </c>
      <c r="I7" s="91"/>
      <c r="J7" s="103"/>
      <c r="K7" s="104"/>
      <c r="L7" s="95" t="s">
        <v>74</v>
      </c>
      <c r="M7" s="96">
        <v>110396</v>
      </c>
      <c r="N7" s="96"/>
      <c r="O7" s="96">
        <v>179</v>
      </c>
      <c r="P7" s="97">
        <f t="shared" ref="P7:P20" si="4">SUM(N7:O7)</f>
        <v>179</v>
      </c>
      <c r="Q7" s="97">
        <f t="shared" si="1"/>
        <v>616.73743016759772</v>
      </c>
      <c r="R7" s="91"/>
      <c r="S7" s="103"/>
      <c r="T7" s="101"/>
      <c r="U7" s="105" t="s">
        <v>75</v>
      </c>
      <c r="V7" s="96">
        <v>735509</v>
      </c>
      <c r="W7" s="96">
        <v>236</v>
      </c>
      <c r="X7" s="96">
        <v>1354</v>
      </c>
      <c r="Y7" s="97">
        <f t="shared" ref="Y7:Y34" si="5">SUM(W7:X7)</f>
        <v>1590</v>
      </c>
      <c r="Z7" s="97">
        <f t="shared" si="2"/>
        <v>462.58427672955975</v>
      </c>
      <c r="AA7" s="91"/>
      <c r="AB7" s="103"/>
      <c r="AC7" s="101"/>
      <c r="AD7" s="105" t="s">
        <v>76</v>
      </c>
      <c r="AE7" s="96">
        <v>391823</v>
      </c>
      <c r="AF7" s="96">
        <v>31</v>
      </c>
      <c r="AG7" s="96">
        <v>892</v>
      </c>
      <c r="AH7" s="97">
        <f t="shared" si="3"/>
        <v>923</v>
      </c>
      <c r="AI7" s="100">
        <f t="shared" ref="AI7:AI25" si="6">AE7/AH7</f>
        <v>424.51029252437701</v>
      </c>
    </row>
    <row r="8" spans="1:35" ht="13.5" customHeight="1" x14ac:dyDescent="0.2">
      <c r="A8" s="101"/>
      <c r="B8" s="101"/>
      <c r="C8" s="105" t="s">
        <v>77</v>
      </c>
      <c r="D8" s="96">
        <v>106161</v>
      </c>
      <c r="E8" s="96">
        <f>'7〔1〕(4)市郡別一般乗用旅客自動車運送事業者数'!D8</f>
        <v>39</v>
      </c>
      <c r="F8" s="96">
        <v>89</v>
      </c>
      <c r="G8" s="97">
        <f t="shared" ref="G8:G15" si="7">SUM(E8:F8)</f>
        <v>128</v>
      </c>
      <c r="H8" s="97">
        <f t="shared" si="0"/>
        <v>829.3828125</v>
      </c>
      <c r="I8" s="91"/>
      <c r="J8" s="103"/>
      <c r="K8" s="104"/>
      <c r="L8" s="95" t="s">
        <v>78</v>
      </c>
      <c r="M8" s="96">
        <v>74442</v>
      </c>
      <c r="N8" s="96"/>
      <c r="O8" s="96">
        <v>54</v>
      </c>
      <c r="P8" s="97">
        <f t="shared" si="4"/>
        <v>54</v>
      </c>
      <c r="Q8" s="97">
        <f t="shared" si="1"/>
        <v>1378.5555555555557</v>
      </c>
      <c r="R8" s="91"/>
      <c r="S8" s="103"/>
      <c r="T8" s="101"/>
      <c r="U8" s="106" t="s">
        <v>79</v>
      </c>
      <c r="V8" s="96">
        <v>64018</v>
      </c>
      <c r="W8" s="96">
        <v>5</v>
      </c>
      <c r="X8" s="96">
        <v>46</v>
      </c>
      <c r="Y8" s="97">
        <f t="shared" si="5"/>
        <v>51</v>
      </c>
      <c r="Z8" s="97">
        <f t="shared" si="2"/>
        <v>1255.2549019607843</v>
      </c>
      <c r="AA8" s="91"/>
      <c r="AB8" s="103"/>
      <c r="AC8" s="101"/>
      <c r="AD8" s="106" t="s">
        <v>80</v>
      </c>
      <c r="AE8" s="96">
        <v>23890</v>
      </c>
      <c r="AF8" s="96">
        <v>0</v>
      </c>
      <c r="AG8" s="96">
        <v>18</v>
      </c>
      <c r="AH8" s="97">
        <f t="shared" si="3"/>
        <v>18</v>
      </c>
      <c r="AI8" s="100">
        <f t="shared" si="6"/>
        <v>1327.2222222222222</v>
      </c>
    </row>
    <row r="9" spans="1:35" ht="13.5" customHeight="1" x14ac:dyDescent="0.2">
      <c r="A9" s="101"/>
      <c r="B9" s="101"/>
      <c r="C9" s="105" t="s">
        <v>81</v>
      </c>
      <c r="D9" s="96">
        <v>103063</v>
      </c>
      <c r="E9" s="96">
        <f>'7〔1〕(4)市郡別一般乗用旅客自動車運送事業者数'!D9</f>
        <v>35</v>
      </c>
      <c r="F9" s="96">
        <v>115</v>
      </c>
      <c r="G9" s="97">
        <f t="shared" si="7"/>
        <v>150</v>
      </c>
      <c r="H9" s="97">
        <f t="shared" si="0"/>
        <v>687.0866666666667</v>
      </c>
      <c r="I9" s="91"/>
      <c r="J9" s="103"/>
      <c r="K9" s="104"/>
      <c r="L9" s="95" t="s">
        <v>82</v>
      </c>
      <c r="M9" s="96">
        <v>16987</v>
      </c>
      <c r="N9" s="96"/>
      <c r="O9" s="96">
        <v>15</v>
      </c>
      <c r="P9" s="97">
        <f t="shared" si="4"/>
        <v>15</v>
      </c>
      <c r="Q9" s="97">
        <f t="shared" si="1"/>
        <v>1132.4666666666667</v>
      </c>
      <c r="R9" s="91"/>
      <c r="S9" s="103"/>
      <c r="T9" s="101"/>
      <c r="U9" s="105" t="s">
        <v>83</v>
      </c>
      <c r="V9" s="96">
        <v>44435</v>
      </c>
      <c r="W9" s="96">
        <v>6</v>
      </c>
      <c r="X9" s="96">
        <v>76</v>
      </c>
      <c r="Y9" s="97">
        <f t="shared" si="5"/>
        <v>82</v>
      </c>
      <c r="Z9" s="97">
        <f t="shared" si="2"/>
        <v>541.89024390243901</v>
      </c>
      <c r="AA9" s="91"/>
      <c r="AB9" s="103"/>
      <c r="AC9" s="93" t="s">
        <v>84</v>
      </c>
      <c r="AD9" s="95"/>
      <c r="AE9" s="96">
        <f>SUM(AE10:AE11)</f>
        <v>184035</v>
      </c>
      <c r="AF9" s="96"/>
      <c r="AG9" s="96">
        <f>SUM(AG10:AG11)</f>
        <v>194</v>
      </c>
      <c r="AH9" s="97">
        <f t="shared" si="3"/>
        <v>194</v>
      </c>
      <c r="AI9" s="100">
        <f t="shared" si="6"/>
        <v>948.63402061855675</v>
      </c>
    </row>
    <row r="10" spans="1:35" ht="13.5" customHeight="1" x14ac:dyDescent="0.2">
      <c r="A10" s="101"/>
      <c r="B10" s="101"/>
      <c r="C10" s="105" t="s">
        <v>85</v>
      </c>
      <c r="D10" s="96">
        <v>111647</v>
      </c>
      <c r="E10" s="96">
        <f>'7〔1〕(4)市郡別一般乗用旅客自動車運送事業者数'!D10</f>
        <v>58</v>
      </c>
      <c r="F10" s="96">
        <v>119</v>
      </c>
      <c r="G10" s="97">
        <f t="shared" si="7"/>
        <v>177</v>
      </c>
      <c r="H10" s="97">
        <f t="shared" si="0"/>
        <v>630.77401129943507</v>
      </c>
      <c r="I10" s="91"/>
      <c r="J10" s="103"/>
      <c r="K10" s="104"/>
      <c r="L10" s="95" t="s">
        <v>86</v>
      </c>
      <c r="M10" s="96">
        <v>49868</v>
      </c>
      <c r="N10" s="96"/>
      <c r="O10" s="96">
        <v>60</v>
      </c>
      <c r="P10" s="97">
        <f t="shared" si="4"/>
        <v>60</v>
      </c>
      <c r="Q10" s="97">
        <f t="shared" si="1"/>
        <v>831.13333333333333</v>
      </c>
      <c r="R10" s="91"/>
      <c r="S10" s="103"/>
      <c r="T10" s="107"/>
      <c r="U10" s="105" t="s">
        <v>87</v>
      </c>
      <c r="V10" s="96">
        <v>43408</v>
      </c>
      <c r="W10" s="96">
        <v>15</v>
      </c>
      <c r="X10" s="96">
        <v>79</v>
      </c>
      <c r="Y10" s="97">
        <f t="shared" si="5"/>
        <v>94</v>
      </c>
      <c r="Z10" s="97">
        <f t="shared" si="2"/>
        <v>461.78723404255317</v>
      </c>
      <c r="AA10" s="91"/>
      <c r="AB10" s="103"/>
      <c r="AC10" s="101"/>
      <c r="AD10" s="105" t="s">
        <v>88</v>
      </c>
      <c r="AE10" s="96">
        <v>158901</v>
      </c>
      <c r="AF10" s="96"/>
      <c r="AG10" s="96">
        <v>194</v>
      </c>
      <c r="AH10" s="97">
        <f t="shared" si="3"/>
        <v>194</v>
      </c>
      <c r="AI10" s="100">
        <f t="shared" si="6"/>
        <v>819.07731958762884</v>
      </c>
    </row>
    <row r="11" spans="1:35" ht="13.5" customHeight="1" x14ac:dyDescent="0.2">
      <c r="A11" s="101"/>
      <c r="B11" s="101"/>
      <c r="C11" s="105" t="s">
        <v>89</v>
      </c>
      <c r="D11" s="96">
        <v>71440</v>
      </c>
      <c r="E11" s="96">
        <f>'7〔1〕(4)市郡別一般乗用旅客自動車運送事業者数'!D11</f>
        <v>23</v>
      </c>
      <c r="F11" s="96">
        <v>31</v>
      </c>
      <c r="G11" s="97">
        <f t="shared" si="7"/>
        <v>54</v>
      </c>
      <c r="H11" s="97">
        <f t="shared" si="0"/>
        <v>1322.962962962963</v>
      </c>
      <c r="I11" s="91"/>
      <c r="J11" s="103"/>
      <c r="K11" s="104"/>
      <c r="L11" s="95" t="s">
        <v>90</v>
      </c>
      <c r="M11" s="96">
        <v>45982</v>
      </c>
      <c r="N11" s="96"/>
      <c r="O11" s="96">
        <v>45</v>
      </c>
      <c r="P11" s="97">
        <f t="shared" si="4"/>
        <v>45</v>
      </c>
      <c r="Q11" s="97">
        <f t="shared" si="1"/>
        <v>1021.8222222222222</v>
      </c>
      <c r="R11" s="91"/>
      <c r="S11" s="103"/>
      <c r="T11" s="93" t="s">
        <v>91</v>
      </c>
      <c r="U11" s="95"/>
      <c r="V11" s="96">
        <f>SUM(V12:V13)</f>
        <v>55608</v>
      </c>
      <c r="W11" s="96"/>
      <c r="X11" s="96">
        <f>SUM(X12:X13)</f>
        <v>65</v>
      </c>
      <c r="Y11" s="97">
        <f t="shared" si="5"/>
        <v>65</v>
      </c>
      <c r="Z11" s="97">
        <f t="shared" si="2"/>
        <v>855.50769230769231</v>
      </c>
      <c r="AA11" s="91"/>
      <c r="AB11" s="103"/>
      <c r="AC11" s="101"/>
      <c r="AD11" s="106" t="s">
        <v>92</v>
      </c>
      <c r="AE11" s="96">
        <v>25134</v>
      </c>
      <c r="AF11" s="96"/>
      <c r="AG11" s="96">
        <v>0</v>
      </c>
      <c r="AH11" s="97">
        <f t="shared" si="3"/>
        <v>0</v>
      </c>
      <c r="AI11" s="100"/>
    </row>
    <row r="12" spans="1:35" ht="13.5" customHeight="1" x14ac:dyDescent="0.2">
      <c r="A12" s="101"/>
      <c r="B12" s="101"/>
      <c r="C12" s="105" t="s">
        <v>93</v>
      </c>
      <c r="D12" s="96">
        <v>103984</v>
      </c>
      <c r="E12" s="96">
        <f>'7〔1〕(4)市郡別一般乗用旅客自動車運送事業者数'!D12</f>
        <v>100</v>
      </c>
      <c r="F12" s="96">
        <v>82</v>
      </c>
      <c r="G12" s="97">
        <f t="shared" si="7"/>
        <v>182</v>
      </c>
      <c r="H12" s="97">
        <f t="shared" si="0"/>
        <v>571.34065934065939</v>
      </c>
      <c r="I12" s="91"/>
      <c r="J12" s="103"/>
      <c r="K12" s="104"/>
      <c r="L12" s="95" t="s">
        <v>94</v>
      </c>
      <c r="M12" s="96">
        <v>26299</v>
      </c>
      <c r="N12" s="96"/>
      <c r="O12" s="96">
        <v>27</v>
      </c>
      <c r="P12" s="97">
        <f t="shared" si="4"/>
        <v>27</v>
      </c>
      <c r="Q12" s="97">
        <f t="shared" si="1"/>
        <v>974.03703703703707</v>
      </c>
      <c r="R12" s="91"/>
      <c r="S12" s="103"/>
      <c r="T12" s="101"/>
      <c r="U12" s="105" t="s">
        <v>95</v>
      </c>
      <c r="V12" s="96">
        <v>23363</v>
      </c>
      <c r="W12" s="96"/>
      <c r="X12" s="96">
        <v>26</v>
      </c>
      <c r="Y12" s="97">
        <f t="shared" si="5"/>
        <v>26</v>
      </c>
      <c r="Z12" s="97">
        <f t="shared" si="2"/>
        <v>898.57692307692309</v>
      </c>
      <c r="AA12" s="91"/>
      <c r="AB12" s="103"/>
      <c r="AC12" s="93" t="s">
        <v>96</v>
      </c>
      <c r="AD12" s="95"/>
      <c r="AE12" s="96">
        <f>SUM(AE13:AE15)</f>
        <v>63963</v>
      </c>
      <c r="AF12" s="96"/>
      <c r="AG12" s="96">
        <f>SUM(AG13:AG15)</f>
        <v>67</v>
      </c>
      <c r="AH12" s="97">
        <f t="shared" si="3"/>
        <v>67</v>
      </c>
      <c r="AI12" s="100">
        <f t="shared" si="6"/>
        <v>954.67164179104475</v>
      </c>
    </row>
    <row r="13" spans="1:35" ht="13.5" customHeight="1" x14ac:dyDescent="0.2">
      <c r="A13" s="101"/>
      <c r="B13" s="101"/>
      <c r="C13" s="105" t="s">
        <v>97</v>
      </c>
      <c r="D13" s="96">
        <v>59182</v>
      </c>
      <c r="E13" s="96">
        <f>'7〔1〕(4)市郡別一般乗用旅客自動車運送事業者数'!D13</f>
        <v>22</v>
      </c>
      <c r="F13" s="96">
        <v>52</v>
      </c>
      <c r="G13" s="97">
        <f t="shared" si="7"/>
        <v>74</v>
      </c>
      <c r="H13" s="97">
        <f t="shared" si="0"/>
        <v>799.75675675675677</v>
      </c>
      <c r="I13" s="91"/>
      <c r="J13" s="103"/>
      <c r="K13" s="104"/>
      <c r="L13" s="95" t="s">
        <v>98</v>
      </c>
      <c r="M13" s="96">
        <v>42879</v>
      </c>
      <c r="N13" s="96"/>
      <c r="O13" s="96">
        <v>32</v>
      </c>
      <c r="P13" s="97">
        <f t="shared" si="4"/>
        <v>32</v>
      </c>
      <c r="Q13" s="97">
        <f t="shared" si="1"/>
        <v>1339.96875</v>
      </c>
      <c r="R13" s="91"/>
      <c r="S13" s="103"/>
      <c r="T13" s="107"/>
      <c r="U13" s="105" t="s">
        <v>99</v>
      </c>
      <c r="V13" s="96">
        <v>32245</v>
      </c>
      <c r="W13" s="96"/>
      <c r="X13" s="96">
        <v>39</v>
      </c>
      <c r="Y13" s="97">
        <f t="shared" si="5"/>
        <v>39</v>
      </c>
      <c r="Z13" s="97">
        <f t="shared" si="2"/>
        <v>826.79487179487182</v>
      </c>
      <c r="AA13" s="91"/>
      <c r="AB13" s="103"/>
      <c r="AC13" s="101"/>
      <c r="AD13" s="105" t="s">
        <v>100</v>
      </c>
      <c r="AE13" s="96">
        <v>40532</v>
      </c>
      <c r="AF13" s="96"/>
      <c r="AG13" s="96">
        <v>50</v>
      </c>
      <c r="AH13" s="97">
        <f t="shared" si="3"/>
        <v>50</v>
      </c>
      <c r="AI13" s="100">
        <f t="shared" si="6"/>
        <v>810.64</v>
      </c>
    </row>
    <row r="14" spans="1:35" ht="13.5" customHeight="1" x14ac:dyDescent="0.2">
      <c r="A14" s="101"/>
      <c r="B14" s="101"/>
      <c r="C14" s="105" t="s">
        <v>101</v>
      </c>
      <c r="D14" s="96">
        <v>49255</v>
      </c>
      <c r="E14" s="96">
        <f>'7〔1〕(4)市郡別一般乗用旅客自動車運送事業者数'!D14</f>
        <v>39</v>
      </c>
      <c r="F14" s="96">
        <v>155</v>
      </c>
      <c r="G14" s="97">
        <f t="shared" si="7"/>
        <v>194</v>
      </c>
      <c r="H14" s="97">
        <f t="shared" si="0"/>
        <v>253.89175257731958</v>
      </c>
      <c r="I14" s="91"/>
      <c r="J14" s="103"/>
      <c r="K14" s="104"/>
      <c r="L14" s="95" t="s">
        <v>102</v>
      </c>
      <c r="M14" s="96">
        <v>24451</v>
      </c>
      <c r="N14" s="96"/>
      <c r="O14" s="96">
        <v>23</v>
      </c>
      <c r="P14" s="97">
        <f t="shared" si="4"/>
        <v>23</v>
      </c>
      <c r="Q14" s="97">
        <f t="shared" si="1"/>
        <v>1063.0869565217392</v>
      </c>
      <c r="R14" s="91"/>
      <c r="S14" s="103"/>
      <c r="T14" s="93" t="s">
        <v>103</v>
      </c>
      <c r="U14" s="95"/>
      <c r="V14" s="96">
        <f>SUM(V15:V16)</f>
        <v>126856</v>
      </c>
      <c r="W14" s="96"/>
      <c r="X14" s="96">
        <f>SUM(X15:X16)</f>
        <v>210</v>
      </c>
      <c r="Y14" s="97">
        <f t="shared" si="5"/>
        <v>210</v>
      </c>
      <c r="Z14" s="97">
        <f t="shared" si="2"/>
        <v>604.0761904761905</v>
      </c>
      <c r="AA14" s="91"/>
      <c r="AB14" s="103"/>
      <c r="AC14" s="101"/>
      <c r="AD14" s="106" t="s">
        <v>104</v>
      </c>
      <c r="AE14" s="96">
        <v>15610</v>
      </c>
      <c r="AF14" s="96"/>
      <c r="AG14" s="96">
        <v>17</v>
      </c>
      <c r="AH14" s="97">
        <f t="shared" si="3"/>
        <v>17</v>
      </c>
      <c r="AI14" s="100">
        <f t="shared" si="6"/>
        <v>918.23529411764707</v>
      </c>
    </row>
    <row r="15" spans="1:35" ht="13.5" customHeight="1" x14ac:dyDescent="0.2">
      <c r="A15" s="101"/>
      <c r="B15" s="107"/>
      <c r="C15" s="105" t="s">
        <v>105</v>
      </c>
      <c r="D15" s="96">
        <v>234534</v>
      </c>
      <c r="E15" s="96">
        <f>'7〔1〕(4)市郡別一般乗用旅客自動車運送事業者数'!D15</f>
        <v>130</v>
      </c>
      <c r="F15" s="96">
        <v>136</v>
      </c>
      <c r="G15" s="97">
        <f t="shared" si="7"/>
        <v>266</v>
      </c>
      <c r="H15" s="97">
        <f t="shared" si="0"/>
        <v>881.70676691729318</v>
      </c>
      <c r="I15" s="91"/>
      <c r="J15" s="103"/>
      <c r="K15" s="104"/>
      <c r="L15" s="95" t="s">
        <v>106</v>
      </c>
      <c r="M15" s="96">
        <v>29755</v>
      </c>
      <c r="N15" s="96"/>
      <c r="O15" s="96">
        <v>14</v>
      </c>
      <c r="P15" s="97">
        <f t="shared" si="4"/>
        <v>14</v>
      </c>
      <c r="Q15" s="97">
        <f t="shared" si="1"/>
        <v>2125.3571428571427</v>
      </c>
      <c r="R15" s="91"/>
      <c r="S15" s="103"/>
      <c r="T15" s="101"/>
      <c r="U15" s="105" t="s">
        <v>107</v>
      </c>
      <c r="V15" s="96">
        <v>116742</v>
      </c>
      <c r="W15" s="96"/>
      <c r="X15" s="96">
        <v>210</v>
      </c>
      <c r="Y15" s="97">
        <f t="shared" si="5"/>
        <v>210</v>
      </c>
      <c r="Z15" s="97">
        <f t="shared" si="2"/>
        <v>555.91428571428571</v>
      </c>
      <c r="AA15" s="91"/>
      <c r="AB15" s="103"/>
      <c r="AC15" s="101"/>
      <c r="AD15" s="106" t="s">
        <v>108</v>
      </c>
      <c r="AE15" s="96">
        <v>7821</v>
      </c>
      <c r="AF15" s="96"/>
      <c r="AG15" s="96">
        <v>0</v>
      </c>
      <c r="AH15" s="97">
        <f t="shared" si="3"/>
        <v>0</v>
      </c>
      <c r="AI15" s="100"/>
    </row>
    <row r="16" spans="1:35" ht="13.5" customHeight="1" x14ac:dyDescent="0.2">
      <c r="A16" s="101"/>
      <c r="B16" s="93" t="s">
        <v>109</v>
      </c>
      <c r="C16" s="95"/>
      <c r="D16" s="96">
        <f>SUM(D17:D19)</f>
        <v>1037180</v>
      </c>
      <c r="E16" s="96">
        <f>SUM(E17:E19)</f>
        <v>198</v>
      </c>
      <c r="F16" s="96">
        <f>SUM(F17:F19)</f>
        <v>2079</v>
      </c>
      <c r="G16" s="97">
        <f>SUM(E16:F16)</f>
        <v>2277</v>
      </c>
      <c r="H16" s="97">
        <f t="shared" si="0"/>
        <v>455.50285463328942</v>
      </c>
      <c r="I16" s="91"/>
      <c r="J16" s="103"/>
      <c r="K16" s="104"/>
      <c r="L16" s="95" t="s">
        <v>110</v>
      </c>
      <c r="M16" s="96">
        <v>16224</v>
      </c>
      <c r="N16" s="96"/>
      <c r="O16" s="96">
        <v>16</v>
      </c>
      <c r="P16" s="97">
        <f t="shared" si="4"/>
        <v>16</v>
      </c>
      <c r="Q16" s="97">
        <f t="shared" si="1"/>
        <v>1014</v>
      </c>
      <c r="R16" s="91"/>
      <c r="S16" s="103"/>
      <c r="T16" s="107"/>
      <c r="U16" s="105" t="s">
        <v>111</v>
      </c>
      <c r="V16" s="96">
        <v>10114</v>
      </c>
      <c r="W16" s="96"/>
      <c r="X16" s="96">
        <v>0</v>
      </c>
      <c r="Y16" s="97">
        <f t="shared" si="5"/>
        <v>0</v>
      </c>
      <c r="Z16" s="97"/>
      <c r="AA16" s="91"/>
      <c r="AB16" s="103"/>
      <c r="AC16" s="104"/>
      <c r="AD16" s="95" t="s">
        <v>112</v>
      </c>
      <c r="AE16" s="96">
        <v>110078</v>
      </c>
      <c r="AF16" s="96"/>
      <c r="AG16" s="96">
        <v>239</v>
      </c>
      <c r="AH16" s="97">
        <f>SUM(AF16+AG16)</f>
        <v>239</v>
      </c>
      <c r="AI16" s="100">
        <f t="shared" si="6"/>
        <v>460.57740585774059</v>
      </c>
    </row>
    <row r="17" spans="1:35" ht="13.5" customHeight="1" x14ac:dyDescent="0.2">
      <c r="A17" s="101"/>
      <c r="B17" s="101"/>
      <c r="C17" s="105" t="s">
        <v>113</v>
      </c>
      <c r="D17" s="96">
        <v>908181</v>
      </c>
      <c r="E17" s="96">
        <f>'7〔1〕(4)市郡別一般乗用旅客自動車運送事業者数'!D17</f>
        <v>195</v>
      </c>
      <c r="F17" s="96">
        <v>1900</v>
      </c>
      <c r="G17" s="97">
        <f>SUM(E17:F17)</f>
        <v>2095</v>
      </c>
      <c r="H17" s="97">
        <f t="shared" si="0"/>
        <v>433.49928400954656</v>
      </c>
      <c r="I17" s="91"/>
      <c r="J17" s="103"/>
      <c r="K17" s="104"/>
      <c r="L17" s="95" t="s">
        <v>114</v>
      </c>
      <c r="M17" s="96">
        <v>52505</v>
      </c>
      <c r="N17" s="96"/>
      <c r="O17" s="96">
        <v>25</v>
      </c>
      <c r="P17" s="97">
        <f t="shared" si="4"/>
        <v>25</v>
      </c>
      <c r="Q17" s="97">
        <f t="shared" si="1"/>
        <v>2100.1999999999998</v>
      </c>
      <c r="R17" s="91"/>
      <c r="S17" s="103"/>
      <c r="T17" s="93" t="s">
        <v>115</v>
      </c>
      <c r="U17" s="95"/>
      <c r="V17" s="96">
        <f>SUM(V18:V20)</f>
        <v>96357</v>
      </c>
      <c r="W17" s="96"/>
      <c r="X17" s="96">
        <f>SUM(X18:X20)</f>
        <v>157</v>
      </c>
      <c r="Y17" s="97">
        <f t="shared" si="5"/>
        <v>157</v>
      </c>
      <c r="Z17" s="97">
        <f t="shared" si="2"/>
        <v>613.73885350318471</v>
      </c>
      <c r="AA17" s="91"/>
      <c r="AB17" s="103"/>
      <c r="AC17" s="104"/>
      <c r="AD17" s="95" t="s">
        <v>116</v>
      </c>
      <c r="AE17" s="96">
        <v>46392</v>
      </c>
      <c r="AF17" s="96"/>
      <c r="AG17" s="96">
        <v>64</v>
      </c>
      <c r="AH17" s="97">
        <f t="shared" ref="AH17:AH23" si="8">SUM(AF17+AG17)</f>
        <v>64</v>
      </c>
      <c r="AI17" s="100">
        <f t="shared" si="6"/>
        <v>724.875</v>
      </c>
    </row>
    <row r="18" spans="1:35" ht="13.5" customHeight="1" x14ac:dyDescent="0.2">
      <c r="A18" s="101"/>
      <c r="B18" s="101"/>
      <c r="C18" s="105" t="s">
        <v>117</v>
      </c>
      <c r="D18" s="96">
        <v>38829</v>
      </c>
      <c r="E18" s="96">
        <f>'7〔1〕(4)市郡別一般乗用旅客自動車運送事業者数'!D18</f>
        <v>1</v>
      </c>
      <c r="F18" s="96">
        <v>72</v>
      </c>
      <c r="G18" s="97">
        <f t="shared" ref="G18" si="9">SUM(E18:F18)</f>
        <v>73</v>
      </c>
      <c r="H18" s="97">
        <f t="shared" si="0"/>
        <v>531.90410958904113</v>
      </c>
      <c r="I18" s="91"/>
      <c r="J18" s="103"/>
      <c r="K18" s="104"/>
      <c r="L18" s="95" t="s">
        <v>118</v>
      </c>
      <c r="M18" s="96">
        <v>4941</v>
      </c>
      <c r="N18" s="96"/>
      <c r="O18" s="96">
        <v>35</v>
      </c>
      <c r="P18" s="97">
        <f t="shared" si="4"/>
        <v>35</v>
      </c>
      <c r="Q18" s="97">
        <f t="shared" si="1"/>
        <v>141.17142857142858</v>
      </c>
      <c r="R18" s="91"/>
      <c r="S18" s="103"/>
      <c r="T18" s="101"/>
      <c r="U18" s="105" t="s">
        <v>119</v>
      </c>
      <c r="V18" s="96">
        <v>21599</v>
      </c>
      <c r="W18" s="96"/>
      <c r="X18" s="96">
        <v>29</v>
      </c>
      <c r="Y18" s="97">
        <f t="shared" si="5"/>
        <v>29</v>
      </c>
      <c r="Z18" s="97">
        <f t="shared" si="2"/>
        <v>744.79310344827582</v>
      </c>
      <c r="AA18" s="91"/>
      <c r="AB18" s="103"/>
      <c r="AC18" s="104"/>
      <c r="AD18" s="95" t="s">
        <v>120</v>
      </c>
      <c r="AE18" s="96">
        <v>56360</v>
      </c>
      <c r="AF18" s="96"/>
      <c r="AG18" s="96">
        <v>94</v>
      </c>
      <c r="AH18" s="97">
        <f t="shared" si="8"/>
        <v>94</v>
      </c>
      <c r="AI18" s="100">
        <f t="shared" si="6"/>
        <v>599.57446808510633</v>
      </c>
    </row>
    <row r="19" spans="1:35" ht="13.5" customHeight="1" x14ac:dyDescent="0.2">
      <c r="A19" s="101"/>
      <c r="B19" s="107"/>
      <c r="C19" s="105" t="s">
        <v>121</v>
      </c>
      <c r="D19" s="96">
        <v>90170</v>
      </c>
      <c r="E19" s="96">
        <f>'7〔1〕(4)市郡別一般乗用旅客自動車運送事業者数'!D19</f>
        <v>2</v>
      </c>
      <c r="F19" s="96">
        <v>107</v>
      </c>
      <c r="G19" s="97">
        <f>SUM(E19:F19)</f>
        <v>109</v>
      </c>
      <c r="H19" s="97">
        <f t="shared" si="0"/>
        <v>827.24770642201838</v>
      </c>
      <c r="I19" s="91"/>
      <c r="J19" s="103"/>
      <c r="K19" s="104"/>
      <c r="L19" s="95" t="s">
        <v>122</v>
      </c>
      <c r="M19" s="96">
        <v>17853</v>
      </c>
      <c r="N19" s="96"/>
      <c r="O19" s="96">
        <v>23</v>
      </c>
      <c r="P19" s="97">
        <f t="shared" si="4"/>
        <v>23</v>
      </c>
      <c r="Q19" s="97">
        <f t="shared" si="1"/>
        <v>776.21739130434787</v>
      </c>
      <c r="R19" s="91"/>
      <c r="S19" s="103"/>
      <c r="T19" s="101"/>
      <c r="U19" s="105" t="s">
        <v>123</v>
      </c>
      <c r="V19" s="96">
        <v>68505</v>
      </c>
      <c r="W19" s="96"/>
      <c r="X19" s="96">
        <v>121</v>
      </c>
      <c r="Y19" s="97">
        <f t="shared" si="5"/>
        <v>121</v>
      </c>
      <c r="Z19" s="97">
        <f t="shared" si="2"/>
        <v>566.15702479338847</v>
      </c>
      <c r="AA19" s="91"/>
      <c r="AB19" s="103"/>
      <c r="AC19" s="104"/>
      <c r="AD19" s="95" t="s">
        <v>124</v>
      </c>
      <c r="AE19" s="96">
        <v>14846</v>
      </c>
      <c r="AF19" s="96"/>
      <c r="AG19" s="96">
        <v>16</v>
      </c>
      <c r="AH19" s="97">
        <f t="shared" si="8"/>
        <v>16</v>
      </c>
      <c r="AI19" s="100">
        <f t="shared" si="6"/>
        <v>927.875</v>
      </c>
    </row>
    <row r="20" spans="1:35" ht="13.5" customHeight="1" x14ac:dyDescent="0.2">
      <c r="A20" s="101"/>
      <c r="B20" s="104"/>
      <c r="C20" s="95" t="s">
        <v>125</v>
      </c>
      <c r="D20" s="96">
        <v>299539</v>
      </c>
      <c r="E20" s="96">
        <v>52</v>
      </c>
      <c r="F20" s="96">
        <v>445</v>
      </c>
      <c r="G20" s="97">
        <f>SUM(E20:F20)</f>
        <v>497</v>
      </c>
      <c r="H20" s="97">
        <f t="shared" si="0"/>
        <v>602.69416498993962</v>
      </c>
      <c r="I20" s="91"/>
      <c r="J20" s="103"/>
      <c r="K20" s="104"/>
      <c r="L20" s="95" t="s">
        <v>126</v>
      </c>
      <c r="M20" s="96">
        <v>35729</v>
      </c>
      <c r="N20" s="96"/>
      <c r="O20" s="96">
        <v>36</v>
      </c>
      <c r="P20" s="97">
        <f t="shared" si="4"/>
        <v>36</v>
      </c>
      <c r="Q20" s="97">
        <f t="shared" si="1"/>
        <v>992.47222222222217</v>
      </c>
      <c r="R20" s="91"/>
      <c r="S20" s="103"/>
      <c r="T20" s="107"/>
      <c r="U20" s="105" t="s">
        <v>127</v>
      </c>
      <c r="V20" s="96">
        <v>6253</v>
      </c>
      <c r="W20" s="96"/>
      <c r="X20" s="96">
        <v>7</v>
      </c>
      <c r="Y20" s="97">
        <f t="shared" si="5"/>
        <v>7</v>
      </c>
      <c r="Z20" s="97">
        <f t="shared" si="2"/>
        <v>893.28571428571433</v>
      </c>
      <c r="AA20" s="91"/>
      <c r="AB20" s="103"/>
      <c r="AC20" s="104"/>
      <c r="AD20" s="95" t="s">
        <v>128</v>
      </c>
      <c r="AE20" s="96">
        <v>26760</v>
      </c>
      <c r="AF20" s="96"/>
      <c r="AG20" s="96">
        <v>21</v>
      </c>
      <c r="AH20" s="97">
        <f t="shared" si="8"/>
        <v>21</v>
      </c>
      <c r="AI20" s="100">
        <f t="shared" si="6"/>
        <v>1274.2857142857142</v>
      </c>
    </row>
    <row r="21" spans="1:35" ht="13.5" customHeight="1" x14ac:dyDescent="0.2">
      <c r="A21" s="101"/>
      <c r="B21" s="104"/>
      <c r="C21" s="95" t="s">
        <v>129</v>
      </c>
      <c r="D21" s="96">
        <v>103759</v>
      </c>
      <c r="E21" s="96">
        <v>9</v>
      </c>
      <c r="F21" s="96">
        <v>111</v>
      </c>
      <c r="G21" s="97">
        <f>SUM(E21:F21)</f>
        <v>120</v>
      </c>
      <c r="H21" s="97">
        <f t="shared" si="0"/>
        <v>864.6583333333333</v>
      </c>
      <c r="I21" s="91"/>
      <c r="J21" s="103"/>
      <c r="K21" s="104"/>
      <c r="L21" s="95" t="s">
        <v>130</v>
      </c>
      <c r="M21" s="96">
        <v>7345</v>
      </c>
      <c r="N21" s="96"/>
      <c r="O21" s="96">
        <v>0</v>
      </c>
      <c r="P21" s="97">
        <f>SUM(N21:O21)</f>
        <v>0</v>
      </c>
      <c r="Q21" s="97"/>
      <c r="R21" s="91"/>
      <c r="S21" s="103"/>
      <c r="T21" s="104"/>
      <c r="U21" s="95" t="s">
        <v>131</v>
      </c>
      <c r="V21" s="96">
        <v>28801</v>
      </c>
      <c r="W21" s="96"/>
      <c r="X21" s="96">
        <v>61</v>
      </c>
      <c r="Y21" s="97">
        <f t="shared" si="5"/>
        <v>61</v>
      </c>
      <c r="Z21" s="97">
        <f t="shared" si="2"/>
        <v>472.14754098360658</v>
      </c>
      <c r="AA21" s="91"/>
      <c r="AB21" s="103"/>
      <c r="AC21" s="104"/>
      <c r="AD21" s="95" t="s">
        <v>132</v>
      </c>
      <c r="AE21" s="96">
        <v>63522</v>
      </c>
      <c r="AF21" s="96"/>
      <c r="AG21" s="96">
        <v>58</v>
      </c>
      <c r="AH21" s="97">
        <f t="shared" si="8"/>
        <v>58</v>
      </c>
      <c r="AI21" s="100">
        <f t="shared" si="6"/>
        <v>1095.2068965517242</v>
      </c>
    </row>
    <row r="22" spans="1:35" ht="13.5" customHeight="1" x14ac:dyDescent="0.2">
      <c r="A22" s="101"/>
      <c r="B22" s="93" t="s">
        <v>133</v>
      </c>
      <c r="C22" s="98"/>
      <c r="D22" s="96">
        <f>SUM(D23:D24)</f>
        <v>165771</v>
      </c>
      <c r="E22" s="96"/>
      <c r="F22" s="96">
        <f>SUM(F23:F24)</f>
        <v>187</v>
      </c>
      <c r="G22" s="97">
        <f t="shared" ref="G22:G51" si="10">SUM(E22:F22)</f>
        <v>187</v>
      </c>
      <c r="H22" s="97">
        <f t="shared" si="0"/>
        <v>886.47593582887703</v>
      </c>
      <c r="I22" s="91"/>
      <c r="J22" s="103"/>
      <c r="K22" s="108" t="s">
        <v>134</v>
      </c>
      <c r="L22" s="109"/>
      <c r="M22" s="110">
        <f>SUM(M6:M15)</f>
        <v>648077</v>
      </c>
      <c r="N22" s="110">
        <f>SUM(N6:N15)</f>
        <v>34</v>
      </c>
      <c r="O22" s="110">
        <f>SUM(O6:O15)</f>
        <v>787</v>
      </c>
      <c r="P22" s="111">
        <f>SUM(P6:P15)</f>
        <v>821</v>
      </c>
      <c r="Q22" s="97">
        <f>M22/P22</f>
        <v>789.3751522533496</v>
      </c>
      <c r="R22" s="91"/>
      <c r="S22" s="103"/>
      <c r="T22" s="104"/>
      <c r="U22" s="95" t="s">
        <v>135</v>
      </c>
      <c r="V22" s="96">
        <v>47875</v>
      </c>
      <c r="W22" s="96"/>
      <c r="X22" s="96">
        <v>47</v>
      </c>
      <c r="Y22" s="97">
        <f t="shared" si="5"/>
        <v>47</v>
      </c>
      <c r="Z22" s="97">
        <f t="shared" si="2"/>
        <v>1018.6170212765958</v>
      </c>
      <c r="AA22" s="91"/>
      <c r="AB22" s="103"/>
      <c r="AC22" s="104"/>
      <c r="AD22" s="95" t="s">
        <v>136</v>
      </c>
      <c r="AE22" s="96">
        <v>23953</v>
      </c>
      <c r="AF22" s="96"/>
      <c r="AG22" s="96">
        <v>22</v>
      </c>
      <c r="AH22" s="97">
        <f t="shared" si="8"/>
        <v>22</v>
      </c>
      <c r="AI22" s="100">
        <f t="shared" si="6"/>
        <v>1088.7727272727273</v>
      </c>
    </row>
    <row r="23" spans="1:35" ht="13.5" customHeight="1" x14ac:dyDescent="0.2">
      <c r="A23" s="101"/>
      <c r="B23" s="101"/>
      <c r="C23" s="105" t="s">
        <v>137</v>
      </c>
      <c r="D23" s="96">
        <v>96571</v>
      </c>
      <c r="E23" s="96"/>
      <c r="F23" s="96">
        <v>127</v>
      </c>
      <c r="G23" s="97">
        <f t="shared" si="10"/>
        <v>127</v>
      </c>
      <c r="H23" s="97">
        <f t="shared" si="0"/>
        <v>760.40157480314963</v>
      </c>
      <c r="I23" s="91"/>
      <c r="J23" s="112"/>
      <c r="K23" s="108" t="s">
        <v>138</v>
      </c>
      <c r="L23" s="109"/>
      <c r="M23" s="110">
        <f>SUM(M16:M21)</f>
        <v>134597</v>
      </c>
      <c r="N23" s="110"/>
      <c r="O23" s="110">
        <f>SUM(O16:O21)</f>
        <v>135</v>
      </c>
      <c r="P23" s="111">
        <f>SUM(P16:P21)</f>
        <v>135</v>
      </c>
      <c r="Q23" s="97">
        <f t="shared" si="1"/>
        <v>997.01481481481483</v>
      </c>
      <c r="R23" s="91"/>
      <c r="S23" s="103"/>
      <c r="T23" s="104"/>
      <c r="U23" s="95" t="s">
        <v>139</v>
      </c>
      <c r="V23" s="96">
        <v>21136</v>
      </c>
      <c r="W23" s="96"/>
      <c r="X23" s="96">
        <v>50</v>
      </c>
      <c r="Y23" s="97">
        <f t="shared" si="5"/>
        <v>50</v>
      </c>
      <c r="Z23" s="97">
        <f t="shared" si="2"/>
        <v>422.72</v>
      </c>
      <c r="AA23" s="91"/>
      <c r="AB23" s="103"/>
      <c r="AC23" s="104"/>
      <c r="AD23" s="95" t="s">
        <v>140</v>
      </c>
      <c r="AE23" s="96">
        <v>16441</v>
      </c>
      <c r="AF23" s="96"/>
      <c r="AG23" s="96">
        <v>32</v>
      </c>
      <c r="AH23" s="97">
        <f t="shared" si="8"/>
        <v>32</v>
      </c>
      <c r="AI23" s="100">
        <f t="shared" si="6"/>
        <v>513.78125</v>
      </c>
    </row>
    <row r="24" spans="1:35" ht="13.5" customHeight="1" x14ac:dyDescent="0.2">
      <c r="A24" s="101"/>
      <c r="B24" s="107"/>
      <c r="C24" s="105" t="s">
        <v>141</v>
      </c>
      <c r="D24" s="96">
        <v>69200</v>
      </c>
      <c r="E24" s="96"/>
      <c r="F24" s="96">
        <v>60</v>
      </c>
      <c r="G24" s="97">
        <f t="shared" si="10"/>
        <v>60</v>
      </c>
      <c r="H24" s="97">
        <f t="shared" si="0"/>
        <v>1153.3333333333333</v>
      </c>
      <c r="I24" s="91"/>
      <c r="J24" s="93" t="s">
        <v>142</v>
      </c>
      <c r="K24" s="94"/>
      <c r="L24" s="95"/>
      <c r="M24" s="96">
        <f>SUM(M44:M45)</f>
        <v>1238888</v>
      </c>
      <c r="N24" s="96">
        <f>SUM(N25,N28,N29,N33:N43)</f>
        <v>325</v>
      </c>
      <c r="O24" s="96">
        <f>SUM(O25,O28,O29,O33:O43)</f>
        <v>2194</v>
      </c>
      <c r="P24" s="97">
        <f>SUM(N24:O24)</f>
        <v>2519</v>
      </c>
      <c r="Q24" s="97">
        <f>M24/P24</f>
        <v>491.81738785232233</v>
      </c>
      <c r="R24" s="91"/>
      <c r="S24" s="103"/>
      <c r="T24" s="104"/>
      <c r="U24" s="95" t="s">
        <v>143</v>
      </c>
      <c r="V24" s="96">
        <v>60918</v>
      </c>
      <c r="W24" s="96"/>
      <c r="X24" s="96">
        <v>53</v>
      </c>
      <c r="Y24" s="97">
        <f t="shared" si="5"/>
        <v>53</v>
      </c>
      <c r="Z24" s="97">
        <f t="shared" si="2"/>
        <v>1149.3962264150944</v>
      </c>
      <c r="AA24" s="91"/>
      <c r="AB24" s="103"/>
      <c r="AC24" s="108" t="s">
        <v>134</v>
      </c>
      <c r="AD24" s="109"/>
      <c r="AE24" s="113">
        <f>SUM(AE7,AE10,AE13:AE14,AE16:AE20)</f>
        <v>861302</v>
      </c>
      <c r="AF24" s="110">
        <f>SUM(AF7,AF10,AF13:AF14,AF16:AF20)</f>
        <v>31</v>
      </c>
      <c r="AG24" s="110">
        <f>SUM(AG7,AG10,AG13:AG14,AG16:AG20)</f>
        <v>1587</v>
      </c>
      <c r="AH24" s="111">
        <f>SUM(AF24:AG24)</f>
        <v>1618</v>
      </c>
      <c r="AI24" s="100">
        <f t="shared" si="6"/>
        <v>532.32509270704577</v>
      </c>
    </row>
    <row r="25" spans="1:35" ht="13.5" customHeight="1" x14ac:dyDescent="0.2">
      <c r="A25" s="101"/>
      <c r="B25" s="103" t="s">
        <v>144</v>
      </c>
      <c r="C25" s="95"/>
      <c r="D25" s="96">
        <f>SUM(D26:D29)</f>
        <v>179710</v>
      </c>
      <c r="E25" s="96"/>
      <c r="F25" s="96">
        <f>SUM(F26:F29)</f>
        <v>226</v>
      </c>
      <c r="G25" s="97">
        <f t="shared" si="10"/>
        <v>226</v>
      </c>
      <c r="H25" s="97">
        <f t="shared" si="0"/>
        <v>795.17699115044252</v>
      </c>
      <c r="I25" s="91"/>
      <c r="J25" s="103"/>
      <c r="K25" s="93" t="s">
        <v>145</v>
      </c>
      <c r="L25" s="102"/>
      <c r="M25" s="96">
        <f>SUM(M26:M27)</f>
        <v>452543</v>
      </c>
      <c r="N25" s="96">
        <f>SUM(N26:N27)</f>
        <v>262</v>
      </c>
      <c r="O25" s="96">
        <f>SUM(O26:O27)</f>
        <v>988</v>
      </c>
      <c r="P25" s="97">
        <f>SUM(N25:O25)</f>
        <v>1250</v>
      </c>
      <c r="Q25" s="97">
        <f t="shared" ref="Q25:Q45" si="11">M25/P25</f>
        <v>362.03440000000001</v>
      </c>
      <c r="R25" s="91"/>
      <c r="S25" s="103"/>
      <c r="T25" s="104"/>
      <c r="U25" s="95" t="s">
        <v>146</v>
      </c>
      <c r="V25" s="96">
        <v>45807</v>
      </c>
      <c r="W25" s="96"/>
      <c r="X25" s="96">
        <v>60</v>
      </c>
      <c r="Y25" s="97">
        <f t="shared" si="5"/>
        <v>60</v>
      </c>
      <c r="Z25" s="97">
        <f t="shared" si="2"/>
        <v>763.45</v>
      </c>
      <c r="AA25" s="91"/>
      <c r="AB25" s="112"/>
      <c r="AC25" s="108" t="s">
        <v>138</v>
      </c>
      <c r="AD25" s="109"/>
      <c r="AE25" s="113">
        <f>SUM(AE8,AE11,AE15,AE21:AE23)</f>
        <v>160761</v>
      </c>
      <c r="AF25" s="110">
        <f>SUM(AF8)</f>
        <v>0</v>
      </c>
      <c r="AG25" s="110">
        <f>SUM(AG8,AG11,AG21:AG23)</f>
        <v>130</v>
      </c>
      <c r="AH25" s="111">
        <f>SUM(AF25:AG25)</f>
        <v>130</v>
      </c>
      <c r="AI25" s="100">
        <f t="shared" si="6"/>
        <v>1236.623076923077</v>
      </c>
    </row>
    <row r="26" spans="1:35" ht="13.5" customHeight="1" x14ac:dyDescent="0.2">
      <c r="A26" s="101"/>
      <c r="B26" s="103"/>
      <c r="C26" s="105" t="s">
        <v>147</v>
      </c>
      <c r="D26" s="96">
        <v>71839</v>
      </c>
      <c r="E26" s="96"/>
      <c r="F26" s="96">
        <v>115</v>
      </c>
      <c r="G26" s="97">
        <f t="shared" si="10"/>
        <v>115</v>
      </c>
      <c r="H26" s="97">
        <f t="shared" si="0"/>
        <v>624.68695652173915</v>
      </c>
      <c r="I26" s="91"/>
      <c r="J26" s="103"/>
      <c r="K26" s="101"/>
      <c r="L26" s="105" t="s">
        <v>148</v>
      </c>
      <c r="M26" s="96">
        <v>385105</v>
      </c>
      <c r="N26" s="96">
        <v>234</v>
      </c>
      <c r="O26" s="96">
        <v>832</v>
      </c>
      <c r="P26" s="97">
        <f t="shared" ref="P26:P27" si="12">SUM(N26:O26)</f>
        <v>1066</v>
      </c>
      <c r="Q26" s="97">
        <f t="shared" si="11"/>
        <v>361.26172607879926</v>
      </c>
      <c r="R26" s="91"/>
      <c r="S26" s="103"/>
      <c r="T26" s="104"/>
      <c r="U26" s="95" t="s">
        <v>149</v>
      </c>
      <c r="V26" s="96">
        <v>44902</v>
      </c>
      <c r="W26" s="96"/>
      <c r="X26" s="96">
        <v>32</v>
      </c>
      <c r="Y26" s="97">
        <f t="shared" si="5"/>
        <v>32</v>
      </c>
      <c r="Z26" s="97">
        <f t="shared" si="2"/>
        <v>1403.1875</v>
      </c>
      <c r="AA26" s="91"/>
      <c r="AB26" s="93" t="s">
        <v>150</v>
      </c>
      <c r="AC26" s="94"/>
      <c r="AD26" s="95"/>
      <c r="AE26" s="99">
        <f>SUM(AE61:AE62)</f>
        <v>1514465</v>
      </c>
      <c r="AF26" s="96">
        <f>SUM(AF27,AF28,AF31,AF34,AF38,AF41,AF45:AF60)</f>
        <v>196</v>
      </c>
      <c r="AG26" s="96">
        <f>SUM(AG27,AG28,AG31,AG34,AG38,AG41,AG45:AG60)</f>
        <v>2748</v>
      </c>
      <c r="AH26" s="97">
        <f>SUM(AF26:AG26)</f>
        <v>2944</v>
      </c>
      <c r="AI26" s="100">
        <f>AE26/AH26</f>
        <v>514.42425271739125</v>
      </c>
    </row>
    <row r="27" spans="1:35" ht="13.5" customHeight="1" x14ac:dyDescent="0.2">
      <c r="A27" s="101"/>
      <c r="B27" s="101"/>
      <c r="C27" s="105" t="s">
        <v>151</v>
      </c>
      <c r="D27" s="96">
        <v>23149</v>
      </c>
      <c r="E27" s="96"/>
      <c r="F27" s="96">
        <v>35</v>
      </c>
      <c r="G27" s="97">
        <f t="shared" si="10"/>
        <v>35</v>
      </c>
      <c r="H27" s="97">
        <f t="shared" si="0"/>
        <v>661.4</v>
      </c>
      <c r="I27" s="91"/>
      <c r="J27" s="103"/>
      <c r="K27" s="101"/>
      <c r="L27" s="106" t="s">
        <v>152</v>
      </c>
      <c r="M27" s="96">
        <v>67438</v>
      </c>
      <c r="N27" s="96">
        <v>28</v>
      </c>
      <c r="O27" s="96">
        <v>156</v>
      </c>
      <c r="P27" s="97">
        <f t="shared" si="12"/>
        <v>184</v>
      </c>
      <c r="Q27" s="97">
        <f t="shared" si="11"/>
        <v>366.51086956521738</v>
      </c>
      <c r="R27" s="91"/>
      <c r="S27" s="103"/>
      <c r="T27" s="104"/>
      <c r="U27" s="95" t="s">
        <v>153</v>
      </c>
      <c r="V27" s="96">
        <v>35169</v>
      </c>
      <c r="W27" s="96"/>
      <c r="X27" s="96">
        <v>22</v>
      </c>
      <c r="Y27" s="97">
        <f t="shared" si="5"/>
        <v>22</v>
      </c>
      <c r="Z27" s="97">
        <f t="shared" si="2"/>
        <v>1598.590909090909</v>
      </c>
      <c r="AA27" s="91"/>
      <c r="AB27" s="103"/>
      <c r="AC27" s="104"/>
      <c r="AD27" s="95" t="s">
        <v>154</v>
      </c>
      <c r="AE27" s="96">
        <v>580037</v>
      </c>
      <c r="AF27" s="96">
        <v>196</v>
      </c>
      <c r="AG27" s="96">
        <v>1461</v>
      </c>
      <c r="AH27" s="97">
        <f>SUM(AF27:AG27)</f>
        <v>1657</v>
      </c>
      <c r="AI27" s="100">
        <f t="shared" ref="AI27:AI62" si="13">AE27/AH27</f>
        <v>350.05250452625228</v>
      </c>
    </row>
    <row r="28" spans="1:35" ht="13.5" customHeight="1" x14ac:dyDescent="0.2">
      <c r="A28" s="101"/>
      <c r="B28" s="101"/>
      <c r="C28" s="105" t="s">
        <v>155</v>
      </c>
      <c r="D28" s="96">
        <v>54952</v>
      </c>
      <c r="E28" s="96"/>
      <c r="F28" s="96">
        <v>55</v>
      </c>
      <c r="G28" s="97">
        <f t="shared" si="10"/>
        <v>55</v>
      </c>
      <c r="H28" s="97">
        <f t="shared" si="0"/>
        <v>999.12727272727273</v>
      </c>
      <c r="I28" s="91"/>
      <c r="J28" s="103"/>
      <c r="K28" s="104"/>
      <c r="L28" s="95" t="s">
        <v>156</v>
      </c>
      <c r="M28" s="96">
        <v>227386</v>
      </c>
      <c r="N28" s="96">
        <v>63</v>
      </c>
      <c r="O28" s="96">
        <v>435</v>
      </c>
      <c r="P28" s="97">
        <f>SUM(N28:O28)</f>
        <v>498</v>
      </c>
      <c r="Q28" s="97">
        <f t="shared" si="11"/>
        <v>456.59839357429718</v>
      </c>
      <c r="R28" s="91"/>
      <c r="S28" s="103"/>
      <c r="T28" s="104"/>
      <c r="U28" s="95" t="s">
        <v>157</v>
      </c>
      <c r="V28" s="96">
        <v>54655</v>
      </c>
      <c r="W28" s="96"/>
      <c r="X28" s="96">
        <v>41</v>
      </c>
      <c r="Y28" s="97">
        <f t="shared" si="5"/>
        <v>41</v>
      </c>
      <c r="Z28" s="97">
        <f t="shared" si="2"/>
        <v>1333.0487804878048</v>
      </c>
      <c r="AA28" s="91"/>
      <c r="AB28" s="103"/>
      <c r="AC28" s="93" t="s">
        <v>158</v>
      </c>
      <c r="AD28" s="102"/>
      <c r="AE28" s="96">
        <f>SUM(AE29:AE30)</f>
        <v>106438</v>
      </c>
      <c r="AF28" s="96"/>
      <c r="AG28" s="96">
        <f>SUM(AG29:AG30)</f>
        <v>182</v>
      </c>
      <c r="AH28" s="97">
        <f t="shared" ref="AH28:AH60" si="14">SUM(AF28:AG28)</f>
        <v>182</v>
      </c>
      <c r="AI28" s="100">
        <f t="shared" si="13"/>
        <v>584.82417582417577</v>
      </c>
    </row>
    <row r="29" spans="1:35" ht="13.5" customHeight="1" x14ac:dyDescent="0.2">
      <c r="A29" s="101"/>
      <c r="B29" s="107"/>
      <c r="C29" s="105" t="s">
        <v>159</v>
      </c>
      <c r="D29" s="96">
        <v>29770</v>
      </c>
      <c r="E29" s="96"/>
      <c r="F29" s="96">
        <v>21</v>
      </c>
      <c r="G29" s="97">
        <f t="shared" si="10"/>
        <v>21</v>
      </c>
      <c r="H29" s="97">
        <f t="shared" si="0"/>
        <v>1417.6190476190477</v>
      </c>
      <c r="I29" s="91"/>
      <c r="J29" s="103"/>
      <c r="K29" s="93" t="s">
        <v>160</v>
      </c>
      <c r="L29" s="102"/>
      <c r="M29" s="96">
        <f>SUM(M30:M32)</f>
        <v>117184</v>
      </c>
      <c r="N29" s="96"/>
      <c r="O29" s="96">
        <f>SUM(O30:O32)</f>
        <v>173</v>
      </c>
      <c r="P29" s="97">
        <f t="shared" ref="P29:P43" si="15">SUM(N29:O29)</f>
        <v>173</v>
      </c>
      <c r="Q29" s="97">
        <f t="shared" si="11"/>
        <v>677.36416184971097</v>
      </c>
      <c r="R29" s="91"/>
      <c r="S29" s="103"/>
      <c r="T29" s="104"/>
      <c r="U29" s="95" t="s">
        <v>161</v>
      </c>
      <c r="V29" s="96">
        <v>8170</v>
      </c>
      <c r="W29" s="96"/>
      <c r="X29" s="96">
        <v>16</v>
      </c>
      <c r="Y29" s="97">
        <f t="shared" si="5"/>
        <v>16</v>
      </c>
      <c r="Z29" s="97">
        <f t="shared" si="2"/>
        <v>510.625</v>
      </c>
      <c r="AA29" s="91"/>
      <c r="AB29" s="103"/>
      <c r="AC29" s="101"/>
      <c r="AD29" s="105" t="s">
        <v>162</v>
      </c>
      <c r="AE29" s="96">
        <v>88423</v>
      </c>
      <c r="AF29" s="96"/>
      <c r="AG29" s="96">
        <v>156</v>
      </c>
      <c r="AH29" s="97">
        <f t="shared" si="14"/>
        <v>156</v>
      </c>
      <c r="AI29" s="100">
        <f t="shared" si="13"/>
        <v>566.81410256410254</v>
      </c>
    </row>
    <row r="30" spans="1:35" ht="13.5" customHeight="1" x14ac:dyDescent="0.2">
      <c r="A30" s="101"/>
      <c r="B30" s="93" t="s">
        <v>163</v>
      </c>
      <c r="C30" s="95"/>
      <c r="D30" s="96">
        <f>SUM(D31:D34)</f>
        <v>225631</v>
      </c>
      <c r="E30" s="96"/>
      <c r="F30" s="96">
        <f>SUM(F31:F34)</f>
        <v>287</v>
      </c>
      <c r="G30" s="97">
        <f t="shared" si="10"/>
        <v>287</v>
      </c>
      <c r="H30" s="97">
        <f t="shared" si="0"/>
        <v>786.17073170731703</v>
      </c>
      <c r="I30" s="91"/>
      <c r="J30" s="103"/>
      <c r="K30" s="103"/>
      <c r="L30" s="105" t="s">
        <v>164</v>
      </c>
      <c r="M30" s="96">
        <v>40424</v>
      </c>
      <c r="N30" s="96"/>
      <c r="O30" s="96">
        <v>70</v>
      </c>
      <c r="P30" s="97">
        <f t="shared" si="15"/>
        <v>70</v>
      </c>
      <c r="Q30" s="97">
        <f t="shared" si="11"/>
        <v>577.48571428571427</v>
      </c>
      <c r="R30" s="91"/>
      <c r="S30" s="103"/>
      <c r="T30" s="104"/>
      <c r="U30" s="95" t="s">
        <v>165</v>
      </c>
      <c r="V30" s="96">
        <v>36153</v>
      </c>
      <c r="W30" s="96"/>
      <c r="X30" s="96">
        <v>41</v>
      </c>
      <c r="Y30" s="97">
        <f t="shared" si="5"/>
        <v>41</v>
      </c>
      <c r="Z30" s="97">
        <f t="shared" si="2"/>
        <v>881.78048780487802</v>
      </c>
      <c r="AA30" s="91"/>
      <c r="AB30" s="103"/>
      <c r="AC30" s="101"/>
      <c r="AD30" s="106" t="s">
        <v>166</v>
      </c>
      <c r="AE30" s="96">
        <v>18015</v>
      </c>
      <c r="AF30" s="96"/>
      <c r="AG30" s="96">
        <v>26</v>
      </c>
      <c r="AH30" s="97">
        <f t="shared" si="14"/>
        <v>26</v>
      </c>
      <c r="AI30" s="100">
        <f t="shared" si="13"/>
        <v>692.88461538461536</v>
      </c>
    </row>
    <row r="31" spans="1:35" ht="13.5" customHeight="1" x14ac:dyDescent="0.2">
      <c r="A31" s="101"/>
      <c r="B31" s="103"/>
      <c r="C31" s="105" t="s">
        <v>167</v>
      </c>
      <c r="D31" s="96">
        <v>54528</v>
      </c>
      <c r="E31" s="96"/>
      <c r="F31" s="96">
        <v>58</v>
      </c>
      <c r="G31" s="97">
        <f t="shared" si="10"/>
        <v>58</v>
      </c>
      <c r="H31" s="97">
        <f t="shared" si="0"/>
        <v>940.13793103448279</v>
      </c>
      <c r="I31" s="91"/>
      <c r="J31" s="103"/>
      <c r="K31" s="101"/>
      <c r="L31" s="105" t="s">
        <v>168</v>
      </c>
      <c r="M31" s="96">
        <v>38739</v>
      </c>
      <c r="N31" s="96"/>
      <c r="O31" s="96">
        <v>47</v>
      </c>
      <c r="P31" s="97">
        <f t="shared" si="15"/>
        <v>47</v>
      </c>
      <c r="Q31" s="97">
        <f t="shared" si="11"/>
        <v>824.23404255319144</v>
      </c>
      <c r="R31" s="91"/>
      <c r="S31" s="103"/>
      <c r="T31" s="104"/>
      <c r="U31" s="95" t="s">
        <v>169</v>
      </c>
      <c r="V31" s="96">
        <v>36306</v>
      </c>
      <c r="W31" s="96"/>
      <c r="X31" s="96">
        <v>45</v>
      </c>
      <c r="Y31" s="97">
        <f t="shared" si="5"/>
        <v>45</v>
      </c>
      <c r="Z31" s="97">
        <f t="shared" si="2"/>
        <v>806.8</v>
      </c>
      <c r="AA31" s="91"/>
      <c r="AB31" s="103"/>
      <c r="AC31" s="93" t="s">
        <v>170</v>
      </c>
      <c r="AD31" s="95"/>
      <c r="AE31" s="96">
        <f>SUM(AE32:AE33)</f>
        <v>54228</v>
      </c>
      <c r="AF31" s="96"/>
      <c r="AG31" s="96">
        <f>SUM(AG32:AG33)</f>
        <v>106</v>
      </c>
      <c r="AH31" s="97">
        <f t="shared" si="14"/>
        <v>106</v>
      </c>
      <c r="AI31" s="100">
        <f t="shared" si="13"/>
        <v>511.58490566037733</v>
      </c>
    </row>
    <row r="32" spans="1:35" ht="13.5" customHeight="1" x14ac:dyDescent="0.2">
      <c r="A32" s="101"/>
      <c r="B32" s="103"/>
      <c r="C32" s="105" t="s">
        <v>171</v>
      </c>
      <c r="D32" s="96">
        <v>25910</v>
      </c>
      <c r="E32" s="96"/>
      <c r="F32" s="96">
        <v>88</v>
      </c>
      <c r="G32" s="97">
        <f t="shared" si="10"/>
        <v>88</v>
      </c>
      <c r="H32" s="97">
        <f t="shared" si="0"/>
        <v>294.43181818181819</v>
      </c>
      <c r="I32" s="91"/>
      <c r="J32" s="103"/>
      <c r="K32" s="101"/>
      <c r="L32" s="106" t="s">
        <v>172</v>
      </c>
      <c r="M32" s="96">
        <v>38021</v>
      </c>
      <c r="N32" s="96"/>
      <c r="O32" s="96">
        <v>56</v>
      </c>
      <c r="P32" s="97">
        <f t="shared" si="15"/>
        <v>56</v>
      </c>
      <c r="Q32" s="97">
        <f t="shared" si="11"/>
        <v>678.94642857142856</v>
      </c>
      <c r="R32" s="91"/>
      <c r="S32" s="103"/>
      <c r="T32" s="104"/>
      <c r="U32" s="95" t="s">
        <v>173</v>
      </c>
      <c r="V32" s="96">
        <v>37969</v>
      </c>
      <c r="W32" s="96"/>
      <c r="X32" s="96">
        <v>58</v>
      </c>
      <c r="Y32" s="97">
        <f t="shared" si="5"/>
        <v>58</v>
      </c>
      <c r="Z32" s="97">
        <f t="shared" si="2"/>
        <v>654.63793103448279</v>
      </c>
      <c r="AA32" s="91"/>
      <c r="AB32" s="103"/>
      <c r="AC32" s="101"/>
      <c r="AD32" s="105" t="s">
        <v>174</v>
      </c>
      <c r="AE32" s="96">
        <v>38112</v>
      </c>
      <c r="AF32" s="96"/>
      <c r="AG32" s="96">
        <v>99</v>
      </c>
      <c r="AH32" s="97">
        <f t="shared" si="14"/>
        <v>99</v>
      </c>
      <c r="AI32" s="100">
        <f t="shared" si="13"/>
        <v>384.969696969697</v>
      </c>
    </row>
    <row r="33" spans="1:35" ht="13.5" customHeight="1" x14ac:dyDescent="0.2">
      <c r="A33" s="101"/>
      <c r="B33" s="103"/>
      <c r="C33" s="105" t="s">
        <v>175</v>
      </c>
      <c r="D33" s="96">
        <v>123604</v>
      </c>
      <c r="E33" s="96"/>
      <c r="F33" s="96">
        <v>141</v>
      </c>
      <c r="G33" s="97">
        <f t="shared" si="10"/>
        <v>141</v>
      </c>
      <c r="H33" s="97">
        <f t="shared" si="0"/>
        <v>876.6241134751773</v>
      </c>
      <c r="I33" s="91"/>
      <c r="J33" s="103"/>
      <c r="K33" s="104"/>
      <c r="L33" s="95" t="s">
        <v>176</v>
      </c>
      <c r="M33" s="96">
        <v>130616</v>
      </c>
      <c r="N33" s="96"/>
      <c r="O33" s="96">
        <v>154</v>
      </c>
      <c r="P33" s="97">
        <f t="shared" si="15"/>
        <v>154</v>
      </c>
      <c r="Q33" s="97">
        <f t="shared" si="11"/>
        <v>848.15584415584419</v>
      </c>
      <c r="R33" s="91"/>
      <c r="S33" s="103"/>
      <c r="T33" s="104"/>
      <c r="U33" s="95" t="s">
        <v>177</v>
      </c>
      <c r="V33" s="96">
        <v>17609</v>
      </c>
      <c r="W33" s="96"/>
      <c r="X33" s="96">
        <v>10</v>
      </c>
      <c r="Y33" s="97">
        <f t="shared" si="5"/>
        <v>10</v>
      </c>
      <c r="Z33" s="97">
        <f t="shared" si="2"/>
        <v>1760.9</v>
      </c>
      <c r="AA33" s="91"/>
      <c r="AB33" s="103"/>
      <c r="AC33" s="101"/>
      <c r="AD33" s="106" t="s">
        <v>178</v>
      </c>
      <c r="AE33" s="96">
        <v>16116</v>
      </c>
      <c r="AF33" s="96"/>
      <c r="AG33" s="96">
        <v>7</v>
      </c>
      <c r="AH33" s="97">
        <f t="shared" si="14"/>
        <v>7</v>
      </c>
      <c r="AI33" s="100">
        <f t="shared" si="13"/>
        <v>2302.2857142857142</v>
      </c>
    </row>
    <row r="34" spans="1:35" ht="13.5" customHeight="1" x14ac:dyDescent="0.2">
      <c r="A34" s="101"/>
      <c r="B34" s="112"/>
      <c r="C34" s="105" t="s">
        <v>179</v>
      </c>
      <c r="D34" s="96">
        <v>21589</v>
      </c>
      <c r="E34" s="96"/>
      <c r="F34" s="96">
        <v>0</v>
      </c>
      <c r="G34" s="97">
        <f t="shared" si="10"/>
        <v>0</v>
      </c>
      <c r="H34" s="97"/>
      <c r="I34" s="91"/>
      <c r="J34" s="103"/>
      <c r="K34" s="104"/>
      <c r="L34" s="95" t="s">
        <v>180</v>
      </c>
      <c r="M34" s="96">
        <v>97652</v>
      </c>
      <c r="N34" s="96"/>
      <c r="O34" s="96">
        <v>115</v>
      </c>
      <c r="P34" s="97">
        <f t="shared" si="15"/>
        <v>115</v>
      </c>
      <c r="Q34" s="97">
        <f t="shared" si="11"/>
        <v>849.14782608695657</v>
      </c>
      <c r="R34" s="91"/>
      <c r="S34" s="103"/>
      <c r="T34" s="104"/>
      <c r="U34" s="95" t="s">
        <v>181</v>
      </c>
      <c r="V34" s="96">
        <v>45424</v>
      </c>
      <c r="W34" s="96"/>
      <c r="X34" s="96">
        <v>55</v>
      </c>
      <c r="Y34" s="97">
        <f t="shared" si="5"/>
        <v>55</v>
      </c>
      <c r="Z34" s="97">
        <f t="shared" si="2"/>
        <v>825.89090909090908</v>
      </c>
      <c r="AA34" s="91"/>
      <c r="AB34" s="103"/>
      <c r="AC34" s="93" t="s">
        <v>182</v>
      </c>
      <c r="AD34" s="95"/>
      <c r="AE34" s="96">
        <f>SUM(AE35:AE37)</f>
        <v>68580</v>
      </c>
      <c r="AF34" s="96"/>
      <c r="AG34" s="96">
        <f>SUM(AG35:AG37)</f>
        <v>84</v>
      </c>
      <c r="AH34" s="97">
        <f t="shared" si="14"/>
        <v>84</v>
      </c>
      <c r="AI34" s="100">
        <f t="shared" si="13"/>
        <v>816.42857142857144</v>
      </c>
    </row>
    <row r="35" spans="1:35" ht="13.5" customHeight="1" x14ac:dyDescent="0.2">
      <c r="A35" s="101"/>
      <c r="B35" s="93" t="s">
        <v>183</v>
      </c>
      <c r="C35" s="95"/>
      <c r="D35" s="96">
        <f>SUM(D36:D37)</f>
        <v>114154</v>
      </c>
      <c r="E35" s="96"/>
      <c r="F35" s="96">
        <f>SUM(F36:F37)</f>
        <v>129</v>
      </c>
      <c r="G35" s="97">
        <f t="shared" si="10"/>
        <v>129</v>
      </c>
      <c r="H35" s="97">
        <f t="shared" si="0"/>
        <v>884.91472868217056</v>
      </c>
      <c r="I35" s="91"/>
      <c r="J35" s="103"/>
      <c r="K35" s="104"/>
      <c r="L35" s="95" t="s">
        <v>184</v>
      </c>
      <c r="M35" s="96">
        <v>31398</v>
      </c>
      <c r="N35" s="96"/>
      <c r="O35" s="96">
        <v>77</v>
      </c>
      <c r="P35" s="97">
        <f t="shared" si="15"/>
        <v>77</v>
      </c>
      <c r="Q35" s="97">
        <f t="shared" si="11"/>
        <v>407.76623376623377</v>
      </c>
      <c r="R35" s="91"/>
      <c r="S35" s="103"/>
      <c r="T35" s="108" t="s">
        <v>134</v>
      </c>
      <c r="U35" s="109"/>
      <c r="V35" s="110">
        <f>SUM(V7:V8,V12,V15,V18:V19,V21:V28)</f>
        <v>1368999</v>
      </c>
      <c r="W35" s="110">
        <f>SUM(W7:W8,W12,W15,W18:W19,W21:W28)</f>
        <v>241</v>
      </c>
      <c r="X35" s="110">
        <f>SUM(X7:X8,X12,X15,X18:X19,X21:X28)</f>
        <v>2152</v>
      </c>
      <c r="Y35" s="111">
        <f>SUM(W35:X35)</f>
        <v>2393</v>
      </c>
      <c r="Z35" s="97">
        <f t="shared" si="2"/>
        <v>572.08483075637275</v>
      </c>
      <c r="AA35" s="91"/>
      <c r="AB35" s="103"/>
      <c r="AC35" s="101"/>
      <c r="AD35" s="105" t="s">
        <v>185</v>
      </c>
      <c r="AE35" s="96">
        <v>30134</v>
      </c>
      <c r="AF35" s="96"/>
      <c r="AG35" s="96">
        <v>46</v>
      </c>
      <c r="AH35" s="97">
        <f t="shared" si="14"/>
        <v>46</v>
      </c>
      <c r="AI35" s="100">
        <f t="shared" si="13"/>
        <v>655.08695652173913</v>
      </c>
    </row>
    <row r="36" spans="1:35" ht="13.5" customHeight="1" x14ac:dyDescent="0.2">
      <c r="A36" s="101"/>
      <c r="B36" s="101"/>
      <c r="C36" s="105" t="s">
        <v>186</v>
      </c>
      <c r="D36" s="96">
        <v>44464</v>
      </c>
      <c r="E36" s="96"/>
      <c r="F36" s="96">
        <v>84</v>
      </c>
      <c r="G36" s="97">
        <f t="shared" si="10"/>
        <v>84</v>
      </c>
      <c r="H36" s="97">
        <f t="shared" si="0"/>
        <v>529.33333333333337</v>
      </c>
      <c r="I36" s="91"/>
      <c r="J36" s="103"/>
      <c r="K36" s="104"/>
      <c r="L36" s="95" t="s">
        <v>187</v>
      </c>
      <c r="M36" s="96">
        <v>26561</v>
      </c>
      <c r="N36" s="96"/>
      <c r="O36" s="96">
        <v>22</v>
      </c>
      <c r="P36" s="97">
        <f t="shared" si="15"/>
        <v>22</v>
      </c>
      <c r="Q36" s="97">
        <f t="shared" si="11"/>
        <v>1207.3181818181818</v>
      </c>
      <c r="R36" s="91"/>
      <c r="S36" s="112"/>
      <c r="T36" s="108" t="s">
        <v>138</v>
      </c>
      <c r="U36" s="109"/>
      <c r="V36" s="110">
        <f>SUM(V13,V16,V20,V29:V34,V9:V10)</f>
        <v>318086</v>
      </c>
      <c r="W36" s="110">
        <f>SUM(W9:W10,W13,W16,W20,W29:W34)</f>
        <v>21</v>
      </c>
      <c r="X36" s="110">
        <f>SUM(X9:X10,X13,X16,X20,X29:X34)</f>
        <v>426</v>
      </c>
      <c r="Y36" s="111">
        <f>SUM(W36:X36)</f>
        <v>447</v>
      </c>
      <c r="Z36" s="97">
        <f t="shared" si="2"/>
        <v>711.60178970917229</v>
      </c>
      <c r="AA36" s="91"/>
      <c r="AB36" s="103"/>
      <c r="AC36" s="101"/>
      <c r="AD36" s="106" t="s">
        <v>188</v>
      </c>
      <c r="AE36" s="96">
        <v>26992</v>
      </c>
      <c r="AF36" s="96"/>
      <c r="AG36" s="96">
        <v>28</v>
      </c>
      <c r="AH36" s="97">
        <f t="shared" si="14"/>
        <v>28</v>
      </c>
      <c r="AI36" s="100">
        <f t="shared" si="13"/>
        <v>964</v>
      </c>
    </row>
    <row r="37" spans="1:35" ht="13.5" customHeight="1" x14ac:dyDescent="0.2">
      <c r="A37" s="101"/>
      <c r="B37" s="107"/>
      <c r="C37" s="105" t="s">
        <v>189</v>
      </c>
      <c r="D37" s="96">
        <v>69690</v>
      </c>
      <c r="E37" s="96"/>
      <c r="F37" s="96">
        <v>45</v>
      </c>
      <c r="G37" s="97">
        <f t="shared" si="10"/>
        <v>45</v>
      </c>
      <c r="H37" s="97">
        <f t="shared" si="0"/>
        <v>1548.6666666666667</v>
      </c>
      <c r="I37" s="91"/>
      <c r="J37" s="103"/>
      <c r="K37" s="104"/>
      <c r="L37" s="95" t="s">
        <v>190</v>
      </c>
      <c r="M37" s="96">
        <v>19301</v>
      </c>
      <c r="N37" s="96"/>
      <c r="O37" s="96">
        <v>24</v>
      </c>
      <c r="P37" s="97">
        <f t="shared" si="15"/>
        <v>24</v>
      </c>
      <c r="Q37" s="97">
        <f t="shared" si="11"/>
        <v>804.20833333333337</v>
      </c>
      <c r="R37" s="91"/>
      <c r="S37" s="93" t="s">
        <v>191</v>
      </c>
      <c r="T37" s="94"/>
      <c r="U37" s="95"/>
      <c r="V37" s="96">
        <f>SUM(V55:V56)</f>
        <v>1076956</v>
      </c>
      <c r="W37" s="96">
        <f>SUM(W38:W54)</f>
        <v>99</v>
      </c>
      <c r="X37" s="96">
        <f>SUM(X38:X54)</f>
        <v>1856</v>
      </c>
      <c r="Y37" s="97">
        <f>SUM(W37:X37)</f>
        <v>1955</v>
      </c>
      <c r="Z37" s="97">
        <f>V37/Y37</f>
        <v>550.87263427109974</v>
      </c>
      <c r="AA37" s="91"/>
      <c r="AB37" s="103"/>
      <c r="AC37" s="101"/>
      <c r="AD37" s="106" t="s">
        <v>192</v>
      </c>
      <c r="AE37" s="96">
        <v>11454</v>
      </c>
      <c r="AF37" s="96"/>
      <c r="AG37" s="96">
        <v>10</v>
      </c>
      <c r="AH37" s="97">
        <f t="shared" si="14"/>
        <v>10</v>
      </c>
      <c r="AI37" s="100">
        <f t="shared" si="13"/>
        <v>1145.4000000000001</v>
      </c>
    </row>
    <row r="38" spans="1:35" ht="13.5" customHeight="1" x14ac:dyDescent="0.2">
      <c r="A38" s="101"/>
      <c r="B38" s="104"/>
      <c r="C38" s="95" t="s">
        <v>193</v>
      </c>
      <c r="D38" s="96">
        <v>33862</v>
      </c>
      <c r="E38" s="96"/>
      <c r="F38" s="96">
        <v>27</v>
      </c>
      <c r="G38" s="97">
        <f t="shared" si="10"/>
        <v>27</v>
      </c>
      <c r="H38" s="97">
        <f t="shared" si="0"/>
        <v>1254.148148148148</v>
      </c>
      <c r="I38" s="91"/>
      <c r="J38" s="103"/>
      <c r="K38" s="104"/>
      <c r="L38" s="95" t="s">
        <v>194</v>
      </c>
      <c r="M38" s="96">
        <v>22281</v>
      </c>
      <c r="N38" s="96"/>
      <c r="O38" s="96">
        <v>43</v>
      </c>
      <c r="P38" s="97">
        <f t="shared" si="15"/>
        <v>43</v>
      </c>
      <c r="Q38" s="97">
        <f t="shared" si="11"/>
        <v>518.16279069767438</v>
      </c>
      <c r="R38" s="91"/>
      <c r="S38" s="103"/>
      <c r="T38" s="104"/>
      <c r="U38" s="95" t="s">
        <v>195</v>
      </c>
      <c r="V38" s="96">
        <v>468584</v>
      </c>
      <c r="W38" s="96">
        <v>69</v>
      </c>
      <c r="X38" s="96">
        <v>741</v>
      </c>
      <c r="Y38" s="97">
        <f t="shared" ref="Y38:Y54" si="16">SUM(W38:X38)</f>
        <v>810</v>
      </c>
      <c r="Z38" s="97">
        <f t="shared" ref="Z38:Z56" si="17">V38/Y38</f>
        <v>578.49876543209882</v>
      </c>
      <c r="AA38" s="91"/>
      <c r="AB38" s="103"/>
      <c r="AC38" s="93" t="s">
        <v>196</v>
      </c>
      <c r="AD38" s="95"/>
      <c r="AE38" s="96">
        <f>SUM(AE39:AE40)</f>
        <v>102294</v>
      </c>
      <c r="AF38" s="96"/>
      <c r="AG38" s="96">
        <f>SUM(AG39:AG40)</f>
        <v>107</v>
      </c>
      <c r="AH38" s="97">
        <f t="shared" si="14"/>
        <v>107</v>
      </c>
      <c r="AI38" s="100">
        <f t="shared" si="13"/>
        <v>956.01869158878503</v>
      </c>
    </row>
    <row r="39" spans="1:35" ht="13.5" customHeight="1" x14ac:dyDescent="0.2">
      <c r="A39" s="101"/>
      <c r="B39" s="104"/>
      <c r="C39" s="95" t="s">
        <v>197</v>
      </c>
      <c r="D39" s="96">
        <v>61088</v>
      </c>
      <c r="E39" s="96"/>
      <c r="F39" s="96">
        <v>66</v>
      </c>
      <c r="G39" s="97">
        <f t="shared" si="10"/>
        <v>66</v>
      </c>
      <c r="H39" s="97">
        <f t="shared" si="0"/>
        <v>925.57575757575762</v>
      </c>
      <c r="I39" s="91"/>
      <c r="J39" s="103"/>
      <c r="K39" s="104"/>
      <c r="L39" s="95" t="s">
        <v>198</v>
      </c>
      <c r="M39" s="96">
        <v>25462</v>
      </c>
      <c r="N39" s="96"/>
      <c r="O39" s="96">
        <v>40</v>
      </c>
      <c r="P39" s="97">
        <f t="shared" si="15"/>
        <v>40</v>
      </c>
      <c r="Q39" s="97">
        <f t="shared" si="11"/>
        <v>636.54999999999995</v>
      </c>
      <c r="R39" s="91"/>
      <c r="S39" s="103"/>
      <c r="T39" s="104"/>
      <c r="U39" s="95" t="s">
        <v>199</v>
      </c>
      <c r="V39" s="96">
        <v>111435</v>
      </c>
      <c r="W39" s="96">
        <v>30</v>
      </c>
      <c r="X39" s="96">
        <v>321</v>
      </c>
      <c r="Y39" s="97">
        <f t="shared" si="16"/>
        <v>351</v>
      </c>
      <c r="Z39" s="97">
        <f t="shared" si="17"/>
        <v>317.47863247863251</v>
      </c>
      <c r="AA39" s="91"/>
      <c r="AB39" s="103"/>
      <c r="AC39" s="101"/>
      <c r="AD39" s="105" t="s">
        <v>200</v>
      </c>
      <c r="AE39" s="96">
        <v>96271</v>
      </c>
      <c r="AF39" s="96"/>
      <c r="AG39" s="96">
        <v>102</v>
      </c>
      <c r="AH39" s="97">
        <f t="shared" si="14"/>
        <v>102</v>
      </c>
      <c r="AI39" s="100">
        <f t="shared" si="13"/>
        <v>943.83333333333337</v>
      </c>
    </row>
    <row r="40" spans="1:35" ht="13.5" customHeight="1" x14ac:dyDescent="0.2">
      <c r="A40" s="101"/>
      <c r="B40" s="104"/>
      <c r="C40" s="95" t="s">
        <v>201</v>
      </c>
      <c r="D40" s="96">
        <v>49756</v>
      </c>
      <c r="E40" s="96"/>
      <c r="F40" s="96">
        <v>48</v>
      </c>
      <c r="G40" s="97">
        <f t="shared" si="10"/>
        <v>48</v>
      </c>
      <c r="H40" s="97">
        <f t="shared" si="0"/>
        <v>1036.5833333333333</v>
      </c>
      <c r="I40" s="91"/>
      <c r="J40" s="103"/>
      <c r="K40" s="104"/>
      <c r="L40" s="95" t="s">
        <v>202</v>
      </c>
      <c r="M40" s="96">
        <v>23869</v>
      </c>
      <c r="N40" s="96"/>
      <c r="O40" s="96">
        <v>28</v>
      </c>
      <c r="P40" s="97">
        <f t="shared" si="15"/>
        <v>28</v>
      </c>
      <c r="Q40" s="97">
        <f t="shared" si="11"/>
        <v>852.46428571428567</v>
      </c>
      <c r="R40" s="91"/>
      <c r="S40" s="103"/>
      <c r="T40" s="104"/>
      <c r="U40" s="95" t="s">
        <v>203</v>
      </c>
      <c r="V40" s="96">
        <v>80360</v>
      </c>
      <c r="W40" s="96"/>
      <c r="X40" s="96">
        <v>127</v>
      </c>
      <c r="Y40" s="97">
        <f t="shared" si="16"/>
        <v>127</v>
      </c>
      <c r="Z40" s="97">
        <f t="shared" si="17"/>
        <v>632.75590551181108</v>
      </c>
      <c r="AA40" s="91"/>
      <c r="AB40" s="103"/>
      <c r="AC40" s="101"/>
      <c r="AD40" s="106" t="s">
        <v>204</v>
      </c>
      <c r="AE40" s="96">
        <v>6023</v>
      </c>
      <c r="AF40" s="96"/>
      <c r="AG40" s="96">
        <v>5</v>
      </c>
      <c r="AH40" s="97">
        <f t="shared" si="14"/>
        <v>5</v>
      </c>
      <c r="AI40" s="100">
        <f t="shared" si="13"/>
        <v>1204.5999999999999</v>
      </c>
    </row>
    <row r="41" spans="1:35" ht="13.5" customHeight="1" x14ac:dyDescent="0.2">
      <c r="A41" s="101"/>
      <c r="B41" s="104"/>
      <c r="C41" s="95" t="s">
        <v>205</v>
      </c>
      <c r="D41" s="96">
        <v>59205</v>
      </c>
      <c r="E41" s="96"/>
      <c r="F41" s="96">
        <v>50</v>
      </c>
      <c r="G41" s="97">
        <f t="shared" si="10"/>
        <v>50</v>
      </c>
      <c r="H41" s="97">
        <f t="shared" si="0"/>
        <v>1184.0999999999999</v>
      </c>
      <c r="I41" s="91"/>
      <c r="J41" s="103"/>
      <c r="K41" s="104"/>
      <c r="L41" s="95" t="s">
        <v>206</v>
      </c>
      <c r="M41" s="96">
        <v>33455</v>
      </c>
      <c r="N41" s="96"/>
      <c r="O41" s="96">
        <v>38</v>
      </c>
      <c r="P41" s="97">
        <f t="shared" si="15"/>
        <v>38</v>
      </c>
      <c r="Q41" s="97">
        <f t="shared" si="11"/>
        <v>880.39473684210532</v>
      </c>
      <c r="R41" s="91"/>
      <c r="S41" s="103"/>
      <c r="T41" s="104"/>
      <c r="U41" s="95" t="s">
        <v>207</v>
      </c>
      <c r="V41" s="96">
        <v>58274</v>
      </c>
      <c r="W41" s="96"/>
      <c r="X41" s="96">
        <v>66</v>
      </c>
      <c r="Y41" s="97">
        <f t="shared" si="16"/>
        <v>66</v>
      </c>
      <c r="Z41" s="97">
        <f t="shared" si="17"/>
        <v>882.93939393939399</v>
      </c>
      <c r="AA41" s="91"/>
      <c r="AB41" s="103"/>
      <c r="AC41" s="114" t="s">
        <v>208</v>
      </c>
      <c r="AD41" s="95"/>
      <c r="AE41" s="96">
        <f>SUM(AE42:AE44)</f>
        <v>205673</v>
      </c>
      <c r="AF41" s="96"/>
      <c r="AG41" s="96">
        <f>SUM(AG42:AG44)</f>
        <v>235</v>
      </c>
      <c r="AH41" s="97">
        <f t="shared" si="14"/>
        <v>235</v>
      </c>
      <c r="AI41" s="100">
        <f t="shared" si="13"/>
        <v>875.20425531914896</v>
      </c>
    </row>
    <row r="42" spans="1:35" ht="13.5" customHeight="1" x14ac:dyDescent="0.2">
      <c r="A42" s="101"/>
      <c r="B42" s="104"/>
      <c r="C42" s="95" t="s">
        <v>209</v>
      </c>
      <c r="D42" s="96">
        <v>48972</v>
      </c>
      <c r="E42" s="96"/>
      <c r="F42" s="96">
        <v>29</v>
      </c>
      <c r="G42" s="97">
        <f t="shared" si="10"/>
        <v>29</v>
      </c>
      <c r="H42" s="97">
        <f t="shared" si="0"/>
        <v>1688.6896551724137</v>
      </c>
      <c r="I42" s="91"/>
      <c r="J42" s="103"/>
      <c r="K42" s="104"/>
      <c r="L42" s="95" t="s">
        <v>210</v>
      </c>
      <c r="M42" s="96">
        <v>15730</v>
      </c>
      <c r="N42" s="96"/>
      <c r="O42" s="96">
        <v>12</v>
      </c>
      <c r="P42" s="97">
        <f t="shared" si="15"/>
        <v>12</v>
      </c>
      <c r="Q42" s="97">
        <f t="shared" si="11"/>
        <v>1310.8333333333333</v>
      </c>
      <c r="R42" s="91"/>
      <c r="S42" s="103"/>
      <c r="T42" s="104"/>
      <c r="U42" s="95" t="s">
        <v>211</v>
      </c>
      <c r="V42" s="96">
        <v>61021</v>
      </c>
      <c r="W42" s="96"/>
      <c r="X42" s="96">
        <v>111</v>
      </c>
      <c r="Y42" s="97">
        <f t="shared" si="16"/>
        <v>111</v>
      </c>
      <c r="Z42" s="97">
        <f t="shared" si="17"/>
        <v>549.73873873873879</v>
      </c>
      <c r="AA42" s="91"/>
      <c r="AB42" s="103"/>
      <c r="AC42" s="101"/>
      <c r="AD42" s="105" t="s">
        <v>212</v>
      </c>
      <c r="AE42" s="96">
        <v>120611</v>
      </c>
      <c r="AF42" s="96"/>
      <c r="AG42" s="96">
        <v>154</v>
      </c>
      <c r="AH42" s="97">
        <f t="shared" si="14"/>
        <v>154</v>
      </c>
      <c r="AI42" s="100">
        <f t="shared" si="13"/>
        <v>783.18831168831173</v>
      </c>
    </row>
    <row r="43" spans="1:35" ht="13.5" customHeight="1" x14ac:dyDescent="0.2">
      <c r="A43" s="101"/>
      <c r="B43" s="104"/>
      <c r="C43" s="95" t="s">
        <v>213</v>
      </c>
      <c r="D43" s="96">
        <v>30880</v>
      </c>
      <c r="E43" s="96"/>
      <c r="F43" s="96">
        <v>23</v>
      </c>
      <c r="G43" s="97">
        <f t="shared" si="10"/>
        <v>23</v>
      </c>
      <c r="H43" s="97">
        <f t="shared" si="0"/>
        <v>1342.608695652174</v>
      </c>
      <c r="I43" s="91"/>
      <c r="J43" s="103"/>
      <c r="K43" s="104"/>
      <c r="L43" s="95" t="s">
        <v>214</v>
      </c>
      <c r="M43" s="96">
        <v>15450</v>
      </c>
      <c r="N43" s="96"/>
      <c r="O43" s="96">
        <v>45</v>
      </c>
      <c r="P43" s="97">
        <f t="shared" si="15"/>
        <v>45</v>
      </c>
      <c r="Q43" s="97">
        <f t="shared" si="11"/>
        <v>343.33333333333331</v>
      </c>
      <c r="R43" s="91"/>
      <c r="S43" s="103"/>
      <c r="T43" s="104"/>
      <c r="U43" s="95" t="s">
        <v>215</v>
      </c>
      <c r="V43" s="96">
        <v>32988</v>
      </c>
      <c r="W43" s="96"/>
      <c r="X43" s="96">
        <v>41</v>
      </c>
      <c r="Y43" s="97">
        <f t="shared" si="16"/>
        <v>41</v>
      </c>
      <c r="Z43" s="97">
        <f t="shared" si="17"/>
        <v>804.58536585365857</v>
      </c>
      <c r="AA43" s="91"/>
      <c r="AB43" s="103"/>
      <c r="AC43" s="101"/>
      <c r="AD43" s="106" t="s">
        <v>216</v>
      </c>
      <c r="AE43" s="96">
        <v>76758</v>
      </c>
      <c r="AF43" s="96"/>
      <c r="AG43" s="96">
        <v>74</v>
      </c>
      <c r="AH43" s="97">
        <f t="shared" si="14"/>
        <v>74</v>
      </c>
      <c r="AI43" s="100">
        <f t="shared" si="13"/>
        <v>1037.2702702702702</v>
      </c>
    </row>
    <row r="44" spans="1:35" ht="13.5" customHeight="1" x14ac:dyDescent="0.2">
      <c r="A44" s="101"/>
      <c r="B44" s="104"/>
      <c r="C44" s="95" t="s">
        <v>217</v>
      </c>
      <c r="D44" s="96">
        <v>59463</v>
      </c>
      <c r="E44" s="96"/>
      <c r="F44" s="96">
        <v>37</v>
      </c>
      <c r="G44" s="97">
        <f t="shared" si="10"/>
        <v>37</v>
      </c>
      <c r="H44" s="97">
        <f t="shared" si="0"/>
        <v>1607.1081081081081</v>
      </c>
      <c r="I44" s="91"/>
      <c r="J44" s="103"/>
      <c r="K44" s="108" t="s">
        <v>134</v>
      </c>
      <c r="L44" s="109"/>
      <c r="M44" s="110">
        <f>SUM(M26,M28,M30:M32,M33:M40)</f>
        <v>1106815</v>
      </c>
      <c r="N44" s="110">
        <f>SUM(N26,N28,N30:N40)</f>
        <v>297</v>
      </c>
      <c r="O44" s="110">
        <f>SUM(O26,O28,O30:O40)</f>
        <v>1943</v>
      </c>
      <c r="P44" s="111">
        <f>SUM(N44:O44)</f>
        <v>2240</v>
      </c>
      <c r="Q44" s="97">
        <f t="shared" si="11"/>
        <v>494.11383928571428</v>
      </c>
      <c r="R44" s="91"/>
      <c r="S44" s="103"/>
      <c r="T44" s="104"/>
      <c r="U44" s="95" t="s">
        <v>218</v>
      </c>
      <c r="V44" s="96">
        <v>14094</v>
      </c>
      <c r="W44" s="96"/>
      <c r="X44" s="96">
        <v>48</v>
      </c>
      <c r="Y44" s="97">
        <f t="shared" si="16"/>
        <v>48</v>
      </c>
      <c r="Z44" s="97">
        <f t="shared" si="17"/>
        <v>293.625</v>
      </c>
      <c r="AA44" s="91"/>
      <c r="AB44" s="103"/>
      <c r="AC44" s="101"/>
      <c r="AD44" s="106" t="s">
        <v>219</v>
      </c>
      <c r="AE44" s="96">
        <v>8304</v>
      </c>
      <c r="AF44" s="96"/>
      <c r="AG44" s="96">
        <v>7</v>
      </c>
      <c r="AH44" s="97">
        <f t="shared" si="14"/>
        <v>7</v>
      </c>
      <c r="AI44" s="100">
        <f t="shared" si="13"/>
        <v>1186.2857142857142</v>
      </c>
    </row>
    <row r="45" spans="1:35" ht="13.5" customHeight="1" x14ac:dyDescent="0.2">
      <c r="A45" s="101"/>
      <c r="B45" s="104"/>
      <c r="C45" s="95" t="s">
        <v>220</v>
      </c>
      <c r="D45" s="96">
        <v>27178</v>
      </c>
      <c r="E45" s="96"/>
      <c r="F45" s="96">
        <v>34</v>
      </c>
      <c r="G45" s="97">
        <f t="shared" si="10"/>
        <v>34</v>
      </c>
      <c r="H45" s="97">
        <f t="shared" si="0"/>
        <v>799.35294117647061</v>
      </c>
      <c r="I45" s="91"/>
      <c r="J45" s="112"/>
      <c r="K45" s="108" t="s">
        <v>138</v>
      </c>
      <c r="L45" s="109"/>
      <c r="M45" s="110">
        <f>SUM(M27,M41:M43)</f>
        <v>132073</v>
      </c>
      <c r="N45" s="110">
        <f>SUM(N41:N43,N27)</f>
        <v>28</v>
      </c>
      <c r="O45" s="110">
        <f>SUM(O41:O43,O27)</f>
        <v>251</v>
      </c>
      <c r="P45" s="111">
        <f>SUM(N45:O45)</f>
        <v>279</v>
      </c>
      <c r="Q45" s="97">
        <f t="shared" si="11"/>
        <v>473.3799283154122</v>
      </c>
      <c r="R45" s="91"/>
      <c r="S45" s="103"/>
      <c r="T45" s="104"/>
      <c r="U45" s="95" t="s">
        <v>221</v>
      </c>
      <c r="V45" s="96">
        <v>18024</v>
      </c>
      <c r="W45" s="96"/>
      <c r="X45" s="96">
        <v>49</v>
      </c>
      <c r="Y45" s="97">
        <f t="shared" si="16"/>
        <v>49</v>
      </c>
      <c r="Z45" s="97">
        <f t="shared" si="17"/>
        <v>367.83673469387753</v>
      </c>
      <c r="AA45" s="91"/>
      <c r="AB45" s="103"/>
      <c r="AC45" s="104"/>
      <c r="AD45" s="95" t="s">
        <v>222</v>
      </c>
      <c r="AE45" s="96">
        <v>18133</v>
      </c>
      <c r="AF45" s="96"/>
      <c r="AG45" s="96">
        <v>20</v>
      </c>
      <c r="AH45" s="97">
        <f t="shared" si="14"/>
        <v>20</v>
      </c>
      <c r="AI45" s="100">
        <f t="shared" si="13"/>
        <v>906.65</v>
      </c>
    </row>
    <row r="46" spans="1:35" ht="13.5" customHeight="1" x14ac:dyDescent="0.2">
      <c r="A46" s="101"/>
      <c r="B46" s="104"/>
      <c r="C46" s="95" t="s">
        <v>223</v>
      </c>
      <c r="D46" s="96">
        <v>34026</v>
      </c>
      <c r="E46" s="96"/>
      <c r="F46" s="96">
        <v>40</v>
      </c>
      <c r="G46" s="97">
        <f t="shared" si="10"/>
        <v>40</v>
      </c>
      <c r="H46" s="97">
        <f t="shared" si="0"/>
        <v>850.65</v>
      </c>
      <c r="I46" s="91"/>
      <c r="J46" s="91"/>
      <c r="K46" s="91"/>
      <c r="L46" s="115"/>
      <c r="M46" s="91"/>
      <c r="N46" s="91"/>
      <c r="O46" s="91"/>
      <c r="P46" s="91"/>
      <c r="Q46" s="91"/>
      <c r="R46" s="91"/>
      <c r="S46" s="103"/>
      <c r="T46" s="104"/>
      <c r="U46" s="95" t="s">
        <v>224</v>
      </c>
      <c r="V46" s="96">
        <v>21328</v>
      </c>
      <c r="W46" s="96"/>
      <c r="X46" s="96">
        <v>29</v>
      </c>
      <c r="Y46" s="97">
        <f t="shared" si="16"/>
        <v>29</v>
      </c>
      <c r="Z46" s="97">
        <f t="shared" si="17"/>
        <v>735.44827586206895</v>
      </c>
      <c r="AA46" s="91"/>
      <c r="AB46" s="103"/>
      <c r="AC46" s="104"/>
      <c r="AD46" s="116" t="s">
        <v>225</v>
      </c>
      <c r="AE46" s="96">
        <v>25665</v>
      </c>
      <c r="AF46" s="96"/>
      <c r="AG46" s="96">
        <v>26</v>
      </c>
      <c r="AH46" s="97">
        <f t="shared" si="14"/>
        <v>26</v>
      </c>
      <c r="AI46" s="100">
        <f t="shared" si="13"/>
        <v>987.11538461538464</v>
      </c>
    </row>
    <row r="47" spans="1:35" ht="13.5" customHeight="1" x14ac:dyDescent="0.2">
      <c r="A47" s="101"/>
      <c r="B47" s="104"/>
      <c r="C47" s="95" t="s">
        <v>226</v>
      </c>
      <c r="D47" s="96">
        <v>12729</v>
      </c>
      <c r="E47" s="96"/>
      <c r="F47" s="96">
        <v>20</v>
      </c>
      <c r="G47" s="97">
        <f t="shared" si="10"/>
        <v>20</v>
      </c>
      <c r="H47" s="97">
        <f t="shared" si="0"/>
        <v>636.45000000000005</v>
      </c>
      <c r="I47" s="91"/>
      <c r="J47" s="91"/>
      <c r="K47" s="91"/>
      <c r="L47" s="115"/>
      <c r="M47" s="91"/>
      <c r="N47" s="91"/>
      <c r="O47" s="91"/>
      <c r="P47" s="91"/>
      <c r="Q47" s="91"/>
      <c r="R47" s="91"/>
      <c r="S47" s="103"/>
      <c r="T47" s="104"/>
      <c r="U47" s="95" t="s">
        <v>227</v>
      </c>
      <c r="V47" s="96">
        <v>25600</v>
      </c>
      <c r="W47" s="96"/>
      <c r="X47" s="96">
        <v>35</v>
      </c>
      <c r="Y47" s="97">
        <f t="shared" si="16"/>
        <v>35</v>
      </c>
      <c r="Z47" s="97">
        <f t="shared" si="17"/>
        <v>731.42857142857144</v>
      </c>
      <c r="AA47" s="91"/>
      <c r="AB47" s="103"/>
      <c r="AC47" s="104"/>
      <c r="AD47" s="95" t="s">
        <v>228</v>
      </c>
      <c r="AE47" s="96">
        <v>17358</v>
      </c>
      <c r="AF47" s="96"/>
      <c r="AG47" s="96">
        <v>21</v>
      </c>
      <c r="AH47" s="97">
        <f t="shared" si="14"/>
        <v>21</v>
      </c>
      <c r="AI47" s="100">
        <f t="shared" si="13"/>
        <v>826.57142857142856</v>
      </c>
    </row>
    <row r="48" spans="1:35" ht="13.5" customHeight="1" x14ac:dyDescent="0.2">
      <c r="A48" s="101"/>
      <c r="B48" s="104"/>
      <c r="C48" s="95" t="s">
        <v>229</v>
      </c>
      <c r="D48" s="96">
        <v>32601</v>
      </c>
      <c r="E48" s="96"/>
      <c r="F48" s="96">
        <v>19</v>
      </c>
      <c r="G48" s="97">
        <f t="shared" si="10"/>
        <v>19</v>
      </c>
      <c r="H48" s="97">
        <f t="shared" si="0"/>
        <v>1715.8421052631579</v>
      </c>
      <c r="I48" s="91"/>
      <c r="J48" s="91"/>
      <c r="K48" s="91"/>
      <c r="L48" s="115"/>
      <c r="M48" s="91"/>
      <c r="N48" s="91"/>
      <c r="O48" s="91"/>
      <c r="P48" s="91"/>
      <c r="Q48" s="91"/>
      <c r="R48" s="91"/>
      <c r="S48" s="103"/>
      <c r="T48" s="104"/>
      <c r="U48" s="95" t="s">
        <v>230</v>
      </c>
      <c r="V48" s="96">
        <v>49350</v>
      </c>
      <c r="W48" s="96"/>
      <c r="X48" s="96">
        <v>72</v>
      </c>
      <c r="Y48" s="97">
        <f t="shared" si="16"/>
        <v>72</v>
      </c>
      <c r="Z48" s="97">
        <f t="shared" si="17"/>
        <v>685.41666666666663</v>
      </c>
      <c r="AA48" s="91"/>
      <c r="AB48" s="103"/>
      <c r="AC48" s="104"/>
      <c r="AD48" s="95" t="s">
        <v>231</v>
      </c>
      <c r="AE48" s="96">
        <v>49829</v>
      </c>
      <c r="AF48" s="96"/>
      <c r="AG48" s="96">
        <v>45</v>
      </c>
      <c r="AH48" s="97">
        <f t="shared" si="14"/>
        <v>45</v>
      </c>
      <c r="AI48" s="100">
        <f t="shared" si="13"/>
        <v>1107.3111111111111</v>
      </c>
    </row>
    <row r="49" spans="1:35" ht="13.5" customHeight="1" x14ac:dyDescent="0.2">
      <c r="A49" s="101"/>
      <c r="B49" s="104"/>
      <c r="C49" s="95" t="s">
        <v>232</v>
      </c>
      <c r="D49" s="96">
        <v>16141</v>
      </c>
      <c r="E49" s="96"/>
      <c r="F49" s="96">
        <v>1</v>
      </c>
      <c r="G49" s="97">
        <f t="shared" si="10"/>
        <v>1</v>
      </c>
      <c r="H49" s="97">
        <f t="shared" si="0"/>
        <v>16141</v>
      </c>
      <c r="I49" s="91"/>
      <c r="J49" s="152" t="s">
        <v>60</v>
      </c>
      <c r="K49" s="153"/>
      <c r="L49" s="154"/>
      <c r="M49" s="158" t="s">
        <v>39</v>
      </c>
      <c r="N49" s="159" t="s">
        <v>43</v>
      </c>
      <c r="O49" s="159"/>
      <c r="P49" s="159"/>
      <c r="Q49" s="158" t="s">
        <v>265</v>
      </c>
      <c r="R49" s="91"/>
      <c r="S49" s="103"/>
      <c r="T49" s="104"/>
      <c r="U49" s="95" t="s">
        <v>233</v>
      </c>
      <c r="V49" s="96">
        <v>30601</v>
      </c>
      <c r="W49" s="96"/>
      <c r="X49" s="96">
        <v>40</v>
      </c>
      <c r="Y49" s="97">
        <f t="shared" si="16"/>
        <v>40</v>
      </c>
      <c r="Z49" s="97">
        <f t="shared" si="17"/>
        <v>765.02499999999998</v>
      </c>
      <c r="AA49" s="91"/>
      <c r="AB49" s="103"/>
      <c r="AC49" s="104"/>
      <c r="AD49" s="95" t="s">
        <v>234</v>
      </c>
      <c r="AE49" s="96">
        <v>21695</v>
      </c>
      <c r="AF49" s="96"/>
      <c r="AG49" s="96">
        <v>34</v>
      </c>
      <c r="AH49" s="97">
        <f t="shared" si="14"/>
        <v>34</v>
      </c>
      <c r="AI49" s="100">
        <f t="shared" si="13"/>
        <v>638.08823529411768</v>
      </c>
    </row>
    <row r="50" spans="1:35" ht="13.5" customHeight="1" x14ac:dyDescent="0.2">
      <c r="A50" s="101"/>
      <c r="B50" s="104"/>
      <c r="C50" s="95" t="s">
        <v>235</v>
      </c>
      <c r="D50" s="96">
        <v>13592</v>
      </c>
      <c r="E50" s="96"/>
      <c r="F50" s="96">
        <v>0</v>
      </c>
      <c r="G50" s="97">
        <f t="shared" si="10"/>
        <v>0</v>
      </c>
      <c r="H50" s="97"/>
      <c r="I50" s="91"/>
      <c r="J50" s="162"/>
      <c r="K50" s="163"/>
      <c r="L50" s="164"/>
      <c r="M50" s="165"/>
      <c r="N50" s="117" t="s">
        <v>44</v>
      </c>
      <c r="O50" s="117" t="s">
        <v>43</v>
      </c>
      <c r="P50" s="117" t="s">
        <v>266</v>
      </c>
      <c r="Q50" s="165"/>
      <c r="R50" s="91"/>
      <c r="S50" s="103"/>
      <c r="T50" s="104"/>
      <c r="U50" s="95" t="s">
        <v>236</v>
      </c>
      <c r="V50" s="96">
        <v>32309</v>
      </c>
      <c r="W50" s="96"/>
      <c r="X50" s="96">
        <v>64</v>
      </c>
      <c r="Y50" s="97">
        <f t="shared" si="16"/>
        <v>64</v>
      </c>
      <c r="Z50" s="97">
        <f t="shared" si="17"/>
        <v>504.828125</v>
      </c>
      <c r="AA50" s="91"/>
      <c r="AB50" s="103"/>
      <c r="AC50" s="104"/>
      <c r="AD50" s="95" t="s">
        <v>237</v>
      </c>
      <c r="AE50" s="96">
        <v>36045</v>
      </c>
      <c r="AF50" s="96"/>
      <c r="AG50" s="96">
        <v>65</v>
      </c>
      <c r="AH50" s="97">
        <f t="shared" si="14"/>
        <v>65</v>
      </c>
      <c r="AI50" s="100">
        <f t="shared" si="13"/>
        <v>554.53846153846155</v>
      </c>
    </row>
    <row r="51" spans="1:35" ht="13.5" customHeight="1" x14ac:dyDescent="0.2">
      <c r="A51" s="101"/>
      <c r="B51" s="104"/>
      <c r="C51" s="95" t="s">
        <v>238</v>
      </c>
      <c r="D51" s="96">
        <v>19060</v>
      </c>
      <c r="E51" s="96"/>
      <c r="F51" s="96">
        <v>6</v>
      </c>
      <c r="G51" s="97">
        <f t="shared" si="10"/>
        <v>6</v>
      </c>
      <c r="H51" s="97">
        <f t="shared" si="0"/>
        <v>3176.6666666666665</v>
      </c>
      <c r="I51" s="91"/>
      <c r="J51" s="118" t="s">
        <v>239</v>
      </c>
      <c r="K51" s="111"/>
      <c r="L51" s="119"/>
      <c r="M51" s="120">
        <f>SUM(M52:M53)</f>
        <v>12394744</v>
      </c>
      <c r="N51" s="120">
        <f>SUM(N52:N53)</f>
        <v>2520</v>
      </c>
      <c r="O51" s="120">
        <f>SUM(F5,O5,O24,X5,X37,AG5,AG26)</f>
        <v>20372</v>
      </c>
      <c r="P51" s="120">
        <f>SUM(N51:O51)</f>
        <v>22892</v>
      </c>
      <c r="Q51" s="120">
        <f t="shared" ref="Q51:Q53" si="18">M51*1000/P51</f>
        <v>541444.3473702604</v>
      </c>
      <c r="R51" s="91"/>
      <c r="S51" s="103"/>
      <c r="T51" s="104"/>
      <c r="U51" s="95" t="s">
        <v>240</v>
      </c>
      <c r="V51" s="96">
        <v>23900</v>
      </c>
      <c r="W51" s="96"/>
      <c r="X51" s="96">
        <v>48</v>
      </c>
      <c r="Y51" s="97">
        <f t="shared" si="16"/>
        <v>48</v>
      </c>
      <c r="Z51" s="97">
        <f t="shared" si="17"/>
        <v>497.91666666666669</v>
      </c>
      <c r="AA51" s="91"/>
      <c r="AB51" s="103"/>
      <c r="AC51" s="104"/>
      <c r="AD51" s="95" t="s">
        <v>241</v>
      </c>
      <c r="AE51" s="96">
        <v>30031</v>
      </c>
      <c r="AF51" s="96"/>
      <c r="AG51" s="96">
        <v>34</v>
      </c>
      <c r="AH51" s="97">
        <f t="shared" si="14"/>
        <v>34</v>
      </c>
      <c r="AI51" s="100">
        <f t="shared" si="13"/>
        <v>883.26470588235293</v>
      </c>
    </row>
    <row r="52" spans="1:35" ht="13.5" customHeight="1" x14ac:dyDescent="0.2">
      <c r="A52" s="107"/>
      <c r="B52" s="108" t="s">
        <v>134</v>
      </c>
      <c r="C52" s="109"/>
      <c r="D52" s="110">
        <f>SUM(D7:D14,D17:D18,D20:D21,D23:D24,D26:D27,D31:D33,D36,D38:D46)</f>
        <v>4477785</v>
      </c>
      <c r="E52" s="110">
        <f>SUM(E7:E14,E17:E18,E20:E21,E23:E24,E26:E27,E31:E33,E36,E38:E46)</f>
        <v>1441</v>
      </c>
      <c r="F52" s="110">
        <f>SUM(F7:F14,F17:F18,F20:F21,F23:F24,F26:F27,F31:F33,F36,F38:F46)</f>
        <v>7947</v>
      </c>
      <c r="G52" s="111">
        <f>SUM(H7:H14,H17:H18,H20:H21,H23:H24,H26:H27,H31:H33,H36,H38:H46)</f>
        <v>24408.284826271436</v>
      </c>
      <c r="H52" s="97">
        <f t="shared" si="0"/>
        <v>183.45348851306477</v>
      </c>
      <c r="I52" s="91"/>
      <c r="J52" s="121"/>
      <c r="K52" s="111" t="s">
        <v>134</v>
      </c>
      <c r="L52" s="119"/>
      <c r="M52" s="120">
        <f>SUM(D52,M22,M44,V35,V55,AE24,AE61)</f>
        <v>10847570</v>
      </c>
      <c r="N52" s="120">
        <f>SUM(E52,N22,N44,W35,W55,AF24,AF61)</f>
        <v>2339</v>
      </c>
      <c r="O52" s="120">
        <f t="shared" ref="O52" si="19">SUM(F52,O22,O44,X35,X55,AG24,AG61)</f>
        <v>18729</v>
      </c>
      <c r="P52" s="120">
        <f t="shared" ref="P52:P53" si="20">SUM(N52:O52)</f>
        <v>21068</v>
      </c>
      <c r="Q52" s="120">
        <f t="shared" si="18"/>
        <v>514883.709891779</v>
      </c>
      <c r="R52" s="91"/>
      <c r="S52" s="103"/>
      <c r="T52" s="104"/>
      <c r="U52" s="95" t="s">
        <v>242</v>
      </c>
      <c r="V52" s="96">
        <v>1484</v>
      </c>
      <c r="W52" s="96"/>
      <c r="X52" s="96">
        <v>0</v>
      </c>
      <c r="Y52" s="97">
        <f t="shared" si="16"/>
        <v>0</v>
      </c>
      <c r="Z52" s="97"/>
      <c r="AA52" s="91"/>
      <c r="AB52" s="103"/>
      <c r="AC52" s="104"/>
      <c r="AD52" s="95" t="s">
        <v>243</v>
      </c>
      <c r="AE52" s="96">
        <v>13498</v>
      </c>
      <c r="AF52" s="96"/>
      <c r="AG52" s="96">
        <v>25</v>
      </c>
      <c r="AH52" s="97">
        <f t="shared" si="14"/>
        <v>25</v>
      </c>
      <c r="AI52" s="100">
        <f t="shared" si="13"/>
        <v>539.91999999999996</v>
      </c>
    </row>
    <row r="53" spans="1:35" ht="13.5" customHeight="1" x14ac:dyDescent="0.2">
      <c r="A53" s="91"/>
      <c r="B53" s="108" t="s">
        <v>138</v>
      </c>
      <c r="C53" s="109"/>
      <c r="D53" s="110">
        <f>SUM(D15,D19,D28:D29,D34,D37,D47:D51)</f>
        <v>594828</v>
      </c>
      <c r="E53" s="110">
        <f>SUM(E15,E19,E28:E29,E37,E47:E51)</f>
        <v>132</v>
      </c>
      <c r="F53" s="110">
        <f>SUM(F15,F19,F28:F29,F37,F47:F51)</f>
        <v>410</v>
      </c>
      <c r="G53" s="111">
        <f>SUM(G15,G19,G28:G29,G37,G47:G51)</f>
        <v>542</v>
      </c>
      <c r="H53" s="97">
        <f t="shared" si="0"/>
        <v>1097.4686346863468</v>
      </c>
      <c r="I53" s="91"/>
      <c r="J53" s="122"/>
      <c r="K53" s="111" t="s">
        <v>138</v>
      </c>
      <c r="L53" s="119"/>
      <c r="M53" s="120">
        <f>SUM(D53,M23,M45,V36,V56,AE25,AE62)</f>
        <v>1547174</v>
      </c>
      <c r="N53" s="120">
        <f>SUM(E53,N23,N45,W36,W56,AF25,AF62)</f>
        <v>181</v>
      </c>
      <c r="O53" s="120">
        <f>SUM(F53,O23,O45,X36,X56,AG25,AG62)</f>
        <v>1643</v>
      </c>
      <c r="P53" s="120">
        <f t="shared" si="20"/>
        <v>1824</v>
      </c>
      <c r="Q53" s="120">
        <f t="shared" si="18"/>
        <v>848231.35964912281</v>
      </c>
      <c r="R53" s="91"/>
      <c r="S53" s="103"/>
      <c r="T53" s="104"/>
      <c r="U53" s="95" t="s">
        <v>244</v>
      </c>
      <c r="V53" s="96">
        <v>27043</v>
      </c>
      <c r="W53" s="96"/>
      <c r="X53" s="96">
        <v>27</v>
      </c>
      <c r="Y53" s="97">
        <f t="shared" si="16"/>
        <v>27</v>
      </c>
      <c r="Z53" s="97">
        <f t="shared" si="17"/>
        <v>1001.5925925925926</v>
      </c>
      <c r="AA53" s="91"/>
      <c r="AB53" s="103"/>
      <c r="AC53" s="104"/>
      <c r="AD53" s="95" t="s">
        <v>245</v>
      </c>
      <c r="AE53" s="96">
        <v>12263</v>
      </c>
      <c r="AF53" s="96"/>
      <c r="AG53" s="96">
        <v>30</v>
      </c>
      <c r="AH53" s="97">
        <f t="shared" si="14"/>
        <v>30</v>
      </c>
      <c r="AI53" s="100">
        <f t="shared" si="13"/>
        <v>408.76666666666665</v>
      </c>
    </row>
    <row r="54" spans="1:35" ht="13.5" customHeight="1" x14ac:dyDescent="0.2">
      <c r="A54" s="91"/>
      <c r="B54" s="91"/>
      <c r="C54" s="115"/>
      <c r="D54" s="91"/>
      <c r="E54" s="91"/>
      <c r="F54" s="91"/>
      <c r="G54" s="91"/>
      <c r="H54" s="91"/>
      <c r="I54" s="91"/>
      <c r="J54" s="91"/>
      <c r="K54" s="91"/>
      <c r="L54" s="115"/>
      <c r="M54" s="91"/>
      <c r="N54" s="91"/>
      <c r="O54" s="91"/>
      <c r="P54" s="91"/>
      <c r="Q54" s="91"/>
      <c r="R54" s="91"/>
      <c r="S54" s="103"/>
      <c r="T54" s="104"/>
      <c r="U54" s="95" t="s">
        <v>246</v>
      </c>
      <c r="V54" s="96">
        <v>20561</v>
      </c>
      <c r="W54" s="96"/>
      <c r="X54" s="96">
        <v>37</v>
      </c>
      <c r="Y54" s="97">
        <f t="shared" si="16"/>
        <v>37</v>
      </c>
      <c r="Z54" s="97">
        <f t="shared" si="17"/>
        <v>555.70270270270271</v>
      </c>
      <c r="AA54" s="91"/>
      <c r="AB54" s="103"/>
      <c r="AC54" s="104"/>
      <c r="AD54" s="95" t="s">
        <v>247</v>
      </c>
      <c r="AE54" s="96">
        <v>44954</v>
      </c>
      <c r="AF54" s="96"/>
      <c r="AG54" s="96">
        <v>66</v>
      </c>
      <c r="AH54" s="97">
        <f t="shared" si="14"/>
        <v>66</v>
      </c>
      <c r="AI54" s="100">
        <f t="shared" si="13"/>
        <v>681.12121212121212</v>
      </c>
    </row>
    <row r="55" spans="1:35" ht="13.5" customHeight="1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103"/>
      <c r="T55" s="108" t="s">
        <v>134</v>
      </c>
      <c r="U55" s="109"/>
      <c r="V55" s="110">
        <f>SUM(V38:V51)</f>
        <v>1027868</v>
      </c>
      <c r="W55" s="110">
        <f>SUM(W38:W51)</f>
        <v>99</v>
      </c>
      <c r="X55" s="110">
        <f>SUM(X38:X51)</f>
        <v>1792</v>
      </c>
      <c r="Y55" s="111">
        <f>SUM(W55:X55)</f>
        <v>1891</v>
      </c>
      <c r="Z55" s="97">
        <f t="shared" si="17"/>
        <v>543.55790586991009</v>
      </c>
      <c r="AA55" s="91"/>
      <c r="AB55" s="103"/>
      <c r="AC55" s="104"/>
      <c r="AD55" s="95" t="s">
        <v>248</v>
      </c>
      <c r="AE55" s="96">
        <v>29915</v>
      </c>
      <c r="AF55" s="96"/>
      <c r="AG55" s="96">
        <v>35</v>
      </c>
      <c r="AH55" s="97">
        <f t="shared" si="14"/>
        <v>35</v>
      </c>
      <c r="AI55" s="100">
        <f t="shared" si="13"/>
        <v>854.71428571428567</v>
      </c>
    </row>
    <row r="56" spans="1:35" ht="13.5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 t="s">
        <v>249</v>
      </c>
      <c r="K56" s="91" t="s">
        <v>270</v>
      </c>
      <c r="L56" s="91"/>
      <c r="M56" s="91"/>
      <c r="N56" s="91"/>
      <c r="O56" s="91"/>
      <c r="P56" s="91"/>
      <c r="Q56" s="91"/>
      <c r="R56" s="91"/>
      <c r="S56" s="112"/>
      <c r="T56" s="108" t="s">
        <v>138</v>
      </c>
      <c r="U56" s="109"/>
      <c r="V56" s="110">
        <f>SUM(V52:V54)</f>
        <v>49088</v>
      </c>
      <c r="W56" s="110"/>
      <c r="X56" s="110">
        <f>SUM(X52:X54)</f>
        <v>64</v>
      </c>
      <c r="Y56" s="111">
        <f>SUM(Y53:Y54)</f>
        <v>64</v>
      </c>
      <c r="Z56" s="97">
        <f t="shared" si="17"/>
        <v>767</v>
      </c>
      <c r="AA56" s="91"/>
      <c r="AB56" s="103"/>
      <c r="AC56" s="104"/>
      <c r="AD56" s="95" t="s">
        <v>251</v>
      </c>
      <c r="AE56" s="96">
        <v>1043</v>
      </c>
      <c r="AF56" s="96"/>
      <c r="AG56" s="96">
        <v>0</v>
      </c>
      <c r="AH56" s="97">
        <f t="shared" si="14"/>
        <v>0</v>
      </c>
      <c r="AI56" s="100"/>
    </row>
    <row r="57" spans="1:35" ht="13.5" customHeight="1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 t="s">
        <v>267</v>
      </c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103"/>
      <c r="AC57" s="104"/>
      <c r="AD57" s="95" t="s">
        <v>253</v>
      </c>
      <c r="AE57" s="96">
        <v>8726</v>
      </c>
      <c r="AF57" s="96"/>
      <c r="AG57" s="96">
        <v>7</v>
      </c>
      <c r="AH57" s="97">
        <f t="shared" si="14"/>
        <v>7</v>
      </c>
      <c r="AI57" s="100">
        <f t="shared" si="13"/>
        <v>1246.5714285714287</v>
      </c>
    </row>
    <row r="58" spans="1:35" ht="13.5" customHeight="1" x14ac:dyDescent="0.2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123" t="s">
        <v>268</v>
      </c>
      <c r="T58" s="123"/>
      <c r="U58" s="123"/>
      <c r="V58" s="91"/>
      <c r="W58" s="91"/>
      <c r="X58" s="91"/>
      <c r="Y58" s="91"/>
      <c r="Z58" s="91"/>
      <c r="AA58" s="91"/>
      <c r="AB58" s="103"/>
      <c r="AC58" s="104"/>
      <c r="AD58" s="95" t="s">
        <v>256</v>
      </c>
      <c r="AE58" s="96">
        <v>23943</v>
      </c>
      <c r="AF58" s="96"/>
      <c r="AG58" s="96">
        <v>29</v>
      </c>
      <c r="AH58" s="97">
        <f t="shared" si="14"/>
        <v>29</v>
      </c>
      <c r="AI58" s="100">
        <f t="shared" si="13"/>
        <v>825.62068965517244</v>
      </c>
    </row>
    <row r="59" spans="1:35" ht="13.5" customHeight="1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123"/>
      <c r="T59" s="123" t="s">
        <v>258</v>
      </c>
      <c r="U59" s="123"/>
      <c r="V59" s="91"/>
      <c r="W59" s="91"/>
      <c r="X59" s="91"/>
      <c r="Y59" s="91"/>
      <c r="Z59" s="91"/>
      <c r="AA59" s="91"/>
      <c r="AB59" s="103"/>
      <c r="AC59" s="104"/>
      <c r="AD59" s="95" t="s">
        <v>259</v>
      </c>
      <c r="AE59" s="96">
        <v>22439</v>
      </c>
      <c r="AF59" s="96"/>
      <c r="AG59" s="96">
        <v>66</v>
      </c>
      <c r="AH59" s="97">
        <f t="shared" si="14"/>
        <v>66</v>
      </c>
      <c r="AI59" s="100">
        <f t="shared" si="13"/>
        <v>339.9848484848485</v>
      </c>
    </row>
    <row r="60" spans="1:35" ht="13.5" customHeight="1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123"/>
      <c r="T60" s="123" t="s">
        <v>260</v>
      </c>
      <c r="U60" s="123"/>
      <c r="V60" s="91"/>
      <c r="W60" s="91"/>
      <c r="X60" s="91"/>
      <c r="Y60" s="91"/>
      <c r="Z60" s="91"/>
      <c r="AA60" s="91"/>
      <c r="AB60" s="103"/>
      <c r="AC60" s="104"/>
      <c r="AD60" s="95" t="s">
        <v>261</v>
      </c>
      <c r="AE60" s="96">
        <v>41678</v>
      </c>
      <c r="AF60" s="96"/>
      <c r="AG60" s="96">
        <v>70</v>
      </c>
      <c r="AH60" s="97">
        <f t="shared" si="14"/>
        <v>70</v>
      </c>
      <c r="AI60" s="100">
        <f t="shared" si="13"/>
        <v>595.4</v>
      </c>
    </row>
    <row r="61" spans="1:35" ht="13.5" customHeight="1" x14ac:dyDescent="0.2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123"/>
      <c r="T61" s="123" t="s">
        <v>262</v>
      </c>
      <c r="U61" s="123"/>
      <c r="V61" s="91"/>
      <c r="W61" s="91"/>
      <c r="X61" s="91"/>
      <c r="Y61" s="91"/>
      <c r="Z61" s="91"/>
      <c r="AA61" s="91"/>
      <c r="AB61" s="103"/>
      <c r="AC61" s="108" t="s">
        <v>134</v>
      </c>
      <c r="AD61" s="109"/>
      <c r="AE61" s="113">
        <f>SUM(AE27,AE29,AE32,AE35:AE36,AE39,AE42:AE43,AE45:AE55)</f>
        <v>1356724</v>
      </c>
      <c r="AF61" s="110">
        <f>SUM(AF27,AF29,AF32,AF35:AF36,AF39,AF42:AF43,AF45:AF55)</f>
        <v>196</v>
      </c>
      <c r="AG61" s="110">
        <f>SUM(AG27,AG29,AG32,AG35:AG36,AG39,AG42:AG43,AG45:AG55)</f>
        <v>2521</v>
      </c>
      <c r="AH61" s="111">
        <f>SUM(AF61:AG61)</f>
        <v>2717</v>
      </c>
      <c r="AI61" s="100">
        <f t="shared" si="13"/>
        <v>499.34633787265363</v>
      </c>
    </row>
    <row r="62" spans="1:35" ht="13.5" customHeight="1" x14ac:dyDescent="0.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123"/>
      <c r="T62" s="123" t="s">
        <v>263</v>
      </c>
      <c r="U62" s="123"/>
      <c r="V62" s="91"/>
      <c r="W62" s="91"/>
      <c r="X62" s="91"/>
      <c r="Y62" s="91"/>
      <c r="Z62" s="91"/>
      <c r="AA62" s="91"/>
      <c r="AB62" s="112"/>
      <c r="AC62" s="108" t="s">
        <v>138</v>
      </c>
      <c r="AD62" s="109"/>
      <c r="AE62" s="113">
        <f>SUM(AE30,AE37,,,AE44,AE56:AE60,AE33,AE40)</f>
        <v>157741</v>
      </c>
      <c r="AF62" s="110"/>
      <c r="AG62" s="110">
        <f>SUM(AG30,AG33,AG37,AG40,AG44,AG56:AG60)</f>
        <v>227</v>
      </c>
      <c r="AH62" s="111">
        <f>SUM(AH30,AH33,AH37,AH40,AH44,AH56:AH60)</f>
        <v>227</v>
      </c>
      <c r="AI62" s="100">
        <f t="shared" si="13"/>
        <v>694.89427312775331</v>
      </c>
    </row>
    <row r="63" spans="1:35" ht="13.5" customHeight="1" x14ac:dyDescent="0.2">
      <c r="A63" s="91"/>
      <c r="B63" s="91"/>
      <c r="C63" s="91"/>
      <c r="D63" s="91"/>
      <c r="E63" s="91"/>
      <c r="F63" s="124"/>
      <c r="G63" s="91"/>
      <c r="H63" s="91"/>
      <c r="I63" s="91"/>
      <c r="J63" s="91"/>
      <c r="K63" s="91"/>
      <c r="L63" s="91"/>
      <c r="M63" s="125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88"/>
    </row>
    <row r="64" spans="1:35" ht="13.5" customHeight="1" x14ac:dyDescent="0.2">
      <c r="A64" s="91"/>
      <c r="B64" s="91"/>
      <c r="C64" s="91"/>
      <c r="D64" s="91"/>
      <c r="E64" s="91"/>
      <c r="F64" s="124"/>
      <c r="G64" s="91"/>
      <c r="H64" s="91"/>
      <c r="I64" s="91"/>
      <c r="J64" s="91"/>
      <c r="K64" s="91"/>
      <c r="L64" s="91"/>
      <c r="M64" s="125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88"/>
    </row>
    <row r="65" spans="1:35" ht="13.5" customHeight="1" x14ac:dyDescent="0.2">
      <c r="A65" s="91"/>
      <c r="B65" s="91"/>
      <c r="C65" s="91"/>
      <c r="D65" s="91"/>
      <c r="E65" s="91"/>
      <c r="F65" s="124"/>
      <c r="G65" s="91"/>
      <c r="H65" s="91"/>
      <c r="I65" s="91"/>
      <c r="J65" s="91"/>
      <c r="K65" s="91"/>
      <c r="L65" s="91"/>
      <c r="M65" s="125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88"/>
    </row>
    <row r="66" spans="1:35" ht="13.5" customHeight="1" x14ac:dyDescent="0.2">
      <c r="A66" s="91"/>
      <c r="B66" s="91"/>
      <c r="C66" s="91"/>
      <c r="D66" s="91"/>
      <c r="E66" s="91"/>
      <c r="F66" s="124"/>
      <c r="G66" s="91"/>
      <c r="H66" s="91"/>
      <c r="I66" s="91"/>
      <c r="J66" s="91"/>
      <c r="K66" s="91"/>
      <c r="L66" s="91"/>
      <c r="M66" s="125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88"/>
    </row>
    <row r="67" spans="1:35" ht="13.5" customHeight="1" x14ac:dyDescent="0.2">
      <c r="A67" s="91"/>
      <c r="B67" s="91"/>
      <c r="C67" s="91"/>
      <c r="D67" s="91"/>
      <c r="E67" s="91"/>
      <c r="F67" s="124"/>
      <c r="G67" s="91"/>
      <c r="H67" s="91"/>
      <c r="I67" s="91"/>
      <c r="J67" s="91"/>
      <c r="K67" s="91"/>
      <c r="L67" s="91"/>
      <c r="M67" s="125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88"/>
    </row>
    <row r="68" spans="1:35" ht="13.5" customHeight="1" x14ac:dyDescent="0.2">
      <c r="A68" s="91"/>
      <c r="B68" s="91"/>
      <c r="C68" s="91"/>
      <c r="D68" s="91"/>
      <c r="E68" s="91"/>
      <c r="F68" s="124"/>
      <c r="G68" s="91"/>
      <c r="H68" s="91"/>
      <c r="I68" s="91"/>
      <c r="J68" s="91"/>
      <c r="K68" s="91"/>
      <c r="L68" s="91"/>
      <c r="M68" s="125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88"/>
    </row>
    <row r="69" spans="1:35" ht="13.5" customHeight="1" x14ac:dyDescent="0.2">
      <c r="A69" s="91"/>
      <c r="B69" s="91"/>
      <c r="C69" s="91"/>
      <c r="D69" s="91"/>
      <c r="E69" s="91"/>
      <c r="F69" s="124"/>
      <c r="G69" s="91"/>
      <c r="H69" s="91"/>
      <c r="I69" s="91"/>
      <c r="J69" s="91"/>
      <c r="K69" s="91"/>
      <c r="L69" s="91"/>
      <c r="M69" s="125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88"/>
    </row>
    <row r="70" spans="1:35" ht="13.5" customHeight="1" x14ac:dyDescent="0.2">
      <c r="A70" s="91"/>
      <c r="B70" s="91"/>
      <c r="C70" s="91"/>
      <c r="D70" s="91"/>
      <c r="E70" s="91"/>
      <c r="F70" s="124"/>
      <c r="G70" s="91"/>
      <c r="H70" s="91"/>
      <c r="I70" s="91"/>
      <c r="J70" s="91"/>
      <c r="K70" s="91"/>
      <c r="L70" s="91"/>
      <c r="M70" s="125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88"/>
    </row>
    <row r="71" spans="1:35" ht="13.5" customHeight="1" x14ac:dyDescent="0.2">
      <c r="A71" s="91"/>
      <c r="B71" s="91"/>
      <c r="C71" s="91"/>
      <c r="D71" s="91"/>
      <c r="E71" s="91"/>
      <c r="F71" s="124"/>
      <c r="G71" s="91"/>
      <c r="H71" s="91"/>
      <c r="I71" s="91"/>
      <c r="J71" s="91"/>
      <c r="K71" s="91"/>
      <c r="L71" s="91"/>
      <c r="M71" s="125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88"/>
    </row>
    <row r="72" spans="1:35" ht="13.5" customHeight="1" x14ac:dyDescent="0.2">
      <c r="A72" s="91"/>
      <c r="B72" s="91"/>
      <c r="C72" s="91"/>
      <c r="D72" s="91"/>
      <c r="E72" s="91"/>
      <c r="F72" s="124"/>
      <c r="G72" s="91"/>
      <c r="H72" s="91"/>
      <c r="I72" s="91"/>
      <c r="J72" s="91"/>
      <c r="K72" s="91"/>
      <c r="L72" s="91"/>
      <c r="M72" s="125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88"/>
    </row>
    <row r="73" spans="1:35" ht="13.5" customHeight="1" x14ac:dyDescent="0.2">
      <c r="A73" s="91"/>
      <c r="B73" s="91"/>
      <c r="C73" s="91"/>
      <c r="D73" s="91"/>
      <c r="E73" s="91"/>
      <c r="F73" s="124"/>
      <c r="G73" s="91"/>
      <c r="H73" s="91"/>
      <c r="I73" s="91"/>
      <c r="J73" s="91"/>
      <c r="K73" s="91"/>
      <c r="L73" s="91"/>
      <c r="M73" s="125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88"/>
    </row>
    <row r="74" spans="1:35" ht="13.5" customHeight="1" x14ac:dyDescent="0.2">
      <c r="A74" s="91"/>
      <c r="B74" s="91"/>
      <c r="C74" s="91"/>
      <c r="D74" s="91"/>
      <c r="E74" s="91"/>
      <c r="F74" s="124"/>
      <c r="G74" s="91"/>
      <c r="H74" s="91"/>
      <c r="I74" s="91"/>
      <c r="J74" s="91"/>
      <c r="K74" s="91"/>
      <c r="L74" s="91"/>
      <c r="M74" s="125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88"/>
    </row>
    <row r="75" spans="1:35" ht="13.5" customHeight="1" x14ac:dyDescent="0.2">
      <c r="A75" s="91"/>
      <c r="B75" s="91"/>
      <c r="C75" s="91"/>
      <c r="D75" s="91"/>
      <c r="E75" s="91"/>
      <c r="F75" s="124"/>
      <c r="G75" s="91"/>
      <c r="H75" s="91"/>
      <c r="I75" s="91"/>
      <c r="J75" s="91"/>
      <c r="K75" s="91"/>
      <c r="L75" s="91"/>
      <c r="M75" s="125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88"/>
    </row>
    <row r="76" spans="1:35" ht="13.5" customHeight="1" x14ac:dyDescent="0.2">
      <c r="A76" s="91"/>
      <c r="B76" s="91"/>
      <c r="C76" s="91"/>
      <c r="D76" s="91"/>
      <c r="E76" s="91"/>
      <c r="F76" s="124"/>
      <c r="G76" s="91"/>
      <c r="H76" s="91"/>
      <c r="I76" s="91"/>
      <c r="J76" s="91"/>
      <c r="K76" s="91"/>
      <c r="L76" s="91"/>
      <c r="M76" s="125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88"/>
    </row>
    <row r="77" spans="1:35" ht="13.5" customHeight="1" x14ac:dyDescent="0.2">
      <c r="A77" s="91"/>
      <c r="B77" s="91"/>
      <c r="C77" s="91"/>
      <c r="D77" s="91"/>
      <c r="E77" s="91"/>
      <c r="F77" s="124"/>
      <c r="G77" s="91"/>
      <c r="H77" s="91"/>
      <c r="I77" s="91"/>
      <c r="J77" s="91"/>
      <c r="K77" s="91"/>
      <c r="L77" s="91"/>
      <c r="M77" s="125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88"/>
    </row>
    <row r="78" spans="1:35" ht="13.5" customHeight="1" x14ac:dyDescent="0.2">
      <c r="A78" s="91"/>
      <c r="B78" s="91"/>
      <c r="C78" s="91"/>
      <c r="D78" s="91"/>
      <c r="E78" s="91"/>
      <c r="F78" s="124"/>
      <c r="G78" s="91"/>
      <c r="H78" s="91"/>
      <c r="I78" s="91"/>
      <c r="J78" s="91"/>
      <c r="K78" s="91"/>
      <c r="L78" s="91"/>
      <c r="M78" s="125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88"/>
    </row>
    <row r="79" spans="1:35" ht="13.5" customHeight="1" x14ac:dyDescent="0.2">
      <c r="A79" s="91"/>
      <c r="B79" s="91"/>
      <c r="C79" s="91"/>
      <c r="D79" s="91"/>
      <c r="E79" s="91"/>
      <c r="F79" s="124"/>
      <c r="G79" s="91"/>
      <c r="H79" s="91"/>
      <c r="I79" s="91"/>
      <c r="J79" s="91"/>
      <c r="K79" s="91"/>
      <c r="L79" s="91"/>
      <c r="M79" s="125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88"/>
    </row>
    <row r="80" spans="1:35" ht="13.5" customHeight="1" x14ac:dyDescent="0.2">
      <c r="A80" s="91"/>
      <c r="B80" s="91"/>
      <c r="C80" s="91"/>
      <c r="D80" s="91"/>
      <c r="E80" s="91"/>
      <c r="F80" s="124"/>
      <c r="G80" s="91"/>
      <c r="H80" s="91"/>
      <c r="I80" s="91"/>
      <c r="J80" s="91"/>
      <c r="K80" s="91"/>
      <c r="L80" s="91"/>
      <c r="M80" s="125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88"/>
    </row>
    <row r="81" spans="1:35" ht="13.5" customHeight="1" x14ac:dyDescent="0.2">
      <c r="A81" s="91"/>
      <c r="B81" s="91"/>
      <c r="C81" s="91"/>
      <c r="D81" s="91"/>
      <c r="E81" s="91"/>
      <c r="F81" s="124"/>
      <c r="G81" s="91"/>
      <c r="H81" s="91"/>
      <c r="I81" s="91"/>
      <c r="J81" s="91"/>
      <c r="K81" s="91"/>
      <c r="L81" s="91"/>
      <c r="M81" s="125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88"/>
    </row>
    <row r="82" spans="1:35" ht="13.5" customHeight="1" x14ac:dyDescent="0.2">
      <c r="A82" s="91"/>
      <c r="B82" s="91"/>
      <c r="C82" s="91"/>
      <c r="D82" s="91"/>
      <c r="E82" s="91"/>
      <c r="F82" s="124"/>
      <c r="G82" s="91"/>
      <c r="H82" s="91"/>
      <c r="I82" s="91"/>
      <c r="J82" s="91"/>
      <c r="K82" s="91"/>
      <c r="L82" s="91"/>
      <c r="M82" s="125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88"/>
    </row>
    <row r="83" spans="1:35" ht="13.5" customHeight="1" x14ac:dyDescent="0.2">
      <c r="A83" s="91"/>
      <c r="B83" s="91"/>
      <c r="C83" s="91"/>
      <c r="D83" s="91"/>
      <c r="E83" s="91"/>
      <c r="F83" s="124"/>
      <c r="G83" s="91"/>
      <c r="H83" s="91"/>
      <c r="I83" s="91"/>
      <c r="J83" s="91"/>
      <c r="K83" s="91"/>
      <c r="L83" s="91"/>
      <c r="M83" s="125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88"/>
    </row>
    <row r="84" spans="1:35" ht="13.5" customHeight="1" x14ac:dyDescent="0.2">
      <c r="A84" s="91"/>
      <c r="B84" s="91"/>
      <c r="C84" s="91"/>
      <c r="D84" s="91"/>
      <c r="E84" s="91"/>
      <c r="F84" s="124"/>
      <c r="G84" s="91"/>
      <c r="H84" s="91"/>
      <c r="I84" s="91"/>
      <c r="J84" s="91"/>
      <c r="K84" s="91"/>
      <c r="L84" s="91"/>
      <c r="M84" s="125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88"/>
    </row>
    <row r="85" spans="1:35" ht="13.5" customHeight="1" x14ac:dyDescent="0.2">
      <c r="A85" s="91"/>
      <c r="B85" s="91"/>
      <c r="C85" s="91"/>
      <c r="D85" s="91"/>
      <c r="E85" s="91"/>
      <c r="F85" s="124"/>
      <c r="G85" s="91"/>
      <c r="H85" s="91"/>
      <c r="I85" s="91"/>
      <c r="J85" s="91"/>
      <c r="K85" s="91"/>
      <c r="L85" s="91"/>
      <c r="M85" s="125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88"/>
    </row>
    <row r="86" spans="1:35" ht="13.5" customHeight="1" x14ac:dyDescent="0.2">
      <c r="A86" s="91"/>
      <c r="B86" s="91"/>
      <c r="C86" s="91"/>
      <c r="D86" s="91"/>
      <c r="E86" s="91"/>
      <c r="F86" s="124"/>
      <c r="G86" s="91"/>
      <c r="H86" s="91"/>
      <c r="I86" s="91"/>
      <c r="J86" s="91"/>
      <c r="K86" s="91"/>
      <c r="L86" s="91"/>
      <c r="M86" s="125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88"/>
    </row>
    <row r="87" spans="1:35" ht="13.5" customHeight="1" x14ac:dyDescent="0.2">
      <c r="A87" s="91"/>
      <c r="B87" s="91"/>
      <c r="C87" s="91"/>
      <c r="D87" s="91"/>
      <c r="E87" s="91"/>
      <c r="F87" s="124"/>
      <c r="G87" s="91"/>
      <c r="H87" s="91"/>
      <c r="I87" s="91"/>
      <c r="J87" s="91"/>
      <c r="K87" s="91"/>
      <c r="L87" s="91"/>
      <c r="M87" s="125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88"/>
    </row>
    <row r="88" spans="1:35" ht="13.5" customHeight="1" x14ac:dyDescent="0.2">
      <c r="A88" s="91"/>
      <c r="B88" s="91"/>
      <c r="C88" s="91"/>
      <c r="D88" s="91"/>
      <c r="E88" s="91"/>
      <c r="F88" s="124"/>
      <c r="G88" s="91"/>
      <c r="H88" s="91"/>
      <c r="I88" s="91"/>
      <c r="J88" s="91"/>
      <c r="K88" s="91"/>
      <c r="L88" s="91"/>
      <c r="M88" s="125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88"/>
    </row>
    <row r="89" spans="1:35" ht="13.5" customHeight="1" x14ac:dyDescent="0.2">
      <c r="A89" s="91"/>
      <c r="B89" s="91"/>
      <c r="C89" s="91"/>
      <c r="D89" s="91"/>
      <c r="E89" s="91"/>
      <c r="F89" s="124"/>
      <c r="G89" s="91"/>
      <c r="H89" s="91"/>
      <c r="I89" s="91"/>
      <c r="J89" s="91"/>
      <c r="K89" s="91"/>
      <c r="L89" s="91"/>
      <c r="M89" s="125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88"/>
    </row>
    <row r="90" spans="1:35" ht="13.5" customHeight="1" x14ac:dyDescent="0.2">
      <c r="A90" s="91"/>
      <c r="B90" s="91"/>
      <c r="C90" s="91"/>
      <c r="D90" s="91"/>
      <c r="E90" s="91"/>
      <c r="F90" s="124"/>
      <c r="G90" s="91"/>
      <c r="H90" s="91"/>
      <c r="I90" s="91"/>
      <c r="J90" s="91"/>
      <c r="K90" s="91"/>
      <c r="L90" s="91"/>
      <c r="M90" s="125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88"/>
    </row>
    <row r="91" spans="1:35" ht="13.5" customHeight="1" x14ac:dyDescent="0.2">
      <c r="A91" s="91"/>
      <c r="B91" s="91"/>
      <c r="C91" s="91"/>
      <c r="D91" s="91"/>
      <c r="E91" s="91"/>
      <c r="F91" s="124"/>
      <c r="G91" s="91"/>
      <c r="H91" s="91"/>
      <c r="I91" s="91"/>
      <c r="J91" s="91"/>
      <c r="K91" s="91"/>
      <c r="L91" s="91"/>
      <c r="M91" s="125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88"/>
    </row>
    <row r="92" spans="1:35" ht="13.5" customHeight="1" x14ac:dyDescent="0.2">
      <c r="A92" s="91"/>
      <c r="B92" s="91"/>
      <c r="C92" s="91"/>
      <c r="D92" s="91"/>
      <c r="E92" s="91"/>
      <c r="F92" s="124"/>
      <c r="G92" s="91"/>
      <c r="H92" s="91"/>
      <c r="I92" s="91"/>
      <c r="J92" s="91"/>
      <c r="K92" s="91"/>
      <c r="L92" s="91"/>
      <c r="M92" s="125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88"/>
    </row>
    <row r="93" spans="1:35" ht="13.5" customHeight="1" x14ac:dyDescent="0.2">
      <c r="A93" s="91"/>
      <c r="B93" s="91"/>
      <c r="C93" s="91"/>
      <c r="D93" s="91"/>
      <c r="E93" s="91"/>
      <c r="F93" s="124"/>
      <c r="G93" s="91"/>
      <c r="H93" s="91"/>
      <c r="I93" s="91"/>
      <c r="J93" s="91"/>
      <c r="K93" s="91"/>
      <c r="L93" s="91"/>
      <c r="M93" s="125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88"/>
    </row>
    <row r="94" spans="1:35" ht="13.5" customHeight="1" x14ac:dyDescent="0.2">
      <c r="A94" s="91"/>
      <c r="B94" s="91"/>
      <c r="C94" s="91"/>
      <c r="D94" s="91"/>
      <c r="E94" s="91"/>
      <c r="F94" s="124"/>
      <c r="G94" s="91"/>
      <c r="H94" s="91"/>
      <c r="I94" s="91"/>
      <c r="J94" s="91"/>
      <c r="K94" s="91"/>
      <c r="L94" s="91"/>
      <c r="M94" s="125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88"/>
    </row>
    <row r="95" spans="1:35" ht="13.5" customHeight="1" x14ac:dyDescent="0.2">
      <c r="A95" s="91"/>
      <c r="B95" s="91"/>
      <c r="C95" s="91"/>
      <c r="D95" s="91"/>
      <c r="E95" s="91"/>
      <c r="F95" s="124"/>
      <c r="G95" s="91"/>
      <c r="H95" s="91"/>
      <c r="I95" s="91"/>
      <c r="J95" s="91"/>
      <c r="K95" s="91"/>
      <c r="L95" s="91"/>
      <c r="M95" s="125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88"/>
    </row>
    <row r="96" spans="1:35" ht="13.5" customHeight="1" x14ac:dyDescent="0.2">
      <c r="A96" s="91"/>
      <c r="B96" s="91"/>
      <c r="C96" s="91"/>
      <c r="D96" s="91"/>
      <c r="E96" s="91"/>
      <c r="F96" s="124"/>
      <c r="G96" s="91"/>
      <c r="H96" s="91"/>
      <c r="I96" s="91"/>
      <c r="J96" s="91"/>
      <c r="K96" s="91"/>
      <c r="L96" s="91"/>
      <c r="M96" s="125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88"/>
    </row>
    <row r="97" spans="1:35" ht="13.5" customHeight="1" x14ac:dyDescent="0.2">
      <c r="A97" s="91"/>
      <c r="B97" s="91"/>
      <c r="C97" s="91"/>
      <c r="D97" s="91"/>
      <c r="E97" s="91"/>
      <c r="F97" s="124"/>
      <c r="G97" s="91"/>
      <c r="H97" s="91"/>
      <c r="I97" s="91"/>
      <c r="J97" s="91"/>
      <c r="K97" s="91"/>
      <c r="L97" s="91"/>
      <c r="M97" s="125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88"/>
    </row>
    <row r="98" spans="1:35" ht="13.5" customHeight="1" x14ac:dyDescent="0.2">
      <c r="A98" s="91"/>
      <c r="B98" s="91"/>
      <c r="C98" s="91"/>
      <c r="D98" s="91"/>
      <c r="E98" s="91"/>
      <c r="F98" s="124"/>
      <c r="G98" s="91"/>
      <c r="H98" s="91"/>
      <c r="I98" s="91"/>
      <c r="J98" s="91"/>
      <c r="K98" s="91"/>
      <c r="L98" s="91"/>
      <c r="M98" s="125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88"/>
    </row>
    <row r="99" spans="1:35" ht="13.5" customHeight="1" x14ac:dyDescent="0.2">
      <c r="A99" s="91"/>
      <c r="B99" s="91"/>
      <c r="C99" s="91"/>
      <c r="D99" s="91"/>
      <c r="E99" s="91"/>
      <c r="F99" s="124"/>
      <c r="G99" s="91"/>
      <c r="H99" s="91"/>
      <c r="I99" s="91"/>
      <c r="J99" s="91"/>
      <c r="K99" s="91"/>
      <c r="L99" s="91"/>
      <c r="M99" s="125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88"/>
    </row>
    <row r="100" spans="1:35" ht="13.5" customHeight="1" x14ac:dyDescent="0.2">
      <c r="A100" s="91"/>
      <c r="B100" s="91"/>
      <c r="C100" s="91"/>
      <c r="D100" s="91"/>
      <c r="E100" s="91"/>
      <c r="F100" s="124"/>
      <c r="G100" s="91"/>
      <c r="H100" s="91"/>
      <c r="I100" s="91"/>
      <c r="J100" s="91"/>
      <c r="K100" s="91"/>
      <c r="L100" s="91"/>
      <c r="M100" s="125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88"/>
    </row>
    <row r="101" spans="1:35" ht="13.5" customHeight="1" x14ac:dyDescent="0.2">
      <c r="A101" s="91"/>
      <c r="B101" s="91"/>
      <c r="C101" s="91"/>
      <c r="D101" s="91"/>
      <c r="E101" s="91"/>
      <c r="F101" s="124"/>
      <c r="G101" s="91"/>
      <c r="H101" s="91"/>
      <c r="I101" s="91"/>
      <c r="J101" s="91"/>
      <c r="K101" s="91"/>
      <c r="L101" s="91"/>
      <c r="M101" s="125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88"/>
    </row>
    <row r="102" spans="1:35" ht="13.5" customHeight="1" x14ac:dyDescent="0.2">
      <c r="A102" s="91"/>
      <c r="B102" s="91"/>
      <c r="C102" s="91"/>
      <c r="D102" s="91"/>
      <c r="E102" s="91"/>
      <c r="F102" s="124"/>
      <c r="G102" s="91"/>
      <c r="H102" s="91"/>
      <c r="I102" s="91"/>
      <c r="J102" s="91"/>
      <c r="K102" s="91"/>
      <c r="L102" s="91"/>
      <c r="M102" s="125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88"/>
    </row>
    <row r="103" spans="1:35" ht="13.5" customHeight="1" x14ac:dyDescent="0.2">
      <c r="A103" s="91"/>
      <c r="B103" s="91"/>
      <c r="C103" s="91"/>
      <c r="D103" s="91"/>
      <c r="E103" s="91"/>
      <c r="F103" s="124"/>
      <c r="G103" s="91"/>
      <c r="H103" s="91"/>
      <c r="I103" s="91"/>
      <c r="J103" s="91"/>
      <c r="K103" s="91"/>
      <c r="L103" s="91"/>
      <c r="M103" s="125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88"/>
    </row>
    <row r="104" spans="1:35" ht="13.5" customHeight="1" x14ac:dyDescent="0.2">
      <c r="A104" s="91"/>
      <c r="B104" s="91"/>
      <c r="C104" s="91"/>
      <c r="D104" s="91"/>
      <c r="E104" s="91"/>
      <c r="F104" s="124"/>
      <c r="G104" s="91"/>
      <c r="H104" s="91"/>
      <c r="I104" s="91"/>
      <c r="J104" s="91"/>
      <c r="K104" s="91"/>
      <c r="L104" s="91"/>
      <c r="M104" s="125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88"/>
    </row>
    <row r="105" spans="1:35" ht="13.5" customHeight="1" x14ac:dyDescent="0.2">
      <c r="A105" s="91"/>
      <c r="B105" s="91"/>
      <c r="C105" s="91"/>
      <c r="D105" s="91"/>
      <c r="E105" s="91"/>
      <c r="F105" s="124"/>
      <c r="G105" s="91"/>
      <c r="H105" s="91"/>
      <c r="I105" s="91"/>
      <c r="J105" s="91"/>
      <c r="K105" s="91"/>
      <c r="L105" s="91"/>
      <c r="M105" s="125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88"/>
    </row>
    <row r="106" spans="1:35" ht="13.5" customHeight="1" x14ac:dyDescent="0.2">
      <c r="A106" s="91"/>
      <c r="B106" s="91"/>
      <c r="C106" s="91"/>
      <c r="D106" s="91"/>
      <c r="E106" s="91"/>
      <c r="F106" s="124"/>
      <c r="G106" s="91"/>
      <c r="H106" s="91"/>
      <c r="I106" s="91"/>
      <c r="J106" s="91"/>
      <c r="K106" s="91"/>
      <c r="L106" s="91"/>
      <c r="M106" s="125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88"/>
    </row>
    <row r="107" spans="1:35" ht="13.5" customHeight="1" x14ac:dyDescent="0.2">
      <c r="A107" s="91"/>
      <c r="B107" s="91"/>
      <c r="C107" s="91"/>
      <c r="D107" s="91"/>
      <c r="E107" s="91"/>
      <c r="F107" s="124"/>
      <c r="G107" s="91"/>
      <c r="H107" s="91"/>
      <c r="I107" s="91"/>
      <c r="J107" s="91"/>
      <c r="K107" s="91"/>
      <c r="L107" s="91"/>
      <c r="M107" s="125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88"/>
    </row>
    <row r="108" spans="1:35" ht="13.5" customHeight="1" x14ac:dyDescent="0.2">
      <c r="A108" s="91"/>
      <c r="B108" s="91"/>
      <c r="C108" s="91"/>
      <c r="D108" s="91"/>
      <c r="E108" s="91"/>
      <c r="F108" s="124"/>
      <c r="G108" s="91"/>
      <c r="H108" s="91"/>
      <c r="I108" s="91"/>
      <c r="J108" s="91"/>
      <c r="K108" s="91"/>
      <c r="L108" s="91"/>
      <c r="M108" s="125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88"/>
    </row>
    <row r="109" spans="1:35" ht="13.5" customHeight="1" x14ac:dyDescent="0.2">
      <c r="A109" s="91"/>
      <c r="B109" s="91"/>
      <c r="C109" s="91"/>
      <c r="D109" s="91"/>
      <c r="E109" s="91"/>
      <c r="F109" s="124"/>
      <c r="G109" s="91"/>
      <c r="H109" s="91"/>
      <c r="I109" s="91"/>
      <c r="J109" s="91"/>
      <c r="K109" s="91"/>
      <c r="L109" s="91"/>
      <c r="M109" s="125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88"/>
    </row>
    <row r="110" spans="1:35" ht="13.5" customHeight="1" x14ac:dyDescent="0.2">
      <c r="A110" s="91"/>
      <c r="B110" s="91"/>
      <c r="C110" s="91"/>
      <c r="D110" s="91"/>
      <c r="E110" s="91"/>
      <c r="F110" s="124"/>
      <c r="G110" s="91"/>
      <c r="H110" s="91"/>
      <c r="I110" s="91"/>
      <c r="J110" s="91"/>
      <c r="K110" s="91"/>
      <c r="L110" s="91"/>
      <c r="M110" s="125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88"/>
    </row>
    <row r="111" spans="1:35" ht="13.5" customHeight="1" x14ac:dyDescent="0.2">
      <c r="A111" s="91"/>
      <c r="B111" s="91"/>
      <c r="C111" s="91"/>
      <c r="D111" s="91"/>
      <c r="E111" s="91"/>
      <c r="F111" s="124"/>
      <c r="G111" s="91"/>
      <c r="H111" s="91"/>
      <c r="I111" s="91"/>
      <c r="J111" s="91"/>
      <c r="K111" s="91"/>
      <c r="L111" s="91"/>
      <c r="M111" s="125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88"/>
    </row>
    <row r="112" spans="1:35" ht="13.5" customHeight="1" x14ac:dyDescent="0.2">
      <c r="A112" s="91"/>
      <c r="B112" s="91"/>
      <c r="C112" s="91"/>
      <c r="D112" s="91"/>
      <c r="E112" s="91"/>
      <c r="F112" s="124"/>
      <c r="G112" s="91"/>
      <c r="H112" s="91"/>
      <c r="I112" s="91"/>
      <c r="J112" s="91"/>
      <c r="K112" s="91"/>
      <c r="L112" s="91"/>
      <c r="M112" s="125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88"/>
    </row>
    <row r="113" spans="1:35" ht="13.5" customHeight="1" x14ac:dyDescent="0.2">
      <c r="A113" s="91"/>
      <c r="B113" s="91"/>
      <c r="C113" s="91"/>
      <c r="D113" s="91"/>
      <c r="E113" s="91"/>
      <c r="F113" s="124"/>
      <c r="G113" s="91"/>
      <c r="H113" s="91"/>
      <c r="I113" s="91"/>
      <c r="J113" s="91"/>
      <c r="K113" s="91"/>
      <c r="L113" s="91"/>
      <c r="M113" s="125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88"/>
    </row>
    <row r="114" spans="1:35" ht="13.5" customHeight="1" x14ac:dyDescent="0.2">
      <c r="A114" s="91"/>
      <c r="B114" s="91"/>
      <c r="C114" s="91"/>
      <c r="D114" s="91"/>
      <c r="E114" s="91"/>
      <c r="F114" s="124"/>
      <c r="G114" s="91"/>
      <c r="H114" s="91"/>
      <c r="I114" s="91"/>
      <c r="J114" s="91"/>
      <c r="K114" s="91"/>
      <c r="L114" s="91"/>
      <c r="M114" s="125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88"/>
    </row>
    <row r="115" spans="1:35" ht="13.5" customHeight="1" x14ac:dyDescent="0.2">
      <c r="A115" s="91"/>
      <c r="B115" s="91"/>
      <c r="C115" s="91"/>
      <c r="D115" s="91"/>
      <c r="E115" s="91"/>
      <c r="F115" s="124"/>
      <c r="G115" s="91"/>
      <c r="H115" s="91"/>
      <c r="I115" s="91"/>
      <c r="J115" s="91"/>
      <c r="K115" s="91"/>
      <c r="L115" s="91"/>
      <c r="M115" s="125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88"/>
    </row>
    <row r="116" spans="1:35" ht="13.5" customHeight="1" x14ac:dyDescent="0.2">
      <c r="A116" s="91"/>
      <c r="B116" s="91"/>
      <c r="C116" s="91"/>
      <c r="D116" s="91"/>
      <c r="E116" s="91"/>
      <c r="F116" s="124"/>
      <c r="G116" s="91"/>
      <c r="H116" s="91"/>
      <c r="I116" s="91"/>
      <c r="J116" s="91"/>
      <c r="K116" s="91"/>
      <c r="L116" s="91"/>
      <c r="M116" s="125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88"/>
    </row>
    <row r="117" spans="1:35" ht="13.5" customHeight="1" x14ac:dyDescent="0.2">
      <c r="A117" s="91"/>
      <c r="B117" s="91"/>
      <c r="C117" s="91"/>
      <c r="D117" s="91"/>
      <c r="E117" s="91"/>
      <c r="F117" s="124"/>
      <c r="G117" s="91"/>
      <c r="H117" s="91"/>
      <c r="I117" s="91"/>
      <c r="J117" s="91"/>
      <c r="K117" s="91"/>
      <c r="L117" s="91"/>
      <c r="M117" s="125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88"/>
    </row>
    <row r="118" spans="1:35" ht="13.5" customHeight="1" x14ac:dyDescent="0.2">
      <c r="A118" s="91"/>
      <c r="B118" s="91"/>
      <c r="C118" s="91"/>
      <c r="D118" s="91"/>
      <c r="E118" s="91"/>
      <c r="F118" s="124"/>
      <c r="G118" s="91"/>
      <c r="H118" s="91"/>
      <c r="I118" s="91"/>
      <c r="J118" s="91"/>
      <c r="K118" s="91"/>
      <c r="L118" s="91"/>
      <c r="M118" s="125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88"/>
    </row>
    <row r="119" spans="1:35" ht="13.5" customHeight="1" x14ac:dyDescent="0.2">
      <c r="A119" s="91"/>
      <c r="B119" s="91"/>
      <c r="C119" s="91"/>
      <c r="D119" s="91"/>
      <c r="E119" s="91"/>
      <c r="F119" s="124"/>
      <c r="G119" s="91"/>
      <c r="H119" s="91"/>
      <c r="I119" s="91"/>
      <c r="J119" s="91"/>
      <c r="K119" s="91"/>
      <c r="L119" s="91"/>
      <c r="M119" s="125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88"/>
    </row>
    <row r="120" spans="1:35" ht="13.5" customHeight="1" x14ac:dyDescent="0.2">
      <c r="A120" s="91"/>
      <c r="B120" s="91"/>
      <c r="C120" s="91"/>
      <c r="D120" s="91"/>
      <c r="E120" s="91"/>
      <c r="F120" s="124"/>
      <c r="G120" s="91"/>
      <c r="H120" s="91"/>
      <c r="I120" s="91"/>
      <c r="J120" s="91"/>
      <c r="K120" s="91"/>
      <c r="L120" s="91"/>
      <c r="M120" s="125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88"/>
    </row>
    <row r="121" spans="1:35" ht="13.5" customHeight="1" x14ac:dyDescent="0.2">
      <c r="A121" s="91"/>
      <c r="B121" s="91"/>
      <c r="C121" s="91"/>
      <c r="D121" s="91"/>
      <c r="E121" s="91"/>
      <c r="F121" s="124"/>
      <c r="G121" s="91"/>
      <c r="H121" s="91"/>
      <c r="I121" s="91"/>
      <c r="J121" s="91"/>
      <c r="K121" s="91"/>
      <c r="L121" s="91"/>
      <c r="M121" s="125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88"/>
    </row>
    <row r="122" spans="1:35" ht="13.5" customHeight="1" x14ac:dyDescent="0.2">
      <c r="A122" s="91"/>
      <c r="B122" s="91"/>
      <c r="C122" s="91"/>
      <c r="D122" s="91"/>
      <c r="E122" s="91"/>
      <c r="F122" s="124"/>
      <c r="G122" s="91"/>
      <c r="H122" s="91"/>
      <c r="I122" s="91"/>
      <c r="J122" s="91"/>
      <c r="K122" s="91"/>
      <c r="L122" s="91"/>
      <c r="M122" s="125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88"/>
    </row>
    <row r="123" spans="1:35" ht="13.5" customHeight="1" x14ac:dyDescent="0.2">
      <c r="A123" s="91"/>
      <c r="B123" s="91"/>
      <c r="C123" s="91"/>
      <c r="D123" s="91"/>
      <c r="E123" s="91"/>
      <c r="F123" s="124"/>
      <c r="G123" s="91"/>
      <c r="H123" s="91"/>
      <c r="I123" s="91"/>
      <c r="J123" s="91"/>
      <c r="K123" s="91"/>
      <c r="L123" s="91"/>
      <c r="M123" s="125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88"/>
    </row>
    <row r="124" spans="1:35" ht="13.5" customHeight="1" x14ac:dyDescent="0.2">
      <c r="A124" s="91"/>
      <c r="B124" s="91"/>
      <c r="C124" s="91"/>
      <c r="D124" s="91"/>
      <c r="E124" s="91"/>
      <c r="F124" s="124"/>
      <c r="G124" s="91"/>
      <c r="H124" s="91"/>
      <c r="I124" s="91"/>
      <c r="J124" s="91"/>
      <c r="K124" s="91"/>
      <c r="L124" s="91"/>
      <c r="M124" s="125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88"/>
    </row>
    <row r="125" spans="1:35" ht="13.5" customHeight="1" x14ac:dyDescent="0.2">
      <c r="A125" s="91"/>
      <c r="B125" s="91"/>
      <c r="C125" s="91"/>
      <c r="D125" s="91"/>
      <c r="E125" s="91"/>
      <c r="F125" s="124"/>
      <c r="G125" s="91"/>
      <c r="H125" s="91"/>
      <c r="I125" s="91"/>
      <c r="J125" s="91"/>
      <c r="K125" s="91"/>
      <c r="L125" s="91"/>
      <c r="M125" s="125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88"/>
    </row>
    <row r="126" spans="1:35" ht="13.5" customHeight="1" x14ac:dyDescent="0.2">
      <c r="A126" s="91"/>
      <c r="B126" s="91"/>
      <c r="C126" s="91"/>
      <c r="D126" s="91"/>
      <c r="E126" s="91"/>
      <c r="F126" s="124"/>
      <c r="G126" s="91"/>
      <c r="H126" s="91"/>
      <c r="I126" s="91"/>
      <c r="J126" s="91"/>
      <c r="K126" s="91"/>
      <c r="L126" s="91"/>
      <c r="M126" s="125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88"/>
    </row>
    <row r="127" spans="1:35" ht="13.5" customHeight="1" x14ac:dyDescent="0.2">
      <c r="A127" s="91"/>
      <c r="B127" s="91"/>
      <c r="C127" s="91"/>
      <c r="D127" s="91"/>
      <c r="E127" s="91"/>
      <c r="F127" s="124"/>
      <c r="G127" s="91"/>
      <c r="H127" s="91"/>
      <c r="I127" s="91"/>
      <c r="J127" s="91"/>
      <c r="K127" s="91"/>
      <c r="L127" s="91"/>
      <c r="M127" s="125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88"/>
    </row>
    <row r="128" spans="1:35" ht="13.5" customHeight="1" x14ac:dyDescent="0.2">
      <c r="A128" s="91"/>
      <c r="B128" s="91"/>
      <c r="C128" s="91"/>
      <c r="D128" s="91"/>
      <c r="E128" s="91"/>
      <c r="F128" s="124"/>
      <c r="G128" s="91"/>
      <c r="H128" s="91"/>
      <c r="I128" s="91"/>
      <c r="J128" s="91"/>
      <c r="K128" s="91"/>
      <c r="L128" s="91"/>
      <c r="M128" s="125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88"/>
    </row>
    <row r="129" spans="1:35" ht="13.5" customHeight="1" x14ac:dyDescent="0.2">
      <c r="A129" s="91"/>
      <c r="B129" s="91"/>
      <c r="C129" s="91"/>
      <c r="D129" s="91"/>
      <c r="E129" s="91"/>
      <c r="F129" s="124"/>
      <c r="G129" s="91"/>
      <c r="H129" s="91"/>
      <c r="I129" s="91"/>
      <c r="J129" s="91"/>
      <c r="K129" s="91"/>
      <c r="L129" s="91"/>
      <c r="M129" s="125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88"/>
    </row>
    <row r="130" spans="1:35" ht="13.5" customHeight="1" x14ac:dyDescent="0.2">
      <c r="A130" s="91"/>
      <c r="B130" s="91"/>
      <c r="C130" s="91"/>
      <c r="D130" s="91"/>
      <c r="E130" s="91"/>
      <c r="F130" s="124"/>
      <c r="G130" s="91"/>
      <c r="H130" s="91"/>
      <c r="I130" s="91"/>
      <c r="J130" s="91"/>
      <c r="K130" s="91"/>
      <c r="L130" s="91"/>
      <c r="M130" s="125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88"/>
    </row>
    <row r="131" spans="1:35" ht="13.5" customHeight="1" x14ac:dyDescent="0.2">
      <c r="A131" s="91"/>
      <c r="B131" s="91"/>
      <c r="C131" s="91"/>
      <c r="D131" s="91"/>
      <c r="E131" s="91"/>
      <c r="F131" s="124"/>
      <c r="G131" s="91"/>
      <c r="H131" s="91"/>
      <c r="I131" s="91"/>
      <c r="J131" s="91"/>
      <c r="K131" s="91"/>
      <c r="L131" s="91"/>
      <c r="M131" s="125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88"/>
    </row>
    <row r="132" spans="1:35" ht="13.5" customHeight="1" x14ac:dyDescent="0.2">
      <c r="A132" s="91"/>
      <c r="B132" s="91"/>
      <c r="C132" s="91"/>
      <c r="D132" s="91"/>
      <c r="E132" s="91"/>
      <c r="F132" s="124"/>
      <c r="G132" s="91"/>
      <c r="H132" s="91"/>
      <c r="I132" s="91"/>
      <c r="J132" s="91"/>
      <c r="K132" s="91"/>
      <c r="L132" s="91"/>
      <c r="M132" s="125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88"/>
    </row>
    <row r="133" spans="1:35" ht="13.5" customHeight="1" x14ac:dyDescent="0.2">
      <c r="A133" s="91"/>
      <c r="B133" s="91"/>
      <c r="C133" s="91"/>
      <c r="D133" s="91"/>
      <c r="E133" s="91"/>
      <c r="F133" s="124"/>
      <c r="G133" s="91"/>
      <c r="H133" s="91"/>
      <c r="I133" s="91"/>
      <c r="J133" s="91"/>
      <c r="K133" s="91"/>
      <c r="L133" s="91"/>
      <c r="M133" s="125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88"/>
    </row>
    <row r="134" spans="1:35" ht="13.5" customHeight="1" x14ac:dyDescent="0.2">
      <c r="A134" s="91"/>
      <c r="B134" s="91"/>
      <c r="C134" s="91"/>
      <c r="D134" s="91"/>
      <c r="E134" s="91"/>
      <c r="F134" s="124"/>
      <c r="G134" s="91"/>
      <c r="H134" s="91"/>
      <c r="I134" s="91"/>
      <c r="J134" s="91"/>
      <c r="K134" s="91"/>
      <c r="L134" s="91"/>
      <c r="M134" s="125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88"/>
    </row>
    <row r="135" spans="1:35" ht="13.5" customHeight="1" x14ac:dyDescent="0.2">
      <c r="A135" s="88"/>
      <c r="B135" s="88"/>
      <c r="C135" s="88"/>
      <c r="D135" s="88"/>
      <c r="E135" s="88"/>
      <c r="F135" s="126"/>
      <c r="G135" s="88"/>
      <c r="H135" s="88"/>
      <c r="I135" s="88"/>
      <c r="J135" s="88"/>
      <c r="K135" s="88"/>
      <c r="L135" s="88"/>
      <c r="M135" s="127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</row>
    <row r="136" spans="1:35" ht="13.5" customHeight="1" x14ac:dyDescent="0.2">
      <c r="C136" s="84"/>
      <c r="L136" s="84"/>
    </row>
    <row r="137" spans="1:35" ht="13.5" customHeight="1" x14ac:dyDescent="0.2">
      <c r="C137" s="84"/>
      <c r="L137" s="84"/>
    </row>
    <row r="138" spans="1:35" ht="13.5" customHeight="1" x14ac:dyDescent="0.2">
      <c r="C138" s="84"/>
      <c r="L138" s="84"/>
    </row>
    <row r="139" spans="1:35" ht="13.5" customHeight="1" x14ac:dyDescent="0.2">
      <c r="C139" s="84"/>
      <c r="L139" s="84"/>
    </row>
    <row r="140" spans="1:35" ht="13.5" customHeight="1" x14ac:dyDescent="0.2">
      <c r="C140" s="84"/>
      <c r="L140" s="84"/>
    </row>
    <row r="141" spans="1:35" ht="13.5" customHeight="1" x14ac:dyDescent="0.2">
      <c r="C141" s="84"/>
      <c r="L141" s="84"/>
    </row>
    <row r="142" spans="1:35" ht="13.5" customHeight="1" x14ac:dyDescent="0.2">
      <c r="C142" s="84"/>
      <c r="L142" s="84"/>
    </row>
    <row r="143" spans="1:35" ht="13.5" customHeight="1" x14ac:dyDescent="0.2">
      <c r="C143" s="84"/>
      <c r="L143" s="84"/>
    </row>
    <row r="144" spans="1:35" ht="13.5" customHeight="1" x14ac:dyDescent="0.2">
      <c r="C144" s="84"/>
      <c r="L144" s="84"/>
    </row>
    <row r="145" spans="3:12" ht="13.5" customHeight="1" x14ac:dyDescent="0.2">
      <c r="C145" s="84"/>
      <c r="L145" s="84"/>
    </row>
    <row r="146" spans="3:12" ht="13.5" customHeight="1" x14ac:dyDescent="0.2">
      <c r="C146" s="84"/>
      <c r="L146" s="84"/>
    </row>
    <row r="147" spans="3:12" ht="13.5" customHeight="1" x14ac:dyDescent="0.2">
      <c r="C147" s="84"/>
      <c r="L147" s="84"/>
    </row>
    <row r="148" spans="3:12" ht="13.5" customHeight="1" x14ac:dyDescent="0.2">
      <c r="C148" s="84"/>
      <c r="L148" s="84"/>
    </row>
    <row r="149" spans="3:12" ht="13.5" customHeight="1" x14ac:dyDescent="0.2">
      <c r="C149" s="84"/>
      <c r="L149" s="84"/>
    </row>
    <row r="150" spans="3:12" ht="13.5" customHeight="1" x14ac:dyDescent="0.2">
      <c r="C150" s="84"/>
      <c r="L150" s="84"/>
    </row>
    <row r="151" spans="3:12" ht="13.5" customHeight="1" x14ac:dyDescent="0.2">
      <c r="C151" s="84"/>
      <c r="L151" s="84"/>
    </row>
    <row r="152" spans="3:12" ht="13.5" customHeight="1" x14ac:dyDescent="0.2">
      <c r="C152" s="84"/>
      <c r="L152" s="84"/>
    </row>
    <row r="153" spans="3:12" ht="13.5" customHeight="1" x14ac:dyDescent="0.2">
      <c r="C153" s="84"/>
      <c r="L153" s="84"/>
    </row>
    <row r="154" spans="3:12" ht="13.5" customHeight="1" x14ac:dyDescent="0.2">
      <c r="C154" s="84"/>
      <c r="L154" s="84"/>
    </row>
    <row r="155" spans="3:12" ht="13.5" customHeight="1" x14ac:dyDescent="0.2">
      <c r="C155" s="84"/>
      <c r="L155" s="84"/>
    </row>
    <row r="156" spans="3:12" ht="13.5" customHeight="1" x14ac:dyDescent="0.2">
      <c r="C156" s="84"/>
      <c r="L156" s="84"/>
    </row>
    <row r="157" spans="3:12" ht="13.5" customHeight="1" x14ac:dyDescent="0.2">
      <c r="C157" s="84"/>
      <c r="L157" s="84"/>
    </row>
    <row r="158" spans="3:12" ht="13.5" customHeight="1" x14ac:dyDescent="0.2">
      <c r="C158" s="84"/>
      <c r="L158" s="84"/>
    </row>
    <row r="159" spans="3:12" ht="13.5" customHeight="1" x14ac:dyDescent="0.2">
      <c r="C159" s="84"/>
    </row>
    <row r="160" spans="3:12" ht="13.5" customHeight="1" x14ac:dyDescent="0.2">
      <c r="C160" s="84"/>
    </row>
    <row r="161" spans="3:3" ht="13.5" customHeight="1" x14ac:dyDescent="0.2">
      <c r="C161" s="84"/>
    </row>
    <row r="162" spans="3:3" ht="13.5" customHeight="1" x14ac:dyDescent="0.2">
      <c r="C162" s="84"/>
    </row>
    <row r="163" spans="3:3" ht="13.5" customHeight="1" x14ac:dyDescent="0.2">
      <c r="C163" s="84"/>
    </row>
    <row r="164" spans="3:3" ht="13.5" customHeight="1" x14ac:dyDescent="0.2">
      <c r="C164" s="84"/>
    </row>
  </sheetData>
  <mergeCells count="20">
    <mergeCell ref="A3:C4"/>
    <mergeCell ref="D3:D4"/>
    <mergeCell ref="E3:G3"/>
    <mergeCell ref="H3:H4"/>
    <mergeCell ref="J3:L4"/>
    <mergeCell ref="AB3:AD4"/>
    <mergeCell ref="AE3:AE4"/>
    <mergeCell ref="AF3:AH3"/>
    <mergeCell ref="AI3:AI4"/>
    <mergeCell ref="J49:L50"/>
    <mergeCell ref="M49:M50"/>
    <mergeCell ref="N49:P49"/>
    <mergeCell ref="Q49:Q50"/>
    <mergeCell ref="N3:P3"/>
    <mergeCell ref="Q3:Q4"/>
    <mergeCell ref="S3:U4"/>
    <mergeCell ref="V3:V4"/>
    <mergeCell ref="W3:Y3"/>
    <mergeCell ref="Z3:Z4"/>
    <mergeCell ref="M3:M4"/>
  </mergeCells>
  <phoneticPr fontId="1"/>
  <printOptions horizontalCentered="1"/>
  <pageMargins left="0.39370078740157483" right="0.19685039370078741" top="0.62992125984251968" bottom="0.19685039370078741" header="0.31496062992125984" footer="0.15748031496062992"/>
  <pageSetup paperSize="9" scale="87" fitToHeight="0" orientation="portrait" r:id="rId1"/>
  <colBreaks count="1" manualBreakCount="1">
    <brk id="18" max="1048575" man="1"/>
  </colBreaks>
  <ignoredErrors>
    <ignoredError sqref="G7:G51 M23 X56 Y7:Y56 AH7:AH62 P6:P21 P26:P27 P28 M44:P45 P30:P43 P29 P25 M24 O24:P24 W55:X55 P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7〔1〕(1)事業者数、車両数、従業員数の推移</vt:lpstr>
      <vt:lpstr>7〔1〕(2)及び(3)</vt:lpstr>
      <vt:lpstr>7〔1〕(4)市郡別一般乗用旅客自動車運送事業者数</vt:lpstr>
      <vt:lpstr>7〔1〕(5)市郡別一般乗用旅客自動車運送事業車両数</vt:lpstr>
      <vt:lpstr>'7〔1〕(2)及び(3)'!Print_Area</vt:lpstr>
      <vt:lpstr>'7〔1〕(4)市郡別一般乗用旅客自動車運送事業者数'!Print_Area</vt:lpstr>
      <vt:lpstr>'7〔1〕(5)市郡別一般乗用旅客自動車運送事業車両数'!Print_Area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